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040" tabRatio="881" activeTab="10"/>
  </bookViews>
  <sheets>
    <sheet name="Istoric" sheetId="1" r:id="rId1"/>
    <sheet name="Regulament S11" sheetId="7" r:id="rId2"/>
    <sheet name="Barem" sheetId="3" r:id="rId3"/>
    <sheet name="Participanti" sheetId="5" r:id="rId4"/>
    <sheet name="Premii S11" sheetId="27" r:id="rId5"/>
    <sheet name="Prezente" sheetId="18" r:id="rId6"/>
    <sheet name="Data" sheetId="4" r:id="rId7"/>
    <sheet name="P3" sheetId="25" r:id="rId8"/>
    <sheet name="P2" sheetId="24" r:id="rId9"/>
    <sheet name="P1" sheetId="23" r:id="rId10"/>
    <sheet name="#ligaSYR" sheetId="8" r:id="rId11"/>
    <sheet name="Open F" sheetId="12" r:id="rId12"/>
    <sheet name="Open M" sheetId="13" r:id="rId13"/>
    <sheet name="Vitezistii" sheetId="20" r:id="rId14"/>
    <sheet name="Cataratorii" sheetId="22" r:id="rId15"/>
    <sheet name="Echipe" sheetId="19" r:id="rId16"/>
    <sheet name="Data_echipe" sheetId="17" r:id="rId17"/>
  </sheets>
  <definedNames>
    <definedName name="_xlnm._FilterDatabase" localSheetId="10" hidden="1">'#ligaSYR'!$A$1:$X$43</definedName>
    <definedName name="_xlnm._FilterDatabase" localSheetId="2" hidden="1">Barem!$L$1:$P$16</definedName>
    <definedName name="_xlnm._FilterDatabase" localSheetId="14" hidden="1">Cataratorii!$A$1:$T$43</definedName>
    <definedName name="_xlnm._FilterDatabase" localSheetId="6" hidden="1">Data!$A$1:$V$460</definedName>
    <definedName name="_xlnm._FilterDatabase" localSheetId="15" hidden="1">Echipe!$B$1:$U$9</definedName>
    <definedName name="_xlnm._FilterDatabase" localSheetId="11" hidden="1">'Open F'!$A$1:$W$10</definedName>
    <definedName name="_xlnm._FilterDatabase" localSheetId="12" hidden="1">'Open M'!$A$1:$W$32</definedName>
    <definedName name="_xlnm._FilterDatabase" localSheetId="3" hidden="1">Participanti!$A$1:$D$68</definedName>
    <definedName name="_xlnm._FilterDatabase" localSheetId="4" hidden="1">'Premii S11'!$A$1:$D$19</definedName>
    <definedName name="_xlnm._FilterDatabase" localSheetId="13" hidden="1">Vitezistii!$A$1:$T$43</definedName>
  </definedNames>
  <calcPr calcId="162913"/>
  <pivotCaches>
    <pivotCache cacheId="8" r:id="rId1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3" i="8" l="1"/>
  <c r="Z4" i="8"/>
  <c r="Z5" i="8"/>
  <c r="Z6" i="8"/>
  <c r="Z7" i="8"/>
  <c r="Z8" i="8"/>
  <c r="Z9" i="8"/>
  <c r="Z10" i="8"/>
  <c r="Z11" i="8"/>
  <c r="Z12" i="8"/>
  <c r="Z13" i="8"/>
  <c r="Z14" i="8"/>
  <c r="Z15" i="8"/>
  <c r="Z16" i="8"/>
  <c r="Z17" i="8"/>
  <c r="Z18" i="8"/>
  <c r="Z19" i="8"/>
  <c r="Z20" i="8"/>
  <c r="Z21" i="8"/>
  <c r="Z22" i="8"/>
  <c r="Z23" i="8"/>
  <c r="Z24" i="8"/>
  <c r="Z25" i="8"/>
  <c r="Z26" i="8"/>
  <c r="Z27" i="8"/>
  <c r="Z28" i="8"/>
  <c r="Z29" i="8"/>
  <c r="Z30" i="8"/>
  <c r="Z31" i="8"/>
  <c r="Z32" i="8"/>
  <c r="Z33" i="8"/>
  <c r="Z34" i="8"/>
  <c r="Z35" i="8"/>
  <c r="Z36" i="8"/>
  <c r="Z37" i="8"/>
  <c r="Z2" i="8"/>
  <c r="C3" i="20"/>
  <c r="D3" i="20"/>
  <c r="E3" i="20"/>
  <c r="F3" i="20"/>
  <c r="G3" i="20"/>
  <c r="H3" i="20"/>
  <c r="I3" i="20"/>
  <c r="J3" i="20"/>
  <c r="K3" i="20"/>
  <c r="R3" i="20" s="1"/>
  <c r="L3" i="20"/>
  <c r="M3" i="20"/>
  <c r="N3" i="20"/>
  <c r="O3" i="20"/>
  <c r="P3" i="20"/>
  <c r="Q3" i="20"/>
  <c r="S3" i="20"/>
  <c r="T3" i="20"/>
  <c r="C4" i="20"/>
  <c r="D4" i="20"/>
  <c r="E4" i="20"/>
  <c r="F4" i="20"/>
  <c r="G4" i="20"/>
  <c r="H4" i="20"/>
  <c r="I4" i="20"/>
  <c r="J4" i="20"/>
  <c r="K4" i="20"/>
  <c r="L4" i="20"/>
  <c r="M4" i="20"/>
  <c r="N4" i="20"/>
  <c r="O4" i="20"/>
  <c r="R4" i="20" s="1"/>
  <c r="P4" i="20"/>
  <c r="Q4" i="20"/>
  <c r="S4" i="20"/>
  <c r="T4" i="20"/>
  <c r="C5" i="20"/>
  <c r="R5" i="20" s="1"/>
  <c r="D5" i="20"/>
  <c r="E5" i="20"/>
  <c r="F5" i="20"/>
  <c r="G5" i="20"/>
  <c r="H5" i="20"/>
  <c r="I5" i="20"/>
  <c r="J5" i="20"/>
  <c r="K5" i="20"/>
  <c r="L5" i="20"/>
  <c r="M5" i="20"/>
  <c r="N5" i="20"/>
  <c r="O5" i="20"/>
  <c r="P5" i="20"/>
  <c r="Q5" i="20"/>
  <c r="S5" i="20"/>
  <c r="T5" i="20"/>
  <c r="C6" i="20"/>
  <c r="D6" i="20"/>
  <c r="E6" i="20"/>
  <c r="F6" i="20"/>
  <c r="G6" i="20"/>
  <c r="H6" i="20"/>
  <c r="I6" i="20"/>
  <c r="J6" i="20"/>
  <c r="K6" i="20"/>
  <c r="L6" i="20"/>
  <c r="M6" i="20"/>
  <c r="R6" i="20" s="1"/>
  <c r="N6" i="20"/>
  <c r="O6" i="20"/>
  <c r="P6" i="20"/>
  <c r="Q6" i="20"/>
  <c r="S6" i="20"/>
  <c r="T6" i="20"/>
  <c r="C7" i="20"/>
  <c r="R7" i="20" s="1"/>
  <c r="D7" i="20"/>
  <c r="E7" i="20"/>
  <c r="F7" i="20"/>
  <c r="G7" i="20"/>
  <c r="H7" i="20"/>
  <c r="I7" i="20"/>
  <c r="J7" i="20"/>
  <c r="K7" i="20"/>
  <c r="L7" i="20"/>
  <c r="M7" i="20"/>
  <c r="N7" i="20"/>
  <c r="O7" i="20"/>
  <c r="P7" i="20"/>
  <c r="Q7" i="20"/>
  <c r="S7" i="20"/>
  <c r="T7" i="20"/>
  <c r="C8" i="20"/>
  <c r="D8" i="20"/>
  <c r="E8" i="20"/>
  <c r="F8" i="20"/>
  <c r="G8" i="20"/>
  <c r="H8" i="20"/>
  <c r="I8" i="20"/>
  <c r="R8" i="20" s="1"/>
  <c r="J8" i="20"/>
  <c r="K8" i="20"/>
  <c r="L8" i="20"/>
  <c r="M8" i="20"/>
  <c r="N8" i="20"/>
  <c r="O8" i="20"/>
  <c r="P8" i="20"/>
  <c r="Q8" i="20"/>
  <c r="S8" i="20"/>
  <c r="T8" i="20"/>
  <c r="C9" i="20"/>
  <c r="R9" i="20" s="1"/>
  <c r="D9" i="20"/>
  <c r="E9" i="20"/>
  <c r="F9" i="20"/>
  <c r="G9" i="20"/>
  <c r="H9" i="20"/>
  <c r="I9" i="20"/>
  <c r="J9" i="20"/>
  <c r="K9" i="20"/>
  <c r="L9" i="20"/>
  <c r="M9" i="20"/>
  <c r="N9" i="20"/>
  <c r="O9" i="20"/>
  <c r="P9" i="20"/>
  <c r="Q9" i="20"/>
  <c r="S9" i="20"/>
  <c r="T9" i="20"/>
  <c r="C10" i="20"/>
  <c r="D10" i="20"/>
  <c r="E10" i="20"/>
  <c r="R10" i="20" s="1"/>
  <c r="F10" i="20"/>
  <c r="G10" i="20"/>
  <c r="H10" i="20"/>
  <c r="I10" i="20"/>
  <c r="J10" i="20"/>
  <c r="K10" i="20"/>
  <c r="L10" i="20"/>
  <c r="M10" i="20"/>
  <c r="N10" i="20"/>
  <c r="O10" i="20"/>
  <c r="P10" i="20"/>
  <c r="Q10" i="20"/>
  <c r="S10" i="20"/>
  <c r="T10" i="20"/>
  <c r="C11" i="20"/>
  <c r="R11" i="20" s="1"/>
  <c r="D11" i="20"/>
  <c r="E11" i="20"/>
  <c r="F11" i="20"/>
  <c r="G11" i="20"/>
  <c r="H11" i="20"/>
  <c r="I11" i="20"/>
  <c r="J11" i="20"/>
  <c r="K11" i="20"/>
  <c r="L11" i="20"/>
  <c r="M11" i="20"/>
  <c r="N11" i="20"/>
  <c r="O11" i="20"/>
  <c r="P11" i="20"/>
  <c r="Q11" i="20"/>
  <c r="S11" i="20"/>
  <c r="T11" i="20"/>
  <c r="C12" i="20"/>
  <c r="D12" i="20"/>
  <c r="E12" i="20"/>
  <c r="R12" i="20" s="1"/>
  <c r="F12" i="20"/>
  <c r="G12" i="20"/>
  <c r="H12" i="20"/>
  <c r="I12" i="20"/>
  <c r="J12" i="20"/>
  <c r="K12" i="20"/>
  <c r="L12" i="20"/>
  <c r="M12" i="20"/>
  <c r="N12" i="20"/>
  <c r="O12" i="20"/>
  <c r="P12" i="20"/>
  <c r="Q12" i="20"/>
  <c r="S12" i="20"/>
  <c r="T12" i="20"/>
  <c r="C13" i="20"/>
  <c r="R13" i="20" s="1"/>
  <c r="D13" i="20"/>
  <c r="E13" i="20"/>
  <c r="F13" i="20"/>
  <c r="G13" i="20"/>
  <c r="H13" i="20"/>
  <c r="I13" i="20"/>
  <c r="J13" i="20"/>
  <c r="K13" i="20"/>
  <c r="L13" i="20"/>
  <c r="M13" i="20"/>
  <c r="N13" i="20"/>
  <c r="O13" i="20"/>
  <c r="P13" i="20"/>
  <c r="Q13" i="20"/>
  <c r="S13" i="20"/>
  <c r="T13" i="20"/>
  <c r="C14" i="20"/>
  <c r="R14" i="20" s="1"/>
  <c r="D14" i="20"/>
  <c r="E14" i="20"/>
  <c r="F14" i="20"/>
  <c r="G14" i="20"/>
  <c r="H14" i="20"/>
  <c r="I14" i="20"/>
  <c r="J14" i="20"/>
  <c r="K14" i="20"/>
  <c r="L14" i="20"/>
  <c r="M14" i="20"/>
  <c r="N14" i="20"/>
  <c r="O14" i="20"/>
  <c r="P14" i="20"/>
  <c r="Q14" i="20"/>
  <c r="S14" i="20"/>
  <c r="T14" i="20"/>
  <c r="C15" i="20"/>
  <c r="R15" i="20" s="1"/>
  <c r="D15" i="20"/>
  <c r="E15" i="20"/>
  <c r="F15" i="20"/>
  <c r="G15" i="20"/>
  <c r="H15" i="20"/>
  <c r="I15" i="20"/>
  <c r="J15" i="20"/>
  <c r="K15" i="20"/>
  <c r="L15" i="20"/>
  <c r="M15" i="20"/>
  <c r="N15" i="20"/>
  <c r="O15" i="20"/>
  <c r="P15" i="20"/>
  <c r="Q15" i="20"/>
  <c r="S15" i="20"/>
  <c r="T15" i="20"/>
  <c r="C16" i="20"/>
  <c r="R16" i="20" s="1"/>
  <c r="D16" i="20"/>
  <c r="E16" i="20"/>
  <c r="F16" i="20"/>
  <c r="G16" i="20"/>
  <c r="H16" i="20"/>
  <c r="I16" i="20"/>
  <c r="J16" i="20"/>
  <c r="K16" i="20"/>
  <c r="L16" i="20"/>
  <c r="M16" i="20"/>
  <c r="N16" i="20"/>
  <c r="O16" i="20"/>
  <c r="P16" i="20"/>
  <c r="Q16" i="20"/>
  <c r="S16" i="20"/>
  <c r="T16" i="20"/>
  <c r="C17" i="20"/>
  <c r="R17" i="20" s="1"/>
  <c r="D17" i="20"/>
  <c r="E17" i="20"/>
  <c r="F17" i="20"/>
  <c r="G17" i="20"/>
  <c r="H17" i="20"/>
  <c r="I17" i="20"/>
  <c r="J17" i="20"/>
  <c r="K17" i="20"/>
  <c r="L17" i="20"/>
  <c r="M17" i="20"/>
  <c r="N17" i="20"/>
  <c r="O17" i="20"/>
  <c r="P17" i="20"/>
  <c r="Q17" i="20"/>
  <c r="S17" i="20"/>
  <c r="T17" i="20"/>
  <c r="C18" i="20"/>
  <c r="R18" i="20" s="1"/>
  <c r="D18" i="20"/>
  <c r="E18" i="20"/>
  <c r="F18" i="20"/>
  <c r="G18" i="20"/>
  <c r="H18" i="20"/>
  <c r="I18" i="20"/>
  <c r="J18" i="20"/>
  <c r="K18" i="20"/>
  <c r="L18" i="20"/>
  <c r="M18" i="20"/>
  <c r="N18" i="20"/>
  <c r="O18" i="20"/>
  <c r="P18" i="20"/>
  <c r="Q18" i="20"/>
  <c r="S18" i="20"/>
  <c r="T18" i="20"/>
  <c r="C19" i="20"/>
  <c r="R19" i="20" s="1"/>
  <c r="D19" i="20"/>
  <c r="E19" i="20"/>
  <c r="F19" i="20"/>
  <c r="G19" i="20"/>
  <c r="H19" i="20"/>
  <c r="I19" i="20"/>
  <c r="J19" i="20"/>
  <c r="K19" i="20"/>
  <c r="L19" i="20"/>
  <c r="M19" i="20"/>
  <c r="N19" i="20"/>
  <c r="O19" i="20"/>
  <c r="P19" i="20"/>
  <c r="Q19" i="20"/>
  <c r="S19" i="20"/>
  <c r="T19" i="20"/>
  <c r="C20" i="20"/>
  <c r="R20" i="20" s="1"/>
  <c r="D20" i="20"/>
  <c r="E20" i="20"/>
  <c r="F20" i="20"/>
  <c r="G20" i="20"/>
  <c r="H20" i="20"/>
  <c r="I20" i="20"/>
  <c r="J20" i="20"/>
  <c r="K20" i="20"/>
  <c r="L20" i="20"/>
  <c r="M20" i="20"/>
  <c r="N20" i="20"/>
  <c r="O20" i="20"/>
  <c r="P20" i="20"/>
  <c r="Q20" i="20"/>
  <c r="S20" i="20"/>
  <c r="T20" i="20"/>
  <c r="C21" i="20"/>
  <c r="R21" i="20" s="1"/>
  <c r="D21" i="20"/>
  <c r="E21" i="20"/>
  <c r="F21" i="20"/>
  <c r="G21" i="20"/>
  <c r="H21" i="20"/>
  <c r="I21" i="20"/>
  <c r="J21" i="20"/>
  <c r="K21" i="20"/>
  <c r="L21" i="20"/>
  <c r="M21" i="20"/>
  <c r="N21" i="20"/>
  <c r="O21" i="20"/>
  <c r="P21" i="20"/>
  <c r="Q21" i="20"/>
  <c r="S21" i="20"/>
  <c r="T21" i="20"/>
  <c r="C22" i="20"/>
  <c r="R22" i="20" s="1"/>
  <c r="D22" i="20"/>
  <c r="E22" i="20"/>
  <c r="F22" i="20"/>
  <c r="G22" i="20"/>
  <c r="H22" i="20"/>
  <c r="I22" i="20"/>
  <c r="J22" i="20"/>
  <c r="K22" i="20"/>
  <c r="L22" i="20"/>
  <c r="M22" i="20"/>
  <c r="N22" i="20"/>
  <c r="O22" i="20"/>
  <c r="P22" i="20"/>
  <c r="Q22" i="20"/>
  <c r="S22" i="20"/>
  <c r="T22" i="20"/>
  <c r="C23" i="20"/>
  <c r="R23" i="20" s="1"/>
  <c r="D23" i="20"/>
  <c r="E23" i="20"/>
  <c r="F23" i="20"/>
  <c r="G23" i="20"/>
  <c r="H23" i="20"/>
  <c r="I23" i="20"/>
  <c r="J23" i="20"/>
  <c r="K23" i="20"/>
  <c r="L23" i="20"/>
  <c r="M23" i="20"/>
  <c r="N23" i="20"/>
  <c r="O23" i="20"/>
  <c r="P23" i="20"/>
  <c r="Q23" i="20"/>
  <c r="S23" i="20"/>
  <c r="T23" i="20"/>
  <c r="C24" i="20"/>
  <c r="R24" i="20" s="1"/>
  <c r="D24" i="20"/>
  <c r="E24" i="20"/>
  <c r="F24" i="20"/>
  <c r="G24" i="20"/>
  <c r="H24" i="20"/>
  <c r="I24" i="20"/>
  <c r="J24" i="20"/>
  <c r="K24" i="20"/>
  <c r="L24" i="20"/>
  <c r="M24" i="20"/>
  <c r="N24" i="20"/>
  <c r="O24" i="20"/>
  <c r="P24" i="20"/>
  <c r="Q24" i="20"/>
  <c r="S24" i="20"/>
  <c r="T24" i="20"/>
  <c r="C25" i="20"/>
  <c r="R25" i="20" s="1"/>
  <c r="D25" i="20"/>
  <c r="E25" i="20"/>
  <c r="F25" i="20"/>
  <c r="G25" i="20"/>
  <c r="H25" i="20"/>
  <c r="I25" i="20"/>
  <c r="J25" i="20"/>
  <c r="K25" i="20"/>
  <c r="L25" i="20"/>
  <c r="M25" i="20"/>
  <c r="N25" i="20"/>
  <c r="O25" i="20"/>
  <c r="P25" i="20"/>
  <c r="Q25" i="20"/>
  <c r="S25" i="20"/>
  <c r="T25" i="20"/>
  <c r="C26" i="20"/>
  <c r="R26" i="20" s="1"/>
  <c r="D26" i="20"/>
  <c r="E26" i="20"/>
  <c r="F26" i="20"/>
  <c r="G26" i="20"/>
  <c r="H26" i="20"/>
  <c r="I26" i="20"/>
  <c r="J26" i="20"/>
  <c r="K26" i="20"/>
  <c r="L26" i="20"/>
  <c r="M26" i="20"/>
  <c r="N26" i="20"/>
  <c r="O26" i="20"/>
  <c r="P26" i="20"/>
  <c r="Q26" i="20"/>
  <c r="S26" i="20"/>
  <c r="T26" i="20"/>
  <c r="C27" i="20"/>
  <c r="R27" i="20" s="1"/>
  <c r="D27" i="20"/>
  <c r="E27" i="20"/>
  <c r="F27" i="20"/>
  <c r="G27" i="20"/>
  <c r="H27" i="20"/>
  <c r="I27" i="20"/>
  <c r="J27" i="20"/>
  <c r="K27" i="20"/>
  <c r="L27" i="20"/>
  <c r="M27" i="20"/>
  <c r="N27" i="20"/>
  <c r="O27" i="20"/>
  <c r="P27" i="20"/>
  <c r="Q27" i="20"/>
  <c r="S27" i="20"/>
  <c r="T27" i="20"/>
  <c r="C28" i="20"/>
  <c r="R28" i="20" s="1"/>
  <c r="D28" i="20"/>
  <c r="E28" i="20"/>
  <c r="F28" i="20"/>
  <c r="G28" i="20"/>
  <c r="H28" i="20"/>
  <c r="I28" i="20"/>
  <c r="J28" i="20"/>
  <c r="K28" i="20"/>
  <c r="L28" i="20"/>
  <c r="M28" i="20"/>
  <c r="N28" i="20"/>
  <c r="O28" i="20"/>
  <c r="P28" i="20"/>
  <c r="Q28" i="20"/>
  <c r="S28" i="20"/>
  <c r="T28" i="20"/>
  <c r="C29" i="20"/>
  <c r="R29" i="20" s="1"/>
  <c r="D29" i="20"/>
  <c r="E29" i="20"/>
  <c r="F29" i="20"/>
  <c r="G29" i="20"/>
  <c r="H29" i="20"/>
  <c r="I29" i="20"/>
  <c r="J29" i="20"/>
  <c r="K29" i="20"/>
  <c r="L29" i="20"/>
  <c r="M29" i="20"/>
  <c r="N29" i="20"/>
  <c r="O29" i="20"/>
  <c r="P29" i="20"/>
  <c r="Q29" i="20"/>
  <c r="S29" i="20"/>
  <c r="T29" i="20"/>
  <c r="C30" i="20"/>
  <c r="R30" i="20" s="1"/>
  <c r="D30" i="20"/>
  <c r="E30" i="20"/>
  <c r="F30" i="20"/>
  <c r="G30" i="20"/>
  <c r="H30" i="20"/>
  <c r="I30" i="20"/>
  <c r="J30" i="20"/>
  <c r="K30" i="20"/>
  <c r="L30" i="20"/>
  <c r="M30" i="20"/>
  <c r="N30" i="20"/>
  <c r="O30" i="20"/>
  <c r="P30" i="20"/>
  <c r="Q30" i="20"/>
  <c r="S30" i="20"/>
  <c r="T30" i="20"/>
  <c r="C31" i="20"/>
  <c r="R31" i="20" s="1"/>
  <c r="D31" i="20"/>
  <c r="E31" i="20"/>
  <c r="F31" i="20"/>
  <c r="G31" i="20"/>
  <c r="H31" i="20"/>
  <c r="I31" i="20"/>
  <c r="J31" i="20"/>
  <c r="K31" i="20"/>
  <c r="L31" i="20"/>
  <c r="M31" i="20"/>
  <c r="N31" i="20"/>
  <c r="O31" i="20"/>
  <c r="P31" i="20"/>
  <c r="Q31" i="20"/>
  <c r="S31" i="20"/>
  <c r="T31" i="20"/>
  <c r="C32" i="20"/>
  <c r="R32" i="20" s="1"/>
  <c r="D32" i="20"/>
  <c r="E32" i="20"/>
  <c r="F32" i="20"/>
  <c r="G32" i="20"/>
  <c r="H32" i="20"/>
  <c r="I32" i="20"/>
  <c r="J32" i="20"/>
  <c r="K32" i="20"/>
  <c r="L32" i="20"/>
  <c r="M32" i="20"/>
  <c r="N32" i="20"/>
  <c r="O32" i="20"/>
  <c r="P32" i="20"/>
  <c r="Q32" i="20"/>
  <c r="S32" i="20"/>
  <c r="T32" i="20"/>
  <c r="C33" i="20"/>
  <c r="R33" i="20" s="1"/>
  <c r="D33" i="20"/>
  <c r="E33" i="20"/>
  <c r="F33" i="20"/>
  <c r="G33" i="20"/>
  <c r="H33" i="20"/>
  <c r="I33" i="20"/>
  <c r="J33" i="20"/>
  <c r="K33" i="20"/>
  <c r="L33" i="20"/>
  <c r="M33" i="20"/>
  <c r="N33" i="20"/>
  <c r="O33" i="20"/>
  <c r="P33" i="20"/>
  <c r="Q33" i="20"/>
  <c r="S33" i="20"/>
  <c r="T33" i="20"/>
  <c r="C34" i="20"/>
  <c r="R34" i="20" s="1"/>
  <c r="D34" i="20"/>
  <c r="E34" i="20"/>
  <c r="F34" i="20"/>
  <c r="G34" i="20"/>
  <c r="H34" i="20"/>
  <c r="I34" i="20"/>
  <c r="J34" i="20"/>
  <c r="K34" i="20"/>
  <c r="L34" i="20"/>
  <c r="M34" i="20"/>
  <c r="N34" i="20"/>
  <c r="O34" i="20"/>
  <c r="P34" i="20"/>
  <c r="Q34" i="20"/>
  <c r="S34" i="20"/>
  <c r="T34" i="20"/>
  <c r="C35" i="20"/>
  <c r="R35" i="20" s="1"/>
  <c r="D35" i="20"/>
  <c r="E35" i="20"/>
  <c r="F35" i="20"/>
  <c r="G35" i="20"/>
  <c r="H35" i="20"/>
  <c r="I35" i="20"/>
  <c r="J35" i="20"/>
  <c r="K35" i="20"/>
  <c r="L35" i="20"/>
  <c r="M35" i="20"/>
  <c r="N35" i="20"/>
  <c r="O35" i="20"/>
  <c r="P35" i="20"/>
  <c r="Q35" i="20"/>
  <c r="S35" i="20"/>
  <c r="T35" i="20"/>
  <c r="C36" i="20"/>
  <c r="R36" i="20" s="1"/>
  <c r="D36" i="20"/>
  <c r="E36" i="20"/>
  <c r="F36" i="20"/>
  <c r="G36" i="20"/>
  <c r="H36" i="20"/>
  <c r="I36" i="20"/>
  <c r="J36" i="20"/>
  <c r="K36" i="20"/>
  <c r="L36" i="20"/>
  <c r="M36" i="20"/>
  <c r="N36" i="20"/>
  <c r="O36" i="20"/>
  <c r="P36" i="20"/>
  <c r="Q36" i="20"/>
  <c r="S36" i="20"/>
  <c r="T36" i="20"/>
  <c r="C37" i="20"/>
  <c r="R37" i="20" s="1"/>
  <c r="D37" i="20"/>
  <c r="E37" i="20"/>
  <c r="F37" i="20"/>
  <c r="G37" i="20"/>
  <c r="H37" i="20"/>
  <c r="I37" i="20"/>
  <c r="J37" i="20"/>
  <c r="K37" i="20"/>
  <c r="L37" i="20"/>
  <c r="M37" i="20"/>
  <c r="N37" i="20"/>
  <c r="O37" i="20"/>
  <c r="P37" i="20"/>
  <c r="Q37" i="20"/>
  <c r="S37" i="20"/>
  <c r="T37" i="20"/>
  <c r="C38" i="20"/>
  <c r="R38" i="20" s="1"/>
  <c r="D38" i="20"/>
  <c r="E38" i="20"/>
  <c r="F38" i="20"/>
  <c r="G38" i="20"/>
  <c r="H38" i="20"/>
  <c r="I38" i="20"/>
  <c r="J38" i="20"/>
  <c r="K38" i="20"/>
  <c r="L38" i="20"/>
  <c r="M38" i="20"/>
  <c r="N38" i="20"/>
  <c r="O38" i="20"/>
  <c r="P38" i="20"/>
  <c r="Q38" i="20"/>
  <c r="S38" i="20"/>
  <c r="T38" i="20"/>
  <c r="Q2" i="20"/>
  <c r="D3" i="13" l="1"/>
  <c r="F3" i="13"/>
  <c r="I3" i="13"/>
  <c r="J3" i="13"/>
  <c r="L3" i="13"/>
  <c r="N3" i="13"/>
  <c r="O3" i="13"/>
  <c r="P3" i="13"/>
  <c r="Q3" i="13"/>
  <c r="R3" i="13"/>
  <c r="U3" i="13"/>
  <c r="W3" i="13"/>
  <c r="F4" i="13"/>
  <c r="G4" i="13"/>
  <c r="N4" i="13"/>
  <c r="U4" i="13"/>
  <c r="W4" i="13"/>
  <c r="E5" i="13"/>
  <c r="F5" i="13"/>
  <c r="I5" i="13"/>
  <c r="J5" i="13"/>
  <c r="K5" i="13"/>
  <c r="N5" i="13"/>
  <c r="O5" i="13"/>
  <c r="P5" i="13"/>
  <c r="Q5" i="13"/>
  <c r="R5" i="13"/>
  <c r="U5" i="13"/>
  <c r="W5" i="13"/>
  <c r="C6" i="13"/>
  <c r="D6" i="13"/>
  <c r="E6" i="13"/>
  <c r="F6" i="13"/>
  <c r="G6" i="13"/>
  <c r="I6" i="13"/>
  <c r="J6" i="13"/>
  <c r="K6" i="13"/>
  <c r="L6" i="13"/>
  <c r="M6" i="13"/>
  <c r="N6" i="13"/>
  <c r="O6" i="13"/>
  <c r="R6" i="13"/>
  <c r="U6" i="13"/>
  <c r="W6" i="13"/>
  <c r="D7" i="13"/>
  <c r="F7" i="13"/>
  <c r="G7" i="13"/>
  <c r="I7" i="13"/>
  <c r="J7" i="13"/>
  <c r="K7" i="13"/>
  <c r="L7" i="13"/>
  <c r="M7" i="13"/>
  <c r="N7" i="13"/>
  <c r="O7" i="13"/>
  <c r="P7" i="13"/>
  <c r="R7" i="13"/>
  <c r="S7" i="13"/>
  <c r="U7" i="13"/>
  <c r="W7" i="13"/>
  <c r="D8" i="13"/>
  <c r="E8" i="13"/>
  <c r="F8" i="13"/>
  <c r="I8" i="13"/>
  <c r="L8" i="13"/>
  <c r="M8" i="13"/>
  <c r="N8" i="13"/>
  <c r="O8" i="13"/>
  <c r="Q8" i="13"/>
  <c r="U8" i="13"/>
  <c r="W8" i="13"/>
  <c r="C9" i="13"/>
  <c r="K9" i="13"/>
  <c r="L9" i="13"/>
  <c r="M9" i="13"/>
  <c r="N9" i="13"/>
  <c r="U9" i="13"/>
  <c r="W9" i="13"/>
  <c r="F10" i="13"/>
  <c r="G10" i="13"/>
  <c r="I10" i="13"/>
  <c r="K10" i="13"/>
  <c r="L10" i="13"/>
  <c r="M10" i="13"/>
  <c r="N10" i="13"/>
  <c r="O10" i="13"/>
  <c r="P10" i="13"/>
  <c r="Q10" i="13"/>
  <c r="R10" i="13"/>
  <c r="U10" i="13"/>
  <c r="W10" i="13"/>
  <c r="C11" i="13"/>
  <c r="D11" i="13"/>
  <c r="E11" i="13"/>
  <c r="F11" i="13"/>
  <c r="G11" i="13"/>
  <c r="I11" i="13"/>
  <c r="J11" i="13"/>
  <c r="K11" i="13"/>
  <c r="L11" i="13"/>
  <c r="M11" i="13"/>
  <c r="N11" i="13"/>
  <c r="U11" i="13"/>
  <c r="W11" i="13"/>
  <c r="C12" i="13"/>
  <c r="D12" i="13"/>
  <c r="G12" i="13"/>
  <c r="I12" i="13"/>
  <c r="J12" i="13"/>
  <c r="K12" i="13"/>
  <c r="M12" i="13"/>
  <c r="N12" i="13"/>
  <c r="O12" i="13"/>
  <c r="P12" i="13"/>
  <c r="Q12" i="13"/>
  <c r="R12" i="13"/>
  <c r="U12" i="13"/>
  <c r="W12" i="13"/>
  <c r="L13" i="13"/>
  <c r="M13" i="13"/>
  <c r="N13" i="13"/>
  <c r="O13" i="13"/>
  <c r="P13" i="13"/>
  <c r="Q13" i="13"/>
  <c r="R13" i="13"/>
  <c r="S13" i="13"/>
  <c r="T13" i="13"/>
  <c r="U13" i="13"/>
  <c r="W13" i="13"/>
  <c r="C14" i="13"/>
  <c r="J14" i="13"/>
  <c r="K14" i="13"/>
  <c r="L14" i="13"/>
  <c r="M14" i="13"/>
  <c r="N14" i="13"/>
  <c r="R14" i="13"/>
  <c r="U14" i="13"/>
  <c r="W14" i="13"/>
  <c r="K15" i="13"/>
  <c r="M15" i="13"/>
  <c r="N15" i="13"/>
  <c r="O15" i="13"/>
  <c r="P15" i="13"/>
  <c r="S15" i="13"/>
  <c r="U15" i="13"/>
  <c r="W15" i="13"/>
  <c r="C16" i="13"/>
  <c r="D16" i="13"/>
  <c r="E16" i="13"/>
  <c r="F16" i="13"/>
  <c r="G16" i="13"/>
  <c r="I16" i="13"/>
  <c r="J16" i="13"/>
  <c r="K16" i="13"/>
  <c r="L16" i="13"/>
  <c r="M16" i="13"/>
  <c r="N16" i="13"/>
  <c r="O16" i="13"/>
  <c r="P16" i="13"/>
  <c r="Q16" i="13"/>
  <c r="R16" i="13"/>
  <c r="S16" i="13"/>
  <c r="U16" i="13"/>
  <c r="W16" i="13"/>
  <c r="F17" i="13"/>
  <c r="G17" i="13"/>
  <c r="I17" i="13"/>
  <c r="K17" i="13"/>
  <c r="L17" i="13"/>
  <c r="M17" i="13"/>
  <c r="N17" i="13"/>
  <c r="O17" i="13"/>
  <c r="P17" i="13"/>
  <c r="Q17" i="13"/>
  <c r="R17" i="13"/>
  <c r="S17" i="13"/>
  <c r="U17" i="13"/>
  <c r="W17" i="13"/>
  <c r="C18" i="13"/>
  <c r="G18" i="13"/>
  <c r="I18" i="13"/>
  <c r="J18" i="13"/>
  <c r="K18" i="13"/>
  <c r="L18" i="13"/>
  <c r="M18" i="13"/>
  <c r="N18" i="13"/>
  <c r="O18" i="13"/>
  <c r="P18" i="13"/>
  <c r="Q18" i="13"/>
  <c r="R18" i="13"/>
  <c r="S18" i="13"/>
  <c r="T18" i="13"/>
  <c r="U18" i="13"/>
  <c r="W18" i="13"/>
  <c r="D19" i="13"/>
  <c r="J19" i="13"/>
  <c r="L19" i="13"/>
  <c r="M19" i="13"/>
  <c r="N19" i="13"/>
  <c r="O19" i="13"/>
  <c r="P19" i="13"/>
  <c r="S19" i="13"/>
  <c r="U19" i="13"/>
  <c r="W19" i="13"/>
  <c r="D20" i="13"/>
  <c r="I20" i="13"/>
  <c r="K20" i="13"/>
  <c r="N20" i="13"/>
  <c r="O20" i="13"/>
  <c r="P20" i="13"/>
  <c r="R20" i="13"/>
  <c r="S20" i="13"/>
  <c r="U20" i="13"/>
  <c r="W20" i="13"/>
  <c r="D21" i="13"/>
  <c r="G21" i="13"/>
  <c r="I21" i="13"/>
  <c r="K21" i="13"/>
  <c r="M21" i="13"/>
  <c r="N21" i="13"/>
  <c r="O21" i="13"/>
  <c r="P21" i="13"/>
  <c r="Q21" i="13"/>
  <c r="R21" i="13"/>
  <c r="S21" i="13"/>
  <c r="T21" i="13"/>
  <c r="U21" i="13"/>
  <c r="W21" i="13"/>
  <c r="D22" i="13"/>
  <c r="G22" i="13"/>
  <c r="I22" i="13"/>
  <c r="J22" i="13"/>
  <c r="K22" i="13"/>
  <c r="L22" i="13"/>
  <c r="M22" i="13"/>
  <c r="N22" i="13"/>
  <c r="O22" i="13"/>
  <c r="P22" i="13"/>
  <c r="Q22" i="13"/>
  <c r="R22" i="13"/>
  <c r="S22" i="13"/>
  <c r="T22" i="13"/>
  <c r="U22" i="13"/>
  <c r="W22" i="13"/>
  <c r="J23" i="13"/>
  <c r="K23" i="13"/>
  <c r="L23" i="13"/>
  <c r="M23" i="13"/>
  <c r="N23" i="13"/>
  <c r="O23" i="13"/>
  <c r="P23" i="13"/>
  <c r="Q23" i="13"/>
  <c r="R23" i="13"/>
  <c r="S23" i="13"/>
  <c r="T23" i="13"/>
  <c r="U23" i="13"/>
  <c r="W23" i="13"/>
  <c r="D24" i="13"/>
  <c r="F24" i="13"/>
  <c r="I24" i="13"/>
  <c r="J24" i="13"/>
  <c r="K24" i="13"/>
  <c r="L24" i="13"/>
  <c r="M24" i="13"/>
  <c r="N24" i="13"/>
  <c r="O24" i="13"/>
  <c r="P24" i="13"/>
  <c r="Q24" i="13"/>
  <c r="R24" i="13"/>
  <c r="S24" i="13"/>
  <c r="T24" i="13"/>
  <c r="U24" i="13"/>
  <c r="W24" i="13"/>
  <c r="D25" i="13"/>
  <c r="E25" i="13"/>
  <c r="F25" i="13"/>
  <c r="G25" i="13"/>
  <c r="I25" i="13"/>
  <c r="J25" i="13"/>
  <c r="K25" i="13"/>
  <c r="L25" i="13"/>
  <c r="M25" i="13"/>
  <c r="N25" i="13"/>
  <c r="O25" i="13"/>
  <c r="P25" i="13"/>
  <c r="Q25" i="13"/>
  <c r="R25" i="13"/>
  <c r="S25" i="13"/>
  <c r="T25" i="13"/>
  <c r="U25" i="13"/>
  <c r="W25" i="13"/>
  <c r="C26" i="13"/>
  <c r="D26" i="13"/>
  <c r="E26" i="13"/>
  <c r="G26" i="13"/>
  <c r="J26" i="13"/>
  <c r="K26" i="13"/>
  <c r="L26" i="13"/>
  <c r="M26" i="13"/>
  <c r="N26" i="13"/>
  <c r="O26" i="13"/>
  <c r="P26" i="13"/>
  <c r="Q26" i="13"/>
  <c r="R26" i="13"/>
  <c r="S26" i="13"/>
  <c r="T26" i="13"/>
  <c r="U26" i="13"/>
  <c r="W26" i="13"/>
  <c r="C3" i="12"/>
  <c r="D3" i="12"/>
  <c r="E3" i="12"/>
  <c r="F3" i="12"/>
  <c r="I3" i="12"/>
  <c r="N3" i="12"/>
  <c r="O3" i="12"/>
  <c r="P3" i="12"/>
  <c r="Q3" i="12"/>
  <c r="U3" i="12"/>
  <c r="W3" i="12"/>
  <c r="D4" i="12"/>
  <c r="E4" i="12"/>
  <c r="F4" i="12"/>
  <c r="G4" i="12"/>
  <c r="I4" i="12"/>
  <c r="J4" i="12"/>
  <c r="M4" i="12"/>
  <c r="N4" i="12"/>
  <c r="O4" i="12"/>
  <c r="Q4" i="12"/>
  <c r="R4" i="12"/>
  <c r="U4" i="12"/>
  <c r="W4" i="12"/>
  <c r="E5" i="12"/>
  <c r="I5" i="12"/>
  <c r="J5" i="12"/>
  <c r="K5" i="12"/>
  <c r="L5" i="12"/>
  <c r="N5" i="12"/>
  <c r="P5" i="12"/>
  <c r="Q5" i="12"/>
  <c r="R5" i="12"/>
  <c r="U5" i="12"/>
  <c r="W5" i="12"/>
  <c r="D6" i="12"/>
  <c r="F6" i="12"/>
  <c r="G6" i="12"/>
  <c r="I6" i="12"/>
  <c r="K6" i="12"/>
  <c r="L6" i="12"/>
  <c r="N6" i="12"/>
  <c r="O6" i="12"/>
  <c r="Q6" i="12"/>
  <c r="U6" i="12"/>
  <c r="W6" i="12"/>
  <c r="C7" i="12"/>
  <c r="D7" i="12"/>
  <c r="E7" i="12"/>
  <c r="F7" i="12"/>
  <c r="G7" i="12"/>
  <c r="H7" i="12"/>
  <c r="I7" i="12"/>
  <c r="L7" i="12"/>
  <c r="M7" i="12"/>
  <c r="N7" i="12"/>
  <c r="O7" i="12"/>
  <c r="P7" i="12"/>
  <c r="U7" i="12"/>
  <c r="W7" i="12"/>
  <c r="N8" i="12"/>
  <c r="U8" i="12"/>
  <c r="W8" i="12"/>
  <c r="C9" i="12"/>
  <c r="D9" i="12"/>
  <c r="E9" i="12"/>
  <c r="F9" i="12"/>
  <c r="G9" i="12"/>
  <c r="I9" i="12"/>
  <c r="J9" i="12"/>
  <c r="K9" i="12"/>
  <c r="L9" i="12"/>
  <c r="N9" i="12"/>
  <c r="O9" i="12"/>
  <c r="P9" i="12"/>
  <c r="Q9" i="12"/>
  <c r="R9" i="12"/>
  <c r="S9" i="12"/>
  <c r="T9" i="12"/>
  <c r="U9" i="12"/>
  <c r="W9" i="12"/>
  <c r="D10" i="12"/>
  <c r="F10" i="12"/>
  <c r="J10" i="12"/>
  <c r="M10" i="12"/>
  <c r="N10" i="12"/>
  <c r="O10" i="12"/>
  <c r="P10" i="12"/>
  <c r="Q10" i="12"/>
  <c r="R10" i="12"/>
  <c r="S10" i="12"/>
  <c r="T10" i="12"/>
  <c r="U10" i="12"/>
  <c r="W10" i="12"/>
  <c r="C11" i="12"/>
  <c r="D11" i="12"/>
  <c r="F11" i="12"/>
  <c r="G11" i="12"/>
  <c r="I11" i="12"/>
  <c r="L11" i="12"/>
  <c r="M11" i="12"/>
  <c r="N11" i="12"/>
  <c r="O11" i="12"/>
  <c r="P11" i="12"/>
  <c r="Q11" i="12"/>
  <c r="R11" i="12"/>
  <c r="S11" i="12"/>
  <c r="T11" i="12"/>
  <c r="U11" i="12"/>
  <c r="W11" i="12"/>
  <c r="D12" i="12"/>
  <c r="E12" i="12"/>
  <c r="F12" i="12"/>
  <c r="G12" i="12"/>
  <c r="I12" i="12"/>
  <c r="K12" i="12"/>
  <c r="L12" i="12"/>
  <c r="M12" i="12"/>
  <c r="N12" i="12"/>
  <c r="O12" i="12"/>
  <c r="P12" i="12"/>
  <c r="Q12" i="12"/>
  <c r="R12" i="12"/>
  <c r="S12" i="12"/>
  <c r="T12" i="12"/>
  <c r="U12" i="12"/>
  <c r="W12" i="12"/>
  <c r="C13" i="12"/>
  <c r="E13" i="12"/>
  <c r="F13" i="12"/>
  <c r="G13" i="12"/>
  <c r="I13" i="12"/>
  <c r="J13" i="12"/>
  <c r="K13" i="12"/>
  <c r="N13" i="12"/>
  <c r="P13" i="12"/>
  <c r="Q13" i="12"/>
  <c r="R13" i="12"/>
  <c r="U13" i="12"/>
  <c r="W13" i="12"/>
  <c r="D3" i="8"/>
  <c r="F3" i="8"/>
  <c r="I3" i="8"/>
  <c r="J3" i="8"/>
  <c r="L3" i="8"/>
  <c r="N3" i="8"/>
  <c r="O3" i="8"/>
  <c r="P3" i="8"/>
  <c r="Q3" i="8"/>
  <c r="R3" i="8"/>
  <c r="U3" i="8"/>
  <c r="W3" i="8"/>
  <c r="X3" i="8"/>
  <c r="F4" i="8"/>
  <c r="G4" i="8"/>
  <c r="N4" i="8"/>
  <c r="U4" i="8"/>
  <c r="W4" i="8"/>
  <c r="X4" i="8"/>
  <c r="E5" i="8"/>
  <c r="F5" i="8"/>
  <c r="I5" i="8"/>
  <c r="J5" i="8"/>
  <c r="K5" i="8"/>
  <c r="N5" i="8"/>
  <c r="O5" i="8"/>
  <c r="P5" i="8"/>
  <c r="Q5" i="8"/>
  <c r="R5" i="8"/>
  <c r="U5" i="8"/>
  <c r="W5" i="8"/>
  <c r="X5" i="8"/>
  <c r="C6" i="8"/>
  <c r="D6" i="8"/>
  <c r="E6" i="8"/>
  <c r="F6" i="8"/>
  <c r="G6" i="8"/>
  <c r="I6" i="8"/>
  <c r="J6" i="8"/>
  <c r="K6" i="8"/>
  <c r="L6" i="8"/>
  <c r="M6" i="8"/>
  <c r="N6" i="8"/>
  <c r="O6" i="8"/>
  <c r="R6" i="8"/>
  <c r="U6" i="8"/>
  <c r="W6" i="8"/>
  <c r="X6" i="8"/>
  <c r="C7" i="8"/>
  <c r="D7" i="8"/>
  <c r="E7" i="8"/>
  <c r="I7" i="8"/>
  <c r="J7" i="8"/>
  <c r="L7" i="8"/>
  <c r="M7" i="8"/>
  <c r="N7" i="8"/>
  <c r="U7" i="8"/>
  <c r="W7" i="8"/>
  <c r="X7" i="8"/>
  <c r="C8" i="8"/>
  <c r="D8" i="8"/>
  <c r="E8" i="8"/>
  <c r="F8" i="8"/>
  <c r="I8" i="8"/>
  <c r="N8" i="8"/>
  <c r="O8" i="8"/>
  <c r="P8" i="8"/>
  <c r="Q8" i="8"/>
  <c r="U8" i="8"/>
  <c r="W8" i="8"/>
  <c r="X8" i="8"/>
  <c r="D9" i="8"/>
  <c r="F9" i="8"/>
  <c r="G9" i="8"/>
  <c r="I9" i="8"/>
  <c r="J9" i="8"/>
  <c r="K9" i="8"/>
  <c r="L9" i="8"/>
  <c r="M9" i="8"/>
  <c r="N9" i="8"/>
  <c r="O9" i="8"/>
  <c r="P9" i="8"/>
  <c r="R9" i="8"/>
  <c r="S9" i="8"/>
  <c r="U9" i="8"/>
  <c r="W9" i="8"/>
  <c r="X9" i="8"/>
  <c r="D10" i="8"/>
  <c r="E10" i="8"/>
  <c r="F10" i="8"/>
  <c r="I10" i="8"/>
  <c r="L10" i="8"/>
  <c r="M10" i="8"/>
  <c r="N10" i="8"/>
  <c r="O10" i="8"/>
  <c r="Q10" i="8"/>
  <c r="U10" i="8"/>
  <c r="W10" i="8"/>
  <c r="X10" i="8"/>
  <c r="C11" i="8"/>
  <c r="K11" i="8"/>
  <c r="L11" i="8"/>
  <c r="M11" i="8"/>
  <c r="N11" i="8"/>
  <c r="U11" i="8"/>
  <c r="W11" i="8"/>
  <c r="X11" i="8"/>
  <c r="F12" i="8"/>
  <c r="G12" i="8"/>
  <c r="I12" i="8"/>
  <c r="K12" i="8"/>
  <c r="L12" i="8"/>
  <c r="M12" i="8"/>
  <c r="N12" i="8"/>
  <c r="O12" i="8"/>
  <c r="P12" i="8"/>
  <c r="Q12" i="8"/>
  <c r="R12" i="8"/>
  <c r="U12" i="8"/>
  <c r="W12" i="8"/>
  <c r="X12" i="8"/>
  <c r="C13" i="8"/>
  <c r="D13" i="8"/>
  <c r="E13" i="8"/>
  <c r="F13" i="8"/>
  <c r="G13" i="8"/>
  <c r="I13" i="8"/>
  <c r="J13" i="8"/>
  <c r="K13" i="8"/>
  <c r="L13" i="8"/>
  <c r="M13" i="8"/>
  <c r="N13" i="8"/>
  <c r="U13" i="8"/>
  <c r="W13" i="8"/>
  <c r="X13" i="8"/>
  <c r="D14" i="8"/>
  <c r="E14" i="8"/>
  <c r="F14" i="8"/>
  <c r="G14" i="8"/>
  <c r="I14" i="8"/>
  <c r="J14" i="8"/>
  <c r="M14" i="8"/>
  <c r="N14" i="8"/>
  <c r="O14" i="8"/>
  <c r="Q14" i="8"/>
  <c r="R14" i="8"/>
  <c r="U14" i="8"/>
  <c r="W14" i="8"/>
  <c r="X14" i="8"/>
  <c r="C15" i="8"/>
  <c r="D15" i="8"/>
  <c r="G15" i="8"/>
  <c r="I15" i="8"/>
  <c r="J15" i="8"/>
  <c r="K15" i="8"/>
  <c r="M15" i="8"/>
  <c r="N15" i="8"/>
  <c r="O15" i="8"/>
  <c r="P15" i="8"/>
  <c r="Q15" i="8"/>
  <c r="R15" i="8"/>
  <c r="U15" i="8"/>
  <c r="W15" i="8"/>
  <c r="X15" i="8"/>
  <c r="E16" i="8"/>
  <c r="I16" i="8"/>
  <c r="J16" i="8"/>
  <c r="K16" i="8"/>
  <c r="L16" i="8"/>
  <c r="N16" i="8"/>
  <c r="P16" i="8"/>
  <c r="Q16" i="8"/>
  <c r="R16" i="8"/>
  <c r="U16" i="8"/>
  <c r="W16" i="8"/>
  <c r="X16" i="8"/>
  <c r="D17" i="8"/>
  <c r="F17" i="8"/>
  <c r="G17" i="8"/>
  <c r="I17" i="8"/>
  <c r="K17" i="8"/>
  <c r="L17" i="8"/>
  <c r="N17" i="8"/>
  <c r="O17" i="8"/>
  <c r="Q17" i="8"/>
  <c r="U17" i="8"/>
  <c r="W17" i="8"/>
  <c r="X17" i="8"/>
  <c r="C18" i="8"/>
  <c r="D18" i="8"/>
  <c r="E18" i="8"/>
  <c r="F18" i="8"/>
  <c r="G18" i="8"/>
  <c r="H18" i="8"/>
  <c r="I18" i="8"/>
  <c r="L18" i="8"/>
  <c r="M18" i="8"/>
  <c r="N18" i="8"/>
  <c r="O18" i="8"/>
  <c r="P18" i="8"/>
  <c r="U18" i="8"/>
  <c r="W18" i="8"/>
  <c r="X18" i="8"/>
  <c r="L19" i="8"/>
  <c r="M19" i="8"/>
  <c r="N19" i="8"/>
  <c r="O19" i="8"/>
  <c r="P19" i="8"/>
  <c r="Q19" i="8"/>
  <c r="R19" i="8"/>
  <c r="S19" i="8"/>
  <c r="T19" i="8"/>
  <c r="U19" i="8"/>
  <c r="W19" i="8"/>
  <c r="X19" i="8"/>
  <c r="N20" i="8"/>
  <c r="U20" i="8"/>
  <c r="W20" i="8"/>
  <c r="X20" i="8"/>
  <c r="C21" i="8"/>
  <c r="J21" i="8"/>
  <c r="K21" i="8"/>
  <c r="L21" i="8"/>
  <c r="M21" i="8"/>
  <c r="N21" i="8"/>
  <c r="R21" i="8"/>
  <c r="U21" i="8"/>
  <c r="W21" i="8"/>
  <c r="X21" i="8"/>
  <c r="K22" i="8"/>
  <c r="M22" i="8"/>
  <c r="N22" i="8"/>
  <c r="O22" i="8"/>
  <c r="P22" i="8"/>
  <c r="S22" i="8"/>
  <c r="U22" i="8"/>
  <c r="W22" i="8"/>
  <c r="X22" i="8"/>
  <c r="C23" i="8"/>
  <c r="D23" i="8"/>
  <c r="E23" i="8"/>
  <c r="F23" i="8"/>
  <c r="G23" i="8"/>
  <c r="I23" i="8"/>
  <c r="J23" i="8"/>
  <c r="K23" i="8"/>
  <c r="L23" i="8"/>
  <c r="N23" i="8"/>
  <c r="O23" i="8"/>
  <c r="P23" i="8"/>
  <c r="Q23" i="8"/>
  <c r="R23" i="8"/>
  <c r="S23" i="8"/>
  <c r="T23" i="8"/>
  <c r="U23" i="8"/>
  <c r="W23" i="8"/>
  <c r="X23" i="8"/>
  <c r="C24" i="8"/>
  <c r="D24" i="8"/>
  <c r="E24" i="8"/>
  <c r="F24" i="8"/>
  <c r="G24" i="8"/>
  <c r="I24" i="8"/>
  <c r="J24" i="8"/>
  <c r="K24" i="8"/>
  <c r="L24" i="8"/>
  <c r="M24" i="8"/>
  <c r="N24" i="8"/>
  <c r="O24" i="8"/>
  <c r="P24" i="8"/>
  <c r="Q24" i="8"/>
  <c r="R24" i="8"/>
  <c r="S24" i="8"/>
  <c r="U24" i="8"/>
  <c r="W24" i="8"/>
  <c r="X24" i="8"/>
  <c r="D25" i="8"/>
  <c r="F25" i="8"/>
  <c r="J25" i="8"/>
  <c r="M25" i="8"/>
  <c r="N25" i="8"/>
  <c r="O25" i="8"/>
  <c r="P25" i="8"/>
  <c r="Q25" i="8"/>
  <c r="R25" i="8"/>
  <c r="S25" i="8"/>
  <c r="T25" i="8"/>
  <c r="U25" i="8"/>
  <c r="W25" i="8"/>
  <c r="X25" i="8"/>
  <c r="F26" i="8"/>
  <c r="G26" i="8"/>
  <c r="I26" i="8"/>
  <c r="K26" i="8"/>
  <c r="L26" i="8"/>
  <c r="M26" i="8"/>
  <c r="N26" i="8"/>
  <c r="O26" i="8"/>
  <c r="P26" i="8"/>
  <c r="Q26" i="8"/>
  <c r="R26" i="8"/>
  <c r="S26" i="8"/>
  <c r="U26" i="8"/>
  <c r="W26" i="8"/>
  <c r="X26" i="8"/>
  <c r="C27" i="8"/>
  <c r="G27" i="8"/>
  <c r="I27" i="8"/>
  <c r="J27" i="8"/>
  <c r="K27" i="8"/>
  <c r="L27" i="8"/>
  <c r="M27" i="8"/>
  <c r="N27" i="8"/>
  <c r="O27" i="8"/>
  <c r="P27" i="8"/>
  <c r="Q27" i="8"/>
  <c r="R27" i="8"/>
  <c r="S27" i="8"/>
  <c r="T27" i="8"/>
  <c r="U27" i="8"/>
  <c r="W27" i="8"/>
  <c r="X27" i="8"/>
  <c r="C28" i="8"/>
  <c r="D28" i="8"/>
  <c r="F28" i="8"/>
  <c r="G28" i="8"/>
  <c r="I28" i="8"/>
  <c r="L28" i="8"/>
  <c r="M28" i="8"/>
  <c r="N28" i="8"/>
  <c r="O28" i="8"/>
  <c r="P28" i="8"/>
  <c r="Q28" i="8"/>
  <c r="R28" i="8"/>
  <c r="S28" i="8"/>
  <c r="T28" i="8"/>
  <c r="U28" i="8"/>
  <c r="W28" i="8"/>
  <c r="X28" i="8"/>
  <c r="D29" i="8"/>
  <c r="E29" i="8"/>
  <c r="F29" i="8"/>
  <c r="G29" i="8"/>
  <c r="I29" i="8"/>
  <c r="K29" i="8"/>
  <c r="L29" i="8"/>
  <c r="M29" i="8"/>
  <c r="N29" i="8"/>
  <c r="O29" i="8"/>
  <c r="P29" i="8"/>
  <c r="Q29" i="8"/>
  <c r="R29" i="8"/>
  <c r="S29" i="8"/>
  <c r="T29" i="8"/>
  <c r="U29" i="8"/>
  <c r="W29" i="8"/>
  <c r="X29" i="8"/>
  <c r="D30" i="8"/>
  <c r="J30" i="8"/>
  <c r="L30" i="8"/>
  <c r="M30" i="8"/>
  <c r="N30" i="8"/>
  <c r="O30" i="8"/>
  <c r="P30" i="8"/>
  <c r="S30" i="8"/>
  <c r="U30" i="8"/>
  <c r="W30" i="8"/>
  <c r="X30" i="8"/>
  <c r="C31" i="8"/>
  <c r="E31" i="8"/>
  <c r="F31" i="8"/>
  <c r="G31" i="8"/>
  <c r="I31" i="8"/>
  <c r="J31" i="8"/>
  <c r="K31" i="8"/>
  <c r="N31" i="8"/>
  <c r="P31" i="8"/>
  <c r="Q31" i="8"/>
  <c r="R31" i="8"/>
  <c r="U31" i="8"/>
  <c r="W31" i="8"/>
  <c r="X31" i="8"/>
  <c r="D32" i="8"/>
  <c r="I32" i="8"/>
  <c r="K32" i="8"/>
  <c r="N32" i="8"/>
  <c r="O32" i="8"/>
  <c r="P32" i="8"/>
  <c r="R32" i="8"/>
  <c r="S32" i="8"/>
  <c r="U32" i="8"/>
  <c r="W32" i="8"/>
  <c r="X32" i="8"/>
  <c r="D33" i="8"/>
  <c r="G33" i="8"/>
  <c r="I33" i="8"/>
  <c r="K33" i="8"/>
  <c r="M33" i="8"/>
  <c r="N33" i="8"/>
  <c r="O33" i="8"/>
  <c r="P33" i="8"/>
  <c r="Q33" i="8"/>
  <c r="R33" i="8"/>
  <c r="S33" i="8"/>
  <c r="T33" i="8"/>
  <c r="U33" i="8"/>
  <c r="W33" i="8"/>
  <c r="X33" i="8"/>
  <c r="D34" i="8"/>
  <c r="G34" i="8"/>
  <c r="I34" i="8"/>
  <c r="J34" i="8"/>
  <c r="K34" i="8"/>
  <c r="L34" i="8"/>
  <c r="M34" i="8"/>
  <c r="N34" i="8"/>
  <c r="O34" i="8"/>
  <c r="P34" i="8"/>
  <c r="Q34" i="8"/>
  <c r="R34" i="8"/>
  <c r="S34" i="8"/>
  <c r="T34" i="8"/>
  <c r="U34" i="8"/>
  <c r="W34" i="8"/>
  <c r="X34" i="8"/>
  <c r="J35" i="8"/>
  <c r="K35" i="8"/>
  <c r="L35" i="8"/>
  <c r="M35" i="8"/>
  <c r="N35" i="8"/>
  <c r="O35" i="8"/>
  <c r="P35" i="8"/>
  <c r="Q35" i="8"/>
  <c r="R35" i="8"/>
  <c r="S35" i="8"/>
  <c r="T35" i="8"/>
  <c r="U35" i="8"/>
  <c r="W35" i="8"/>
  <c r="X35" i="8"/>
  <c r="D36" i="8"/>
  <c r="F36" i="8"/>
  <c r="I36" i="8"/>
  <c r="J36" i="8"/>
  <c r="K36" i="8"/>
  <c r="L36" i="8"/>
  <c r="M36" i="8"/>
  <c r="N36" i="8"/>
  <c r="O36" i="8"/>
  <c r="P36" i="8"/>
  <c r="Q36" i="8"/>
  <c r="R36" i="8"/>
  <c r="S36" i="8"/>
  <c r="T36" i="8"/>
  <c r="U36" i="8"/>
  <c r="W36" i="8"/>
  <c r="X36" i="8"/>
  <c r="D37" i="8"/>
  <c r="E37" i="8"/>
  <c r="F37" i="8"/>
  <c r="G37" i="8"/>
  <c r="I37" i="8"/>
  <c r="J37" i="8"/>
  <c r="K37" i="8"/>
  <c r="L37" i="8"/>
  <c r="M37" i="8"/>
  <c r="N37" i="8"/>
  <c r="O37" i="8"/>
  <c r="P37" i="8"/>
  <c r="Q37" i="8"/>
  <c r="R37" i="8"/>
  <c r="S37" i="8"/>
  <c r="T37" i="8"/>
  <c r="U37" i="8"/>
  <c r="W37" i="8"/>
  <c r="X37" i="8"/>
  <c r="C38" i="8"/>
  <c r="D38" i="8"/>
  <c r="E38" i="8"/>
  <c r="G38" i="8"/>
  <c r="J38" i="8"/>
  <c r="K38" i="8"/>
  <c r="L38" i="8"/>
  <c r="M38" i="8"/>
  <c r="N38" i="8"/>
  <c r="O38" i="8"/>
  <c r="P38" i="8"/>
  <c r="Q38" i="8"/>
  <c r="R38" i="8"/>
  <c r="S38" i="8"/>
  <c r="T38" i="8"/>
  <c r="U38" i="8"/>
  <c r="W38" i="8"/>
  <c r="X38" i="8"/>
  <c r="S461" i="4"/>
  <c r="T30" i="8" s="1"/>
  <c r="T19" i="13" l="1"/>
  <c r="I3" i="25"/>
  <c r="J3" i="25"/>
  <c r="I4" i="25"/>
  <c r="J4" i="25"/>
  <c r="I7" i="25"/>
  <c r="J7" i="25"/>
  <c r="I8" i="25"/>
  <c r="J8" i="25"/>
  <c r="I9" i="25"/>
  <c r="J9" i="25"/>
  <c r="I12" i="25"/>
  <c r="J12" i="25"/>
  <c r="I13" i="25"/>
  <c r="J13" i="25"/>
  <c r="I14" i="25"/>
  <c r="J14" i="25"/>
  <c r="I15" i="25"/>
  <c r="J15" i="25"/>
  <c r="I17" i="25"/>
  <c r="J17" i="25"/>
  <c r="I18" i="25"/>
  <c r="J18" i="25"/>
  <c r="I19" i="25"/>
  <c r="J19" i="25"/>
  <c r="I22" i="25"/>
  <c r="J22" i="25"/>
  <c r="I23" i="25"/>
  <c r="J23" i="25"/>
  <c r="I24" i="25"/>
  <c r="J24" i="25"/>
  <c r="J2" i="25"/>
  <c r="I2" i="25"/>
  <c r="H20" i="25" l="1"/>
  <c r="H3" i="25"/>
  <c r="H4" i="25"/>
  <c r="H5" i="25"/>
  <c r="H6" i="25"/>
  <c r="H7" i="25"/>
  <c r="H8" i="25"/>
  <c r="H9" i="25"/>
  <c r="H10" i="25"/>
  <c r="H11" i="25"/>
  <c r="H12" i="25"/>
  <c r="H13" i="25"/>
  <c r="H14" i="25"/>
  <c r="H15" i="25"/>
  <c r="H16" i="25"/>
  <c r="H17" i="25"/>
  <c r="H18" i="25"/>
  <c r="H19" i="25"/>
  <c r="H21" i="25"/>
  <c r="H22" i="25"/>
  <c r="H23" i="25"/>
  <c r="H24" i="25"/>
  <c r="H25" i="25"/>
  <c r="S477" i="4" s="1"/>
  <c r="H26" i="25"/>
  <c r="S464" i="4"/>
  <c r="S465" i="4"/>
  <c r="S468" i="4"/>
  <c r="S469" i="4"/>
  <c r="S473" i="4"/>
  <c r="S474" i="4"/>
  <c r="S476" i="4"/>
  <c r="S478" i="4"/>
  <c r="S480" i="4"/>
  <c r="S481" i="4"/>
  <c r="S484" i="4"/>
  <c r="S485" i="4"/>
  <c r="B485" i="4"/>
  <c r="B484" i="4"/>
  <c r="S483" i="4"/>
  <c r="B483" i="4"/>
  <c r="S482" i="4"/>
  <c r="B482" i="4"/>
  <c r="B481" i="4"/>
  <c r="B480" i="4"/>
  <c r="S479" i="4"/>
  <c r="B479" i="4"/>
  <c r="B478" i="4"/>
  <c r="B477" i="4"/>
  <c r="B476" i="4"/>
  <c r="S475" i="4"/>
  <c r="B475" i="4"/>
  <c r="B474" i="4"/>
  <c r="B473" i="4"/>
  <c r="S472" i="4"/>
  <c r="B472" i="4"/>
  <c r="S471" i="4"/>
  <c r="B471" i="4"/>
  <c r="S470" i="4"/>
  <c r="B470" i="4"/>
  <c r="B469" i="4"/>
  <c r="B468" i="4"/>
  <c r="B467" i="4"/>
  <c r="S466" i="4"/>
  <c r="T7" i="8" s="1"/>
  <c r="B466" i="4"/>
  <c r="B465" i="4"/>
  <c r="B464" i="4"/>
  <c r="S463" i="4"/>
  <c r="B463" i="4"/>
  <c r="S462" i="4"/>
  <c r="B462" i="4"/>
  <c r="B461" i="4"/>
  <c r="H2" i="25"/>
  <c r="U2" i="13"/>
  <c r="U2" i="12"/>
  <c r="U2" i="8"/>
  <c r="X234" i="4"/>
  <c r="X263" i="4"/>
  <c r="X275" i="4"/>
  <c r="X284" i="4"/>
  <c r="X285" i="4"/>
  <c r="X434" i="4"/>
  <c r="C3" i="22"/>
  <c r="D3" i="22"/>
  <c r="E3" i="22"/>
  <c r="F3" i="22"/>
  <c r="G3" i="22"/>
  <c r="H3" i="22"/>
  <c r="I3" i="22"/>
  <c r="J3" i="22"/>
  <c r="K3" i="22"/>
  <c r="L3" i="22"/>
  <c r="M3" i="22"/>
  <c r="N3" i="22"/>
  <c r="O3" i="22"/>
  <c r="P3" i="22"/>
  <c r="Q3" i="22"/>
  <c r="S3" i="22"/>
  <c r="T3" i="22"/>
  <c r="C4" i="22"/>
  <c r="D4" i="22"/>
  <c r="E4" i="22"/>
  <c r="F4" i="22"/>
  <c r="G4" i="22"/>
  <c r="H4" i="22"/>
  <c r="I4" i="22"/>
  <c r="J4" i="22"/>
  <c r="K4" i="22"/>
  <c r="L4" i="22"/>
  <c r="M4" i="22"/>
  <c r="N4" i="22"/>
  <c r="O4" i="22"/>
  <c r="P4" i="22"/>
  <c r="Q4" i="22"/>
  <c r="S4" i="22"/>
  <c r="T4" i="22"/>
  <c r="C5" i="22"/>
  <c r="D5" i="22"/>
  <c r="E5" i="22"/>
  <c r="F5" i="22"/>
  <c r="G5" i="22"/>
  <c r="H5" i="22"/>
  <c r="I5" i="22"/>
  <c r="J5" i="22"/>
  <c r="K5" i="22"/>
  <c r="L5" i="22"/>
  <c r="M5" i="22"/>
  <c r="N5" i="22"/>
  <c r="O5" i="22"/>
  <c r="P5" i="22"/>
  <c r="Q5" i="22"/>
  <c r="S5" i="22"/>
  <c r="T5" i="22"/>
  <c r="C6" i="22"/>
  <c r="D6" i="22"/>
  <c r="E6" i="22"/>
  <c r="F6" i="22"/>
  <c r="G6" i="22"/>
  <c r="H6" i="22"/>
  <c r="I6" i="22"/>
  <c r="J6" i="22"/>
  <c r="K6" i="22"/>
  <c r="L6" i="22"/>
  <c r="M6" i="22"/>
  <c r="N6" i="22"/>
  <c r="O6" i="22"/>
  <c r="P6" i="22"/>
  <c r="Q6" i="22"/>
  <c r="S6" i="22"/>
  <c r="T6" i="22"/>
  <c r="C7" i="22"/>
  <c r="D7" i="22"/>
  <c r="E7" i="22"/>
  <c r="F7" i="22"/>
  <c r="G7" i="22"/>
  <c r="H7" i="22"/>
  <c r="I7" i="22"/>
  <c r="J7" i="22"/>
  <c r="K7" i="22"/>
  <c r="L7" i="22"/>
  <c r="M7" i="22"/>
  <c r="N7" i="22"/>
  <c r="O7" i="22"/>
  <c r="P7" i="22"/>
  <c r="Q7" i="22"/>
  <c r="S7" i="22"/>
  <c r="T7" i="22"/>
  <c r="C8" i="22"/>
  <c r="D8" i="22"/>
  <c r="E8" i="22"/>
  <c r="F8" i="22"/>
  <c r="G8" i="22"/>
  <c r="H8" i="22"/>
  <c r="I8" i="22"/>
  <c r="J8" i="22"/>
  <c r="K8" i="22"/>
  <c r="L8" i="22"/>
  <c r="M8" i="22"/>
  <c r="N8" i="22"/>
  <c r="O8" i="22"/>
  <c r="P8" i="22"/>
  <c r="Q8" i="22"/>
  <c r="S8" i="22"/>
  <c r="T8" i="22"/>
  <c r="C9" i="22"/>
  <c r="D9" i="22"/>
  <c r="E9" i="22"/>
  <c r="F9" i="22"/>
  <c r="G9" i="22"/>
  <c r="H9" i="22"/>
  <c r="I9" i="22"/>
  <c r="J9" i="22"/>
  <c r="K9" i="22"/>
  <c r="L9" i="22"/>
  <c r="M9" i="22"/>
  <c r="N9" i="22"/>
  <c r="O9" i="22"/>
  <c r="P9" i="22"/>
  <c r="Q9" i="22"/>
  <c r="S9" i="22"/>
  <c r="T9" i="22"/>
  <c r="C10" i="22"/>
  <c r="D10" i="22"/>
  <c r="E10" i="22"/>
  <c r="F10" i="22"/>
  <c r="G10" i="22"/>
  <c r="H10" i="22"/>
  <c r="I10" i="22"/>
  <c r="J10" i="22"/>
  <c r="K10" i="22"/>
  <c r="L10" i="22"/>
  <c r="M10" i="22"/>
  <c r="N10" i="22"/>
  <c r="O10" i="22"/>
  <c r="P10" i="22"/>
  <c r="Q10" i="22"/>
  <c r="S10" i="22"/>
  <c r="T10" i="22"/>
  <c r="C11" i="22"/>
  <c r="D11" i="22"/>
  <c r="E11" i="22"/>
  <c r="F11" i="22"/>
  <c r="G11" i="22"/>
  <c r="H11" i="22"/>
  <c r="I11" i="22"/>
  <c r="J11" i="22"/>
  <c r="K11" i="22"/>
  <c r="L11" i="22"/>
  <c r="M11" i="22"/>
  <c r="N11" i="22"/>
  <c r="O11" i="22"/>
  <c r="P11" i="22"/>
  <c r="Q11" i="22"/>
  <c r="S11" i="22"/>
  <c r="T11" i="22"/>
  <c r="C12" i="22"/>
  <c r="D12" i="22"/>
  <c r="E12" i="22"/>
  <c r="F12" i="22"/>
  <c r="G12" i="22"/>
  <c r="H12" i="22"/>
  <c r="I12" i="22"/>
  <c r="J12" i="22"/>
  <c r="K12" i="22"/>
  <c r="L12" i="22"/>
  <c r="M12" i="22"/>
  <c r="N12" i="22"/>
  <c r="O12" i="22"/>
  <c r="P12" i="22"/>
  <c r="Q12" i="22"/>
  <c r="S12" i="22"/>
  <c r="T12" i="22"/>
  <c r="C13" i="22"/>
  <c r="D13" i="22"/>
  <c r="E13" i="22"/>
  <c r="F13" i="22"/>
  <c r="G13" i="22"/>
  <c r="H13" i="22"/>
  <c r="I13" i="22"/>
  <c r="J13" i="22"/>
  <c r="K13" i="22"/>
  <c r="L13" i="22"/>
  <c r="M13" i="22"/>
  <c r="N13" i="22"/>
  <c r="O13" i="22"/>
  <c r="P13" i="22"/>
  <c r="Q13" i="22"/>
  <c r="S13" i="22"/>
  <c r="T13" i="22"/>
  <c r="C14" i="22"/>
  <c r="D14" i="22"/>
  <c r="E14" i="22"/>
  <c r="F14" i="22"/>
  <c r="G14" i="22"/>
  <c r="H14" i="22"/>
  <c r="I14" i="22"/>
  <c r="J14" i="22"/>
  <c r="K14" i="22"/>
  <c r="L14" i="22"/>
  <c r="M14" i="22"/>
  <c r="N14" i="22"/>
  <c r="O14" i="22"/>
  <c r="P14" i="22"/>
  <c r="Q14" i="22"/>
  <c r="S14" i="22"/>
  <c r="T14" i="22"/>
  <c r="C15" i="22"/>
  <c r="D15" i="22"/>
  <c r="E15" i="22"/>
  <c r="F15" i="22"/>
  <c r="G15" i="22"/>
  <c r="H15" i="22"/>
  <c r="I15" i="22"/>
  <c r="J15" i="22"/>
  <c r="K15" i="22"/>
  <c r="L15" i="22"/>
  <c r="M15" i="22"/>
  <c r="N15" i="22"/>
  <c r="O15" i="22"/>
  <c r="P15" i="22"/>
  <c r="Q15" i="22"/>
  <c r="S15" i="22"/>
  <c r="T15" i="22"/>
  <c r="C16" i="22"/>
  <c r="D16" i="22"/>
  <c r="E16" i="22"/>
  <c r="F16" i="22"/>
  <c r="G16" i="22"/>
  <c r="H16" i="22"/>
  <c r="I16" i="22"/>
  <c r="J16" i="22"/>
  <c r="K16" i="22"/>
  <c r="L16" i="22"/>
  <c r="M16" i="22"/>
  <c r="N16" i="22"/>
  <c r="O16" i="22"/>
  <c r="P16" i="22"/>
  <c r="Q16" i="22"/>
  <c r="S16" i="22"/>
  <c r="T16" i="22"/>
  <c r="C17" i="22"/>
  <c r="D17" i="22"/>
  <c r="E17" i="22"/>
  <c r="F17" i="22"/>
  <c r="G17" i="22"/>
  <c r="H17" i="22"/>
  <c r="I17" i="22"/>
  <c r="J17" i="22"/>
  <c r="K17" i="22"/>
  <c r="L17" i="22"/>
  <c r="M17" i="22"/>
  <c r="N17" i="22"/>
  <c r="O17" i="22"/>
  <c r="P17" i="22"/>
  <c r="Q17" i="22"/>
  <c r="S17" i="22"/>
  <c r="T17" i="22"/>
  <c r="C18" i="22"/>
  <c r="D18" i="22"/>
  <c r="E18" i="22"/>
  <c r="F18" i="22"/>
  <c r="G18" i="22"/>
  <c r="H18" i="22"/>
  <c r="I18" i="22"/>
  <c r="J18" i="22"/>
  <c r="K18" i="22"/>
  <c r="L18" i="22"/>
  <c r="M18" i="22"/>
  <c r="N18" i="22"/>
  <c r="O18" i="22"/>
  <c r="P18" i="22"/>
  <c r="Q18" i="22"/>
  <c r="S18" i="22"/>
  <c r="T18" i="22"/>
  <c r="C19" i="22"/>
  <c r="D19" i="22"/>
  <c r="E19" i="22"/>
  <c r="F19" i="22"/>
  <c r="G19" i="22"/>
  <c r="H19" i="22"/>
  <c r="I19" i="22"/>
  <c r="J19" i="22"/>
  <c r="K19" i="22"/>
  <c r="L19" i="22"/>
  <c r="M19" i="22"/>
  <c r="N19" i="22"/>
  <c r="O19" i="22"/>
  <c r="P19" i="22"/>
  <c r="Q19" i="22"/>
  <c r="S19" i="22"/>
  <c r="T19" i="22"/>
  <c r="C20" i="22"/>
  <c r="D20" i="22"/>
  <c r="E20" i="22"/>
  <c r="F20" i="22"/>
  <c r="G20" i="22"/>
  <c r="H20" i="22"/>
  <c r="I20" i="22"/>
  <c r="J20" i="22"/>
  <c r="K20" i="22"/>
  <c r="L20" i="22"/>
  <c r="M20" i="22"/>
  <c r="N20" i="22"/>
  <c r="O20" i="22"/>
  <c r="P20" i="22"/>
  <c r="Q20" i="22"/>
  <c r="S20" i="22"/>
  <c r="T20" i="22"/>
  <c r="C21" i="22"/>
  <c r="D21" i="22"/>
  <c r="E21" i="22"/>
  <c r="F21" i="22"/>
  <c r="G21" i="22"/>
  <c r="H21" i="22"/>
  <c r="I21" i="22"/>
  <c r="J21" i="22"/>
  <c r="K21" i="22"/>
  <c r="L21" i="22"/>
  <c r="M21" i="22"/>
  <c r="N21" i="22"/>
  <c r="O21" i="22"/>
  <c r="P21" i="22"/>
  <c r="Q21" i="22"/>
  <c r="S21" i="22"/>
  <c r="T21" i="22"/>
  <c r="C22" i="22"/>
  <c r="D22" i="22"/>
  <c r="E22" i="22"/>
  <c r="F22" i="22"/>
  <c r="G22" i="22"/>
  <c r="H22" i="22"/>
  <c r="I22" i="22"/>
  <c r="J22" i="22"/>
  <c r="K22" i="22"/>
  <c r="L22" i="22"/>
  <c r="M22" i="22"/>
  <c r="N22" i="22"/>
  <c r="O22" i="22"/>
  <c r="P22" i="22"/>
  <c r="Q22" i="22"/>
  <c r="S22" i="22"/>
  <c r="T22" i="22"/>
  <c r="C23" i="22"/>
  <c r="D23" i="22"/>
  <c r="E23" i="22"/>
  <c r="F23" i="22"/>
  <c r="G23" i="22"/>
  <c r="H23" i="22"/>
  <c r="I23" i="22"/>
  <c r="J23" i="22"/>
  <c r="K23" i="22"/>
  <c r="L23" i="22"/>
  <c r="M23" i="22"/>
  <c r="N23" i="22"/>
  <c r="O23" i="22"/>
  <c r="P23" i="22"/>
  <c r="Q23" i="22"/>
  <c r="S23" i="22"/>
  <c r="T23" i="22"/>
  <c r="C24" i="22"/>
  <c r="D24" i="22"/>
  <c r="E24" i="22"/>
  <c r="F24" i="22"/>
  <c r="G24" i="22"/>
  <c r="H24" i="22"/>
  <c r="I24" i="22"/>
  <c r="J24" i="22"/>
  <c r="K24" i="22"/>
  <c r="L24" i="22"/>
  <c r="M24" i="22"/>
  <c r="N24" i="22"/>
  <c r="O24" i="22"/>
  <c r="P24" i="22"/>
  <c r="Q24" i="22"/>
  <c r="S24" i="22"/>
  <c r="T24" i="22"/>
  <c r="C25" i="22"/>
  <c r="D25" i="22"/>
  <c r="E25" i="22"/>
  <c r="F25" i="22"/>
  <c r="G25" i="22"/>
  <c r="H25" i="22"/>
  <c r="I25" i="22"/>
  <c r="J25" i="22"/>
  <c r="K25" i="22"/>
  <c r="L25" i="22"/>
  <c r="M25" i="22"/>
  <c r="N25" i="22"/>
  <c r="O25" i="22"/>
  <c r="P25" i="22"/>
  <c r="Q25" i="22"/>
  <c r="S25" i="22"/>
  <c r="T25" i="22"/>
  <c r="C26" i="22"/>
  <c r="D26" i="22"/>
  <c r="E26" i="22"/>
  <c r="F26" i="22"/>
  <c r="G26" i="22"/>
  <c r="H26" i="22"/>
  <c r="I26" i="22"/>
  <c r="J26" i="22"/>
  <c r="K26" i="22"/>
  <c r="L26" i="22"/>
  <c r="M26" i="22"/>
  <c r="N26" i="22"/>
  <c r="O26" i="22"/>
  <c r="P26" i="22"/>
  <c r="Q26" i="22"/>
  <c r="S26" i="22"/>
  <c r="T26" i="22"/>
  <c r="C27" i="22"/>
  <c r="D27" i="22"/>
  <c r="E27" i="22"/>
  <c r="F27" i="22"/>
  <c r="G27" i="22"/>
  <c r="H27" i="22"/>
  <c r="I27" i="22"/>
  <c r="J27" i="22"/>
  <c r="K27" i="22"/>
  <c r="L27" i="22"/>
  <c r="M27" i="22"/>
  <c r="N27" i="22"/>
  <c r="O27" i="22"/>
  <c r="P27" i="22"/>
  <c r="Q27" i="22"/>
  <c r="S27" i="22"/>
  <c r="T27" i="22"/>
  <c r="C28" i="22"/>
  <c r="D28" i="22"/>
  <c r="E28" i="22"/>
  <c r="F28" i="22"/>
  <c r="G28" i="22"/>
  <c r="H28" i="22"/>
  <c r="I28" i="22"/>
  <c r="J28" i="22"/>
  <c r="K28" i="22"/>
  <c r="L28" i="22"/>
  <c r="M28" i="22"/>
  <c r="N28" i="22"/>
  <c r="O28" i="22"/>
  <c r="P28" i="22"/>
  <c r="Q28" i="22"/>
  <c r="S28" i="22"/>
  <c r="T28" i="22"/>
  <c r="C29" i="22"/>
  <c r="D29" i="22"/>
  <c r="E29" i="22"/>
  <c r="F29" i="22"/>
  <c r="G29" i="22"/>
  <c r="H29" i="22"/>
  <c r="I29" i="22"/>
  <c r="J29" i="22"/>
  <c r="K29" i="22"/>
  <c r="L29" i="22"/>
  <c r="M29" i="22"/>
  <c r="N29" i="22"/>
  <c r="O29" i="22"/>
  <c r="P29" i="22"/>
  <c r="Q29" i="22"/>
  <c r="S29" i="22"/>
  <c r="T29" i="22"/>
  <c r="C30" i="22"/>
  <c r="D30" i="22"/>
  <c r="E30" i="22"/>
  <c r="F30" i="22"/>
  <c r="G30" i="22"/>
  <c r="H30" i="22"/>
  <c r="I30" i="22"/>
  <c r="J30" i="22"/>
  <c r="K30" i="22"/>
  <c r="L30" i="22"/>
  <c r="M30" i="22"/>
  <c r="N30" i="22"/>
  <c r="O30" i="22"/>
  <c r="P30" i="22"/>
  <c r="Q30" i="22"/>
  <c r="S30" i="22"/>
  <c r="T30" i="22"/>
  <c r="C31" i="22"/>
  <c r="D31" i="22"/>
  <c r="E31" i="22"/>
  <c r="F31" i="22"/>
  <c r="G31" i="22"/>
  <c r="H31" i="22"/>
  <c r="I31" i="22"/>
  <c r="J31" i="22"/>
  <c r="K31" i="22"/>
  <c r="L31" i="22"/>
  <c r="M31" i="22"/>
  <c r="N31" i="22"/>
  <c r="O31" i="22"/>
  <c r="P31" i="22"/>
  <c r="Q31" i="22"/>
  <c r="S31" i="22"/>
  <c r="T31" i="22"/>
  <c r="C32" i="22"/>
  <c r="D32" i="22"/>
  <c r="E32" i="22"/>
  <c r="F32" i="22"/>
  <c r="G32" i="22"/>
  <c r="H32" i="22"/>
  <c r="I32" i="22"/>
  <c r="J32" i="22"/>
  <c r="K32" i="22"/>
  <c r="L32" i="22"/>
  <c r="M32" i="22"/>
  <c r="N32" i="22"/>
  <c r="O32" i="22"/>
  <c r="P32" i="22"/>
  <c r="Q32" i="22"/>
  <c r="S32" i="22"/>
  <c r="T32" i="22"/>
  <c r="C33" i="22"/>
  <c r="D33" i="22"/>
  <c r="E33" i="22"/>
  <c r="F33" i="22"/>
  <c r="G33" i="22"/>
  <c r="H33" i="22"/>
  <c r="I33" i="22"/>
  <c r="J33" i="22"/>
  <c r="K33" i="22"/>
  <c r="L33" i="22"/>
  <c r="M33" i="22"/>
  <c r="N33" i="22"/>
  <c r="O33" i="22"/>
  <c r="P33" i="22"/>
  <c r="Q33" i="22"/>
  <c r="S33" i="22"/>
  <c r="T33" i="22"/>
  <c r="C34" i="22"/>
  <c r="D34" i="22"/>
  <c r="E34" i="22"/>
  <c r="F34" i="22"/>
  <c r="G34" i="22"/>
  <c r="H34" i="22"/>
  <c r="I34" i="22"/>
  <c r="J34" i="22"/>
  <c r="K34" i="22"/>
  <c r="L34" i="22"/>
  <c r="M34" i="22"/>
  <c r="N34" i="22"/>
  <c r="O34" i="22"/>
  <c r="P34" i="22"/>
  <c r="Q34" i="22"/>
  <c r="S34" i="22"/>
  <c r="T34" i="22"/>
  <c r="C35" i="22"/>
  <c r="D35" i="22"/>
  <c r="E35" i="22"/>
  <c r="F35" i="22"/>
  <c r="G35" i="22"/>
  <c r="H35" i="22"/>
  <c r="I35" i="22"/>
  <c r="J35" i="22"/>
  <c r="K35" i="22"/>
  <c r="L35" i="22"/>
  <c r="M35" i="22"/>
  <c r="N35" i="22"/>
  <c r="O35" i="22"/>
  <c r="P35" i="22"/>
  <c r="Q35" i="22"/>
  <c r="S35" i="22"/>
  <c r="T35" i="22"/>
  <c r="C36" i="22"/>
  <c r="D36" i="22"/>
  <c r="E36" i="22"/>
  <c r="F36" i="22"/>
  <c r="G36" i="22"/>
  <c r="H36" i="22"/>
  <c r="I36" i="22"/>
  <c r="J36" i="22"/>
  <c r="K36" i="22"/>
  <c r="L36" i="22"/>
  <c r="M36" i="22"/>
  <c r="N36" i="22"/>
  <c r="O36" i="22"/>
  <c r="P36" i="22"/>
  <c r="Q36" i="22"/>
  <c r="S36" i="22"/>
  <c r="T36" i="22"/>
  <c r="C37" i="22"/>
  <c r="D37" i="22"/>
  <c r="E37" i="22"/>
  <c r="F37" i="22"/>
  <c r="G37" i="22"/>
  <c r="H37" i="22"/>
  <c r="I37" i="22"/>
  <c r="J37" i="22"/>
  <c r="K37" i="22"/>
  <c r="L37" i="22"/>
  <c r="M37" i="22"/>
  <c r="N37" i="22"/>
  <c r="O37" i="22"/>
  <c r="P37" i="22"/>
  <c r="Q37" i="22"/>
  <c r="S37" i="22"/>
  <c r="T37" i="22"/>
  <c r="C38" i="22"/>
  <c r="D38" i="22"/>
  <c r="E38" i="22"/>
  <c r="F38" i="22"/>
  <c r="G38" i="22"/>
  <c r="H38" i="22"/>
  <c r="I38" i="22"/>
  <c r="J38" i="22"/>
  <c r="K38" i="22"/>
  <c r="L38" i="22"/>
  <c r="M38" i="22"/>
  <c r="N38" i="22"/>
  <c r="O38" i="22"/>
  <c r="P38" i="22"/>
  <c r="Q38" i="22"/>
  <c r="S38" i="22"/>
  <c r="T38" i="22"/>
  <c r="Q2" i="22"/>
  <c r="C27" i="13"/>
  <c r="D27" i="13"/>
  <c r="E27" i="13"/>
  <c r="F27" i="13"/>
  <c r="G27" i="13"/>
  <c r="H27" i="13"/>
  <c r="I27" i="13"/>
  <c r="J27" i="13"/>
  <c r="K27" i="13"/>
  <c r="L27" i="13"/>
  <c r="M27" i="13"/>
  <c r="N27" i="13"/>
  <c r="O27" i="13"/>
  <c r="P27" i="13"/>
  <c r="Q27" i="13"/>
  <c r="R27" i="13"/>
  <c r="S27" i="13"/>
  <c r="T27" i="13"/>
  <c r="C28" i="13"/>
  <c r="D28" i="13"/>
  <c r="E28" i="13"/>
  <c r="F28" i="13"/>
  <c r="G28" i="13"/>
  <c r="H28" i="13"/>
  <c r="I28" i="13"/>
  <c r="J28" i="13"/>
  <c r="K28" i="13"/>
  <c r="L28" i="13"/>
  <c r="M28" i="13"/>
  <c r="N28" i="13"/>
  <c r="O28" i="13"/>
  <c r="P28" i="13"/>
  <c r="Q28" i="13"/>
  <c r="R28" i="13"/>
  <c r="S28" i="13"/>
  <c r="T28" i="13"/>
  <c r="C29" i="13"/>
  <c r="D29" i="13"/>
  <c r="E29" i="13"/>
  <c r="F29" i="13"/>
  <c r="G29" i="13"/>
  <c r="H29" i="13"/>
  <c r="I29" i="13"/>
  <c r="J29" i="13"/>
  <c r="K29" i="13"/>
  <c r="L29" i="13"/>
  <c r="M29" i="13"/>
  <c r="N29" i="13"/>
  <c r="O29" i="13"/>
  <c r="P29" i="13"/>
  <c r="Q29" i="13"/>
  <c r="R29" i="13"/>
  <c r="S29" i="13"/>
  <c r="T29" i="13"/>
  <c r="C30" i="13"/>
  <c r="D30" i="13"/>
  <c r="E30" i="13"/>
  <c r="F30" i="13"/>
  <c r="G30" i="13"/>
  <c r="H30" i="13"/>
  <c r="I30" i="13"/>
  <c r="J30" i="13"/>
  <c r="K30" i="13"/>
  <c r="L30" i="13"/>
  <c r="M30" i="13"/>
  <c r="N30" i="13"/>
  <c r="O30" i="13"/>
  <c r="P30" i="13"/>
  <c r="Q30" i="13"/>
  <c r="R30" i="13"/>
  <c r="S30" i="13"/>
  <c r="T30" i="13"/>
  <c r="C31" i="13"/>
  <c r="D31" i="13"/>
  <c r="E31" i="13"/>
  <c r="F31" i="13"/>
  <c r="G31" i="13"/>
  <c r="H31" i="13"/>
  <c r="I31" i="13"/>
  <c r="J31" i="13"/>
  <c r="K31" i="13"/>
  <c r="L31" i="13"/>
  <c r="M31" i="13"/>
  <c r="N31" i="13"/>
  <c r="O31" i="13"/>
  <c r="P31" i="13"/>
  <c r="Q31" i="13"/>
  <c r="R31" i="13"/>
  <c r="S31" i="13"/>
  <c r="T31" i="13"/>
  <c r="C32" i="13"/>
  <c r="D32" i="13"/>
  <c r="E32" i="13"/>
  <c r="F32" i="13"/>
  <c r="G32" i="13"/>
  <c r="H32" i="13"/>
  <c r="I32" i="13"/>
  <c r="J32" i="13"/>
  <c r="K32" i="13"/>
  <c r="L32" i="13"/>
  <c r="M32" i="13"/>
  <c r="N32" i="13"/>
  <c r="O32" i="13"/>
  <c r="P32" i="13"/>
  <c r="Q32" i="13"/>
  <c r="R32" i="13"/>
  <c r="S32" i="13"/>
  <c r="T32" i="13"/>
  <c r="L2" i="12"/>
  <c r="T2" i="12"/>
  <c r="W2" i="12"/>
  <c r="B451" i="4"/>
  <c r="J451" i="4" s="1"/>
  <c r="G451" i="4"/>
  <c r="I451" i="4" s="1"/>
  <c r="L451" i="4"/>
  <c r="O451" i="4"/>
  <c r="P451" i="4"/>
  <c r="R451" i="4"/>
  <c r="U451" i="4"/>
  <c r="V451" i="4"/>
  <c r="T24" i="8" l="1"/>
  <c r="T16" i="13"/>
  <c r="T4" i="8"/>
  <c r="T4" i="13"/>
  <c r="T8" i="8"/>
  <c r="T3" i="12"/>
  <c r="T13" i="8"/>
  <c r="T11" i="13"/>
  <c r="T15" i="8"/>
  <c r="T12" i="13"/>
  <c r="T16" i="8"/>
  <c r="T5" i="12"/>
  <c r="T6" i="8"/>
  <c r="T6" i="13"/>
  <c r="T3" i="8"/>
  <c r="T3" i="13"/>
  <c r="T17" i="8"/>
  <c r="T6" i="12"/>
  <c r="T12" i="8"/>
  <c r="T10" i="13"/>
  <c r="T5" i="8"/>
  <c r="T5" i="13"/>
  <c r="T14" i="8"/>
  <c r="T4" i="12"/>
  <c r="T20" i="8"/>
  <c r="T8" i="12"/>
  <c r="T22" i="8"/>
  <c r="T15" i="13"/>
  <c r="T11" i="8"/>
  <c r="T9" i="13"/>
  <c r="T21" i="8"/>
  <c r="T14" i="13"/>
  <c r="T32" i="8"/>
  <c r="T20" i="13"/>
  <c r="T31" i="8"/>
  <c r="T13" i="12"/>
  <c r="T26" i="8"/>
  <c r="T17" i="13"/>
  <c r="T18" i="8"/>
  <c r="T7" i="12"/>
  <c r="T9" i="8"/>
  <c r="T7" i="13"/>
  <c r="M451" i="4"/>
  <c r="N451" i="4"/>
  <c r="Q451" i="4"/>
  <c r="R38" i="22"/>
  <c r="R37" i="22"/>
  <c r="R33" i="22"/>
  <c r="R29" i="22"/>
  <c r="R34" i="22"/>
  <c r="R30" i="22"/>
  <c r="R26" i="22"/>
  <c r="R20" i="22"/>
  <c r="R14" i="22"/>
  <c r="R10" i="22"/>
  <c r="R4" i="22"/>
  <c r="R25" i="22"/>
  <c r="R21" i="22"/>
  <c r="R17" i="22"/>
  <c r="R13" i="22"/>
  <c r="R9" i="22"/>
  <c r="R5" i="22"/>
  <c r="R36" i="22"/>
  <c r="R32" i="22"/>
  <c r="R28" i="22"/>
  <c r="R24" i="22"/>
  <c r="R22" i="22"/>
  <c r="R18" i="22"/>
  <c r="R16" i="22"/>
  <c r="R12" i="22"/>
  <c r="R8" i="22"/>
  <c r="R6" i="22"/>
  <c r="R35" i="22"/>
  <c r="R31" i="22"/>
  <c r="R27" i="22"/>
  <c r="R23" i="22"/>
  <c r="R19" i="22"/>
  <c r="R15" i="22"/>
  <c r="R11" i="22"/>
  <c r="R7" i="22"/>
  <c r="R3" i="22"/>
  <c r="K451" i="4"/>
  <c r="O453" i="4"/>
  <c r="P453" i="4"/>
  <c r="R453" i="4"/>
  <c r="O454" i="4"/>
  <c r="P454" i="4"/>
  <c r="R454" i="4"/>
  <c r="O455" i="4"/>
  <c r="P455" i="4"/>
  <c r="R455" i="4"/>
  <c r="O456" i="4"/>
  <c r="P456" i="4"/>
  <c r="R456" i="4"/>
  <c r="L443" i="4"/>
  <c r="L444" i="4"/>
  <c r="M444" i="4" s="1"/>
  <c r="L445" i="4"/>
  <c r="N445" i="4" s="1"/>
  <c r="L446" i="4"/>
  <c r="N446" i="4" s="1"/>
  <c r="L447" i="4"/>
  <c r="L448" i="4"/>
  <c r="N448" i="4" s="1"/>
  <c r="L449" i="4"/>
  <c r="M449" i="4" s="1"/>
  <c r="L450" i="4"/>
  <c r="M450" i="4" s="1"/>
  <c r="L452" i="4"/>
  <c r="L453" i="4"/>
  <c r="M453" i="4" s="1"/>
  <c r="L454" i="4"/>
  <c r="M454" i="4" s="1"/>
  <c r="L455" i="4"/>
  <c r="M455" i="4" s="1"/>
  <c r="L456" i="4"/>
  <c r="M456" i="4" s="1"/>
  <c r="L457" i="4"/>
  <c r="N457" i="4" s="1"/>
  <c r="L458" i="4"/>
  <c r="M458" i="4" s="1"/>
  <c r="L459" i="4"/>
  <c r="M459" i="4" s="1"/>
  <c r="L460" i="4"/>
  <c r="M460" i="4" s="1"/>
  <c r="G453" i="4"/>
  <c r="I453" i="4" s="1"/>
  <c r="G454" i="4"/>
  <c r="I454" i="4" s="1"/>
  <c r="G455" i="4"/>
  <c r="I455" i="4" s="1"/>
  <c r="G456" i="4"/>
  <c r="I456" i="4" s="1"/>
  <c r="V460" i="4"/>
  <c r="U460" i="4"/>
  <c r="R460" i="4"/>
  <c r="P460" i="4"/>
  <c r="O460" i="4"/>
  <c r="G460" i="4"/>
  <c r="I460" i="4" s="1"/>
  <c r="B460" i="4"/>
  <c r="V459" i="4"/>
  <c r="U459" i="4"/>
  <c r="R459" i="4"/>
  <c r="P459" i="4"/>
  <c r="O459" i="4"/>
  <c r="G459" i="4"/>
  <c r="I459" i="4" s="1"/>
  <c r="B459" i="4"/>
  <c r="J459" i="4" s="1"/>
  <c r="V458" i="4"/>
  <c r="U458" i="4"/>
  <c r="R458" i="4"/>
  <c r="P458" i="4"/>
  <c r="O458" i="4"/>
  <c r="N458" i="4"/>
  <c r="G458" i="4"/>
  <c r="I458" i="4" s="1"/>
  <c r="B458" i="4"/>
  <c r="V457" i="4"/>
  <c r="U457" i="4"/>
  <c r="R457" i="4"/>
  <c r="P457" i="4"/>
  <c r="O457" i="4"/>
  <c r="G457" i="4"/>
  <c r="I457" i="4" s="1"/>
  <c r="B457" i="4"/>
  <c r="J457" i="4" s="1"/>
  <c r="V456" i="4"/>
  <c r="U456" i="4"/>
  <c r="B456" i="4"/>
  <c r="J456" i="4" s="1"/>
  <c r="V455" i="4"/>
  <c r="U455" i="4"/>
  <c r="B455" i="4"/>
  <c r="J455" i="4" s="1"/>
  <c r="V454" i="4"/>
  <c r="U454" i="4"/>
  <c r="B454" i="4"/>
  <c r="J454" i="4" s="1"/>
  <c r="V453" i="4"/>
  <c r="U453" i="4"/>
  <c r="B453" i="4"/>
  <c r="J453" i="4" s="1"/>
  <c r="V452" i="4"/>
  <c r="U452" i="4"/>
  <c r="R452" i="4"/>
  <c r="P452" i="4"/>
  <c r="O452" i="4"/>
  <c r="N452" i="4"/>
  <c r="G452" i="4"/>
  <c r="I452" i="4" s="1"/>
  <c r="B452" i="4"/>
  <c r="J452" i="4" s="1"/>
  <c r="V450" i="4"/>
  <c r="U450" i="4"/>
  <c r="R450" i="4"/>
  <c r="P450" i="4"/>
  <c r="O450" i="4"/>
  <c r="G450" i="4"/>
  <c r="I450" i="4" s="1"/>
  <c r="B450" i="4"/>
  <c r="J450" i="4" s="1"/>
  <c r="V449" i="4"/>
  <c r="U449" i="4"/>
  <c r="R449" i="4"/>
  <c r="P449" i="4"/>
  <c r="O449" i="4"/>
  <c r="J449" i="4"/>
  <c r="G449" i="4"/>
  <c r="I449" i="4" s="1"/>
  <c r="B449" i="4"/>
  <c r="V448" i="4"/>
  <c r="U448" i="4"/>
  <c r="R448" i="4"/>
  <c r="P448" i="4"/>
  <c r="O448" i="4"/>
  <c r="M448" i="4"/>
  <c r="G448" i="4"/>
  <c r="I448" i="4" s="1"/>
  <c r="B448" i="4"/>
  <c r="J448" i="4" s="1"/>
  <c r="V447" i="4"/>
  <c r="U447" i="4"/>
  <c r="R447" i="4"/>
  <c r="P447" i="4"/>
  <c r="O447" i="4"/>
  <c r="N447" i="4"/>
  <c r="G447" i="4"/>
  <c r="I447" i="4" s="1"/>
  <c r="B447" i="4"/>
  <c r="J447" i="4" s="1"/>
  <c r="V446" i="4"/>
  <c r="U446" i="4"/>
  <c r="R446" i="4"/>
  <c r="P446" i="4"/>
  <c r="O446" i="4"/>
  <c r="G446" i="4"/>
  <c r="I446" i="4" s="1"/>
  <c r="B446" i="4"/>
  <c r="J446" i="4" s="1"/>
  <c r="V445" i="4"/>
  <c r="U445" i="4"/>
  <c r="R445" i="4"/>
  <c r="P445" i="4"/>
  <c r="O445" i="4"/>
  <c r="G445" i="4"/>
  <c r="I445" i="4" s="1"/>
  <c r="B445" i="4"/>
  <c r="J445" i="4" s="1"/>
  <c r="V444" i="4"/>
  <c r="U444" i="4"/>
  <c r="R444" i="4"/>
  <c r="P444" i="4"/>
  <c r="O444" i="4"/>
  <c r="G444" i="4"/>
  <c r="I444" i="4" s="1"/>
  <c r="Q444" i="4" s="1"/>
  <c r="B444" i="4"/>
  <c r="J444" i="4" s="1"/>
  <c r="V443" i="4"/>
  <c r="U443" i="4"/>
  <c r="R443" i="4"/>
  <c r="P443" i="4"/>
  <c r="O443" i="4"/>
  <c r="N443" i="4"/>
  <c r="M443" i="4"/>
  <c r="G443" i="4"/>
  <c r="I443" i="4" s="1"/>
  <c r="B443" i="4"/>
  <c r="V442" i="4"/>
  <c r="U442" i="4"/>
  <c r="R442" i="4"/>
  <c r="P442" i="4"/>
  <c r="O442" i="4"/>
  <c r="L442" i="4"/>
  <c r="M442" i="4" s="1"/>
  <c r="G442" i="4"/>
  <c r="I442" i="4" s="1"/>
  <c r="B442" i="4"/>
  <c r="J442" i="4" s="1"/>
  <c r="N459" i="4" l="1"/>
  <c r="N460" i="4"/>
  <c r="M445" i="4"/>
  <c r="N449" i="4"/>
  <c r="K453" i="4"/>
  <c r="X453" i="4" s="1"/>
  <c r="S451" i="4"/>
  <c r="X451" i="4"/>
  <c r="Q453" i="4"/>
  <c r="N456" i="4"/>
  <c r="Q454" i="4"/>
  <c r="Q447" i="4"/>
  <c r="Q456" i="4"/>
  <c r="Q455" i="4"/>
  <c r="N454" i="4"/>
  <c r="Q458" i="4"/>
  <c r="Q450" i="4"/>
  <c r="J458" i="4"/>
  <c r="Q448" i="4"/>
  <c r="N455" i="4"/>
  <c r="N453" i="4"/>
  <c r="S453" i="4" s="1"/>
  <c r="Q445" i="4"/>
  <c r="M457" i="4"/>
  <c r="N444" i="4"/>
  <c r="N442" i="4"/>
  <c r="Q442" i="4"/>
  <c r="K457" i="4"/>
  <c r="X457" i="4" s="1"/>
  <c r="K459" i="4"/>
  <c r="X459" i="4" s="1"/>
  <c r="K446" i="4"/>
  <c r="X446" i="4" s="1"/>
  <c r="K454" i="4"/>
  <c r="X454" i="4" s="1"/>
  <c r="K455" i="4"/>
  <c r="X455" i="4" s="1"/>
  <c r="Q443" i="4"/>
  <c r="Q449" i="4"/>
  <c r="K452" i="4"/>
  <c r="X452" i="4" s="1"/>
  <c r="Q460" i="4"/>
  <c r="K444" i="4"/>
  <c r="X444" i="4" s="1"/>
  <c r="M452" i="4"/>
  <c r="Q452" i="4"/>
  <c r="M447" i="4"/>
  <c r="K449" i="4"/>
  <c r="X449" i="4" s="1"/>
  <c r="M446" i="4"/>
  <c r="Q446" i="4"/>
  <c r="K448" i="4"/>
  <c r="N450" i="4"/>
  <c r="J443" i="4"/>
  <c r="K447" i="4"/>
  <c r="X447" i="4" s="1"/>
  <c r="K450" i="4"/>
  <c r="X450" i="4" s="1"/>
  <c r="K456" i="4"/>
  <c r="Q457" i="4"/>
  <c r="Q459" i="4"/>
  <c r="J460" i="4"/>
  <c r="K442" i="4"/>
  <c r="X442" i="4" s="1"/>
  <c r="K445" i="4"/>
  <c r="X445" i="4" s="1"/>
  <c r="P2" i="22"/>
  <c r="S2" i="20"/>
  <c r="C2" i="20"/>
  <c r="L437" i="4"/>
  <c r="M437" i="4" s="1"/>
  <c r="M441" i="4"/>
  <c r="N440" i="4"/>
  <c r="M438" i="4"/>
  <c r="L436" i="4"/>
  <c r="N436" i="4" s="1"/>
  <c r="L433" i="4"/>
  <c r="L432" i="4"/>
  <c r="N432" i="4" s="1"/>
  <c r="L431" i="4"/>
  <c r="M431" i="4" s="1"/>
  <c r="L430" i="4"/>
  <c r="M430" i="4" s="1"/>
  <c r="L428" i="4"/>
  <c r="M428" i="4" s="1"/>
  <c r="L427" i="4"/>
  <c r="M427" i="4" s="1"/>
  <c r="L426" i="4"/>
  <c r="N426" i="4" s="1"/>
  <c r="L424" i="4"/>
  <c r="M424" i="4" s="1"/>
  <c r="L422" i="4"/>
  <c r="N422" i="4" s="1"/>
  <c r="V441" i="4"/>
  <c r="U441" i="4"/>
  <c r="R441" i="4"/>
  <c r="P441" i="4"/>
  <c r="O441" i="4"/>
  <c r="N441" i="4"/>
  <c r="G441" i="4"/>
  <c r="I441" i="4" s="1"/>
  <c r="B441" i="4"/>
  <c r="J441" i="4" s="1"/>
  <c r="V440" i="4"/>
  <c r="U440" i="4"/>
  <c r="R440" i="4"/>
  <c r="P440" i="4"/>
  <c r="O440" i="4"/>
  <c r="G440" i="4"/>
  <c r="I440" i="4" s="1"/>
  <c r="B440" i="4"/>
  <c r="J440" i="4" s="1"/>
  <c r="V439" i="4"/>
  <c r="U439" i="4"/>
  <c r="R439" i="4"/>
  <c r="P439" i="4"/>
  <c r="O439" i="4"/>
  <c r="N439" i="4"/>
  <c r="M439" i="4"/>
  <c r="G439" i="4"/>
  <c r="I439" i="4" s="1"/>
  <c r="B439" i="4"/>
  <c r="J439" i="4" s="1"/>
  <c r="V438" i="4"/>
  <c r="U438" i="4"/>
  <c r="R438" i="4"/>
  <c r="P438" i="4"/>
  <c r="O438" i="4"/>
  <c r="N438" i="4"/>
  <c r="G438" i="4"/>
  <c r="I438" i="4" s="1"/>
  <c r="B438" i="4"/>
  <c r="V437" i="4"/>
  <c r="U437" i="4"/>
  <c r="R437" i="4"/>
  <c r="P437" i="4"/>
  <c r="O437" i="4"/>
  <c r="G437" i="4"/>
  <c r="I437" i="4" s="1"/>
  <c r="B437" i="4"/>
  <c r="J437" i="4" s="1"/>
  <c r="V436" i="4"/>
  <c r="U436" i="4"/>
  <c r="R436" i="4"/>
  <c r="P436" i="4"/>
  <c r="O436" i="4"/>
  <c r="G436" i="4"/>
  <c r="I436" i="4" s="1"/>
  <c r="B436" i="4"/>
  <c r="J436" i="4" s="1"/>
  <c r="V435" i="4"/>
  <c r="U435" i="4"/>
  <c r="R435" i="4"/>
  <c r="P435" i="4"/>
  <c r="O435" i="4"/>
  <c r="N435" i="4"/>
  <c r="M435" i="4"/>
  <c r="G435" i="4"/>
  <c r="I435" i="4" s="1"/>
  <c r="B435" i="4"/>
  <c r="V434" i="4"/>
  <c r="U434" i="4"/>
  <c r="B434" i="4"/>
  <c r="V433" i="4"/>
  <c r="U433" i="4"/>
  <c r="R433" i="4"/>
  <c r="P433" i="4"/>
  <c r="O433" i="4"/>
  <c r="M433" i="4"/>
  <c r="G433" i="4"/>
  <c r="I433" i="4" s="1"/>
  <c r="B433" i="4"/>
  <c r="V432" i="4"/>
  <c r="U432" i="4"/>
  <c r="R432" i="4"/>
  <c r="P432" i="4"/>
  <c r="O432" i="4"/>
  <c r="G432" i="4"/>
  <c r="I432" i="4" s="1"/>
  <c r="B432" i="4"/>
  <c r="J432" i="4" s="1"/>
  <c r="V431" i="4"/>
  <c r="U431" i="4"/>
  <c r="R431" i="4"/>
  <c r="P431" i="4"/>
  <c r="O431" i="4"/>
  <c r="G431" i="4"/>
  <c r="I431" i="4" s="1"/>
  <c r="B431" i="4"/>
  <c r="J431" i="4" s="1"/>
  <c r="V430" i="4"/>
  <c r="U430" i="4"/>
  <c r="R430" i="4"/>
  <c r="P430" i="4"/>
  <c r="O430" i="4"/>
  <c r="G430" i="4"/>
  <c r="I430" i="4" s="1"/>
  <c r="B430" i="4"/>
  <c r="J430" i="4" s="1"/>
  <c r="V429" i="4"/>
  <c r="U429" i="4"/>
  <c r="R429" i="4"/>
  <c r="P429" i="4"/>
  <c r="O429" i="4"/>
  <c r="N429" i="4"/>
  <c r="M429" i="4"/>
  <c r="G429" i="4"/>
  <c r="I429" i="4" s="1"/>
  <c r="B429" i="4"/>
  <c r="J429" i="4" s="1"/>
  <c r="V428" i="4"/>
  <c r="U428" i="4"/>
  <c r="R428" i="4"/>
  <c r="P428" i="4"/>
  <c r="O428" i="4"/>
  <c r="N428" i="4"/>
  <c r="G428" i="4"/>
  <c r="I428" i="4" s="1"/>
  <c r="B428" i="4"/>
  <c r="J428" i="4" s="1"/>
  <c r="V427" i="4"/>
  <c r="U427" i="4"/>
  <c r="R427" i="4"/>
  <c r="P427" i="4"/>
  <c r="O427" i="4"/>
  <c r="G427" i="4"/>
  <c r="I427" i="4" s="1"/>
  <c r="B427" i="4"/>
  <c r="J427" i="4" s="1"/>
  <c r="V426" i="4"/>
  <c r="U426" i="4"/>
  <c r="R426" i="4"/>
  <c r="P426" i="4"/>
  <c r="O426" i="4"/>
  <c r="G426" i="4"/>
  <c r="I426" i="4" s="1"/>
  <c r="B426" i="4"/>
  <c r="J426" i="4" s="1"/>
  <c r="V425" i="4"/>
  <c r="U425" i="4"/>
  <c r="R425" i="4"/>
  <c r="P425" i="4"/>
  <c r="O425" i="4"/>
  <c r="L425" i="4"/>
  <c r="N425" i="4" s="1"/>
  <c r="G425" i="4"/>
  <c r="I425" i="4" s="1"/>
  <c r="B425" i="4"/>
  <c r="J425" i="4" s="1"/>
  <c r="V424" i="4"/>
  <c r="U424" i="4"/>
  <c r="R424" i="4"/>
  <c r="P424" i="4"/>
  <c r="O424" i="4"/>
  <c r="G424" i="4"/>
  <c r="I424" i="4" s="1"/>
  <c r="B424" i="4"/>
  <c r="J424" i="4" s="1"/>
  <c r="V423" i="4"/>
  <c r="U423" i="4"/>
  <c r="R423" i="4"/>
  <c r="P423" i="4"/>
  <c r="O423" i="4"/>
  <c r="N423" i="4"/>
  <c r="M423" i="4"/>
  <c r="G423" i="4"/>
  <c r="I423" i="4" s="1"/>
  <c r="B423" i="4"/>
  <c r="J423" i="4" s="1"/>
  <c r="V422" i="4"/>
  <c r="U422" i="4"/>
  <c r="R422" i="4"/>
  <c r="P422" i="4"/>
  <c r="O422" i="4"/>
  <c r="G422" i="4"/>
  <c r="I422" i="4" s="1"/>
  <c r="B422" i="4"/>
  <c r="J422" i="4" s="1"/>
  <c r="S14" i="13" l="1"/>
  <c r="S21" i="8"/>
  <c r="M432" i="4"/>
  <c r="S5" i="13"/>
  <c r="S5" i="8"/>
  <c r="M426" i="4"/>
  <c r="S456" i="4"/>
  <c r="X456" i="4"/>
  <c r="S448" i="4"/>
  <c r="X448" i="4"/>
  <c r="S454" i="4"/>
  <c r="M436" i="4"/>
  <c r="S450" i="4"/>
  <c r="S455" i="4"/>
  <c r="S457" i="4"/>
  <c r="S445" i="4"/>
  <c r="S442" i="4"/>
  <c r="S444" i="4"/>
  <c r="S7" i="8" s="1"/>
  <c r="S447" i="4"/>
  <c r="S452" i="4"/>
  <c r="S446" i="4"/>
  <c r="S449" i="4"/>
  <c r="S459" i="4"/>
  <c r="K458" i="4"/>
  <c r="X458" i="4" s="1"/>
  <c r="K460" i="4"/>
  <c r="X460" i="4" s="1"/>
  <c r="K443" i="4"/>
  <c r="X443" i="4" s="1"/>
  <c r="Q436" i="4"/>
  <c r="Q437" i="4"/>
  <c r="Q438" i="4"/>
  <c r="Q435" i="4"/>
  <c r="Q422" i="4"/>
  <c r="Q423" i="4"/>
  <c r="Q431" i="4"/>
  <c r="Q433" i="4"/>
  <c r="J433" i="4"/>
  <c r="Q425" i="4"/>
  <c r="Q426" i="4"/>
  <c r="Q432" i="4"/>
  <c r="Q430" i="4"/>
  <c r="Q427" i="4"/>
  <c r="Q424" i="4"/>
  <c r="N437" i="4"/>
  <c r="M422" i="4"/>
  <c r="N431" i="4"/>
  <c r="M440" i="4"/>
  <c r="M425" i="4"/>
  <c r="K423" i="4"/>
  <c r="X423" i="4" s="1"/>
  <c r="K429" i="4"/>
  <c r="X429" i="4" s="1"/>
  <c r="K431" i="4"/>
  <c r="K439" i="4"/>
  <c r="X439" i="4" s="1"/>
  <c r="K440" i="4"/>
  <c r="X440" i="4" s="1"/>
  <c r="K441" i="4"/>
  <c r="X441" i="4" s="1"/>
  <c r="K425" i="4"/>
  <c r="X425" i="4" s="1"/>
  <c r="K426" i="4"/>
  <c r="K422" i="4"/>
  <c r="K428" i="4"/>
  <c r="K436" i="4"/>
  <c r="X436" i="4" s="1"/>
  <c r="Q429" i="4"/>
  <c r="N430" i="4"/>
  <c r="N433" i="4"/>
  <c r="N424" i="4"/>
  <c r="N427" i="4"/>
  <c r="K424" i="4"/>
  <c r="K427" i="4"/>
  <c r="Q428" i="4"/>
  <c r="K430" i="4"/>
  <c r="X430" i="4" s="1"/>
  <c r="K433" i="4"/>
  <c r="J435" i="4"/>
  <c r="J438" i="4"/>
  <c r="Q439" i="4"/>
  <c r="Q440" i="4"/>
  <c r="Q441" i="4"/>
  <c r="K432" i="4"/>
  <c r="K437" i="4"/>
  <c r="X437" i="4" s="1"/>
  <c r="O2" i="22"/>
  <c r="V407" i="4"/>
  <c r="U407" i="4"/>
  <c r="R407" i="4"/>
  <c r="P407" i="4"/>
  <c r="O407" i="4"/>
  <c r="L407" i="4"/>
  <c r="M407" i="4" s="1"/>
  <c r="G407" i="4"/>
  <c r="I407" i="4" s="1"/>
  <c r="B407" i="4"/>
  <c r="J407" i="4" s="1"/>
  <c r="V416" i="4"/>
  <c r="U416" i="4"/>
  <c r="R416" i="4"/>
  <c r="P416" i="4"/>
  <c r="O416" i="4"/>
  <c r="N416" i="4"/>
  <c r="M416" i="4"/>
  <c r="G416" i="4"/>
  <c r="I416" i="4" s="1"/>
  <c r="B416" i="4"/>
  <c r="V408" i="4"/>
  <c r="U408" i="4"/>
  <c r="R408" i="4"/>
  <c r="P408" i="4"/>
  <c r="O408" i="4"/>
  <c r="L408" i="4"/>
  <c r="M408" i="4" s="1"/>
  <c r="G408" i="4"/>
  <c r="I408" i="4" s="1"/>
  <c r="B408" i="4"/>
  <c r="J408" i="4" s="1"/>
  <c r="V415" i="4"/>
  <c r="U415" i="4"/>
  <c r="R415" i="4"/>
  <c r="P415" i="4"/>
  <c r="O415" i="4"/>
  <c r="N415" i="4"/>
  <c r="M415" i="4"/>
  <c r="G415" i="4"/>
  <c r="I415" i="4" s="1"/>
  <c r="B415" i="4"/>
  <c r="V406" i="4"/>
  <c r="U406" i="4"/>
  <c r="R406" i="4"/>
  <c r="P406" i="4"/>
  <c r="O406" i="4"/>
  <c r="L406" i="4"/>
  <c r="M406" i="4" s="1"/>
  <c r="G406" i="4"/>
  <c r="I406" i="4" s="1"/>
  <c r="B406" i="4"/>
  <c r="J406" i="4" s="1"/>
  <c r="V418" i="4"/>
  <c r="U418" i="4"/>
  <c r="R418" i="4"/>
  <c r="P418" i="4"/>
  <c r="O418" i="4"/>
  <c r="N418" i="4"/>
  <c r="M418" i="4"/>
  <c r="G418" i="4"/>
  <c r="I418" i="4" s="1"/>
  <c r="B418" i="4"/>
  <c r="S6" i="13" l="1"/>
  <c r="S6" i="8"/>
  <c r="S3" i="12"/>
  <c r="S8" i="8"/>
  <c r="S8" i="13"/>
  <c r="S10" i="8"/>
  <c r="S8" i="12"/>
  <c r="S20" i="8"/>
  <c r="S17" i="8"/>
  <c r="S6" i="12"/>
  <c r="S11" i="13"/>
  <c r="S13" i="8"/>
  <c r="S18" i="8"/>
  <c r="S7" i="12"/>
  <c r="S12" i="13"/>
  <c r="S15" i="8"/>
  <c r="S4" i="12"/>
  <c r="S14" i="8"/>
  <c r="S10" i="13"/>
  <c r="S12" i="8"/>
  <c r="S9" i="13"/>
  <c r="S11" i="8"/>
  <c r="S4" i="13"/>
  <c r="S4" i="8"/>
  <c r="X432" i="4"/>
  <c r="X431" i="4"/>
  <c r="X427" i="4"/>
  <c r="X428" i="4"/>
  <c r="X433" i="4"/>
  <c r="X424" i="4"/>
  <c r="X422" i="4"/>
  <c r="X426" i="4"/>
  <c r="S2" i="12"/>
  <c r="S423" i="4"/>
  <c r="P2" i="20"/>
  <c r="S422" i="4"/>
  <c r="S426" i="4"/>
  <c r="S436" i="4"/>
  <c r="S460" i="4"/>
  <c r="S443" i="4"/>
  <c r="S458" i="4"/>
  <c r="S431" i="4"/>
  <c r="S437" i="4"/>
  <c r="S432" i="4"/>
  <c r="S439" i="4"/>
  <c r="Q407" i="4"/>
  <c r="S424" i="4"/>
  <c r="R7" i="8" s="1"/>
  <c r="Q415" i="4"/>
  <c r="S433" i="4"/>
  <c r="S428" i="4"/>
  <c r="S427" i="4"/>
  <c r="S430" i="4"/>
  <c r="S425" i="4"/>
  <c r="S440" i="4"/>
  <c r="S429" i="4"/>
  <c r="S441" i="4"/>
  <c r="K435" i="4"/>
  <c r="K438" i="4"/>
  <c r="Q408" i="4"/>
  <c r="N407" i="4"/>
  <c r="K407" i="4"/>
  <c r="Q416" i="4"/>
  <c r="J416" i="4"/>
  <c r="N408" i="4"/>
  <c r="K408" i="4"/>
  <c r="J415" i="4"/>
  <c r="Q406" i="4"/>
  <c r="K406" i="4"/>
  <c r="N406" i="4"/>
  <c r="Q418" i="4"/>
  <c r="J418" i="4"/>
  <c r="L400" i="4"/>
  <c r="N400" i="4" s="1"/>
  <c r="L402" i="4"/>
  <c r="N402" i="4" s="1"/>
  <c r="L404" i="4"/>
  <c r="M404" i="4" s="1"/>
  <c r="L405" i="4"/>
  <c r="N405" i="4" s="1"/>
  <c r="L409" i="4"/>
  <c r="M409" i="4" s="1"/>
  <c r="L410" i="4"/>
  <c r="M410" i="4" s="1"/>
  <c r="L411" i="4"/>
  <c r="N411" i="4" s="1"/>
  <c r="L413" i="4"/>
  <c r="M413" i="4" s="1"/>
  <c r="L414" i="4"/>
  <c r="N414" i="4" s="1"/>
  <c r="M398" i="4"/>
  <c r="N398" i="4"/>
  <c r="O398" i="4"/>
  <c r="P398" i="4"/>
  <c r="R398" i="4"/>
  <c r="G398" i="4"/>
  <c r="I398" i="4" s="1"/>
  <c r="V421" i="4"/>
  <c r="U421" i="4"/>
  <c r="R421" i="4"/>
  <c r="P421" i="4"/>
  <c r="O421" i="4"/>
  <c r="N421" i="4"/>
  <c r="M421" i="4"/>
  <c r="G421" i="4"/>
  <c r="I421" i="4" s="1"/>
  <c r="B421" i="4"/>
  <c r="V420" i="4"/>
  <c r="U420" i="4"/>
  <c r="R420" i="4"/>
  <c r="P420" i="4"/>
  <c r="O420" i="4"/>
  <c r="N420" i="4"/>
  <c r="M420" i="4"/>
  <c r="G420" i="4"/>
  <c r="I420" i="4" s="1"/>
  <c r="B420" i="4"/>
  <c r="J420" i="4" s="1"/>
  <c r="V419" i="4"/>
  <c r="U419" i="4"/>
  <c r="R419" i="4"/>
  <c r="P419" i="4"/>
  <c r="O419" i="4"/>
  <c r="N419" i="4"/>
  <c r="M419" i="4"/>
  <c r="G419" i="4"/>
  <c r="I419" i="4" s="1"/>
  <c r="B419" i="4"/>
  <c r="V417" i="4"/>
  <c r="U417" i="4"/>
  <c r="R417" i="4"/>
  <c r="P417" i="4"/>
  <c r="O417" i="4"/>
  <c r="N417" i="4"/>
  <c r="G417" i="4"/>
  <c r="I417" i="4" s="1"/>
  <c r="B417" i="4"/>
  <c r="J417" i="4" s="1"/>
  <c r="V414" i="4"/>
  <c r="U414" i="4"/>
  <c r="R414" i="4"/>
  <c r="P414" i="4"/>
  <c r="O414" i="4"/>
  <c r="G414" i="4"/>
  <c r="I414" i="4" s="1"/>
  <c r="B414" i="4"/>
  <c r="J414" i="4" s="1"/>
  <c r="V413" i="4"/>
  <c r="U413" i="4"/>
  <c r="R413" i="4"/>
  <c r="P413" i="4"/>
  <c r="O413" i="4"/>
  <c r="G413" i="4"/>
  <c r="I413" i="4" s="1"/>
  <c r="B413" i="4"/>
  <c r="J413" i="4" s="1"/>
  <c r="V412" i="4"/>
  <c r="U412" i="4"/>
  <c r="R412" i="4"/>
  <c r="P412" i="4"/>
  <c r="O412" i="4"/>
  <c r="N412" i="4"/>
  <c r="M412" i="4"/>
  <c r="G412" i="4"/>
  <c r="I412" i="4" s="1"/>
  <c r="B412" i="4"/>
  <c r="J412" i="4" s="1"/>
  <c r="V411" i="4"/>
  <c r="U411" i="4"/>
  <c r="R411" i="4"/>
  <c r="P411" i="4"/>
  <c r="O411" i="4"/>
  <c r="M411" i="4"/>
  <c r="G411" i="4"/>
  <c r="I411" i="4" s="1"/>
  <c r="B411" i="4"/>
  <c r="J411" i="4" s="1"/>
  <c r="V410" i="4"/>
  <c r="U410" i="4"/>
  <c r="R410" i="4"/>
  <c r="P410" i="4"/>
  <c r="O410" i="4"/>
  <c r="G410" i="4"/>
  <c r="I410" i="4" s="1"/>
  <c r="B410" i="4"/>
  <c r="J410" i="4" s="1"/>
  <c r="V409" i="4"/>
  <c r="U409" i="4"/>
  <c r="R409" i="4"/>
  <c r="P409" i="4"/>
  <c r="O409" i="4"/>
  <c r="G409" i="4"/>
  <c r="I409" i="4" s="1"/>
  <c r="B409" i="4"/>
  <c r="J409" i="4" s="1"/>
  <c r="V405" i="4"/>
  <c r="U405" i="4"/>
  <c r="R405" i="4"/>
  <c r="P405" i="4"/>
  <c r="O405" i="4"/>
  <c r="G405" i="4"/>
  <c r="I405" i="4" s="1"/>
  <c r="B405" i="4"/>
  <c r="J405" i="4" s="1"/>
  <c r="V404" i="4"/>
  <c r="U404" i="4"/>
  <c r="R404" i="4"/>
  <c r="P404" i="4"/>
  <c r="O404" i="4"/>
  <c r="G404" i="4"/>
  <c r="I404" i="4" s="1"/>
  <c r="B404" i="4"/>
  <c r="V403" i="4"/>
  <c r="U403" i="4"/>
  <c r="R403" i="4"/>
  <c r="P403" i="4"/>
  <c r="O403" i="4"/>
  <c r="N403" i="4"/>
  <c r="M403" i="4"/>
  <c r="G403" i="4"/>
  <c r="I403" i="4" s="1"/>
  <c r="B403" i="4"/>
  <c r="J403" i="4" s="1"/>
  <c r="V402" i="4"/>
  <c r="U402" i="4"/>
  <c r="R402" i="4"/>
  <c r="P402" i="4"/>
  <c r="O402" i="4"/>
  <c r="G402" i="4"/>
  <c r="I402" i="4" s="1"/>
  <c r="B402" i="4"/>
  <c r="J402" i="4" s="1"/>
  <c r="V401" i="4"/>
  <c r="U401" i="4"/>
  <c r="R401" i="4"/>
  <c r="P401" i="4"/>
  <c r="O401" i="4"/>
  <c r="N401" i="4"/>
  <c r="M401" i="4"/>
  <c r="G401" i="4"/>
  <c r="I401" i="4" s="1"/>
  <c r="B401" i="4"/>
  <c r="J401" i="4" s="1"/>
  <c r="V400" i="4"/>
  <c r="U400" i="4"/>
  <c r="R400" i="4"/>
  <c r="P400" i="4"/>
  <c r="O400" i="4"/>
  <c r="G400" i="4"/>
  <c r="I400" i="4" s="1"/>
  <c r="B400" i="4"/>
  <c r="J400" i="4" s="1"/>
  <c r="V399" i="4"/>
  <c r="U399" i="4"/>
  <c r="R399" i="4"/>
  <c r="P399" i="4"/>
  <c r="O399" i="4"/>
  <c r="L399" i="4"/>
  <c r="N399" i="4" s="1"/>
  <c r="G399" i="4"/>
  <c r="I399" i="4" s="1"/>
  <c r="B399" i="4"/>
  <c r="J399" i="4" s="1"/>
  <c r="V398" i="4"/>
  <c r="U398" i="4"/>
  <c r="B398" i="4"/>
  <c r="J398" i="4" s="1"/>
  <c r="V397" i="4"/>
  <c r="U397" i="4"/>
  <c r="R397" i="4"/>
  <c r="P397" i="4"/>
  <c r="O397" i="4"/>
  <c r="M397" i="4"/>
  <c r="J397" i="4"/>
  <c r="G397" i="4"/>
  <c r="I397" i="4" s="1"/>
  <c r="B397" i="4"/>
  <c r="R8" i="12" l="1"/>
  <c r="R20" i="8"/>
  <c r="R19" i="13"/>
  <c r="R30" i="8"/>
  <c r="S3" i="13"/>
  <c r="S3" i="8"/>
  <c r="R8" i="13"/>
  <c r="R10" i="8"/>
  <c r="R9" i="13"/>
  <c r="R11" i="8"/>
  <c r="S5" i="12"/>
  <c r="S16" i="8"/>
  <c r="R6" i="12"/>
  <c r="R17" i="8"/>
  <c r="R15" i="13"/>
  <c r="R22" i="8"/>
  <c r="R4" i="13"/>
  <c r="R4" i="8"/>
  <c r="R7" i="12"/>
  <c r="R18" i="8"/>
  <c r="R11" i="13"/>
  <c r="R13" i="8"/>
  <c r="S13" i="12"/>
  <c r="S31" i="8"/>
  <c r="R3" i="12"/>
  <c r="R8" i="8"/>
  <c r="X408" i="4"/>
  <c r="X407" i="4"/>
  <c r="X435" i="4"/>
  <c r="X406" i="4"/>
  <c r="X438" i="4"/>
  <c r="R2" i="12"/>
  <c r="Q404" i="4"/>
  <c r="S408" i="4"/>
  <c r="S407" i="4"/>
  <c r="M400" i="4"/>
  <c r="N410" i="4"/>
  <c r="S438" i="4"/>
  <c r="S435" i="4"/>
  <c r="K416" i="4"/>
  <c r="K415" i="4"/>
  <c r="S406" i="4"/>
  <c r="Q402" i="4"/>
  <c r="J404" i="4"/>
  <c r="K404" i="4" s="1"/>
  <c r="Q405" i="4"/>
  <c r="Q409" i="4"/>
  <c r="Q412" i="4"/>
  <c r="Q400" i="4"/>
  <c r="Q411" i="4"/>
  <c r="Q398" i="4"/>
  <c r="K418" i="4"/>
  <c r="Q421" i="4"/>
  <c r="Q419" i="4"/>
  <c r="Q413" i="4"/>
  <c r="K412" i="4"/>
  <c r="K411" i="4"/>
  <c r="K401" i="4"/>
  <c r="Q401" i="4"/>
  <c r="K400" i="4"/>
  <c r="X400" i="4" s="1"/>
  <c r="K398" i="4"/>
  <c r="N409" i="4"/>
  <c r="M405" i="4"/>
  <c r="M414" i="4"/>
  <c r="N397" i="4"/>
  <c r="K420" i="4"/>
  <c r="Q397" i="4"/>
  <c r="Q417" i="4"/>
  <c r="K399" i="4"/>
  <c r="X399" i="4" s="1"/>
  <c r="K403" i="4"/>
  <c r="K405" i="4"/>
  <c r="X405" i="4" s="1"/>
  <c r="K410" i="4"/>
  <c r="X410" i="4" s="1"/>
  <c r="K414" i="4"/>
  <c r="K397" i="4"/>
  <c r="Q403" i="4"/>
  <c r="N404" i="4"/>
  <c r="Q410" i="4"/>
  <c r="N413" i="4"/>
  <c r="M402" i="4"/>
  <c r="K413" i="4"/>
  <c r="M417" i="4"/>
  <c r="J419" i="4"/>
  <c r="Q420" i="4"/>
  <c r="J421" i="4"/>
  <c r="M399" i="4"/>
  <c r="Q399" i="4"/>
  <c r="Q414" i="4"/>
  <c r="K402" i="4"/>
  <c r="K409" i="4"/>
  <c r="K417" i="4"/>
  <c r="V390" i="4"/>
  <c r="U390" i="4"/>
  <c r="R390" i="4"/>
  <c r="P390" i="4"/>
  <c r="O390" i="4"/>
  <c r="N390" i="4"/>
  <c r="M390" i="4"/>
  <c r="G390" i="4"/>
  <c r="I390" i="4" s="1"/>
  <c r="B390" i="4"/>
  <c r="Q15" i="13" l="1"/>
  <c r="Q22" i="8"/>
  <c r="Q20" i="13"/>
  <c r="Q32" i="8"/>
  <c r="Q19" i="13"/>
  <c r="Q30" i="8"/>
  <c r="X402" i="4"/>
  <c r="X413" i="4"/>
  <c r="X412" i="4"/>
  <c r="X418" i="4"/>
  <c r="X417" i="4"/>
  <c r="X397" i="4"/>
  <c r="X403" i="4"/>
  <c r="X420" i="4"/>
  <c r="X401" i="4"/>
  <c r="X415" i="4"/>
  <c r="X409" i="4"/>
  <c r="O2" i="20"/>
  <c r="X414" i="4"/>
  <c r="X398" i="4"/>
  <c r="X411" i="4"/>
  <c r="X404" i="4"/>
  <c r="X416" i="4"/>
  <c r="S412" i="4"/>
  <c r="S415" i="4"/>
  <c r="S398" i="4"/>
  <c r="S416" i="4"/>
  <c r="S400" i="4"/>
  <c r="S418" i="4"/>
  <c r="S409" i="4"/>
  <c r="S401" i="4"/>
  <c r="S411" i="4"/>
  <c r="S417" i="4"/>
  <c r="S410" i="4"/>
  <c r="S399" i="4"/>
  <c r="Q7" i="8" s="1"/>
  <c r="S405" i="4"/>
  <c r="S413" i="4"/>
  <c r="S404" i="4"/>
  <c r="S402" i="4"/>
  <c r="S403" i="4"/>
  <c r="S420" i="4"/>
  <c r="S414" i="4"/>
  <c r="S397" i="4"/>
  <c r="K421" i="4"/>
  <c r="K419" i="4"/>
  <c r="Q390" i="4"/>
  <c r="J390" i="4"/>
  <c r="K390" i="4" s="1"/>
  <c r="N2" i="22"/>
  <c r="G396" i="4"/>
  <c r="Q4" i="8" l="1"/>
  <c r="Q4" i="13"/>
  <c r="Q8" i="12"/>
  <c r="Q20" i="8"/>
  <c r="Q9" i="8"/>
  <c r="Q7" i="13"/>
  <c r="Q7" i="12"/>
  <c r="Q18" i="8"/>
  <c r="Q11" i="8"/>
  <c r="Q9" i="13"/>
  <c r="Q6" i="8"/>
  <c r="Q6" i="13"/>
  <c r="Q14" i="13"/>
  <c r="Q21" i="8"/>
  <c r="Q11" i="13"/>
  <c r="Q13" i="8"/>
  <c r="X421" i="4"/>
  <c r="X419" i="4"/>
  <c r="X390" i="4"/>
  <c r="Q2" i="12"/>
  <c r="S419" i="4"/>
  <c r="S421" i="4"/>
  <c r="S390" i="4"/>
  <c r="M396" i="4"/>
  <c r="N395" i="4"/>
  <c r="N394" i="4"/>
  <c r="L393" i="4"/>
  <c r="N393" i="4" s="1"/>
  <c r="L392" i="4"/>
  <c r="N392" i="4" s="1"/>
  <c r="L391" i="4"/>
  <c r="N391" i="4" s="1"/>
  <c r="L388" i="4"/>
  <c r="M388" i="4" s="1"/>
  <c r="L387" i="4"/>
  <c r="M387" i="4" s="1"/>
  <c r="L386" i="4"/>
  <c r="M386" i="4" s="1"/>
  <c r="L385" i="4"/>
  <c r="M385" i="4" s="1"/>
  <c r="L384" i="4"/>
  <c r="N384" i="4" s="1"/>
  <c r="L383" i="4"/>
  <c r="N383" i="4" s="1"/>
  <c r="L378" i="4"/>
  <c r="N378" i="4" s="1"/>
  <c r="V396" i="4"/>
  <c r="U396" i="4"/>
  <c r="R396" i="4"/>
  <c r="P396" i="4"/>
  <c r="O396" i="4"/>
  <c r="N396" i="4"/>
  <c r="I396" i="4"/>
  <c r="B396" i="4"/>
  <c r="J396" i="4" s="1"/>
  <c r="V395" i="4"/>
  <c r="U395" i="4"/>
  <c r="R395" i="4"/>
  <c r="P395" i="4"/>
  <c r="O395" i="4"/>
  <c r="M395" i="4"/>
  <c r="G395" i="4"/>
  <c r="I395" i="4" s="1"/>
  <c r="B395" i="4"/>
  <c r="J395" i="4" s="1"/>
  <c r="V394" i="4"/>
  <c r="U394" i="4"/>
  <c r="R394" i="4"/>
  <c r="P394" i="4"/>
  <c r="O394" i="4"/>
  <c r="G394" i="4"/>
  <c r="I394" i="4" s="1"/>
  <c r="B394" i="4"/>
  <c r="J394" i="4" s="1"/>
  <c r="V393" i="4"/>
  <c r="U393" i="4"/>
  <c r="R393" i="4"/>
  <c r="P393" i="4"/>
  <c r="O393" i="4"/>
  <c r="G393" i="4"/>
  <c r="I393" i="4" s="1"/>
  <c r="B393" i="4"/>
  <c r="J393" i="4" s="1"/>
  <c r="V392" i="4"/>
  <c r="U392" i="4"/>
  <c r="R392" i="4"/>
  <c r="P392" i="4"/>
  <c r="O392" i="4"/>
  <c r="M392" i="4"/>
  <c r="G392" i="4"/>
  <c r="I392" i="4" s="1"/>
  <c r="B392" i="4"/>
  <c r="J392" i="4" s="1"/>
  <c r="V391" i="4"/>
  <c r="U391" i="4"/>
  <c r="R391" i="4"/>
  <c r="P391" i="4"/>
  <c r="O391" i="4"/>
  <c r="M391" i="4"/>
  <c r="G391" i="4"/>
  <c r="I391" i="4" s="1"/>
  <c r="B391" i="4"/>
  <c r="J391" i="4" s="1"/>
  <c r="V389" i="4"/>
  <c r="U389" i="4"/>
  <c r="R389" i="4"/>
  <c r="P389" i="4"/>
  <c r="O389" i="4"/>
  <c r="N389" i="4"/>
  <c r="M389" i="4"/>
  <c r="G389" i="4"/>
  <c r="I389" i="4" s="1"/>
  <c r="B389" i="4"/>
  <c r="J389" i="4" s="1"/>
  <c r="V388" i="4"/>
  <c r="U388" i="4"/>
  <c r="R388" i="4"/>
  <c r="P388" i="4"/>
  <c r="O388" i="4"/>
  <c r="G388" i="4"/>
  <c r="I388" i="4" s="1"/>
  <c r="B388" i="4"/>
  <c r="J388" i="4" s="1"/>
  <c r="V387" i="4"/>
  <c r="U387" i="4"/>
  <c r="R387" i="4"/>
  <c r="P387" i="4"/>
  <c r="O387" i="4"/>
  <c r="G387" i="4"/>
  <c r="I387" i="4" s="1"/>
  <c r="B387" i="4"/>
  <c r="J387" i="4" s="1"/>
  <c r="V386" i="4"/>
  <c r="U386" i="4"/>
  <c r="R386" i="4"/>
  <c r="P386" i="4"/>
  <c r="O386" i="4"/>
  <c r="G386" i="4"/>
  <c r="I386" i="4" s="1"/>
  <c r="Q386" i="4" s="1"/>
  <c r="B386" i="4"/>
  <c r="J386" i="4" s="1"/>
  <c r="V385" i="4"/>
  <c r="U385" i="4"/>
  <c r="R385" i="4"/>
  <c r="P385" i="4"/>
  <c r="O385" i="4"/>
  <c r="N385" i="4"/>
  <c r="G385" i="4"/>
  <c r="I385" i="4" s="1"/>
  <c r="B385" i="4"/>
  <c r="J385" i="4" s="1"/>
  <c r="V384" i="4"/>
  <c r="U384" i="4"/>
  <c r="R384" i="4"/>
  <c r="P384" i="4"/>
  <c r="O384" i="4"/>
  <c r="M384" i="4"/>
  <c r="G384" i="4"/>
  <c r="I384" i="4" s="1"/>
  <c r="B384" i="4"/>
  <c r="J384" i="4" s="1"/>
  <c r="V383" i="4"/>
  <c r="U383" i="4"/>
  <c r="R383" i="4"/>
  <c r="P383" i="4"/>
  <c r="O383" i="4"/>
  <c r="G383" i="4"/>
  <c r="I383" i="4" s="1"/>
  <c r="B383" i="4"/>
  <c r="J383" i="4" s="1"/>
  <c r="V382" i="4"/>
  <c r="U382" i="4"/>
  <c r="R382" i="4"/>
  <c r="P382" i="4"/>
  <c r="O382" i="4"/>
  <c r="N382" i="4"/>
  <c r="M382" i="4"/>
  <c r="G382" i="4"/>
  <c r="I382" i="4" s="1"/>
  <c r="B382" i="4"/>
  <c r="J382" i="4" s="1"/>
  <c r="V381" i="4"/>
  <c r="U381" i="4"/>
  <c r="R381" i="4"/>
  <c r="P381" i="4"/>
  <c r="O381" i="4"/>
  <c r="N381" i="4"/>
  <c r="M381" i="4"/>
  <c r="G381" i="4"/>
  <c r="I381" i="4" s="1"/>
  <c r="B381" i="4"/>
  <c r="J381" i="4" s="1"/>
  <c r="V380" i="4"/>
  <c r="U380" i="4"/>
  <c r="R380" i="4"/>
  <c r="P380" i="4"/>
  <c r="O380" i="4"/>
  <c r="L380" i="4"/>
  <c r="M380" i="4" s="1"/>
  <c r="G380" i="4"/>
  <c r="I380" i="4" s="1"/>
  <c r="B380" i="4"/>
  <c r="J380" i="4" s="1"/>
  <c r="V379" i="4"/>
  <c r="U379" i="4"/>
  <c r="B379" i="4"/>
  <c r="V378" i="4"/>
  <c r="U378" i="4"/>
  <c r="R378" i="4"/>
  <c r="P378" i="4"/>
  <c r="O378" i="4"/>
  <c r="G378" i="4"/>
  <c r="I378" i="4" s="1"/>
  <c r="B378" i="4"/>
  <c r="J378" i="4" s="1"/>
  <c r="N388" i="4" l="1"/>
  <c r="M378" i="4"/>
  <c r="N387" i="4"/>
  <c r="M393" i="4"/>
  <c r="Q378" i="4"/>
  <c r="Q394" i="4"/>
  <c r="Q389" i="4"/>
  <c r="Q380" i="4"/>
  <c r="Q384" i="4"/>
  <c r="Q387" i="4"/>
  <c r="Q391" i="4"/>
  <c r="Q395" i="4"/>
  <c r="Q393" i="4"/>
  <c r="Q381" i="4"/>
  <c r="M394" i="4"/>
  <c r="K383" i="4"/>
  <c r="X383" i="4" s="1"/>
  <c r="K386" i="4"/>
  <c r="K396" i="4"/>
  <c r="X396" i="4" s="1"/>
  <c r="K384" i="4"/>
  <c r="X384" i="4" s="1"/>
  <c r="K388" i="4"/>
  <c r="X388" i="4" s="1"/>
  <c r="K378" i="4"/>
  <c r="K389" i="4"/>
  <c r="K385" i="4"/>
  <c r="X385" i="4" s="1"/>
  <c r="K392" i="4"/>
  <c r="X392" i="4" s="1"/>
  <c r="K382" i="4"/>
  <c r="X382" i="4" s="1"/>
  <c r="K393" i="4"/>
  <c r="K394" i="4"/>
  <c r="N380" i="4"/>
  <c r="K381" i="4"/>
  <c r="M383" i="4"/>
  <c r="Q383" i="4"/>
  <c r="Q385" i="4"/>
  <c r="N386" i="4"/>
  <c r="K387" i="4"/>
  <c r="K391" i="4"/>
  <c r="K395" i="4"/>
  <c r="Q396" i="4"/>
  <c r="S396" i="4" s="1"/>
  <c r="Q382" i="4"/>
  <c r="K380" i="4"/>
  <c r="Q388" i="4"/>
  <c r="Q392" i="4"/>
  <c r="M2" i="22"/>
  <c r="M39" i="22"/>
  <c r="M40" i="22"/>
  <c r="M41" i="22"/>
  <c r="M42" i="22"/>
  <c r="M43" i="22"/>
  <c r="V368" i="4"/>
  <c r="U368" i="4"/>
  <c r="R368" i="4"/>
  <c r="P368" i="4"/>
  <c r="O368" i="4"/>
  <c r="L368" i="4"/>
  <c r="M368" i="4" s="1"/>
  <c r="G368" i="4"/>
  <c r="I368" i="4" s="1"/>
  <c r="B368" i="4"/>
  <c r="J368" i="4" s="1"/>
  <c r="X380" i="4" l="1"/>
  <c r="X391" i="4"/>
  <c r="X394" i="4"/>
  <c r="X387" i="4"/>
  <c r="X393" i="4"/>
  <c r="X389" i="4"/>
  <c r="X381" i="4"/>
  <c r="X378" i="4"/>
  <c r="X386" i="4"/>
  <c r="X395" i="4"/>
  <c r="N2" i="20"/>
  <c r="S391" i="4"/>
  <c r="S384" i="4"/>
  <c r="S387" i="4"/>
  <c r="S393" i="4"/>
  <c r="S389" i="4"/>
  <c r="S381" i="4"/>
  <c r="S378" i="4"/>
  <c r="S395" i="4"/>
  <c r="S382" i="4"/>
  <c r="S386" i="4"/>
  <c r="S380" i="4"/>
  <c r="P7" i="8" s="1"/>
  <c r="S394" i="4"/>
  <c r="S392" i="4"/>
  <c r="S383" i="4"/>
  <c r="S385" i="4"/>
  <c r="S388" i="4"/>
  <c r="Q368" i="4"/>
  <c r="N368" i="4"/>
  <c r="K368" i="4"/>
  <c r="S346" i="4"/>
  <c r="B346" i="4"/>
  <c r="S356" i="4"/>
  <c r="S355" i="4"/>
  <c r="S354" i="4"/>
  <c r="S353" i="4"/>
  <c r="S352" i="4"/>
  <c r="S351" i="4"/>
  <c r="S350" i="4"/>
  <c r="S349" i="4"/>
  <c r="S348" i="4"/>
  <c r="S347" i="4"/>
  <c r="S345" i="4"/>
  <c r="S344" i="4"/>
  <c r="S343" i="4"/>
  <c r="S342" i="4"/>
  <c r="S341" i="4"/>
  <c r="S340" i="4"/>
  <c r="S339" i="4"/>
  <c r="S338" i="4"/>
  <c r="S337" i="4"/>
  <c r="S336" i="4"/>
  <c r="S335" i="4"/>
  <c r="S334" i="4"/>
  <c r="S333" i="4"/>
  <c r="S332" i="4"/>
  <c r="S331" i="4"/>
  <c r="S330" i="4"/>
  <c r="S329" i="4"/>
  <c r="S328" i="4"/>
  <c r="S327" i="4"/>
  <c r="S326" i="4"/>
  <c r="S325" i="4"/>
  <c r="S324" i="4"/>
  <c r="S323" i="4"/>
  <c r="S322" i="4"/>
  <c r="S321" i="4"/>
  <c r="S320" i="4"/>
  <c r="P6" i="13" l="1"/>
  <c r="P6" i="8"/>
  <c r="P9" i="13"/>
  <c r="P11" i="8"/>
  <c r="P4" i="13"/>
  <c r="P4" i="8"/>
  <c r="P14" i="13"/>
  <c r="P21" i="8"/>
  <c r="P4" i="12"/>
  <c r="P14" i="8"/>
  <c r="P8" i="13"/>
  <c r="P10" i="8"/>
  <c r="P11" i="13"/>
  <c r="P13" i="8"/>
  <c r="P8" i="12"/>
  <c r="P20" i="8"/>
  <c r="P6" i="12"/>
  <c r="P17" i="8"/>
  <c r="X368" i="4"/>
  <c r="P2" i="12"/>
  <c r="N2" i="12"/>
  <c r="S368" i="4"/>
  <c r="L359" i="4"/>
  <c r="M359" i="4" s="1"/>
  <c r="M361" i="4"/>
  <c r="N362" i="4"/>
  <c r="L363" i="4"/>
  <c r="N365" i="4"/>
  <c r="L366" i="4"/>
  <c r="M366" i="4" s="1"/>
  <c r="L367" i="4"/>
  <c r="N367" i="4" s="1"/>
  <c r="L370" i="4"/>
  <c r="M370" i="4" s="1"/>
  <c r="L371" i="4"/>
  <c r="M371" i="4" s="1"/>
  <c r="L375" i="4"/>
  <c r="M375" i="4" s="1"/>
  <c r="N376" i="4"/>
  <c r="V377" i="4"/>
  <c r="U377" i="4"/>
  <c r="R377" i="4"/>
  <c r="P377" i="4"/>
  <c r="O377" i="4"/>
  <c r="L377" i="4"/>
  <c r="M377" i="4" s="1"/>
  <c r="G377" i="4"/>
  <c r="I377" i="4" s="1"/>
  <c r="B377" i="4"/>
  <c r="V376" i="4"/>
  <c r="U376" i="4"/>
  <c r="R376" i="4"/>
  <c r="P376" i="4"/>
  <c r="O376" i="4"/>
  <c r="G376" i="4"/>
  <c r="I376" i="4" s="1"/>
  <c r="B376" i="4"/>
  <c r="J376" i="4" s="1"/>
  <c r="V375" i="4"/>
  <c r="U375" i="4"/>
  <c r="R375" i="4"/>
  <c r="P375" i="4"/>
  <c r="O375" i="4"/>
  <c r="G375" i="4"/>
  <c r="I375" i="4" s="1"/>
  <c r="B375" i="4"/>
  <c r="J375" i="4" s="1"/>
  <c r="V374" i="4"/>
  <c r="U374" i="4"/>
  <c r="R374" i="4"/>
  <c r="P374" i="4"/>
  <c r="O374" i="4"/>
  <c r="N374" i="4"/>
  <c r="M374" i="4"/>
  <c r="G374" i="4"/>
  <c r="I374" i="4" s="1"/>
  <c r="B374" i="4"/>
  <c r="J374" i="4" s="1"/>
  <c r="V373" i="4"/>
  <c r="U373" i="4"/>
  <c r="R373" i="4"/>
  <c r="P373" i="4"/>
  <c r="O373" i="4"/>
  <c r="N373" i="4"/>
  <c r="M373" i="4"/>
  <c r="G373" i="4"/>
  <c r="I373" i="4" s="1"/>
  <c r="B373" i="4"/>
  <c r="V372" i="4"/>
  <c r="U372" i="4"/>
  <c r="R372" i="4"/>
  <c r="P372" i="4"/>
  <c r="O372" i="4"/>
  <c r="N372" i="4"/>
  <c r="M372" i="4"/>
  <c r="G372" i="4"/>
  <c r="I372" i="4" s="1"/>
  <c r="B372" i="4"/>
  <c r="J372" i="4" s="1"/>
  <c r="V371" i="4"/>
  <c r="U371" i="4"/>
  <c r="R371" i="4"/>
  <c r="P371" i="4"/>
  <c r="O371" i="4"/>
  <c r="N371" i="4"/>
  <c r="G371" i="4"/>
  <c r="I371" i="4" s="1"/>
  <c r="B371" i="4"/>
  <c r="V370" i="4"/>
  <c r="U370" i="4"/>
  <c r="R370" i="4"/>
  <c r="P370" i="4"/>
  <c r="O370" i="4"/>
  <c r="G370" i="4"/>
  <c r="I370" i="4" s="1"/>
  <c r="B370" i="4"/>
  <c r="J370" i="4" s="1"/>
  <c r="V369" i="4"/>
  <c r="U369" i="4"/>
  <c r="R369" i="4"/>
  <c r="P369" i="4"/>
  <c r="O369" i="4"/>
  <c r="N369" i="4"/>
  <c r="M369" i="4"/>
  <c r="G369" i="4"/>
  <c r="I369" i="4" s="1"/>
  <c r="B369" i="4"/>
  <c r="J369" i="4" s="1"/>
  <c r="V367" i="4"/>
  <c r="U367" i="4"/>
  <c r="R367" i="4"/>
  <c r="P367" i="4"/>
  <c r="O367" i="4"/>
  <c r="G367" i="4"/>
  <c r="I367" i="4" s="1"/>
  <c r="B367" i="4"/>
  <c r="J367" i="4" s="1"/>
  <c r="V366" i="4"/>
  <c r="U366" i="4"/>
  <c r="R366" i="4"/>
  <c r="P366" i="4"/>
  <c r="O366" i="4"/>
  <c r="G366" i="4"/>
  <c r="I366" i="4" s="1"/>
  <c r="B366" i="4"/>
  <c r="V365" i="4"/>
  <c r="U365" i="4"/>
  <c r="R365" i="4"/>
  <c r="P365" i="4"/>
  <c r="O365" i="4"/>
  <c r="G365" i="4"/>
  <c r="I365" i="4" s="1"/>
  <c r="B365" i="4"/>
  <c r="V364" i="4"/>
  <c r="U364" i="4"/>
  <c r="R364" i="4"/>
  <c r="P364" i="4"/>
  <c r="O364" i="4"/>
  <c r="M364" i="4"/>
  <c r="N364" i="4"/>
  <c r="G364" i="4"/>
  <c r="I364" i="4" s="1"/>
  <c r="B364" i="4"/>
  <c r="J364" i="4" s="1"/>
  <c r="V363" i="4"/>
  <c r="U363" i="4"/>
  <c r="R363" i="4"/>
  <c r="P363" i="4"/>
  <c r="O363" i="4"/>
  <c r="M363" i="4"/>
  <c r="G363" i="4"/>
  <c r="I363" i="4" s="1"/>
  <c r="B363" i="4"/>
  <c r="V362" i="4"/>
  <c r="U362" i="4"/>
  <c r="R362" i="4"/>
  <c r="P362" i="4"/>
  <c r="O362" i="4"/>
  <c r="G362" i="4"/>
  <c r="I362" i="4" s="1"/>
  <c r="B362" i="4"/>
  <c r="V361" i="4"/>
  <c r="U361" i="4"/>
  <c r="R361" i="4"/>
  <c r="P361" i="4"/>
  <c r="O361" i="4"/>
  <c r="G361" i="4"/>
  <c r="I361" i="4" s="1"/>
  <c r="B361" i="4"/>
  <c r="J361" i="4" s="1"/>
  <c r="V360" i="4"/>
  <c r="U360" i="4"/>
  <c r="R360" i="4"/>
  <c r="P360" i="4"/>
  <c r="O360" i="4"/>
  <c r="N360" i="4"/>
  <c r="M360" i="4"/>
  <c r="G360" i="4"/>
  <c r="I360" i="4" s="1"/>
  <c r="B360" i="4"/>
  <c r="V359" i="4"/>
  <c r="U359" i="4"/>
  <c r="R359" i="4"/>
  <c r="P359" i="4"/>
  <c r="O359" i="4"/>
  <c r="N359" i="4"/>
  <c r="G359" i="4"/>
  <c r="I359" i="4" s="1"/>
  <c r="B359" i="4"/>
  <c r="J359" i="4" s="1"/>
  <c r="V358" i="4"/>
  <c r="U358" i="4"/>
  <c r="R358" i="4"/>
  <c r="P358" i="4"/>
  <c r="O358" i="4"/>
  <c r="M358" i="4"/>
  <c r="G358" i="4"/>
  <c r="I358" i="4" s="1"/>
  <c r="B358" i="4"/>
  <c r="J358" i="4" s="1"/>
  <c r="V357" i="4"/>
  <c r="U357" i="4"/>
  <c r="R357" i="4"/>
  <c r="P357" i="4"/>
  <c r="O357" i="4"/>
  <c r="N357" i="4"/>
  <c r="M357" i="4"/>
  <c r="G357" i="4"/>
  <c r="I357" i="4" s="1"/>
  <c r="B357" i="4"/>
  <c r="B356" i="4"/>
  <c r="B355" i="4"/>
  <c r="B354" i="4"/>
  <c r="B353" i="4"/>
  <c r="B352" i="4"/>
  <c r="B351" i="4"/>
  <c r="B350" i="4"/>
  <c r="B349" i="4"/>
  <c r="B348" i="4"/>
  <c r="B347" i="4"/>
  <c r="B345" i="4"/>
  <c r="B344" i="4"/>
  <c r="B343" i="4"/>
  <c r="B342" i="4"/>
  <c r="B341" i="4"/>
  <c r="B340" i="4"/>
  <c r="B339" i="4"/>
  <c r="B338" i="4"/>
  <c r="B337" i="4"/>
  <c r="B336" i="4"/>
  <c r="B335" i="4"/>
  <c r="B334" i="4"/>
  <c r="B333" i="4"/>
  <c r="B332" i="4"/>
  <c r="B331" i="4"/>
  <c r="B330" i="4"/>
  <c r="B329" i="4"/>
  <c r="B328" i="4"/>
  <c r="B327" i="4"/>
  <c r="B326" i="4"/>
  <c r="B325" i="4"/>
  <c r="B324" i="4"/>
  <c r="B323" i="4"/>
  <c r="B322" i="4"/>
  <c r="B321" i="4"/>
  <c r="B320" i="4"/>
  <c r="O14" i="13" l="1"/>
  <c r="O21" i="8"/>
  <c r="Q375" i="4"/>
  <c r="M367" i="4"/>
  <c r="Q377" i="4"/>
  <c r="Q363" i="4"/>
  <c r="Q366" i="4"/>
  <c r="Q362" i="4"/>
  <c r="Q369" i="4"/>
  <c r="Q371" i="4"/>
  <c r="Q361" i="4"/>
  <c r="Q364" i="4"/>
  <c r="J362" i="4"/>
  <c r="K362" i="4" s="1"/>
  <c r="Q365" i="4"/>
  <c r="Q358" i="4"/>
  <c r="Q357" i="4"/>
  <c r="J357" i="4"/>
  <c r="K357" i="4" s="1"/>
  <c r="J365" i="4"/>
  <c r="K365" i="4" s="1"/>
  <c r="N361" i="4"/>
  <c r="M365" i="4"/>
  <c r="N370" i="4"/>
  <c r="M362" i="4"/>
  <c r="K374" i="4"/>
  <c r="X374" i="4" s="1"/>
  <c r="K376" i="4"/>
  <c r="X376" i="4" s="1"/>
  <c r="Q360" i="4"/>
  <c r="Q367" i="4"/>
  <c r="K369" i="4"/>
  <c r="Q370" i="4"/>
  <c r="K372" i="4"/>
  <c r="K359" i="4"/>
  <c r="X359" i="4" s="1"/>
  <c r="K367" i="4"/>
  <c r="Q373" i="4"/>
  <c r="K361" i="4"/>
  <c r="J363" i="4"/>
  <c r="N363" i="4"/>
  <c r="K364" i="4"/>
  <c r="J366" i="4"/>
  <c r="N366" i="4"/>
  <c r="Q374" i="4"/>
  <c r="N375" i="4"/>
  <c r="M376" i="4"/>
  <c r="Q376" i="4"/>
  <c r="J377" i="4"/>
  <c r="N377" i="4"/>
  <c r="N358" i="4"/>
  <c r="K358" i="4"/>
  <c r="Q359" i="4"/>
  <c r="J360" i="4"/>
  <c r="J371" i="4"/>
  <c r="Q372" i="4"/>
  <c r="J373" i="4"/>
  <c r="K375" i="4"/>
  <c r="K370" i="4"/>
  <c r="H34" i="24"/>
  <c r="H33" i="24"/>
  <c r="H32" i="24"/>
  <c r="H31" i="24"/>
  <c r="H30" i="24"/>
  <c r="H29" i="24"/>
  <c r="H28" i="24"/>
  <c r="H27" i="24"/>
  <c r="H26" i="24"/>
  <c r="H25" i="24"/>
  <c r="H24" i="24"/>
  <c r="H23" i="24"/>
  <c r="H22" i="24"/>
  <c r="H21" i="24"/>
  <c r="H20" i="24"/>
  <c r="H19" i="24"/>
  <c r="H18" i="24"/>
  <c r="H17" i="24"/>
  <c r="H16" i="24"/>
  <c r="H15" i="24"/>
  <c r="H14" i="24"/>
  <c r="H13" i="24"/>
  <c r="H12" i="24"/>
  <c r="H11" i="24"/>
  <c r="H10" i="24"/>
  <c r="H9" i="24"/>
  <c r="H8" i="24"/>
  <c r="H7" i="24"/>
  <c r="H6" i="24"/>
  <c r="H5" i="24"/>
  <c r="H4" i="24"/>
  <c r="H3" i="24"/>
  <c r="H2" i="24"/>
  <c r="L2" i="22"/>
  <c r="L39" i="22"/>
  <c r="L40" i="22"/>
  <c r="L41" i="22"/>
  <c r="L42" i="22"/>
  <c r="L43" i="22"/>
  <c r="L39" i="20"/>
  <c r="L40" i="20"/>
  <c r="L41" i="20"/>
  <c r="L42" i="20"/>
  <c r="L43" i="20"/>
  <c r="V315" i="4"/>
  <c r="U315" i="4"/>
  <c r="R315" i="4"/>
  <c r="P315" i="4"/>
  <c r="O315" i="4"/>
  <c r="M315" i="4"/>
  <c r="G315" i="4"/>
  <c r="I315" i="4" s="1"/>
  <c r="B315" i="4"/>
  <c r="J315" i="4" s="1"/>
  <c r="V317" i="4"/>
  <c r="U317" i="4"/>
  <c r="R317" i="4"/>
  <c r="P317" i="4"/>
  <c r="O317" i="4"/>
  <c r="M317" i="4"/>
  <c r="G317" i="4"/>
  <c r="I317" i="4" s="1"/>
  <c r="B317" i="4"/>
  <c r="J317" i="4" s="1"/>
  <c r="L303" i="4"/>
  <c r="M303" i="4" s="1"/>
  <c r="L298" i="4"/>
  <c r="N298" i="4" s="1"/>
  <c r="M299" i="4"/>
  <c r="N299" i="4"/>
  <c r="O299" i="4"/>
  <c r="P299" i="4"/>
  <c r="R299" i="4"/>
  <c r="M300" i="4"/>
  <c r="N300" i="4"/>
  <c r="O300" i="4"/>
  <c r="P300" i="4"/>
  <c r="R300" i="4"/>
  <c r="O301" i="4"/>
  <c r="P301" i="4"/>
  <c r="R301" i="4"/>
  <c r="O302" i="4"/>
  <c r="P302" i="4"/>
  <c r="R302" i="4"/>
  <c r="O303" i="4"/>
  <c r="P303" i="4"/>
  <c r="R303" i="4"/>
  <c r="O304" i="4"/>
  <c r="P304" i="4"/>
  <c r="R304" i="4"/>
  <c r="O305" i="4"/>
  <c r="P305" i="4"/>
  <c r="R305" i="4"/>
  <c r="O306" i="4"/>
  <c r="P306" i="4"/>
  <c r="R306" i="4"/>
  <c r="O307" i="4"/>
  <c r="P307" i="4"/>
  <c r="R307" i="4"/>
  <c r="O308" i="4"/>
  <c r="P308" i="4"/>
  <c r="R308" i="4"/>
  <c r="O309" i="4"/>
  <c r="P309" i="4"/>
  <c r="R309" i="4"/>
  <c r="O310" i="4"/>
  <c r="P310" i="4"/>
  <c r="R310" i="4"/>
  <c r="O311" i="4"/>
  <c r="P311" i="4"/>
  <c r="R311" i="4"/>
  <c r="O312" i="4"/>
  <c r="P312" i="4"/>
  <c r="R312" i="4"/>
  <c r="O313" i="4"/>
  <c r="P313" i="4"/>
  <c r="R313" i="4"/>
  <c r="L301" i="4"/>
  <c r="M301" i="4" s="1"/>
  <c r="M302" i="4"/>
  <c r="L304" i="4"/>
  <c r="M304" i="4" s="1"/>
  <c r="M305" i="4"/>
  <c r="L306" i="4"/>
  <c r="N306" i="4" s="1"/>
  <c r="L307" i="4"/>
  <c r="M307" i="4" s="1"/>
  <c r="M308" i="4"/>
  <c r="N309" i="4"/>
  <c r="L310" i="4"/>
  <c r="M310" i="4" s="1"/>
  <c r="N311" i="4"/>
  <c r="M312" i="4"/>
  <c r="M313" i="4"/>
  <c r="L314" i="4"/>
  <c r="M314" i="4" s="1"/>
  <c r="L316" i="4"/>
  <c r="N316" i="4" s="1"/>
  <c r="L318" i="4"/>
  <c r="M318" i="4" s="1"/>
  <c r="G299" i="4"/>
  <c r="I299" i="4" s="1"/>
  <c r="G300" i="4"/>
  <c r="I300" i="4" s="1"/>
  <c r="G301" i="4"/>
  <c r="I301" i="4" s="1"/>
  <c r="G302" i="4"/>
  <c r="I302" i="4" s="1"/>
  <c r="G303" i="4"/>
  <c r="I303" i="4" s="1"/>
  <c r="G304" i="4"/>
  <c r="I304" i="4" s="1"/>
  <c r="G305" i="4"/>
  <c r="I305" i="4" s="1"/>
  <c r="G306" i="4"/>
  <c r="I306" i="4" s="1"/>
  <c r="G307" i="4"/>
  <c r="I307" i="4" s="1"/>
  <c r="G308" i="4"/>
  <c r="I308" i="4" s="1"/>
  <c r="G309" i="4"/>
  <c r="I309" i="4" s="1"/>
  <c r="G310" i="4"/>
  <c r="I310" i="4" s="1"/>
  <c r="G311" i="4"/>
  <c r="I311" i="4" s="1"/>
  <c r="G312" i="4"/>
  <c r="I312" i="4" s="1"/>
  <c r="V319" i="4"/>
  <c r="U319" i="4"/>
  <c r="R319" i="4"/>
  <c r="P319" i="4"/>
  <c r="O319" i="4"/>
  <c r="L319" i="4"/>
  <c r="M319" i="4" s="1"/>
  <c r="G319" i="4"/>
  <c r="I319" i="4" s="1"/>
  <c r="B319" i="4"/>
  <c r="J319" i="4" s="1"/>
  <c r="V318" i="4"/>
  <c r="U318" i="4"/>
  <c r="R318" i="4"/>
  <c r="P318" i="4"/>
  <c r="O318" i="4"/>
  <c r="G318" i="4"/>
  <c r="I318" i="4" s="1"/>
  <c r="Q318" i="4" s="1"/>
  <c r="B318" i="4"/>
  <c r="J318" i="4" s="1"/>
  <c r="V316" i="4"/>
  <c r="U316" i="4"/>
  <c r="R316" i="4"/>
  <c r="P316" i="4"/>
  <c r="O316" i="4"/>
  <c r="G316" i="4"/>
  <c r="I316" i="4" s="1"/>
  <c r="B316" i="4"/>
  <c r="J316" i="4" s="1"/>
  <c r="V314" i="4"/>
  <c r="U314" i="4"/>
  <c r="R314" i="4"/>
  <c r="P314" i="4"/>
  <c r="O314" i="4"/>
  <c r="N314" i="4"/>
  <c r="G314" i="4"/>
  <c r="I314" i="4" s="1"/>
  <c r="B314" i="4"/>
  <c r="J314" i="4" s="1"/>
  <c r="V313" i="4"/>
  <c r="U313" i="4"/>
  <c r="G313" i="4"/>
  <c r="I313" i="4" s="1"/>
  <c r="B313" i="4"/>
  <c r="J313" i="4" s="1"/>
  <c r="V312" i="4"/>
  <c r="U312" i="4"/>
  <c r="B312" i="4"/>
  <c r="J312" i="4" s="1"/>
  <c r="V311" i="4"/>
  <c r="U311" i="4"/>
  <c r="B311" i="4"/>
  <c r="V310" i="4"/>
  <c r="U310" i="4"/>
  <c r="B310" i="4"/>
  <c r="J310" i="4" s="1"/>
  <c r="V309" i="4"/>
  <c r="U309" i="4"/>
  <c r="B309" i="4"/>
  <c r="J309" i="4" s="1"/>
  <c r="V308" i="4"/>
  <c r="U308" i="4"/>
  <c r="B308" i="4"/>
  <c r="J308" i="4" s="1"/>
  <c r="K308" i="4" s="1"/>
  <c r="X308" i="4" s="1"/>
  <c r="V307" i="4"/>
  <c r="U307" i="4"/>
  <c r="B307" i="4"/>
  <c r="J307" i="4" s="1"/>
  <c r="V306" i="4"/>
  <c r="U306" i="4"/>
  <c r="B306" i="4"/>
  <c r="J306" i="4" s="1"/>
  <c r="V305" i="4"/>
  <c r="U305" i="4"/>
  <c r="B305" i="4"/>
  <c r="J305" i="4" s="1"/>
  <c r="V304" i="4"/>
  <c r="U304" i="4"/>
  <c r="B304" i="4"/>
  <c r="J304" i="4" s="1"/>
  <c r="V303" i="4"/>
  <c r="U303" i="4"/>
  <c r="B303" i="4"/>
  <c r="J303" i="4" s="1"/>
  <c r="V302" i="4"/>
  <c r="U302" i="4"/>
  <c r="B302" i="4"/>
  <c r="J302" i="4" s="1"/>
  <c r="V301" i="4"/>
  <c r="U301" i="4"/>
  <c r="B301" i="4"/>
  <c r="J301" i="4" s="1"/>
  <c r="V300" i="4"/>
  <c r="U300" i="4"/>
  <c r="B300" i="4"/>
  <c r="J300" i="4" s="1"/>
  <c r="V299" i="4"/>
  <c r="U299" i="4"/>
  <c r="B299" i="4"/>
  <c r="J299" i="4" s="1"/>
  <c r="V298" i="4"/>
  <c r="U298" i="4"/>
  <c r="R298" i="4"/>
  <c r="P298" i="4"/>
  <c r="O298" i="4"/>
  <c r="G298" i="4"/>
  <c r="I298" i="4" s="1"/>
  <c r="B298" i="4"/>
  <c r="J298" i="4" s="1"/>
  <c r="V297" i="4"/>
  <c r="U297" i="4"/>
  <c r="R297" i="4"/>
  <c r="P297" i="4"/>
  <c r="O297" i="4"/>
  <c r="N297" i="4"/>
  <c r="M297" i="4"/>
  <c r="G297" i="4"/>
  <c r="I297" i="4" s="1"/>
  <c r="B297" i="4"/>
  <c r="J297" i="4" s="1"/>
  <c r="X370" i="4" l="1"/>
  <c r="X375" i="4"/>
  <c r="X358" i="4"/>
  <c r="X364" i="4"/>
  <c r="X361" i="4"/>
  <c r="X367" i="4"/>
  <c r="X372" i="4"/>
  <c r="X369" i="4"/>
  <c r="X365" i="4"/>
  <c r="X357" i="4"/>
  <c r="X362" i="4"/>
  <c r="Q314" i="4"/>
  <c r="S364" i="4"/>
  <c r="K306" i="4"/>
  <c r="X306" i="4" s="1"/>
  <c r="S369" i="4"/>
  <c r="S372" i="4"/>
  <c r="S357" i="4"/>
  <c r="S361" i="4"/>
  <c r="S367" i="4"/>
  <c r="S365" i="4"/>
  <c r="S362" i="4"/>
  <c r="Q315" i="4"/>
  <c r="S359" i="4"/>
  <c r="O7" i="8" s="1"/>
  <c r="M298" i="4"/>
  <c r="S370" i="4"/>
  <c r="S375" i="4"/>
  <c r="S376" i="4"/>
  <c r="S374" i="4"/>
  <c r="S358" i="4"/>
  <c r="K360" i="4"/>
  <c r="K366" i="4"/>
  <c r="K373" i="4"/>
  <c r="K371" i="4"/>
  <c r="K377" i="4"/>
  <c r="K363" i="4"/>
  <c r="N319" i="4"/>
  <c r="N315" i="4"/>
  <c r="Q313" i="4"/>
  <c r="Q317" i="4"/>
  <c r="K315" i="4"/>
  <c r="X315" i="4" s="1"/>
  <c r="N317" i="4"/>
  <c r="K317" i="4"/>
  <c r="Q310" i="4"/>
  <c r="Q309" i="4"/>
  <c r="N318" i="4"/>
  <c r="Q312" i="4"/>
  <c r="Q308" i="4"/>
  <c r="Q311" i="4"/>
  <c r="Q307" i="4"/>
  <c r="K310" i="4"/>
  <c r="K309" i="4"/>
  <c r="Q303" i="4"/>
  <c r="Q306" i="4"/>
  <c r="Q302" i="4"/>
  <c r="Q305" i="4"/>
  <c r="Q304" i="4"/>
  <c r="K307" i="4"/>
  <c r="K304" i="4"/>
  <c r="K303" i="4"/>
  <c r="K302" i="4"/>
  <c r="X302" i="4" s="1"/>
  <c r="K305" i="4"/>
  <c r="X305" i="4" s="1"/>
  <c r="Q299" i="4"/>
  <c r="M311" i="4"/>
  <c r="M309" i="4"/>
  <c r="M306" i="4"/>
  <c r="N304" i="4"/>
  <c r="S304" i="4" s="1"/>
  <c r="N302" i="4"/>
  <c r="N313" i="4"/>
  <c r="N312" i="4"/>
  <c r="N310" i="4"/>
  <c r="N308" i="4"/>
  <c r="S308" i="4" s="1"/>
  <c r="N307" i="4"/>
  <c r="N301" i="4"/>
  <c r="Q297" i="4"/>
  <c r="Q298" i="4"/>
  <c r="Q301" i="4"/>
  <c r="N305" i="4"/>
  <c r="N303" i="4"/>
  <c r="Q300" i="4"/>
  <c r="K301" i="4"/>
  <c r="K300" i="4"/>
  <c r="X300" i="4" s="1"/>
  <c r="K299" i="4"/>
  <c r="M316" i="4"/>
  <c r="K318" i="4"/>
  <c r="K316" i="4"/>
  <c r="X316" i="4" s="1"/>
  <c r="Q319" i="4"/>
  <c r="K313" i="4"/>
  <c r="X313" i="4" s="1"/>
  <c r="K298" i="4"/>
  <c r="X298" i="4" s="1"/>
  <c r="K312" i="4"/>
  <c r="X312" i="4" s="1"/>
  <c r="K297" i="4"/>
  <c r="J311" i="4"/>
  <c r="K314" i="4"/>
  <c r="Q316" i="4"/>
  <c r="K319" i="4"/>
  <c r="V293" i="4"/>
  <c r="U293" i="4"/>
  <c r="R293" i="4"/>
  <c r="P293" i="4"/>
  <c r="O293" i="4"/>
  <c r="L293" i="4"/>
  <c r="M293" i="4" s="1"/>
  <c r="G293" i="4"/>
  <c r="I293" i="4" s="1"/>
  <c r="B293" i="4"/>
  <c r="J293" i="4" s="1"/>
  <c r="V291" i="4"/>
  <c r="U291" i="4"/>
  <c r="R291" i="4"/>
  <c r="P291" i="4"/>
  <c r="O291" i="4"/>
  <c r="L291" i="4"/>
  <c r="M291" i="4" s="1"/>
  <c r="G291" i="4"/>
  <c r="I291" i="4" s="1"/>
  <c r="B291" i="4"/>
  <c r="J291" i="4" s="1"/>
  <c r="V292" i="4"/>
  <c r="U292" i="4"/>
  <c r="R292" i="4"/>
  <c r="P292" i="4"/>
  <c r="O292" i="4"/>
  <c r="L292" i="4"/>
  <c r="M292" i="4" s="1"/>
  <c r="G292" i="4"/>
  <c r="I292" i="4" s="1"/>
  <c r="B292" i="4"/>
  <c r="J292" i="4" s="1"/>
  <c r="K2" i="22"/>
  <c r="V287" i="4"/>
  <c r="U287" i="4"/>
  <c r="R287" i="4"/>
  <c r="P287" i="4"/>
  <c r="O287" i="4"/>
  <c r="N287" i="4"/>
  <c r="M287" i="4"/>
  <c r="G287" i="4"/>
  <c r="I287" i="4" s="1"/>
  <c r="B287" i="4"/>
  <c r="O11" i="13" l="1"/>
  <c r="O13" i="8"/>
  <c r="M6" i="12"/>
  <c r="M17" i="8"/>
  <c r="O5" i="12"/>
  <c r="O16" i="8"/>
  <c r="O4" i="13"/>
  <c r="O4" i="8"/>
  <c r="X319" i="4"/>
  <c r="X314" i="4"/>
  <c r="X297" i="4"/>
  <c r="X318" i="4"/>
  <c r="X299" i="4"/>
  <c r="X301" i="4"/>
  <c r="X303" i="4"/>
  <c r="X304" i="4"/>
  <c r="X307" i="4"/>
  <c r="X309" i="4"/>
  <c r="X310" i="4"/>
  <c r="X317" i="4"/>
  <c r="X363" i="4"/>
  <c r="X377" i="4"/>
  <c r="M2" i="20"/>
  <c r="X371" i="4"/>
  <c r="X373" i="4"/>
  <c r="X366" i="4"/>
  <c r="X360" i="4"/>
  <c r="O2" i="12"/>
  <c r="S306" i="4"/>
  <c r="S371" i="4"/>
  <c r="S377" i="4"/>
  <c r="S307" i="4"/>
  <c r="S297" i="4"/>
  <c r="S299" i="4"/>
  <c r="S314" i="4"/>
  <c r="S318" i="4"/>
  <c r="S319" i="4"/>
  <c r="S373" i="4"/>
  <c r="S363" i="4"/>
  <c r="S366" i="4"/>
  <c r="S360" i="4"/>
  <c r="S315" i="4"/>
  <c r="S302" i="4"/>
  <c r="S317" i="4"/>
  <c r="S298" i="4"/>
  <c r="S301" i="4"/>
  <c r="S309" i="4"/>
  <c r="S312" i="4"/>
  <c r="S310" i="4"/>
  <c r="S316" i="4"/>
  <c r="S300" i="4"/>
  <c r="Q291" i="4"/>
  <c r="S305" i="4"/>
  <c r="S303" i="4"/>
  <c r="S313" i="4"/>
  <c r="K311" i="4"/>
  <c r="Q293" i="4"/>
  <c r="N293" i="4"/>
  <c r="K293" i="4"/>
  <c r="N291" i="4"/>
  <c r="K291" i="4"/>
  <c r="Q292" i="4"/>
  <c r="K292" i="4"/>
  <c r="N292" i="4"/>
  <c r="Q287" i="4"/>
  <c r="J287" i="4"/>
  <c r="R296" i="4"/>
  <c r="P296" i="4"/>
  <c r="O296" i="4"/>
  <c r="L296" i="4"/>
  <c r="N296" i="4" s="1"/>
  <c r="G296" i="4"/>
  <c r="I296" i="4" s="1"/>
  <c r="R295" i="4"/>
  <c r="P295" i="4"/>
  <c r="O295" i="4"/>
  <c r="L295" i="4"/>
  <c r="N295" i="4" s="1"/>
  <c r="G295" i="4"/>
  <c r="I295" i="4" s="1"/>
  <c r="R294" i="4"/>
  <c r="P294" i="4"/>
  <c r="O294" i="4"/>
  <c r="N294" i="4"/>
  <c r="G294" i="4"/>
  <c r="I294" i="4" s="1"/>
  <c r="R290" i="4"/>
  <c r="P290" i="4"/>
  <c r="O290" i="4"/>
  <c r="L290" i="4"/>
  <c r="N290" i="4" s="1"/>
  <c r="G290" i="4"/>
  <c r="I290" i="4" s="1"/>
  <c r="R289" i="4"/>
  <c r="P289" i="4"/>
  <c r="O289" i="4"/>
  <c r="N289" i="4"/>
  <c r="G289" i="4"/>
  <c r="I289" i="4" s="1"/>
  <c r="R288" i="4"/>
  <c r="P288" i="4"/>
  <c r="O288" i="4"/>
  <c r="L288" i="4"/>
  <c r="N288" i="4" s="1"/>
  <c r="G288" i="4"/>
  <c r="I288" i="4" s="1"/>
  <c r="R286" i="4"/>
  <c r="P286" i="4"/>
  <c r="O286" i="4"/>
  <c r="N286" i="4"/>
  <c r="G286" i="4"/>
  <c r="I286" i="4" s="1"/>
  <c r="R283" i="4"/>
  <c r="P283" i="4"/>
  <c r="O283" i="4"/>
  <c r="L283" i="4"/>
  <c r="N283" i="4" s="1"/>
  <c r="G283" i="4"/>
  <c r="I283" i="4" s="1"/>
  <c r="R282" i="4"/>
  <c r="P282" i="4"/>
  <c r="O282" i="4"/>
  <c r="N282" i="4"/>
  <c r="G282" i="4"/>
  <c r="I282" i="4" s="1"/>
  <c r="R281" i="4"/>
  <c r="P281" i="4"/>
  <c r="O281" i="4"/>
  <c r="N281" i="4"/>
  <c r="G281" i="4"/>
  <c r="I281" i="4" s="1"/>
  <c r="R280" i="4"/>
  <c r="P280" i="4"/>
  <c r="O280" i="4"/>
  <c r="L280" i="4"/>
  <c r="N280" i="4" s="1"/>
  <c r="G280" i="4"/>
  <c r="I280" i="4" s="1"/>
  <c r="R279" i="4"/>
  <c r="P279" i="4"/>
  <c r="O279" i="4"/>
  <c r="L279" i="4"/>
  <c r="N279" i="4" s="1"/>
  <c r="G279" i="4"/>
  <c r="I279" i="4" s="1"/>
  <c r="R278" i="4"/>
  <c r="P278" i="4"/>
  <c r="O278" i="4"/>
  <c r="L278" i="4"/>
  <c r="N278" i="4" s="1"/>
  <c r="G278" i="4"/>
  <c r="I278" i="4" s="1"/>
  <c r="R277" i="4"/>
  <c r="P277" i="4"/>
  <c r="O277" i="4"/>
  <c r="L277" i="4"/>
  <c r="N277" i="4" s="1"/>
  <c r="G277" i="4"/>
  <c r="I277" i="4" s="1"/>
  <c r="R276" i="4"/>
  <c r="P276" i="4"/>
  <c r="O276" i="4"/>
  <c r="N276" i="4"/>
  <c r="G276" i="4"/>
  <c r="I276" i="4" s="1"/>
  <c r="R274" i="4"/>
  <c r="P274" i="4"/>
  <c r="O274" i="4"/>
  <c r="N274" i="4"/>
  <c r="G274" i="4"/>
  <c r="I274" i="4" s="1"/>
  <c r="V296" i="4"/>
  <c r="U296" i="4"/>
  <c r="B296" i="4"/>
  <c r="J296" i="4" s="1"/>
  <c r="V295" i="4"/>
  <c r="U295" i="4"/>
  <c r="B295" i="4"/>
  <c r="J295" i="4" s="1"/>
  <c r="V294" i="4"/>
  <c r="U294" i="4"/>
  <c r="B294" i="4"/>
  <c r="J294" i="4" s="1"/>
  <c r="V290" i="4"/>
  <c r="U290" i="4"/>
  <c r="B290" i="4"/>
  <c r="J290" i="4" s="1"/>
  <c r="V289" i="4"/>
  <c r="U289" i="4"/>
  <c r="B289" i="4"/>
  <c r="J289" i="4" s="1"/>
  <c r="V288" i="4"/>
  <c r="U288" i="4"/>
  <c r="B288" i="4"/>
  <c r="J288" i="4" s="1"/>
  <c r="V286" i="4"/>
  <c r="U286" i="4"/>
  <c r="B286" i="4"/>
  <c r="J286" i="4" s="1"/>
  <c r="V285" i="4"/>
  <c r="U285" i="4"/>
  <c r="B285" i="4"/>
  <c r="V284" i="4"/>
  <c r="U284" i="4"/>
  <c r="B284" i="4"/>
  <c r="V283" i="4"/>
  <c r="U283" i="4"/>
  <c r="B283" i="4"/>
  <c r="J283" i="4" s="1"/>
  <c r="V282" i="4"/>
  <c r="U282" i="4"/>
  <c r="B282" i="4"/>
  <c r="J282" i="4" s="1"/>
  <c r="V281" i="4"/>
  <c r="U281" i="4"/>
  <c r="B281" i="4"/>
  <c r="J281" i="4" s="1"/>
  <c r="V280" i="4"/>
  <c r="U280" i="4"/>
  <c r="B280" i="4"/>
  <c r="J280" i="4" s="1"/>
  <c r="V279" i="4"/>
  <c r="U279" i="4"/>
  <c r="B279" i="4"/>
  <c r="J279" i="4" s="1"/>
  <c r="V278" i="4"/>
  <c r="U278" i="4"/>
  <c r="B278" i="4"/>
  <c r="J278" i="4" s="1"/>
  <c r="V277" i="4"/>
  <c r="U277" i="4"/>
  <c r="B277" i="4"/>
  <c r="J277" i="4" s="1"/>
  <c r="V276" i="4"/>
  <c r="U276" i="4"/>
  <c r="B276" i="4"/>
  <c r="J276" i="4" s="1"/>
  <c r="V275" i="4"/>
  <c r="U275" i="4"/>
  <c r="B275" i="4"/>
  <c r="V274" i="4"/>
  <c r="U274" i="4"/>
  <c r="B274" i="4"/>
  <c r="Q274" i="4" s="1"/>
  <c r="V273" i="4"/>
  <c r="U273" i="4"/>
  <c r="R273" i="4"/>
  <c r="P273" i="4"/>
  <c r="O273" i="4"/>
  <c r="N273" i="4"/>
  <c r="M273" i="4"/>
  <c r="G273" i="4"/>
  <c r="I273" i="4" s="1"/>
  <c r="B273" i="4"/>
  <c r="J273" i="4" s="1"/>
  <c r="M20" i="13" l="1"/>
  <c r="M32" i="8"/>
  <c r="O13" i="12"/>
  <c r="O31" i="8"/>
  <c r="M5" i="12"/>
  <c r="M16" i="8"/>
  <c r="M8" i="8"/>
  <c r="M3" i="12"/>
  <c r="O9" i="13"/>
  <c r="O11" i="8"/>
  <c r="O20" i="8"/>
  <c r="O8" i="12"/>
  <c r="M5" i="8"/>
  <c r="M5" i="13"/>
  <c r="M9" i="12"/>
  <c r="M23" i="8"/>
  <c r="M4" i="8"/>
  <c r="M4" i="13"/>
  <c r="M3" i="8"/>
  <c r="M3" i="13"/>
  <c r="M13" i="12"/>
  <c r="M31" i="8"/>
  <c r="M8" i="12"/>
  <c r="M20" i="8"/>
  <c r="X292" i="4"/>
  <c r="X291" i="4"/>
  <c r="X293" i="4"/>
  <c r="L2" i="20"/>
  <c r="X311" i="4"/>
  <c r="M2" i="12"/>
  <c r="S311" i="4"/>
  <c r="S293" i="4"/>
  <c r="S291" i="4"/>
  <c r="S292" i="4"/>
  <c r="Q294" i="4"/>
  <c r="Q295" i="4"/>
  <c r="Q289" i="4"/>
  <c r="Q296" i="4"/>
  <c r="Q290" i="4"/>
  <c r="Q286" i="4"/>
  <c r="K287" i="4"/>
  <c r="Q288" i="4"/>
  <c r="Q278" i="4"/>
  <c r="Q282" i="4"/>
  <c r="Q279" i="4"/>
  <c r="Q283" i="4"/>
  <c r="Q280" i="4"/>
  <c r="Q277" i="4"/>
  <c r="Q281" i="4"/>
  <c r="J274" i="4"/>
  <c r="K274" i="4" s="1"/>
  <c r="Q276" i="4"/>
  <c r="M274" i="4"/>
  <c r="M276" i="4"/>
  <c r="M277" i="4"/>
  <c r="M278" i="4"/>
  <c r="M279" i="4"/>
  <c r="M280" i="4"/>
  <c r="M281" i="4"/>
  <c r="M282" i="4"/>
  <c r="M283" i="4"/>
  <c r="M286" i="4"/>
  <c r="M288" i="4"/>
  <c r="M289" i="4"/>
  <c r="M290" i="4"/>
  <c r="M294" i="4"/>
  <c r="M295" i="4"/>
  <c r="M296" i="4"/>
  <c r="K276" i="4"/>
  <c r="K277" i="4"/>
  <c r="K278" i="4"/>
  <c r="K279" i="4"/>
  <c r="X279" i="4" s="1"/>
  <c r="K280" i="4"/>
  <c r="K281" i="4"/>
  <c r="K282" i="4"/>
  <c r="K283" i="4"/>
  <c r="K286" i="4"/>
  <c r="K288" i="4"/>
  <c r="K289" i="4"/>
  <c r="K290" i="4"/>
  <c r="K294" i="4"/>
  <c r="K295" i="4"/>
  <c r="K296" i="4"/>
  <c r="K273" i="4"/>
  <c r="X273" i="4" s="1"/>
  <c r="Q273" i="4"/>
  <c r="J2" i="22"/>
  <c r="V265" i="4"/>
  <c r="U265" i="4"/>
  <c r="R265" i="4"/>
  <c r="P265" i="4"/>
  <c r="O265" i="4"/>
  <c r="L265" i="4"/>
  <c r="N265" i="4" s="1"/>
  <c r="G265" i="4"/>
  <c r="I265" i="4" s="1"/>
  <c r="B265" i="4"/>
  <c r="L20" i="13" l="1"/>
  <c r="L32" i="8"/>
  <c r="L15" i="13"/>
  <c r="L22" i="8"/>
  <c r="L21" i="13"/>
  <c r="L33" i="8"/>
  <c r="X296" i="4"/>
  <c r="X295" i="4"/>
  <c r="X294" i="4"/>
  <c r="X290" i="4"/>
  <c r="K2" i="20"/>
  <c r="X289" i="4"/>
  <c r="X288" i="4"/>
  <c r="X286" i="4"/>
  <c r="X283" i="4"/>
  <c r="X282" i="4"/>
  <c r="X281" i="4"/>
  <c r="X280" i="4"/>
  <c r="X278" i="4"/>
  <c r="X277" i="4"/>
  <c r="X276" i="4"/>
  <c r="X274" i="4"/>
  <c r="X287" i="4"/>
  <c r="S287" i="4"/>
  <c r="S296" i="4"/>
  <c r="S289" i="4"/>
  <c r="S280" i="4"/>
  <c r="S295" i="4"/>
  <c r="S288" i="4"/>
  <c r="S283" i="4"/>
  <c r="S279" i="4"/>
  <c r="Q265" i="4"/>
  <c r="S294" i="4"/>
  <c r="S286" i="4"/>
  <c r="S282" i="4"/>
  <c r="S278" i="4"/>
  <c r="S290" i="4"/>
  <c r="S281" i="4"/>
  <c r="S277" i="4"/>
  <c r="S276" i="4"/>
  <c r="S274" i="4"/>
  <c r="S273" i="4"/>
  <c r="M265" i="4"/>
  <c r="J265" i="4"/>
  <c r="L254" i="4"/>
  <c r="L4" i="12" l="1"/>
  <c r="L14" i="8"/>
  <c r="L4" i="13"/>
  <c r="L4" i="8"/>
  <c r="L13" i="12"/>
  <c r="L31" i="8"/>
  <c r="L10" i="12"/>
  <c r="L25" i="8"/>
  <c r="L5" i="13"/>
  <c r="L5" i="8"/>
  <c r="L3" i="12"/>
  <c r="L8" i="8"/>
  <c r="L12" i="13"/>
  <c r="L15" i="8"/>
  <c r="L8" i="12"/>
  <c r="L20" i="8"/>
  <c r="K265" i="4"/>
  <c r="R272" i="4"/>
  <c r="P272" i="4"/>
  <c r="O272" i="4"/>
  <c r="N272" i="4"/>
  <c r="G272" i="4"/>
  <c r="I272" i="4" s="1"/>
  <c r="R271" i="4"/>
  <c r="P271" i="4"/>
  <c r="O271" i="4"/>
  <c r="N271" i="4"/>
  <c r="G271" i="4"/>
  <c r="I271" i="4" s="1"/>
  <c r="R270" i="4"/>
  <c r="P270" i="4"/>
  <c r="O270" i="4"/>
  <c r="N270" i="4"/>
  <c r="G270" i="4"/>
  <c r="I270" i="4" s="1"/>
  <c r="R269" i="4"/>
  <c r="P269" i="4"/>
  <c r="O269" i="4"/>
  <c r="L269" i="4"/>
  <c r="N269" i="4" s="1"/>
  <c r="G269" i="4"/>
  <c r="I269" i="4" s="1"/>
  <c r="R268" i="4"/>
  <c r="P268" i="4"/>
  <c r="O268" i="4"/>
  <c r="N268" i="4"/>
  <c r="G268" i="4"/>
  <c r="I268" i="4" s="1"/>
  <c r="R267" i="4"/>
  <c r="P267" i="4"/>
  <c r="O267" i="4"/>
  <c r="L267" i="4"/>
  <c r="N267" i="4" s="1"/>
  <c r="G267" i="4"/>
  <c r="I267" i="4" s="1"/>
  <c r="R266" i="4"/>
  <c r="P266" i="4"/>
  <c r="O266" i="4"/>
  <c r="N266" i="4"/>
  <c r="G266" i="4"/>
  <c r="I266" i="4" s="1"/>
  <c r="R264" i="4"/>
  <c r="P264" i="4"/>
  <c r="O264" i="4"/>
  <c r="L264" i="4"/>
  <c r="N264" i="4" s="1"/>
  <c r="G264" i="4"/>
  <c r="I264" i="4" s="1"/>
  <c r="R262" i="4"/>
  <c r="P262" i="4"/>
  <c r="O262" i="4"/>
  <c r="N262" i="4"/>
  <c r="G262" i="4"/>
  <c r="I262" i="4" s="1"/>
  <c r="R261" i="4"/>
  <c r="P261" i="4"/>
  <c r="O261" i="4"/>
  <c r="L261" i="4"/>
  <c r="N261" i="4" s="1"/>
  <c r="G261" i="4"/>
  <c r="I261" i="4" s="1"/>
  <c r="R260" i="4"/>
  <c r="P260" i="4"/>
  <c r="O260" i="4"/>
  <c r="N260" i="4"/>
  <c r="G260" i="4"/>
  <c r="I260" i="4" s="1"/>
  <c r="R259" i="4"/>
  <c r="P259" i="4"/>
  <c r="O259" i="4"/>
  <c r="N259" i="4"/>
  <c r="G259" i="4"/>
  <c r="I259" i="4" s="1"/>
  <c r="R258" i="4"/>
  <c r="P258" i="4"/>
  <c r="O258" i="4"/>
  <c r="L258" i="4"/>
  <c r="N258" i="4" s="1"/>
  <c r="G258" i="4"/>
  <c r="I258" i="4" s="1"/>
  <c r="R257" i="4"/>
  <c r="P257" i="4"/>
  <c r="O257" i="4"/>
  <c r="N257" i="4"/>
  <c r="G257" i="4"/>
  <c r="I257" i="4" s="1"/>
  <c r="R256" i="4"/>
  <c r="P256" i="4"/>
  <c r="O256" i="4"/>
  <c r="L256" i="4"/>
  <c r="N256" i="4" s="1"/>
  <c r="G256" i="4"/>
  <c r="I256" i="4" s="1"/>
  <c r="R255" i="4"/>
  <c r="P255" i="4"/>
  <c r="O255" i="4"/>
  <c r="L255" i="4"/>
  <c r="N255" i="4" s="1"/>
  <c r="G255" i="4"/>
  <c r="I255" i="4" s="1"/>
  <c r="R254" i="4"/>
  <c r="P254" i="4"/>
  <c r="O254" i="4"/>
  <c r="N254" i="4"/>
  <c r="G254" i="4"/>
  <c r="I254" i="4" s="1"/>
  <c r="R253" i="4"/>
  <c r="P253" i="4"/>
  <c r="O253" i="4"/>
  <c r="L253" i="4"/>
  <c r="N253" i="4" s="1"/>
  <c r="G253" i="4"/>
  <c r="I253" i="4" s="1"/>
  <c r="R252" i="4"/>
  <c r="P252" i="4"/>
  <c r="O252" i="4"/>
  <c r="L252" i="4"/>
  <c r="N252" i="4" s="1"/>
  <c r="G252" i="4"/>
  <c r="I252" i="4" s="1"/>
  <c r="R251" i="4"/>
  <c r="P251" i="4"/>
  <c r="O251" i="4"/>
  <c r="L251" i="4"/>
  <c r="N251" i="4" s="1"/>
  <c r="G251" i="4"/>
  <c r="I251" i="4" s="1"/>
  <c r="V272" i="4"/>
  <c r="U272" i="4"/>
  <c r="B272" i="4"/>
  <c r="J272" i="4" s="1"/>
  <c r="V271" i="4"/>
  <c r="U271" i="4"/>
  <c r="B271" i="4"/>
  <c r="J271" i="4" s="1"/>
  <c r="V270" i="4"/>
  <c r="U270" i="4"/>
  <c r="B270" i="4"/>
  <c r="J270" i="4" s="1"/>
  <c r="V269" i="4"/>
  <c r="U269" i="4"/>
  <c r="B269" i="4"/>
  <c r="J269" i="4" s="1"/>
  <c r="V268" i="4"/>
  <c r="U268" i="4"/>
  <c r="B268" i="4"/>
  <c r="J268" i="4" s="1"/>
  <c r="V267" i="4"/>
  <c r="U267" i="4"/>
  <c r="B267" i="4"/>
  <c r="J267" i="4" s="1"/>
  <c r="V266" i="4"/>
  <c r="U266" i="4"/>
  <c r="B266" i="4"/>
  <c r="Q266" i="4" s="1"/>
  <c r="V264" i="4"/>
  <c r="U264" i="4"/>
  <c r="B264" i="4"/>
  <c r="J264" i="4" s="1"/>
  <c r="V263" i="4"/>
  <c r="U263" i="4"/>
  <c r="B263" i="4"/>
  <c r="V262" i="4"/>
  <c r="U262" i="4"/>
  <c r="B262" i="4"/>
  <c r="J262" i="4" s="1"/>
  <c r="V261" i="4"/>
  <c r="U261" i="4"/>
  <c r="B261" i="4"/>
  <c r="J261" i="4" s="1"/>
  <c r="V260" i="4"/>
  <c r="U260" i="4"/>
  <c r="B260" i="4"/>
  <c r="Q260" i="4" s="1"/>
  <c r="V259" i="4"/>
  <c r="U259" i="4"/>
  <c r="B259" i="4"/>
  <c r="J259" i="4" s="1"/>
  <c r="V258" i="4"/>
  <c r="U258" i="4"/>
  <c r="B258" i="4"/>
  <c r="J258" i="4" s="1"/>
  <c r="V257" i="4"/>
  <c r="U257" i="4"/>
  <c r="B257" i="4"/>
  <c r="J257" i="4" s="1"/>
  <c r="V256" i="4"/>
  <c r="U256" i="4"/>
  <c r="B256" i="4"/>
  <c r="J256" i="4" s="1"/>
  <c r="V255" i="4"/>
  <c r="U255" i="4"/>
  <c r="B255" i="4"/>
  <c r="J255" i="4" s="1"/>
  <c r="V254" i="4"/>
  <c r="U254" i="4"/>
  <c r="B254" i="4"/>
  <c r="J254" i="4" s="1"/>
  <c r="V253" i="4"/>
  <c r="U253" i="4"/>
  <c r="B253" i="4"/>
  <c r="Q253" i="4" s="1"/>
  <c r="V252" i="4"/>
  <c r="U252" i="4"/>
  <c r="B252" i="4"/>
  <c r="J252" i="4" s="1"/>
  <c r="V251" i="4"/>
  <c r="U251" i="4"/>
  <c r="B251" i="4"/>
  <c r="J251" i="4" s="1"/>
  <c r="V250" i="4"/>
  <c r="U250" i="4"/>
  <c r="R250" i="4"/>
  <c r="P250" i="4"/>
  <c r="O250" i="4"/>
  <c r="L250" i="4"/>
  <c r="N250" i="4" s="1"/>
  <c r="G250" i="4"/>
  <c r="I250" i="4" s="1"/>
  <c r="B250" i="4"/>
  <c r="J250" i="4" s="1"/>
  <c r="X265" i="4" l="1"/>
  <c r="S265" i="4"/>
  <c r="Q271" i="4"/>
  <c r="Q272" i="4"/>
  <c r="Q270" i="4"/>
  <c r="Q269" i="4"/>
  <c r="Q268" i="4"/>
  <c r="Q259" i="4"/>
  <c r="J253" i="4"/>
  <c r="K253" i="4" s="1"/>
  <c r="Q255" i="4"/>
  <c r="Q257" i="4"/>
  <c r="Q261" i="4"/>
  <c r="Q252" i="4"/>
  <c r="Q262" i="4"/>
  <c r="J266" i="4"/>
  <c r="K266" i="4" s="1"/>
  <c r="Q254" i="4"/>
  <c r="Q256" i="4"/>
  <c r="Q258" i="4"/>
  <c r="Q264" i="4"/>
  <c r="Q251" i="4"/>
  <c r="J260" i="4"/>
  <c r="K260" i="4" s="1"/>
  <c r="Q267" i="4"/>
  <c r="Q250" i="4"/>
  <c r="M251" i="4"/>
  <c r="M252" i="4"/>
  <c r="M253" i="4"/>
  <c r="M254" i="4"/>
  <c r="M255" i="4"/>
  <c r="M256" i="4"/>
  <c r="M257" i="4"/>
  <c r="M258" i="4"/>
  <c r="M259" i="4"/>
  <c r="M260" i="4"/>
  <c r="M261" i="4"/>
  <c r="M262" i="4"/>
  <c r="M264" i="4"/>
  <c r="M266" i="4"/>
  <c r="M267" i="4"/>
  <c r="M268" i="4"/>
  <c r="M269" i="4"/>
  <c r="M270" i="4"/>
  <c r="M271" i="4"/>
  <c r="M272" i="4"/>
  <c r="K251" i="4"/>
  <c r="K252" i="4"/>
  <c r="K254" i="4"/>
  <c r="K255" i="4"/>
  <c r="K256" i="4"/>
  <c r="K257" i="4"/>
  <c r="K258" i="4"/>
  <c r="K259" i="4"/>
  <c r="K261" i="4"/>
  <c r="K262" i="4"/>
  <c r="K264" i="4"/>
  <c r="K267" i="4"/>
  <c r="K268" i="4"/>
  <c r="K269" i="4"/>
  <c r="K270" i="4"/>
  <c r="K271" i="4"/>
  <c r="K272" i="4"/>
  <c r="M250" i="4"/>
  <c r="K250" i="4"/>
  <c r="I2" i="22"/>
  <c r="I39" i="22"/>
  <c r="I40" i="22"/>
  <c r="I41" i="22"/>
  <c r="I42" i="22"/>
  <c r="I43" i="22"/>
  <c r="V246" i="4"/>
  <c r="U246" i="4"/>
  <c r="R246" i="4"/>
  <c r="P246" i="4"/>
  <c r="O246" i="4"/>
  <c r="N246" i="4"/>
  <c r="M246" i="4"/>
  <c r="G246" i="4"/>
  <c r="I246" i="4" s="1"/>
  <c r="B246" i="4"/>
  <c r="V232" i="4"/>
  <c r="U232" i="4"/>
  <c r="R232" i="4"/>
  <c r="P232" i="4"/>
  <c r="O232" i="4"/>
  <c r="L232" i="4"/>
  <c r="N232" i="4" s="1"/>
  <c r="G232" i="4"/>
  <c r="I232" i="4" s="1"/>
  <c r="B232" i="4"/>
  <c r="J232" i="4" s="1"/>
  <c r="V244" i="4"/>
  <c r="U244" i="4"/>
  <c r="R244" i="4"/>
  <c r="P244" i="4"/>
  <c r="O244" i="4"/>
  <c r="L244" i="4"/>
  <c r="M244" i="4" s="1"/>
  <c r="G244" i="4"/>
  <c r="I244" i="4" s="1"/>
  <c r="B244" i="4"/>
  <c r="J244" i="4" s="1"/>
  <c r="V242" i="4"/>
  <c r="U242" i="4"/>
  <c r="R242" i="4"/>
  <c r="P242" i="4"/>
  <c r="O242" i="4"/>
  <c r="L242" i="4"/>
  <c r="M242" i="4" s="1"/>
  <c r="G242" i="4"/>
  <c r="I242" i="4" s="1"/>
  <c r="B242" i="4"/>
  <c r="J242" i="4" s="1"/>
  <c r="V241" i="4"/>
  <c r="U241" i="4"/>
  <c r="R241" i="4"/>
  <c r="P241" i="4"/>
  <c r="O241" i="4"/>
  <c r="L241" i="4"/>
  <c r="M241" i="4" s="1"/>
  <c r="G241" i="4"/>
  <c r="I241" i="4" s="1"/>
  <c r="B241" i="4"/>
  <c r="J241" i="4" s="1"/>
  <c r="K19" i="13" l="1"/>
  <c r="K30" i="8"/>
  <c r="X250" i="4"/>
  <c r="X272" i="4"/>
  <c r="X271" i="4"/>
  <c r="X270" i="4"/>
  <c r="X269" i="4"/>
  <c r="J2" i="20"/>
  <c r="X268" i="4"/>
  <c r="X267" i="4"/>
  <c r="X264" i="4"/>
  <c r="X262" i="4"/>
  <c r="X261" i="4"/>
  <c r="X259" i="4"/>
  <c r="X258" i="4"/>
  <c r="X257" i="4"/>
  <c r="X256" i="4"/>
  <c r="X255" i="4"/>
  <c r="X254" i="4"/>
  <c r="X252" i="4"/>
  <c r="X251" i="4"/>
  <c r="X260" i="4"/>
  <c r="X266" i="4"/>
  <c r="X253" i="4"/>
  <c r="S269" i="4"/>
  <c r="S258" i="4"/>
  <c r="S250" i="4"/>
  <c r="S264" i="4"/>
  <c r="S271" i="4"/>
  <c r="S256" i="4"/>
  <c r="S252" i="4"/>
  <c r="K7" i="8" s="1"/>
  <c r="S270" i="4"/>
  <c r="S268" i="4"/>
  <c r="S272" i="4"/>
  <c r="S253" i="4"/>
  <c r="S267" i="4"/>
  <c r="S266" i="4"/>
  <c r="S262" i="4"/>
  <c r="S261" i="4"/>
  <c r="S260" i="4"/>
  <c r="S259" i="4"/>
  <c r="S257" i="4"/>
  <c r="S255" i="4"/>
  <c r="S254" i="4"/>
  <c r="S251" i="4"/>
  <c r="Q246" i="4"/>
  <c r="J246" i="4"/>
  <c r="Q232" i="4"/>
  <c r="M232" i="4"/>
  <c r="K232" i="4"/>
  <c r="Q244" i="4"/>
  <c r="N244" i="4"/>
  <c r="K244" i="4"/>
  <c r="X244" i="4" s="1"/>
  <c r="Q242" i="4"/>
  <c r="N242" i="4"/>
  <c r="K242" i="4"/>
  <c r="Q241" i="4"/>
  <c r="N241" i="4"/>
  <c r="K241" i="4"/>
  <c r="V239" i="4"/>
  <c r="U239" i="4"/>
  <c r="R239" i="4"/>
  <c r="P239" i="4"/>
  <c r="O239" i="4"/>
  <c r="M239" i="4"/>
  <c r="G239" i="4"/>
  <c r="I239" i="4" s="1"/>
  <c r="B239" i="4"/>
  <c r="B196" i="4"/>
  <c r="J196" i="4" s="1"/>
  <c r="G196" i="4"/>
  <c r="I196" i="4" s="1"/>
  <c r="M196" i="4"/>
  <c r="N196" i="4"/>
  <c r="O196" i="4"/>
  <c r="P196" i="4"/>
  <c r="R196" i="4"/>
  <c r="U196" i="4"/>
  <c r="V196" i="4"/>
  <c r="V223" i="4"/>
  <c r="U223" i="4"/>
  <c r="R223" i="4"/>
  <c r="P223" i="4"/>
  <c r="O223" i="4"/>
  <c r="L223" i="4"/>
  <c r="M223" i="4" s="1"/>
  <c r="G223" i="4"/>
  <c r="I223" i="4" s="1"/>
  <c r="B223" i="4"/>
  <c r="J223" i="4" s="1"/>
  <c r="R249" i="4"/>
  <c r="P249" i="4"/>
  <c r="O249" i="4"/>
  <c r="N249" i="4"/>
  <c r="G249" i="4"/>
  <c r="I249" i="4" s="1"/>
  <c r="R248" i="4"/>
  <c r="P248" i="4"/>
  <c r="O248" i="4"/>
  <c r="N248" i="4"/>
  <c r="G248" i="4"/>
  <c r="I248" i="4" s="1"/>
  <c r="R247" i="4"/>
  <c r="P247" i="4"/>
  <c r="O247" i="4"/>
  <c r="N247" i="4"/>
  <c r="G247" i="4"/>
  <c r="I247" i="4" s="1"/>
  <c r="R245" i="4"/>
  <c r="P245" i="4"/>
  <c r="O245" i="4"/>
  <c r="N245" i="4"/>
  <c r="G245" i="4"/>
  <c r="I245" i="4" s="1"/>
  <c r="R243" i="4"/>
  <c r="P243" i="4"/>
  <c r="O243" i="4"/>
  <c r="L243" i="4"/>
  <c r="N243" i="4" s="1"/>
  <c r="G243" i="4"/>
  <c r="I243" i="4" s="1"/>
  <c r="R240" i="4"/>
  <c r="P240" i="4"/>
  <c r="O240" i="4"/>
  <c r="L240" i="4"/>
  <c r="N240" i="4" s="1"/>
  <c r="G240" i="4"/>
  <c r="I240" i="4" s="1"/>
  <c r="R238" i="4"/>
  <c r="P238" i="4"/>
  <c r="O238" i="4"/>
  <c r="L238" i="4"/>
  <c r="N238" i="4" s="1"/>
  <c r="G238" i="4"/>
  <c r="I238" i="4" s="1"/>
  <c r="R237" i="4"/>
  <c r="P237" i="4"/>
  <c r="O237" i="4"/>
  <c r="N237" i="4"/>
  <c r="G237" i="4"/>
  <c r="I237" i="4" s="1"/>
  <c r="R236" i="4"/>
  <c r="P236" i="4"/>
  <c r="O236" i="4"/>
  <c r="L236" i="4"/>
  <c r="N236" i="4" s="1"/>
  <c r="G236" i="4"/>
  <c r="I236" i="4" s="1"/>
  <c r="R235" i="4"/>
  <c r="P235" i="4"/>
  <c r="O235" i="4"/>
  <c r="N235" i="4"/>
  <c r="G235" i="4"/>
  <c r="I235" i="4" s="1"/>
  <c r="R233" i="4"/>
  <c r="P233" i="4"/>
  <c r="O233" i="4"/>
  <c r="L233" i="4"/>
  <c r="N233" i="4" s="1"/>
  <c r="G233" i="4"/>
  <c r="I233" i="4" s="1"/>
  <c r="R231" i="4"/>
  <c r="P231" i="4"/>
  <c r="O231" i="4"/>
  <c r="L231" i="4"/>
  <c r="N231" i="4" s="1"/>
  <c r="G231" i="4"/>
  <c r="I231" i="4" s="1"/>
  <c r="R230" i="4"/>
  <c r="P230" i="4"/>
  <c r="O230" i="4"/>
  <c r="N230" i="4"/>
  <c r="G230" i="4"/>
  <c r="I230" i="4" s="1"/>
  <c r="R229" i="4"/>
  <c r="P229" i="4"/>
  <c r="O229" i="4"/>
  <c r="L229" i="4"/>
  <c r="N229" i="4" s="1"/>
  <c r="G229" i="4"/>
  <c r="I229" i="4" s="1"/>
  <c r="R228" i="4"/>
  <c r="P228" i="4"/>
  <c r="O228" i="4"/>
  <c r="L228" i="4"/>
  <c r="N228" i="4" s="1"/>
  <c r="G228" i="4"/>
  <c r="I228" i="4" s="1"/>
  <c r="R227" i="4"/>
  <c r="P227" i="4"/>
  <c r="O227" i="4"/>
  <c r="N227" i="4"/>
  <c r="G227" i="4"/>
  <c r="I227" i="4" s="1"/>
  <c r="R226" i="4"/>
  <c r="P226" i="4"/>
  <c r="O226" i="4"/>
  <c r="N226" i="4"/>
  <c r="G226" i="4"/>
  <c r="I226" i="4" s="1"/>
  <c r="R225" i="4"/>
  <c r="P225" i="4"/>
  <c r="O225" i="4"/>
  <c r="L225" i="4"/>
  <c r="N225" i="4" s="1"/>
  <c r="G225" i="4"/>
  <c r="I225" i="4" s="1"/>
  <c r="R224" i="4"/>
  <c r="P224" i="4"/>
  <c r="O224" i="4"/>
  <c r="L224" i="4"/>
  <c r="N224" i="4" s="1"/>
  <c r="G224" i="4"/>
  <c r="I224" i="4" s="1"/>
  <c r="R222" i="4"/>
  <c r="P222" i="4"/>
  <c r="O222" i="4"/>
  <c r="N222" i="4"/>
  <c r="G222" i="4"/>
  <c r="I222" i="4" s="1"/>
  <c r="G221" i="4"/>
  <c r="I221" i="4" s="1"/>
  <c r="M221" i="4"/>
  <c r="O221" i="4"/>
  <c r="P221" i="4"/>
  <c r="R221" i="4"/>
  <c r="U221" i="4"/>
  <c r="L220" i="4"/>
  <c r="N220" i="4" s="1"/>
  <c r="V249" i="4"/>
  <c r="U249" i="4"/>
  <c r="B249" i="4"/>
  <c r="J249" i="4" s="1"/>
  <c r="V248" i="4"/>
  <c r="U248" i="4"/>
  <c r="B248" i="4"/>
  <c r="J248" i="4" s="1"/>
  <c r="V247" i="4"/>
  <c r="U247" i="4"/>
  <c r="B247" i="4"/>
  <c r="J247" i="4" s="1"/>
  <c r="V245" i="4"/>
  <c r="U245" i="4"/>
  <c r="B245" i="4"/>
  <c r="J245" i="4" s="1"/>
  <c r="V243" i="4"/>
  <c r="U243" i="4"/>
  <c r="B243" i="4"/>
  <c r="J243" i="4" s="1"/>
  <c r="V240" i="4"/>
  <c r="U240" i="4"/>
  <c r="B240" i="4"/>
  <c r="J240" i="4" s="1"/>
  <c r="V238" i="4"/>
  <c r="U238" i="4"/>
  <c r="B238" i="4"/>
  <c r="J238" i="4" s="1"/>
  <c r="V237" i="4"/>
  <c r="U237" i="4"/>
  <c r="B237" i="4"/>
  <c r="J237" i="4" s="1"/>
  <c r="V236" i="4"/>
  <c r="U236" i="4"/>
  <c r="B236" i="4"/>
  <c r="J236" i="4" s="1"/>
  <c r="V235" i="4"/>
  <c r="U235" i="4"/>
  <c r="B235" i="4"/>
  <c r="J235" i="4" s="1"/>
  <c r="V234" i="4"/>
  <c r="U234" i="4"/>
  <c r="B234" i="4"/>
  <c r="V233" i="4"/>
  <c r="U233" i="4"/>
  <c r="B233" i="4"/>
  <c r="J233" i="4" s="1"/>
  <c r="V231" i="4"/>
  <c r="U231" i="4"/>
  <c r="B231" i="4"/>
  <c r="J231" i="4" s="1"/>
  <c r="V230" i="4"/>
  <c r="U230" i="4"/>
  <c r="B230" i="4"/>
  <c r="J230" i="4" s="1"/>
  <c r="V229" i="4"/>
  <c r="U229" i="4"/>
  <c r="B229" i="4"/>
  <c r="J229" i="4" s="1"/>
  <c r="V228" i="4"/>
  <c r="U228" i="4"/>
  <c r="B228" i="4"/>
  <c r="J228" i="4" s="1"/>
  <c r="V227" i="4"/>
  <c r="U227" i="4"/>
  <c r="B227" i="4"/>
  <c r="J227" i="4" s="1"/>
  <c r="V226" i="4"/>
  <c r="U226" i="4"/>
  <c r="B226" i="4"/>
  <c r="J226" i="4" s="1"/>
  <c r="V225" i="4"/>
  <c r="U225" i="4"/>
  <c r="B225" i="4"/>
  <c r="J225" i="4" s="1"/>
  <c r="V224" i="4"/>
  <c r="U224" i="4"/>
  <c r="B224" i="4"/>
  <c r="J224" i="4" s="1"/>
  <c r="V222" i="4"/>
  <c r="U222" i="4"/>
  <c r="B222" i="4"/>
  <c r="J222" i="4" s="1"/>
  <c r="V221" i="4"/>
  <c r="B221" i="4"/>
  <c r="J221" i="4" s="1"/>
  <c r="V220" i="4"/>
  <c r="U220" i="4"/>
  <c r="R220" i="4"/>
  <c r="P220" i="4"/>
  <c r="O220" i="4"/>
  <c r="G220" i="4"/>
  <c r="I220" i="4" s="1"/>
  <c r="B220" i="4"/>
  <c r="J220" i="4" s="1"/>
  <c r="K8" i="12" l="1"/>
  <c r="K20" i="8"/>
  <c r="K10" i="12"/>
  <c r="K25" i="8"/>
  <c r="K3" i="13"/>
  <c r="K3" i="8"/>
  <c r="K4" i="12"/>
  <c r="K14" i="8"/>
  <c r="K11" i="12"/>
  <c r="K28" i="8"/>
  <c r="K4" i="13"/>
  <c r="K4" i="8"/>
  <c r="K13" i="13"/>
  <c r="K19" i="8"/>
  <c r="K8" i="13"/>
  <c r="K10" i="8"/>
  <c r="K3" i="12"/>
  <c r="K8" i="8"/>
  <c r="K18" i="8"/>
  <c r="K7" i="12"/>
  <c r="X241" i="4"/>
  <c r="X242" i="4"/>
  <c r="X232" i="4"/>
  <c r="K2" i="12"/>
  <c r="M220" i="4"/>
  <c r="Q239" i="4"/>
  <c r="K246" i="4"/>
  <c r="S232" i="4"/>
  <c r="S242" i="4"/>
  <c r="S244" i="4"/>
  <c r="S241" i="4"/>
  <c r="Q247" i="4"/>
  <c r="Q223" i="4"/>
  <c r="Q248" i="4"/>
  <c r="Q243" i="4"/>
  <c r="Q249" i="4"/>
  <c r="J239" i="4"/>
  <c r="K239" i="4" s="1"/>
  <c r="Q245" i="4"/>
  <c r="Q240" i="4"/>
  <c r="Q235" i="4"/>
  <c r="N239" i="4"/>
  <c r="Q230" i="4"/>
  <c r="Q236" i="4"/>
  <c r="Q231" i="4"/>
  <c r="Q237" i="4"/>
  <c r="Q233" i="4"/>
  <c r="Q238" i="4"/>
  <c r="Q226" i="4"/>
  <c r="Q227" i="4"/>
  <c r="Q224" i="4"/>
  <c r="Q228" i="4"/>
  <c r="Q225" i="4"/>
  <c r="Q229" i="4"/>
  <c r="Q196" i="4"/>
  <c r="K196" i="4"/>
  <c r="Q222" i="4"/>
  <c r="Q220" i="4"/>
  <c r="Q221" i="4"/>
  <c r="K221" i="4"/>
  <c r="K220" i="4"/>
  <c r="X220" i="4" s="1"/>
  <c r="N223" i="4"/>
  <c r="K223" i="4"/>
  <c r="X223" i="4" s="1"/>
  <c r="M222" i="4"/>
  <c r="M224" i="4"/>
  <c r="M225" i="4"/>
  <c r="M226" i="4"/>
  <c r="M227" i="4"/>
  <c r="M228" i="4"/>
  <c r="M229" i="4"/>
  <c r="M230" i="4"/>
  <c r="M231" i="4"/>
  <c r="M233" i="4"/>
  <c r="M235" i="4"/>
  <c r="M236" i="4"/>
  <c r="M237" i="4"/>
  <c r="M238" i="4"/>
  <c r="M240" i="4"/>
  <c r="M243" i="4"/>
  <c r="M245" i="4"/>
  <c r="M247" i="4"/>
  <c r="M248" i="4"/>
  <c r="M249" i="4"/>
  <c r="K222" i="4"/>
  <c r="K224" i="4"/>
  <c r="K225" i="4"/>
  <c r="K226" i="4"/>
  <c r="K227" i="4"/>
  <c r="K228" i="4"/>
  <c r="X228" i="4" s="1"/>
  <c r="K229" i="4"/>
  <c r="K230" i="4"/>
  <c r="K231" i="4"/>
  <c r="K233" i="4"/>
  <c r="K235" i="4"/>
  <c r="K236" i="4"/>
  <c r="K237" i="4"/>
  <c r="K238" i="4"/>
  <c r="K240" i="4"/>
  <c r="K243" i="4"/>
  <c r="X243" i="4" s="1"/>
  <c r="K245" i="4"/>
  <c r="K247" i="4"/>
  <c r="K248" i="4"/>
  <c r="K249" i="4"/>
  <c r="N221" i="4"/>
  <c r="S39" i="20"/>
  <c r="S40" i="20"/>
  <c r="S41" i="20"/>
  <c r="S42" i="20"/>
  <c r="S43" i="20"/>
  <c r="H39" i="20"/>
  <c r="H40" i="20"/>
  <c r="H41" i="20"/>
  <c r="H42" i="20"/>
  <c r="H43" i="20"/>
  <c r="H2" i="22"/>
  <c r="J29" i="8" l="1"/>
  <c r="J12" i="12"/>
  <c r="J20" i="13"/>
  <c r="J32" i="8"/>
  <c r="J21" i="13"/>
  <c r="J33" i="8"/>
  <c r="J17" i="13"/>
  <c r="J26" i="8"/>
  <c r="X249" i="4"/>
  <c r="X248" i="4"/>
  <c r="X247" i="4"/>
  <c r="X245" i="4"/>
  <c r="X240" i="4"/>
  <c r="X238" i="4"/>
  <c r="X237" i="4"/>
  <c r="X236" i="4"/>
  <c r="X235" i="4"/>
  <c r="X233" i="4"/>
  <c r="X231" i="4"/>
  <c r="X230" i="4"/>
  <c r="X229" i="4"/>
  <c r="X227" i="4"/>
  <c r="X226" i="4"/>
  <c r="X225" i="4"/>
  <c r="X224" i="4"/>
  <c r="X222" i="4"/>
  <c r="X221" i="4"/>
  <c r="X196" i="4"/>
  <c r="X239" i="4"/>
  <c r="X246" i="4"/>
  <c r="I2" i="20"/>
  <c r="S246" i="4"/>
  <c r="S239" i="4"/>
  <c r="S221" i="4"/>
  <c r="S220" i="4"/>
  <c r="S196" i="4"/>
  <c r="S223" i="4"/>
  <c r="S249" i="4"/>
  <c r="S243" i="4"/>
  <c r="S238" i="4"/>
  <c r="S230" i="4"/>
  <c r="S226" i="4"/>
  <c r="S222" i="4"/>
  <c r="S247" i="4"/>
  <c r="S240" i="4"/>
  <c r="S236" i="4"/>
  <c r="S248" i="4"/>
  <c r="S237" i="4"/>
  <c r="S233" i="4"/>
  <c r="S229" i="4"/>
  <c r="S225" i="4"/>
  <c r="S231" i="4"/>
  <c r="S228" i="4"/>
  <c r="S224" i="4"/>
  <c r="S245" i="4"/>
  <c r="S235" i="4"/>
  <c r="S227" i="4"/>
  <c r="G204" i="4"/>
  <c r="J15" i="13" l="1"/>
  <c r="J22" i="8"/>
  <c r="J13" i="13"/>
  <c r="J19" i="8"/>
  <c r="J3" i="12"/>
  <c r="J8" i="8"/>
  <c r="J8" i="13"/>
  <c r="J10" i="8"/>
  <c r="J11" i="12"/>
  <c r="J28" i="8"/>
  <c r="J6" i="12"/>
  <c r="J17" i="8"/>
  <c r="J10" i="13"/>
  <c r="J12" i="8"/>
  <c r="J9" i="13"/>
  <c r="J11" i="8"/>
  <c r="J8" i="12"/>
  <c r="J20" i="8"/>
  <c r="J4" i="13"/>
  <c r="J4" i="8"/>
  <c r="J7" i="12"/>
  <c r="V7" i="12" s="1"/>
  <c r="J18" i="8"/>
  <c r="J2" i="12"/>
  <c r="V180" i="4"/>
  <c r="U180" i="4"/>
  <c r="S180" i="4"/>
  <c r="B180" i="4"/>
  <c r="V182" i="4"/>
  <c r="U182" i="4"/>
  <c r="S182" i="4"/>
  <c r="B182" i="4"/>
  <c r="V181" i="4"/>
  <c r="U181" i="4"/>
  <c r="S181" i="4"/>
  <c r="B181" i="4"/>
  <c r="V177" i="4"/>
  <c r="U177" i="4"/>
  <c r="S177" i="4"/>
  <c r="B177" i="4"/>
  <c r="V169" i="4"/>
  <c r="U169" i="4"/>
  <c r="S169" i="4"/>
  <c r="B169" i="4"/>
  <c r="K37" i="23"/>
  <c r="V109" i="4"/>
  <c r="U109" i="4"/>
  <c r="R109" i="4"/>
  <c r="P109" i="4"/>
  <c r="O109" i="4"/>
  <c r="L109" i="4"/>
  <c r="M109" i="4" s="1"/>
  <c r="G109" i="4"/>
  <c r="I109" i="4" s="1"/>
  <c r="B109" i="4"/>
  <c r="J109" i="4" s="1"/>
  <c r="V195" i="4"/>
  <c r="U195" i="4"/>
  <c r="R195" i="4"/>
  <c r="P195" i="4"/>
  <c r="O195" i="4"/>
  <c r="L195" i="4"/>
  <c r="M195" i="4" s="1"/>
  <c r="G195" i="4"/>
  <c r="I195" i="4" s="1"/>
  <c r="B195" i="4"/>
  <c r="J195" i="4" s="1"/>
  <c r="S191" i="4"/>
  <c r="S190" i="4"/>
  <c r="S189" i="4"/>
  <c r="S188" i="4"/>
  <c r="S187" i="4"/>
  <c r="S186" i="4"/>
  <c r="S185" i="4"/>
  <c r="S184" i="4"/>
  <c r="S183" i="4"/>
  <c r="S178" i="4"/>
  <c r="S176" i="4"/>
  <c r="S175" i="4"/>
  <c r="S174" i="4"/>
  <c r="S173" i="4"/>
  <c r="S172" i="4"/>
  <c r="S171" i="4"/>
  <c r="S170" i="4"/>
  <c r="S168" i="4"/>
  <c r="S167" i="4"/>
  <c r="S166" i="4"/>
  <c r="S165" i="4"/>
  <c r="S164" i="4"/>
  <c r="S163" i="4"/>
  <c r="S161" i="4"/>
  <c r="S160" i="4"/>
  <c r="S159" i="4"/>
  <c r="H7" i="8" s="1"/>
  <c r="S158" i="4"/>
  <c r="S157" i="4"/>
  <c r="S156" i="4"/>
  <c r="V219" i="4"/>
  <c r="U219" i="4"/>
  <c r="R219" i="4"/>
  <c r="P219" i="4"/>
  <c r="O219" i="4"/>
  <c r="M219" i="4"/>
  <c r="G219" i="4"/>
  <c r="I219" i="4" s="1"/>
  <c r="B219" i="4"/>
  <c r="J219" i="4" s="1"/>
  <c r="V218" i="4"/>
  <c r="U218" i="4"/>
  <c r="R218" i="4"/>
  <c r="P218" i="4"/>
  <c r="O218" i="4"/>
  <c r="M218" i="4"/>
  <c r="G218" i="4"/>
  <c r="I218" i="4" s="1"/>
  <c r="B218" i="4"/>
  <c r="J218" i="4" s="1"/>
  <c r="V217" i="4"/>
  <c r="U217" i="4"/>
  <c r="R217" i="4"/>
  <c r="P217" i="4"/>
  <c r="O217" i="4"/>
  <c r="N217" i="4"/>
  <c r="G217" i="4"/>
  <c r="I217" i="4" s="1"/>
  <c r="B217" i="4"/>
  <c r="J217" i="4" s="1"/>
  <c r="V216" i="4"/>
  <c r="U216" i="4"/>
  <c r="R216" i="4"/>
  <c r="P216" i="4"/>
  <c r="O216" i="4"/>
  <c r="N216" i="4"/>
  <c r="G216" i="4"/>
  <c r="I216" i="4" s="1"/>
  <c r="B216" i="4"/>
  <c r="J216" i="4" s="1"/>
  <c r="V215" i="4"/>
  <c r="U215" i="4"/>
  <c r="R215" i="4"/>
  <c r="P215" i="4"/>
  <c r="O215" i="4"/>
  <c r="L215" i="4"/>
  <c r="N215" i="4" s="1"/>
  <c r="G215" i="4"/>
  <c r="I215" i="4" s="1"/>
  <c r="B215" i="4"/>
  <c r="J215" i="4" s="1"/>
  <c r="V214" i="4"/>
  <c r="U214" i="4"/>
  <c r="R214" i="4"/>
  <c r="P214" i="4"/>
  <c r="O214" i="4"/>
  <c r="L214" i="4"/>
  <c r="N214" i="4" s="1"/>
  <c r="G214" i="4"/>
  <c r="I214" i="4" s="1"/>
  <c r="B214" i="4"/>
  <c r="J214" i="4" s="1"/>
  <c r="V213" i="4"/>
  <c r="U213" i="4"/>
  <c r="R213" i="4"/>
  <c r="P213" i="4"/>
  <c r="O213" i="4"/>
  <c r="L213" i="4"/>
  <c r="M213" i="4" s="1"/>
  <c r="G213" i="4"/>
  <c r="I213" i="4" s="1"/>
  <c r="B213" i="4"/>
  <c r="J213" i="4" s="1"/>
  <c r="V212" i="4"/>
  <c r="U212" i="4"/>
  <c r="R212" i="4"/>
  <c r="P212" i="4"/>
  <c r="O212" i="4"/>
  <c r="N212" i="4"/>
  <c r="G212" i="4"/>
  <c r="I212" i="4" s="1"/>
  <c r="B212" i="4"/>
  <c r="J212" i="4" s="1"/>
  <c r="V211" i="4"/>
  <c r="U211" i="4"/>
  <c r="R211" i="4"/>
  <c r="P211" i="4"/>
  <c r="O211" i="4"/>
  <c r="L211" i="4"/>
  <c r="N211" i="4" s="1"/>
  <c r="G211" i="4"/>
  <c r="I211" i="4" s="1"/>
  <c r="B211" i="4"/>
  <c r="J211" i="4" s="1"/>
  <c r="V210" i="4"/>
  <c r="U210" i="4"/>
  <c r="R210" i="4"/>
  <c r="P210" i="4"/>
  <c r="O210" i="4"/>
  <c r="N210" i="4"/>
  <c r="G210" i="4"/>
  <c r="I210" i="4" s="1"/>
  <c r="B210" i="4"/>
  <c r="J210" i="4" s="1"/>
  <c r="V209" i="4"/>
  <c r="U209" i="4"/>
  <c r="R209" i="4"/>
  <c r="P209" i="4"/>
  <c r="O209" i="4"/>
  <c r="M209" i="4"/>
  <c r="G209" i="4"/>
  <c r="I209" i="4" s="1"/>
  <c r="B209" i="4"/>
  <c r="J209" i="4" s="1"/>
  <c r="V208" i="4"/>
  <c r="U208" i="4"/>
  <c r="R208" i="4"/>
  <c r="P208" i="4"/>
  <c r="O208" i="4"/>
  <c r="N208" i="4"/>
  <c r="G208" i="4"/>
  <c r="I208" i="4" s="1"/>
  <c r="B208" i="4"/>
  <c r="J208" i="4" s="1"/>
  <c r="V207" i="4"/>
  <c r="U207" i="4"/>
  <c r="R207" i="4"/>
  <c r="P207" i="4"/>
  <c r="O207" i="4"/>
  <c r="L207" i="4"/>
  <c r="N207" i="4" s="1"/>
  <c r="G207" i="4"/>
  <c r="I207" i="4" s="1"/>
  <c r="B207" i="4"/>
  <c r="J207" i="4" s="1"/>
  <c r="V206" i="4"/>
  <c r="U206" i="4"/>
  <c r="R206" i="4"/>
  <c r="P206" i="4"/>
  <c r="O206" i="4"/>
  <c r="L206" i="4"/>
  <c r="N206" i="4" s="1"/>
  <c r="G206" i="4"/>
  <c r="I206" i="4" s="1"/>
  <c r="B206" i="4"/>
  <c r="J206" i="4" s="1"/>
  <c r="V205" i="4"/>
  <c r="U205" i="4"/>
  <c r="R205" i="4"/>
  <c r="P205" i="4"/>
  <c r="O205" i="4"/>
  <c r="L205" i="4"/>
  <c r="N205" i="4" s="1"/>
  <c r="G205" i="4"/>
  <c r="I205" i="4" s="1"/>
  <c r="B205" i="4"/>
  <c r="J205" i="4" s="1"/>
  <c r="V204" i="4"/>
  <c r="U204" i="4"/>
  <c r="R204" i="4"/>
  <c r="P204" i="4"/>
  <c r="O204" i="4"/>
  <c r="L204" i="4"/>
  <c r="N204" i="4" s="1"/>
  <c r="I204" i="4"/>
  <c r="B204" i="4"/>
  <c r="J204" i="4" s="1"/>
  <c r="V203" i="4"/>
  <c r="U203" i="4"/>
  <c r="R203" i="4"/>
  <c r="P203" i="4"/>
  <c r="O203" i="4"/>
  <c r="N203" i="4"/>
  <c r="G203" i="4"/>
  <c r="I203" i="4" s="1"/>
  <c r="B203" i="4"/>
  <c r="J203" i="4" s="1"/>
  <c r="V202" i="4"/>
  <c r="U202" i="4"/>
  <c r="R202" i="4"/>
  <c r="P202" i="4"/>
  <c r="O202" i="4"/>
  <c r="M202" i="4"/>
  <c r="G202" i="4"/>
  <c r="I202" i="4" s="1"/>
  <c r="B202" i="4"/>
  <c r="J202" i="4" s="1"/>
  <c r="V201" i="4"/>
  <c r="U201" i="4"/>
  <c r="R201" i="4"/>
  <c r="P201" i="4"/>
  <c r="O201" i="4"/>
  <c r="L201" i="4"/>
  <c r="N201" i="4" s="1"/>
  <c r="G201" i="4"/>
  <c r="I201" i="4" s="1"/>
  <c r="B201" i="4"/>
  <c r="J201" i="4" s="1"/>
  <c r="V200" i="4"/>
  <c r="U200" i="4"/>
  <c r="R200" i="4"/>
  <c r="P200" i="4"/>
  <c r="O200" i="4"/>
  <c r="N200" i="4"/>
  <c r="G200" i="4"/>
  <c r="I200" i="4" s="1"/>
  <c r="B200" i="4"/>
  <c r="J200" i="4" s="1"/>
  <c r="V199" i="4"/>
  <c r="U199" i="4"/>
  <c r="R199" i="4"/>
  <c r="P199" i="4"/>
  <c r="O199" i="4"/>
  <c r="L199" i="4"/>
  <c r="M199" i="4" s="1"/>
  <c r="G199" i="4"/>
  <c r="I199" i="4" s="1"/>
  <c r="B199" i="4"/>
  <c r="J199" i="4" s="1"/>
  <c r="V198" i="4"/>
  <c r="U198" i="4"/>
  <c r="R198" i="4"/>
  <c r="P198" i="4"/>
  <c r="O198" i="4"/>
  <c r="N198" i="4"/>
  <c r="G198" i="4"/>
  <c r="I198" i="4" s="1"/>
  <c r="B198" i="4"/>
  <c r="J198" i="4" s="1"/>
  <c r="V197" i="4"/>
  <c r="U197" i="4"/>
  <c r="R197" i="4"/>
  <c r="P197" i="4"/>
  <c r="O197" i="4"/>
  <c r="N197" i="4"/>
  <c r="G197" i="4"/>
  <c r="I197" i="4" s="1"/>
  <c r="B197" i="4"/>
  <c r="J197" i="4" s="1"/>
  <c r="V194" i="4"/>
  <c r="U194" i="4"/>
  <c r="R194" i="4"/>
  <c r="P194" i="4"/>
  <c r="O194" i="4"/>
  <c r="N194" i="4"/>
  <c r="G194" i="4"/>
  <c r="I194" i="4" s="1"/>
  <c r="B194" i="4"/>
  <c r="J194" i="4" s="1"/>
  <c r="V193" i="4"/>
  <c r="U193" i="4"/>
  <c r="R193" i="4"/>
  <c r="P193" i="4"/>
  <c r="O193" i="4"/>
  <c r="M193" i="4"/>
  <c r="G193" i="4"/>
  <c r="I193" i="4" s="1"/>
  <c r="B193" i="4"/>
  <c r="J193" i="4" s="1"/>
  <c r="V192" i="4"/>
  <c r="U192" i="4"/>
  <c r="R192" i="4"/>
  <c r="P192" i="4"/>
  <c r="O192" i="4"/>
  <c r="N192" i="4"/>
  <c r="G192" i="4"/>
  <c r="I192" i="4" s="1"/>
  <c r="B192" i="4"/>
  <c r="V191" i="4"/>
  <c r="U191" i="4"/>
  <c r="B191" i="4"/>
  <c r="V190" i="4"/>
  <c r="U190" i="4"/>
  <c r="B190" i="4"/>
  <c r="V189" i="4"/>
  <c r="U189" i="4"/>
  <c r="B189" i="4"/>
  <c r="V188" i="4"/>
  <c r="U188" i="4"/>
  <c r="B188" i="4"/>
  <c r="V187" i="4"/>
  <c r="U187" i="4"/>
  <c r="B187" i="4"/>
  <c r="V186" i="4"/>
  <c r="U186" i="4"/>
  <c r="B186" i="4"/>
  <c r="V185" i="4"/>
  <c r="U185" i="4"/>
  <c r="B185" i="4"/>
  <c r="V184" i="4"/>
  <c r="U184" i="4"/>
  <c r="B184" i="4"/>
  <c r="V183" i="4"/>
  <c r="U183" i="4"/>
  <c r="B183" i="4"/>
  <c r="V179" i="4"/>
  <c r="U179" i="4"/>
  <c r="B179" i="4"/>
  <c r="V178" i="4"/>
  <c r="U178" i="4"/>
  <c r="B178" i="4"/>
  <c r="V176" i="4"/>
  <c r="U176" i="4"/>
  <c r="B176" i="4"/>
  <c r="V175" i="4"/>
  <c r="U175" i="4"/>
  <c r="B175" i="4"/>
  <c r="V174" i="4"/>
  <c r="U174" i="4"/>
  <c r="B174" i="4"/>
  <c r="V173" i="4"/>
  <c r="U173" i="4"/>
  <c r="B173" i="4"/>
  <c r="V172" i="4"/>
  <c r="U172" i="4"/>
  <c r="B172" i="4"/>
  <c r="V171" i="4"/>
  <c r="U171" i="4"/>
  <c r="B171" i="4"/>
  <c r="V170" i="4"/>
  <c r="U170" i="4"/>
  <c r="B170" i="4"/>
  <c r="V168" i="4"/>
  <c r="U168" i="4"/>
  <c r="B168" i="4"/>
  <c r="V167" i="4"/>
  <c r="U167" i="4"/>
  <c r="B167" i="4"/>
  <c r="V166" i="4"/>
  <c r="U166" i="4"/>
  <c r="B166" i="4"/>
  <c r="V165" i="4"/>
  <c r="U165" i="4"/>
  <c r="B165" i="4"/>
  <c r="V164" i="4"/>
  <c r="U164" i="4"/>
  <c r="B164" i="4"/>
  <c r="V163" i="4"/>
  <c r="U163" i="4"/>
  <c r="B163" i="4"/>
  <c r="V162" i="4"/>
  <c r="U162" i="4"/>
  <c r="B162" i="4"/>
  <c r="V161" i="4"/>
  <c r="U161" i="4"/>
  <c r="B161" i="4"/>
  <c r="V160" i="4"/>
  <c r="U160" i="4"/>
  <c r="B160" i="4"/>
  <c r="V159" i="4"/>
  <c r="U159" i="4"/>
  <c r="B159" i="4"/>
  <c r="V158" i="4"/>
  <c r="U158" i="4"/>
  <c r="B158" i="4"/>
  <c r="V157" i="4"/>
  <c r="U157" i="4"/>
  <c r="B157" i="4"/>
  <c r="V156" i="4"/>
  <c r="U156" i="4"/>
  <c r="B156" i="4"/>
  <c r="K3" i="23"/>
  <c r="K4" i="23"/>
  <c r="K5" i="23"/>
  <c r="K6" i="23"/>
  <c r="K7" i="23"/>
  <c r="K8" i="23"/>
  <c r="K9" i="23"/>
  <c r="K10" i="23"/>
  <c r="K11" i="23"/>
  <c r="K12" i="23"/>
  <c r="K13" i="23"/>
  <c r="K14" i="23"/>
  <c r="K15" i="23"/>
  <c r="K16" i="23"/>
  <c r="K17" i="23"/>
  <c r="S179" i="4" s="1"/>
  <c r="K18" i="23"/>
  <c r="K19" i="23"/>
  <c r="K20" i="23"/>
  <c r="K21" i="23"/>
  <c r="K22" i="23"/>
  <c r="K23" i="23"/>
  <c r="K24" i="23"/>
  <c r="K25" i="23"/>
  <c r="K26" i="23"/>
  <c r="K27" i="23"/>
  <c r="K28" i="23"/>
  <c r="K29" i="23"/>
  <c r="K30" i="23"/>
  <c r="K31" i="23"/>
  <c r="K32" i="23"/>
  <c r="K33" i="23"/>
  <c r="S162" i="4" s="1"/>
  <c r="K34" i="23"/>
  <c r="K35" i="23"/>
  <c r="K36" i="23"/>
  <c r="K2" i="23"/>
  <c r="H3" i="13" l="1"/>
  <c r="H3" i="8"/>
  <c r="H12" i="13"/>
  <c r="H15" i="8"/>
  <c r="H6" i="13"/>
  <c r="V6" i="13" s="1"/>
  <c r="H6" i="8"/>
  <c r="H8" i="12"/>
  <c r="H20" i="8"/>
  <c r="H16" i="13"/>
  <c r="V16" i="13" s="1"/>
  <c r="H24" i="8"/>
  <c r="H9" i="13"/>
  <c r="H11" i="8"/>
  <c r="H5" i="12"/>
  <c r="H16" i="8"/>
  <c r="H12" i="12"/>
  <c r="H29" i="8"/>
  <c r="H23" i="13"/>
  <c r="H35" i="8"/>
  <c r="H14" i="13"/>
  <c r="H21" i="8"/>
  <c r="H13" i="13"/>
  <c r="H19" i="8"/>
  <c r="H24" i="13"/>
  <c r="H36" i="8"/>
  <c r="H5" i="13"/>
  <c r="H5" i="8"/>
  <c r="H26" i="13"/>
  <c r="H38" i="8"/>
  <c r="H22" i="13"/>
  <c r="H34" i="8"/>
  <c r="H17" i="13"/>
  <c r="H26" i="8"/>
  <c r="H21" i="13"/>
  <c r="H33" i="8"/>
  <c r="H25" i="13"/>
  <c r="H37" i="8"/>
  <c r="Y18" i="8"/>
  <c r="V18" i="8"/>
  <c r="H7" i="13"/>
  <c r="H9" i="8"/>
  <c r="H3" i="12"/>
  <c r="H8" i="8"/>
  <c r="H6" i="12"/>
  <c r="H17" i="8"/>
  <c r="H18" i="13"/>
  <c r="H27" i="8"/>
  <c r="H10" i="13"/>
  <c r="H12" i="8"/>
  <c r="H19" i="13"/>
  <c r="H30" i="8"/>
  <c r="H4" i="12"/>
  <c r="H14" i="8"/>
  <c r="H10" i="12"/>
  <c r="H25" i="8"/>
  <c r="H11" i="13"/>
  <c r="V11" i="13" s="1"/>
  <c r="H13" i="8"/>
  <c r="H8" i="13"/>
  <c r="H10" i="8"/>
  <c r="H11" i="12"/>
  <c r="H28" i="8"/>
  <c r="H15" i="13"/>
  <c r="H22" i="8"/>
  <c r="H9" i="12"/>
  <c r="V9" i="12" s="1"/>
  <c r="H23" i="8"/>
  <c r="H4" i="13"/>
  <c r="H4" i="8"/>
  <c r="H20" i="13"/>
  <c r="H32" i="8"/>
  <c r="H13" i="12"/>
  <c r="H31" i="8"/>
  <c r="H2" i="12"/>
  <c r="Q201" i="4"/>
  <c r="Q202" i="4"/>
  <c r="Q203" i="4"/>
  <c r="Q204" i="4"/>
  <c r="Q205" i="4"/>
  <c r="Q206" i="4"/>
  <c r="Q207" i="4"/>
  <c r="Q208" i="4"/>
  <c r="Q209" i="4"/>
  <c r="Q210" i="4"/>
  <c r="Q211" i="4"/>
  <c r="Q212" i="4"/>
  <c r="Q213" i="4"/>
  <c r="Q214" i="4"/>
  <c r="Q215" i="4"/>
  <c r="Q216" i="4"/>
  <c r="Q217" i="4"/>
  <c r="Q218" i="4"/>
  <c r="Q219" i="4"/>
  <c r="Q192" i="4"/>
  <c r="Q198" i="4"/>
  <c r="Q199" i="4"/>
  <c r="Q200" i="4"/>
  <c r="Q193" i="4"/>
  <c r="Q194" i="4"/>
  <c r="Q197" i="4"/>
  <c r="Q195" i="4"/>
  <c r="Q109" i="4"/>
  <c r="N109" i="4"/>
  <c r="K109" i="4"/>
  <c r="K195" i="4"/>
  <c r="N195" i="4"/>
  <c r="N218" i="4"/>
  <c r="J192" i="4"/>
  <c r="K192" i="4" s="1"/>
  <c r="K199" i="4"/>
  <c r="X199" i="4" s="1"/>
  <c r="K202" i="4"/>
  <c r="X202" i="4" s="1"/>
  <c r="K205" i="4"/>
  <c r="K207" i="4"/>
  <c r="K197" i="4"/>
  <c r="X197" i="4" s="1"/>
  <c r="K208" i="4"/>
  <c r="K211" i="4"/>
  <c r="K193" i="4"/>
  <c r="K198" i="4"/>
  <c r="X198" i="4" s="1"/>
  <c r="K209" i="4"/>
  <c r="X209" i="4" s="1"/>
  <c r="K212" i="4"/>
  <c r="K215" i="4"/>
  <c r="K216" i="4"/>
  <c r="K201" i="4"/>
  <c r="X201" i="4" s="1"/>
  <c r="K204" i="4"/>
  <c r="K213" i="4"/>
  <c r="K217" i="4"/>
  <c r="K219" i="4"/>
  <c r="N193" i="4"/>
  <c r="K194" i="4"/>
  <c r="M198" i="4"/>
  <c r="N199" i="4"/>
  <c r="K200" i="4"/>
  <c r="M201" i="4"/>
  <c r="N202" i="4"/>
  <c r="K203" i="4"/>
  <c r="M205" i="4"/>
  <c r="K206" i="4"/>
  <c r="M208" i="4"/>
  <c r="N209" i="4"/>
  <c r="K210" i="4"/>
  <c r="X210" i="4" s="1"/>
  <c r="M212" i="4"/>
  <c r="N213" i="4"/>
  <c r="K214" i="4"/>
  <c r="X214" i="4" s="1"/>
  <c r="N219" i="4"/>
  <c r="M192" i="4"/>
  <c r="M197" i="4"/>
  <c r="M204" i="4"/>
  <c r="M207" i="4"/>
  <c r="M211" i="4"/>
  <c r="M215" i="4"/>
  <c r="M217" i="4"/>
  <c r="M194" i="4"/>
  <c r="M200" i="4"/>
  <c r="M203" i="4"/>
  <c r="M206" i="4"/>
  <c r="M210" i="4"/>
  <c r="M214" i="4"/>
  <c r="M216" i="4"/>
  <c r="K218" i="4"/>
  <c r="X218" i="4" s="1"/>
  <c r="E3" i="23"/>
  <c r="F3" i="23"/>
  <c r="E4" i="23"/>
  <c r="F4" i="23"/>
  <c r="E5" i="23"/>
  <c r="F5" i="23"/>
  <c r="E6" i="23"/>
  <c r="F6" i="23"/>
  <c r="E7" i="23"/>
  <c r="F7" i="23"/>
  <c r="E8" i="23"/>
  <c r="F8" i="23"/>
  <c r="E9" i="23"/>
  <c r="F9" i="23"/>
  <c r="E10" i="23"/>
  <c r="F10" i="23"/>
  <c r="E11" i="23"/>
  <c r="F11" i="23"/>
  <c r="E12" i="23"/>
  <c r="F12" i="23"/>
  <c r="E13" i="23"/>
  <c r="F13" i="23"/>
  <c r="E14" i="23"/>
  <c r="F14" i="23"/>
  <c r="E15" i="23"/>
  <c r="F15" i="23"/>
  <c r="E16" i="23"/>
  <c r="F16" i="23"/>
  <c r="E17" i="23"/>
  <c r="F17" i="23"/>
  <c r="E18" i="23"/>
  <c r="F18" i="23"/>
  <c r="E19" i="23"/>
  <c r="F19" i="23"/>
  <c r="E20" i="23"/>
  <c r="F20" i="23"/>
  <c r="E21" i="23"/>
  <c r="F21" i="23"/>
  <c r="E22" i="23"/>
  <c r="F22" i="23"/>
  <c r="E23" i="23"/>
  <c r="F23" i="23"/>
  <c r="E24" i="23"/>
  <c r="F24" i="23"/>
  <c r="E25" i="23"/>
  <c r="F25" i="23"/>
  <c r="E26" i="23"/>
  <c r="F26" i="23"/>
  <c r="E27" i="23"/>
  <c r="F27" i="23"/>
  <c r="E28" i="23"/>
  <c r="F28" i="23"/>
  <c r="E29" i="23"/>
  <c r="F29" i="23"/>
  <c r="E30" i="23"/>
  <c r="F30" i="23"/>
  <c r="E31" i="23"/>
  <c r="F31" i="23"/>
  <c r="E32" i="23"/>
  <c r="F32" i="23"/>
  <c r="E33" i="23"/>
  <c r="F33" i="23"/>
  <c r="E34" i="23"/>
  <c r="F34" i="23"/>
  <c r="E35" i="23"/>
  <c r="F35" i="23"/>
  <c r="E36" i="23"/>
  <c r="F36" i="23"/>
  <c r="F2" i="23"/>
  <c r="E2" i="23"/>
  <c r="V13" i="8" l="1"/>
  <c r="Y13" i="8"/>
  <c r="Y24" i="8"/>
  <c r="V24" i="8"/>
  <c r="Y6" i="8"/>
  <c r="V6" i="8"/>
  <c r="V23" i="8"/>
  <c r="Y23" i="8"/>
  <c r="X206" i="4"/>
  <c r="X203" i="4"/>
  <c r="X200" i="4"/>
  <c r="X194" i="4"/>
  <c r="X219" i="4"/>
  <c r="X217" i="4"/>
  <c r="X213" i="4"/>
  <c r="X204" i="4"/>
  <c r="X216" i="4"/>
  <c r="H2" i="20"/>
  <c r="X215" i="4"/>
  <c r="X212" i="4"/>
  <c r="X193" i="4"/>
  <c r="X211" i="4"/>
  <c r="X208" i="4"/>
  <c r="X207" i="4"/>
  <c r="X205" i="4"/>
  <c r="X192" i="4"/>
  <c r="X195" i="4"/>
  <c r="X109" i="4"/>
  <c r="S199" i="4"/>
  <c r="S109" i="4"/>
  <c r="S214" i="4"/>
  <c r="S200" i="4"/>
  <c r="S207" i="4"/>
  <c r="S211" i="4"/>
  <c r="S216" i="4"/>
  <c r="S206" i="4"/>
  <c r="S217" i="4"/>
  <c r="S195" i="4"/>
  <c r="S203" i="4"/>
  <c r="S209" i="4"/>
  <c r="S205" i="4"/>
  <c r="S218" i="4"/>
  <c r="S204" i="4"/>
  <c r="S208" i="4"/>
  <c r="S194" i="4"/>
  <c r="S215" i="4"/>
  <c r="S212" i="4"/>
  <c r="S198" i="4"/>
  <c r="S197" i="4"/>
  <c r="S210" i="4"/>
  <c r="S193" i="4"/>
  <c r="S202" i="4"/>
  <c r="S219" i="4"/>
  <c r="S201" i="4"/>
  <c r="S213" i="4"/>
  <c r="S192" i="4"/>
  <c r="V149" i="4"/>
  <c r="U149" i="4"/>
  <c r="R149" i="4"/>
  <c r="P149" i="4"/>
  <c r="O149" i="4"/>
  <c r="L149" i="4"/>
  <c r="N149" i="4" s="1"/>
  <c r="G149" i="4"/>
  <c r="I149" i="4" s="1"/>
  <c r="B149" i="4"/>
  <c r="I8" i="12" l="1"/>
  <c r="I20" i="8"/>
  <c r="I4" i="8"/>
  <c r="I4" i="13"/>
  <c r="I23" i="13"/>
  <c r="I35" i="8"/>
  <c r="I19" i="13"/>
  <c r="I30" i="8"/>
  <c r="I11" i="8"/>
  <c r="I9" i="13"/>
  <c r="I26" i="13"/>
  <c r="I38" i="8"/>
  <c r="I13" i="13"/>
  <c r="I19" i="8"/>
  <c r="F26" i="13"/>
  <c r="V26" i="13" s="1"/>
  <c r="F38" i="8"/>
  <c r="I15" i="13"/>
  <c r="I22" i="8"/>
  <c r="I14" i="13"/>
  <c r="I21" i="8"/>
  <c r="I10" i="12"/>
  <c r="I25" i="8"/>
  <c r="I2" i="12"/>
  <c r="Q149" i="4"/>
  <c r="M149" i="4"/>
  <c r="J149" i="4"/>
  <c r="G2" i="22"/>
  <c r="V150" i="4"/>
  <c r="U150" i="4"/>
  <c r="R150" i="4"/>
  <c r="P150" i="4"/>
  <c r="O150" i="4"/>
  <c r="L150" i="4"/>
  <c r="M150" i="4" s="1"/>
  <c r="G150" i="4"/>
  <c r="I150" i="4" s="1"/>
  <c r="B150" i="4"/>
  <c r="J150" i="4" s="1"/>
  <c r="V144" i="4"/>
  <c r="U144" i="4"/>
  <c r="R144" i="4"/>
  <c r="P144" i="4"/>
  <c r="O144" i="4"/>
  <c r="N144" i="4"/>
  <c r="M144" i="4"/>
  <c r="G144" i="4"/>
  <c r="I144" i="4" s="1"/>
  <c r="B144" i="4"/>
  <c r="V143" i="4"/>
  <c r="U143" i="4"/>
  <c r="R143" i="4"/>
  <c r="P143" i="4"/>
  <c r="O143" i="4"/>
  <c r="N143" i="4"/>
  <c r="M143" i="4"/>
  <c r="G143" i="4"/>
  <c r="I143" i="4" s="1"/>
  <c r="B143" i="4"/>
  <c r="M155" i="4"/>
  <c r="L154" i="4"/>
  <c r="N154" i="4" s="1"/>
  <c r="L153" i="4"/>
  <c r="N153" i="4" s="1"/>
  <c r="L151" i="4"/>
  <c r="N151" i="4" s="1"/>
  <c r="L148" i="4"/>
  <c r="M148" i="4" s="1"/>
  <c r="N146" i="4"/>
  <c r="L145" i="4"/>
  <c r="L141" i="4"/>
  <c r="N141" i="4" s="1"/>
  <c r="L140" i="4"/>
  <c r="N140" i="4" s="1"/>
  <c r="L138" i="4"/>
  <c r="M138" i="4" s="1"/>
  <c r="L137" i="4"/>
  <c r="N137" i="4" s="1"/>
  <c r="N136" i="4"/>
  <c r="M135" i="4"/>
  <c r="L134" i="4"/>
  <c r="N134" i="4" s="1"/>
  <c r="L131" i="4"/>
  <c r="N131" i="4" s="1"/>
  <c r="L130" i="4"/>
  <c r="N130" i="4" s="1"/>
  <c r="L128" i="4"/>
  <c r="M128" i="4" s="1"/>
  <c r="L127" i="4"/>
  <c r="M127" i="4" s="1"/>
  <c r="L125" i="4"/>
  <c r="N125" i="4" s="1"/>
  <c r="V155" i="4"/>
  <c r="U155" i="4"/>
  <c r="R155" i="4"/>
  <c r="P155" i="4"/>
  <c r="O155" i="4"/>
  <c r="N155" i="4"/>
  <c r="G155" i="4"/>
  <c r="I155" i="4" s="1"/>
  <c r="B155" i="4"/>
  <c r="V154" i="4"/>
  <c r="U154" i="4"/>
  <c r="R154" i="4"/>
  <c r="P154" i="4"/>
  <c r="O154" i="4"/>
  <c r="G154" i="4"/>
  <c r="I154" i="4" s="1"/>
  <c r="B154" i="4"/>
  <c r="V153" i="4"/>
  <c r="U153" i="4"/>
  <c r="R153" i="4"/>
  <c r="P153" i="4"/>
  <c r="O153" i="4"/>
  <c r="G153" i="4"/>
  <c r="I153" i="4" s="1"/>
  <c r="B153" i="4"/>
  <c r="J153" i="4" s="1"/>
  <c r="V152" i="4"/>
  <c r="U152" i="4"/>
  <c r="R152" i="4"/>
  <c r="P152" i="4"/>
  <c r="O152" i="4"/>
  <c r="N152" i="4"/>
  <c r="M152" i="4"/>
  <c r="G152" i="4"/>
  <c r="I152" i="4" s="1"/>
  <c r="B152" i="4"/>
  <c r="J152" i="4" s="1"/>
  <c r="V151" i="4"/>
  <c r="U151" i="4"/>
  <c r="R151" i="4"/>
  <c r="P151" i="4"/>
  <c r="O151" i="4"/>
  <c r="G151" i="4"/>
  <c r="I151" i="4" s="1"/>
  <c r="B151" i="4"/>
  <c r="J151" i="4" s="1"/>
  <c r="V148" i="4"/>
  <c r="U148" i="4"/>
  <c r="R148" i="4"/>
  <c r="P148" i="4"/>
  <c r="O148" i="4"/>
  <c r="G148" i="4"/>
  <c r="I148" i="4" s="1"/>
  <c r="B148" i="4"/>
  <c r="J148" i="4" s="1"/>
  <c r="V147" i="4"/>
  <c r="U147" i="4"/>
  <c r="R147" i="4"/>
  <c r="P147" i="4"/>
  <c r="O147" i="4"/>
  <c r="N147" i="4"/>
  <c r="M147" i="4"/>
  <c r="G147" i="4"/>
  <c r="I147" i="4" s="1"/>
  <c r="B147" i="4"/>
  <c r="J147" i="4" s="1"/>
  <c r="V146" i="4"/>
  <c r="U146" i="4"/>
  <c r="R146" i="4"/>
  <c r="P146" i="4"/>
  <c r="O146" i="4"/>
  <c r="M146" i="4"/>
  <c r="G146" i="4"/>
  <c r="I146" i="4" s="1"/>
  <c r="B146" i="4"/>
  <c r="V145" i="4"/>
  <c r="U145" i="4"/>
  <c r="R145" i="4"/>
  <c r="P145" i="4"/>
  <c r="O145" i="4"/>
  <c r="N145" i="4"/>
  <c r="G145" i="4"/>
  <c r="I145" i="4" s="1"/>
  <c r="B145" i="4"/>
  <c r="J145" i="4" s="1"/>
  <c r="V142" i="4"/>
  <c r="U142" i="4"/>
  <c r="R142" i="4"/>
  <c r="P142" i="4"/>
  <c r="O142" i="4"/>
  <c r="N142" i="4"/>
  <c r="M142" i="4"/>
  <c r="G142" i="4"/>
  <c r="I142" i="4" s="1"/>
  <c r="B142" i="4"/>
  <c r="V141" i="4"/>
  <c r="U141" i="4"/>
  <c r="R141" i="4"/>
  <c r="P141" i="4"/>
  <c r="O141" i="4"/>
  <c r="G141" i="4"/>
  <c r="I141" i="4" s="1"/>
  <c r="B141" i="4"/>
  <c r="J141" i="4" s="1"/>
  <c r="V140" i="4"/>
  <c r="U140" i="4"/>
  <c r="R140" i="4"/>
  <c r="P140" i="4"/>
  <c r="O140" i="4"/>
  <c r="G140" i="4"/>
  <c r="I140" i="4" s="1"/>
  <c r="B140" i="4"/>
  <c r="J140" i="4" s="1"/>
  <c r="V139" i="4"/>
  <c r="U139" i="4"/>
  <c r="R139" i="4"/>
  <c r="P139" i="4"/>
  <c r="O139" i="4"/>
  <c r="N139" i="4"/>
  <c r="G139" i="4"/>
  <c r="I139" i="4" s="1"/>
  <c r="B139" i="4"/>
  <c r="J139" i="4" s="1"/>
  <c r="V138" i="4"/>
  <c r="U138" i="4"/>
  <c r="R138" i="4"/>
  <c r="P138" i="4"/>
  <c r="O138" i="4"/>
  <c r="N138" i="4"/>
  <c r="G138" i="4"/>
  <c r="I138" i="4" s="1"/>
  <c r="B138" i="4"/>
  <c r="V137" i="4"/>
  <c r="U137" i="4"/>
  <c r="R137" i="4"/>
  <c r="P137" i="4"/>
  <c r="O137" i="4"/>
  <c r="G137" i="4"/>
  <c r="I137" i="4" s="1"/>
  <c r="B137" i="4"/>
  <c r="J137" i="4" s="1"/>
  <c r="V136" i="4"/>
  <c r="U136" i="4"/>
  <c r="R136" i="4"/>
  <c r="P136" i="4"/>
  <c r="O136" i="4"/>
  <c r="M136" i="4"/>
  <c r="G136" i="4"/>
  <c r="I136" i="4" s="1"/>
  <c r="B136" i="4"/>
  <c r="J136" i="4" s="1"/>
  <c r="V135" i="4"/>
  <c r="U135" i="4"/>
  <c r="R135" i="4"/>
  <c r="P135" i="4"/>
  <c r="O135" i="4"/>
  <c r="G135" i="4"/>
  <c r="I135" i="4" s="1"/>
  <c r="B135" i="4"/>
  <c r="V134" i="4"/>
  <c r="U134" i="4"/>
  <c r="R134" i="4"/>
  <c r="P134" i="4"/>
  <c r="O134" i="4"/>
  <c r="G134" i="4"/>
  <c r="I134" i="4" s="1"/>
  <c r="B134" i="4"/>
  <c r="J134" i="4" s="1"/>
  <c r="V133" i="4"/>
  <c r="U133" i="4"/>
  <c r="R133" i="4"/>
  <c r="P133" i="4"/>
  <c r="O133" i="4"/>
  <c r="N133" i="4"/>
  <c r="M133" i="4"/>
  <c r="G133" i="4"/>
  <c r="I133" i="4" s="1"/>
  <c r="B133" i="4"/>
  <c r="J133" i="4" s="1"/>
  <c r="V132" i="4"/>
  <c r="U132" i="4"/>
  <c r="R132" i="4"/>
  <c r="P132" i="4"/>
  <c r="O132" i="4"/>
  <c r="M132" i="4"/>
  <c r="N132" i="4"/>
  <c r="G132" i="4"/>
  <c r="I132" i="4" s="1"/>
  <c r="B132" i="4"/>
  <c r="J132" i="4" s="1"/>
  <c r="V131" i="4"/>
  <c r="U131" i="4"/>
  <c r="R131" i="4"/>
  <c r="P131" i="4"/>
  <c r="O131" i="4"/>
  <c r="G131" i="4"/>
  <c r="I131" i="4" s="1"/>
  <c r="B131" i="4"/>
  <c r="J131" i="4" s="1"/>
  <c r="V130" i="4"/>
  <c r="U130" i="4"/>
  <c r="R130" i="4"/>
  <c r="P130" i="4"/>
  <c r="O130" i="4"/>
  <c r="G130" i="4"/>
  <c r="I130" i="4" s="1"/>
  <c r="B130" i="4"/>
  <c r="J130" i="4" s="1"/>
  <c r="V129" i="4"/>
  <c r="U129" i="4"/>
  <c r="R129" i="4"/>
  <c r="P129" i="4"/>
  <c r="O129" i="4"/>
  <c r="N129" i="4"/>
  <c r="M129" i="4"/>
  <c r="G129" i="4"/>
  <c r="I129" i="4" s="1"/>
  <c r="B129" i="4"/>
  <c r="J129" i="4" s="1"/>
  <c r="V128" i="4"/>
  <c r="U128" i="4"/>
  <c r="R128" i="4"/>
  <c r="P128" i="4"/>
  <c r="O128" i="4"/>
  <c r="G128" i="4"/>
  <c r="I128" i="4" s="1"/>
  <c r="B128" i="4"/>
  <c r="J128" i="4" s="1"/>
  <c r="V127" i="4"/>
  <c r="U127" i="4"/>
  <c r="R127" i="4"/>
  <c r="P127" i="4"/>
  <c r="O127" i="4"/>
  <c r="G127" i="4"/>
  <c r="I127" i="4" s="1"/>
  <c r="B127" i="4"/>
  <c r="V126" i="4"/>
  <c r="U126" i="4"/>
  <c r="R126" i="4"/>
  <c r="P126" i="4"/>
  <c r="O126" i="4"/>
  <c r="N126" i="4"/>
  <c r="M126" i="4"/>
  <c r="G126" i="4"/>
  <c r="I126" i="4" s="1"/>
  <c r="B126" i="4"/>
  <c r="J126" i="4" s="1"/>
  <c r="V125" i="4"/>
  <c r="U125" i="4"/>
  <c r="R125" i="4"/>
  <c r="P125" i="4"/>
  <c r="O125" i="4"/>
  <c r="G125" i="4"/>
  <c r="I125" i="4" s="1"/>
  <c r="B125" i="4"/>
  <c r="J125" i="4" s="1"/>
  <c r="V38" i="8" l="1"/>
  <c r="Y38" i="8"/>
  <c r="M137" i="4"/>
  <c r="N127" i="4"/>
  <c r="M125" i="4"/>
  <c r="Q127" i="4"/>
  <c r="Q146" i="4"/>
  <c r="M154" i="4"/>
  <c r="M130" i="4"/>
  <c r="K149" i="4"/>
  <c r="Q150" i="4"/>
  <c r="N150" i="4"/>
  <c r="K150" i="4"/>
  <c r="Q144" i="4"/>
  <c r="J144" i="4"/>
  <c r="Q143" i="4"/>
  <c r="J143" i="4"/>
  <c r="Q135" i="4"/>
  <c r="Q137" i="4"/>
  <c r="Q154" i="4"/>
  <c r="Q128" i="4"/>
  <c r="Q129" i="4"/>
  <c r="Q152" i="4"/>
  <c r="J127" i="4"/>
  <c r="K127" i="4" s="1"/>
  <c r="Q141" i="4"/>
  <c r="Q132" i="4"/>
  <c r="Q142" i="4"/>
  <c r="Q138" i="4"/>
  <c r="Q125" i="4"/>
  <c r="Q130" i="4"/>
  <c r="J142" i="4"/>
  <c r="J138" i="4"/>
  <c r="K138" i="4" s="1"/>
  <c r="Q126" i="4"/>
  <c r="K125" i="4"/>
  <c r="M131" i="4"/>
  <c r="N135" i="4"/>
  <c r="M141" i="4"/>
  <c r="K130" i="4"/>
  <c r="K151" i="4"/>
  <c r="X151" i="4" s="1"/>
  <c r="K152" i="4"/>
  <c r="K126" i="4"/>
  <c r="K128" i="4"/>
  <c r="K133" i="4"/>
  <c r="X133" i="4" s="1"/>
  <c r="Q134" i="4"/>
  <c r="K136" i="4"/>
  <c r="X136" i="4" s="1"/>
  <c r="K139" i="4"/>
  <c r="K140" i="4"/>
  <c r="X140" i="4" s="1"/>
  <c r="K147" i="4"/>
  <c r="X147" i="4" s="1"/>
  <c r="K131" i="4"/>
  <c r="X131" i="4" s="1"/>
  <c r="Q133" i="4"/>
  <c r="Q145" i="4"/>
  <c r="Q148" i="4"/>
  <c r="Q153" i="4"/>
  <c r="Q155" i="4"/>
  <c r="N128" i="4"/>
  <c r="K129" i="4"/>
  <c r="Q131" i="4"/>
  <c r="M134" i="4"/>
  <c r="J135" i="4"/>
  <c r="Q136" i="4"/>
  <c r="M140" i="4"/>
  <c r="Q140" i="4"/>
  <c r="K142" i="4"/>
  <c r="M145" i="4"/>
  <c r="J146" i="4"/>
  <c r="Q147" i="4"/>
  <c r="N148" i="4"/>
  <c r="M153" i="4"/>
  <c r="J154" i="4"/>
  <c r="K132" i="4"/>
  <c r="K137" i="4"/>
  <c r="M139" i="4"/>
  <c r="Q139" i="4"/>
  <c r="K141" i="4"/>
  <c r="K148" i="4"/>
  <c r="J155" i="4"/>
  <c r="K134" i="4"/>
  <c r="X134" i="4" s="1"/>
  <c r="K145" i="4"/>
  <c r="M151" i="4"/>
  <c r="Q151" i="4"/>
  <c r="K153" i="4"/>
  <c r="F2" i="22"/>
  <c r="U108" i="4"/>
  <c r="G107" i="4"/>
  <c r="X153" i="4" l="1"/>
  <c r="X145" i="4"/>
  <c r="X148" i="4"/>
  <c r="X141" i="4"/>
  <c r="X137" i="4"/>
  <c r="X132" i="4"/>
  <c r="X142" i="4"/>
  <c r="X129" i="4"/>
  <c r="X139" i="4"/>
  <c r="X128" i="4"/>
  <c r="X126" i="4"/>
  <c r="X152" i="4"/>
  <c r="X130" i="4"/>
  <c r="X125" i="4"/>
  <c r="X138" i="4"/>
  <c r="X127" i="4"/>
  <c r="X150" i="4"/>
  <c r="G2" i="20"/>
  <c r="X149" i="4"/>
  <c r="S149" i="4"/>
  <c r="S137" i="4"/>
  <c r="S142" i="4"/>
  <c r="S132" i="4"/>
  <c r="S152" i="4"/>
  <c r="S138" i="4"/>
  <c r="S127" i="4"/>
  <c r="S150" i="4"/>
  <c r="K144" i="4"/>
  <c r="S133" i="4"/>
  <c r="S125" i="4"/>
  <c r="S126" i="4"/>
  <c r="K143" i="4"/>
  <c r="S130" i="4"/>
  <c r="S129" i="4"/>
  <c r="S140" i="4"/>
  <c r="S153" i="4"/>
  <c r="S134" i="4"/>
  <c r="S148" i="4"/>
  <c r="S139" i="4"/>
  <c r="S128" i="4"/>
  <c r="G7" i="8" s="1"/>
  <c r="S136" i="4"/>
  <c r="S145" i="4"/>
  <c r="S131" i="4"/>
  <c r="S151" i="4"/>
  <c r="S147" i="4"/>
  <c r="S141" i="4"/>
  <c r="K155" i="4"/>
  <c r="K154" i="4"/>
  <c r="K135" i="4"/>
  <c r="K146" i="4"/>
  <c r="L123" i="4"/>
  <c r="N123" i="4" s="1"/>
  <c r="N122" i="4"/>
  <c r="L121" i="4"/>
  <c r="N121" i="4" s="1"/>
  <c r="M119" i="4"/>
  <c r="L118" i="4"/>
  <c r="M118" i="4" s="1"/>
  <c r="L117" i="4"/>
  <c r="N117" i="4" s="1"/>
  <c r="L116" i="4"/>
  <c r="N116" i="4" s="1"/>
  <c r="N115" i="4"/>
  <c r="M114" i="4"/>
  <c r="L113" i="4"/>
  <c r="L111" i="4"/>
  <c r="M111" i="4" s="1"/>
  <c r="L110" i="4"/>
  <c r="M110" i="4" s="1"/>
  <c r="L108" i="4"/>
  <c r="L107" i="4"/>
  <c r="N107" i="4" s="1"/>
  <c r="L106" i="4"/>
  <c r="M106" i="4" s="1"/>
  <c r="N105" i="4"/>
  <c r="L103" i="4"/>
  <c r="N103" i="4" s="1"/>
  <c r="L101" i="4"/>
  <c r="M101" i="4" s="1"/>
  <c r="L99" i="4"/>
  <c r="M98" i="4"/>
  <c r="L96" i="4"/>
  <c r="M96" i="4" s="1"/>
  <c r="V124" i="4"/>
  <c r="U124" i="4"/>
  <c r="R124" i="4"/>
  <c r="P124" i="4"/>
  <c r="O124" i="4"/>
  <c r="N124" i="4"/>
  <c r="M124" i="4"/>
  <c r="G124" i="4"/>
  <c r="I124" i="4" s="1"/>
  <c r="B124" i="4"/>
  <c r="V123" i="4"/>
  <c r="U123" i="4"/>
  <c r="R123" i="4"/>
  <c r="P123" i="4"/>
  <c r="O123" i="4"/>
  <c r="G123" i="4"/>
  <c r="I123" i="4" s="1"/>
  <c r="B123" i="4"/>
  <c r="J123" i="4" s="1"/>
  <c r="V122" i="4"/>
  <c r="U122" i="4"/>
  <c r="R122" i="4"/>
  <c r="P122" i="4"/>
  <c r="O122" i="4"/>
  <c r="M122" i="4"/>
  <c r="G122" i="4"/>
  <c r="I122" i="4" s="1"/>
  <c r="B122" i="4"/>
  <c r="V121" i="4"/>
  <c r="U121" i="4"/>
  <c r="R121" i="4"/>
  <c r="P121" i="4"/>
  <c r="O121" i="4"/>
  <c r="G121" i="4"/>
  <c r="I121" i="4" s="1"/>
  <c r="B121" i="4"/>
  <c r="J121" i="4" s="1"/>
  <c r="V120" i="4"/>
  <c r="U120" i="4"/>
  <c r="R120" i="4"/>
  <c r="P120" i="4"/>
  <c r="O120" i="4"/>
  <c r="N120" i="4"/>
  <c r="J120" i="4"/>
  <c r="G120" i="4"/>
  <c r="I120" i="4" s="1"/>
  <c r="B120" i="4"/>
  <c r="V119" i="4"/>
  <c r="U119" i="4"/>
  <c r="R119" i="4"/>
  <c r="P119" i="4"/>
  <c r="O119" i="4"/>
  <c r="N119" i="4"/>
  <c r="G119" i="4"/>
  <c r="I119" i="4" s="1"/>
  <c r="B119" i="4"/>
  <c r="J119" i="4" s="1"/>
  <c r="V118" i="4"/>
  <c r="U118" i="4"/>
  <c r="R118" i="4"/>
  <c r="P118" i="4"/>
  <c r="O118" i="4"/>
  <c r="G118" i="4"/>
  <c r="I118" i="4" s="1"/>
  <c r="B118" i="4"/>
  <c r="V117" i="4"/>
  <c r="U117" i="4"/>
  <c r="R117" i="4"/>
  <c r="P117" i="4"/>
  <c r="O117" i="4"/>
  <c r="G117" i="4"/>
  <c r="I117" i="4" s="1"/>
  <c r="B117" i="4"/>
  <c r="J117" i="4" s="1"/>
  <c r="V116" i="4"/>
  <c r="U116" i="4"/>
  <c r="R116" i="4"/>
  <c r="P116" i="4"/>
  <c r="O116" i="4"/>
  <c r="G116" i="4"/>
  <c r="I116" i="4" s="1"/>
  <c r="B116" i="4"/>
  <c r="J116" i="4" s="1"/>
  <c r="V115" i="4"/>
  <c r="U115" i="4"/>
  <c r="R115" i="4"/>
  <c r="P115" i="4"/>
  <c r="O115" i="4"/>
  <c r="G115" i="4"/>
  <c r="I115" i="4" s="1"/>
  <c r="B115" i="4"/>
  <c r="V114" i="4"/>
  <c r="U114" i="4"/>
  <c r="R114" i="4"/>
  <c r="P114" i="4"/>
  <c r="O114" i="4"/>
  <c r="G114" i="4"/>
  <c r="I114" i="4" s="1"/>
  <c r="B114" i="4"/>
  <c r="V113" i="4"/>
  <c r="U113" i="4"/>
  <c r="R113" i="4"/>
  <c r="P113" i="4"/>
  <c r="O113" i="4"/>
  <c r="N113" i="4"/>
  <c r="G113" i="4"/>
  <c r="I113" i="4" s="1"/>
  <c r="B113" i="4"/>
  <c r="J113" i="4" s="1"/>
  <c r="V112" i="4"/>
  <c r="U112" i="4"/>
  <c r="R112" i="4"/>
  <c r="P112" i="4"/>
  <c r="O112" i="4"/>
  <c r="N112" i="4"/>
  <c r="M112" i="4"/>
  <c r="G112" i="4"/>
  <c r="I112" i="4" s="1"/>
  <c r="B112" i="4"/>
  <c r="V111" i="4"/>
  <c r="U111" i="4"/>
  <c r="R111" i="4"/>
  <c r="P111" i="4"/>
  <c r="O111" i="4"/>
  <c r="J111" i="4"/>
  <c r="G111" i="4"/>
  <c r="I111" i="4" s="1"/>
  <c r="B111" i="4"/>
  <c r="V110" i="4"/>
  <c r="U110" i="4"/>
  <c r="R110" i="4"/>
  <c r="P110" i="4"/>
  <c r="O110" i="4"/>
  <c r="G110" i="4"/>
  <c r="I110" i="4" s="1"/>
  <c r="B110" i="4"/>
  <c r="J110" i="4" s="1"/>
  <c r="V108" i="4"/>
  <c r="R108" i="4"/>
  <c r="P108" i="4"/>
  <c r="O108" i="4"/>
  <c r="N108" i="4"/>
  <c r="G108" i="4"/>
  <c r="I108" i="4" s="1"/>
  <c r="B108" i="4"/>
  <c r="J108" i="4" s="1"/>
  <c r="V107" i="4"/>
  <c r="U107" i="4"/>
  <c r="R107" i="4"/>
  <c r="P107" i="4"/>
  <c r="O107" i="4"/>
  <c r="I107" i="4"/>
  <c r="B107" i="4"/>
  <c r="V106" i="4"/>
  <c r="U106" i="4"/>
  <c r="R106" i="4"/>
  <c r="P106" i="4"/>
  <c r="O106" i="4"/>
  <c r="G106" i="4"/>
  <c r="I106" i="4" s="1"/>
  <c r="B106" i="4"/>
  <c r="J106" i="4" s="1"/>
  <c r="V105" i="4"/>
  <c r="U105" i="4"/>
  <c r="R105" i="4"/>
  <c r="P105" i="4"/>
  <c r="O105" i="4"/>
  <c r="G105" i="4"/>
  <c r="I105" i="4" s="1"/>
  <c r="B105" i="4"/>
  <c r="J105" i="4" s="1"/>
  <c r="V104" i="4"/>
  <c r="U104" i="4"/>
  <c r="R104" i="4"/>
  <c r="P104" i="4"/>
  <c r="O104" i="4"/>
  <c r="M104" i="4"/>
  <c r="G104" i="4"/>
  <c r="I104" i="4" s="1"/>
  <c r="B104" i="4"/>
  <c r="V103" i="4"/>
  <c r="U103" i="4"/>
  <c r="R103" i="4"/>
  <c r="P103" i="4"/>
  <c r="O103" i="4"/>
  <c r="G103" i="4"/>
  <c r="I103" i="4" s="1"/>
  <c r="B103" i="4"/>
  <c r="V102" i="4"/>
  <c r="U102" i="4"/>
  <c r="R102" i="4"/>
  <c r="P102" i="4"/>
  <c r="O102" i="4"/>
  <c r="N102" i="4"/>
  <c r="M102" i="4"/>
  <c r="G102" i="4"/>
  <c r="I102" i="4" s="1"/>
  <c r="B102" i="4"/>
  <c r="J102" i="4" s="1"/>
  <c r="V101" i="4"/>
  <c r="U101" i="4"/>
  <c r="R101" i="4"/>
  <c r="P101" i="4"/>
  <c r="O101" i="4"/>
  <c r="G101" i="4"/>
  <c r="I101" i="4" s="1"/>
  <c r="B101" i="4"/>
  <c r="V100" i="4"/>
  <c r="U100" i="4"/>
  <c r="R100" i="4"/>
  <c r="P100" i="4"/>
  <c r="O100" i="4"/>
  <c r="N100" i="4"/>
  <c r="G100" i="4"/>
  <c r="I100" i="4" s="1"/>
  <c r="B100" i="4"/>
  <c r="V99" i="4"/>
  <c r="U99" i="4"/>
  <c r="R99" i="4"/>
  <c r="P99" i="4"/>
  <c r="O99" i="4"/>
  <c r="N99" i="4"/>
  <c r="G99" i="4"/>
  <c r="I99" i="4" s="1"/>
  <c r="B99" i="4"/>
  <c r="J99" i="4" s="1"/>
  <c r="V98" i="4"/>
  <c r="U98" i="4"/>
  <c r="R98" i="4"/>
  <c r="P98" i="4"/>
  <c r="O98" i="4"/>
  <c r="N98" i="4"/>
  <c r="G98" i="4"/>
  <c r="I98" i="4" s="1"/>
  <c r="B98" i="4"/>
  <c r="V97" i="4"/>
  <c r="U97" i="4"/>
  <c r="R97" i="4"/>
  <c r="P97" i="4"/>
  <c r="O97" i="4"/>
  <c r="N97" i="4"/>
  <c r="G97" i="4"/>
  <c r="I97" i="4" s="1"/>
  <c r="B97" i="4"/>
  <c r="J97" i="4" s="1"/>
  <c r="V96" i="4"/>
  <c r="U96" i="4"/>
  <c r="R96" i="4"/>
  <c r="P96" i="4"/>
  <c r="O96" i="4"/>
  <c r="G96" i="4"/>
  <c r="I96" i="4" s="1"/>
  <c r="B96" i="4"/>
  <c r="V95" i="4"/>
  <c r="U95" i="4"/>
  <c r="R95" i="4"/>
  <c r="P95" i="4"/>
  <c r="O95" i="4"/>
  <c r="N95" i="4"/>
  <c r="G95" i="4"/>
  <c r="I95" i="4" s="1"/>
  <c r="B95" i="4"/>
  <c r="J95" i="4" s="1"/>
  <c r="V94" i="4"/>
  <c r="U94" i="4"/>
  <c r="R94" i="4"/>
  <c r="P94" i="4"/>
  <c r="O94" i="4"/>
  <c r="N94" i="4"/>
  <c r="G94" i="4"/>
  <c r="I94" i="4" s="1"/>
  <c r="B94" i="4"/>
  <c r="J94" i="4" s="1"/>
  <c r="V93" i="4"/>
  <c r="U93" i="4"/>
  <c r="R93" i="4"/>
  <c r="P93" i="4"/>
  <c r="O93" i="4"/>
  <c r="N93" i="4"/>
  <c r="M93" i="4"/>
  <c r="G93" i="4"/>
  <c r="I93" i="4" s="1"/>
  <c r="B93" i="4"/>
  <c r="J93" i="4" s="1"/>
  <c r="G5" i="12" l="1"/>
  <c r="G16" i="8"/>
  <c r="G9" i="13"/>
  <c r="G11" i="8"/>
  <c r="G20" i="13"/>
  <c r="G32" i="8"/>
  <c r="G10" i="12"/>
  <c r="G25" i="8"/>
  <c r="G8" i="12"/>
  <c r="G20" i="8"/>
  <c r="G24" i="13"/>
  <c r="G36" i="8"/>
  <c r="G14" i="13"/>
  <c r="G21" i="8"/>
  <c r="G13" i="13"/>
  <c r="G19" i="8"/>
  <c r="G19" i="13"/>
  <c r="G30" i="8"/>
  <c r="G8" i="13"/>
  <c r="G10" i="8"/>
  <c r="G3" i="13"/>
  <c r="G3" i="8"/>
  <c r="G3" i="12"/>
  <c r="V3" i="12" s="1"/>
  <c r="G8" i="8"/>
  <c r="G15" i="13"/>
  <c r="G22" i="8"/>
  <c r="G23" i="13"/>
  <c r="G35" i="8"/>
  <c r="M107" i="4"/>
  <c r="N96" i="4"/>
  <c r="M103" i="4"/>
  <c r="X146" i="4"/>
  <c r="X135" i="4"/>
  <c r="X154" i="4"/>
  <c r="X155" i="4"/>
  <c r="X143" i="4"/>
  <c r="X144" i="4"/>
  <c r="G2" i="12"/>
  <c r="Q104" i="4"/>
  <c r="Q111" i="4"/>
  <c r="Q122" i="4"/>
  <c r="M117" i="4"/>
  <c r="S154" i="4"/>
  <c r="S143" i="4"/>
  <c r="S144" i="4"/>
  <c r="S155" i="4"/>
  <c r="S146" i="4"/>
  <c r="S135" i="4"/>
  <c r="Q124" i="4"/>
  <c r="Q113" i="4"/>
  <c r="Q106" i="4"/>
  <c r="Q110" i="4"/>
  <c r="Q112" i="4"/>
  <c r="Q115" i="4"/>
  <c r="Q116" i="4"/>
  <c r="Q105" i="4"/>
  <c r="Q98" i="4"/>
  <c r="Q102" i="4"/>
  <c r="Q119" i="4"/>
  <c r="Q114" i="4"/>
  <c r="Q107" i="4"/>
  <c r="Q103" i="4"/>
  <c r="Q100" i="4"/>
  <c r="Q97" i="4"/>
  <c r="Q95" i="4"/>
  <c r="J98" i="4"/>
  <c r="K98" i="4" s="1"/>
  <c r="Q96" i="4"/>
  <c r="J100" i="4"/>
  <c r="K100" i="4" s="1"/>
  <c r="X100" i="4" s="1"/>
  <c r="J96" i="4"/>
  <c r="K96" i="4" s="1"/>
  <c r="X96" i="4" s="1"/>
  <c r="J103" i="4"/>
  <c r="K103" i="4" s="1"/>
  <c r="J114" i="4"/>
  <c r="K114" i="4" s="1"/>
  <c r="X114" i="4" s="1"/>
  <c r="J115" i="4"/>
  <c r="Q93" i="4"/>
  <c r="K93" i="4"/>
  <c r="N110" i="4"/>
  <c r="M121" i="4"/>
  <c r="M105" i="4"/>
  <c r="N114" i="4"/>
  <c r="M95" i="4"/>
  <c r="M113" i="4"/>
  <c r="N111" i="4"/>
  <c r="N106" i="4"/>
  <c r="M116" i="4"/>
  <c r="K105" i="4"/>
  <c r="K99" i="4"/>
  <c r="X99" i="4" s="1"/>
  <c r="Q101" i="4"/>
  <c r="K102" i="4"/>
  <c r="K116" i="4"/>
  <c r="X116" i="4" s="1"/>
  <c r="Q118" i="4"/>
  <c r="Q120" i="4"/>
  <c r="Q123" i="4"/>
  <c r="K94" i="4"/>
  <c r="K108" i="4"/>
  <c r="X108" i="4" s="1"/>
  <c r="K110" i="4"/>
  <c r="K121" i="4"/>
  <c r="Q117" i="4"/>
  <c r="M100" i="4"/>
  <c r="J101" i="4"/>
  <c r="N101" i="4"/>
  <c r="J104" i="4"/>
  <c r="N104" i="4"/>
  <c r="J107" i="4"/>
  <c r="J112" i="4"/>
  <c r="K115" i="4"/>
  <c r="X115" i="4" s="1"/>
  <c r="J118" i="4"/>
  <c r="N118" i="4"/>
  <c r="K119" i="4"/>
  <c r="K120" i="4"/>
  <c r="X120" i="4" s="1"/>
  <c r="Q121" i="4"/>
  <c r="J122" i="4"/>
  <c r="M97" i="4"/>
  <c r="M99" i="4"/>
  <c r="Q99" i="4"/>
  <c r="M123" i="4"/>
  <c r="J124" i="4"/>
  <c r="M94" i="4"/>
  <c r="Q94" i="4"/>
  <c r="K95" i="4"/>
  <c r="K106" i="4"/>
  <c r="M108" i="4"/>
  <c r="Q108" i="4"/>
  <c r="K111" i="4"/>
  <c r="X111" i="4" s="1"/>
  <c r="M115" i="4"/>
  <c r="K117" i="4"/>
  <c r="M120" i="4"/>
  <c r="K97" i="4"/>
  <c r="K113" i="4"/>
  <c r="K123" i="4"/>
  <c r="X123" i="4" s="1"/>
  <c r="W2" i="8"/>
  <c r="V8" i="8" l="1"/>
  <c r="Y8" i="8"/>
  <c r="G5" i="13"/>
  <c r="G5" i="8"/>
  <c r="X113" i="4"/>
  <c r="X97" i="4"/>
  <c r="X117" i="4"/>
  <c r="X106" i="4"/>
  <c r="X95" i="4"/>
  <c r="X119" i="4"/>
  <c r="X121" i="4"/>
  <c r="X110" i="4"/>
  <c r="X94" i="4"/>
  <c r="X102" i="4"/>
  <c r="X105" i="4"/>
  <c r="X93" i="4"/>
  <c r="X103" i="4"/>
  <c r="X98" i="4"/>
  <c r="S120" i="4"/>
  <c r="S119" i="4"/>
  <c r="S102" i="4"/>
  <c r="S110" i="4"/>
  <c r="S98" i="4"/>
  <c r="S93" i="4"/>
  <c r="S103" i="4"/>
  <c r="S96" i="4"/>
  <c r="F7" i="8" s="1"/>
  <c r="S121" i="4"/>
  <c r="S117" i="4"/>
  <c r="S108" i="4"/>
  <c r="S114" i="4"/>
  <c r="S95" i="4"/>
  <c r="S105" i="4"/>
  <c r="S113" i="4"/>
  <c r="S116" i="4"/>
  <c r="S115" i="4"/>
  <c r="S94" i="4"/>
  <c r="S123" i="4"/>
  <c r="S99" i="4"/>
  <c r="S100" i="4"/>
  <c r="S97" i="4"/>
  <c r="S106" i="4"/>
  <c r="S111" i="4"/>
  <c r="K124" i="4"/>
  <c r="K122" i="4"/>
  <c r="K107" i="4"/>
  <c r="K101" i="4"/>
  <c r="K118" i="4"/>
  <c r="K104" i="4"/>
  <c r="K112" i="4"/>
  <c r="Y7" i="8" l="1"/>
  <c r="V7" i="8"/>
  <c r="F8" i="12"/>
  <c r="F20" i="8"/>
  <c r="F20" i="13"/>
  <c r="F32" i="8"/>
  <c r="F5" i="12"/>
  <c r="F16" i="8"/>
  <c r="F14" i="13"/>
  <c r="F21" i="8"/>
  <c r="F21" i="13"/>
  <c r="F33" i="8"/>
  <c r="F19" i="13"/>
  <c r="F30" i="8"/>
  <c r="F23" i="13"/>
  <c r="F35" i="8"/>
  <c r="F22" i="13"/>
  <c r="F34" i="8"/>
  <c r="F13" i="13"/>
  <c r="F19" i="8"/>
  <c r="F18" i="13"/>
  <c r="F27" i="8"/>
  <c r="X112" i="4"/>
  <c r="X104" i="4"/>
  <c r="F2" i="20"/>
  <c r="X118" i="4"/>
  <c r="X101" i="4"/>
  <c r="X107" i="4"/>
  <c r="X122" i="4"/>
  <c r="X124" i="4"/>
  <c r="F2" i="12"/>
  <c r="S104" i="4"/>
  <c r="S101" i="4"/>
  <c r="S112" i="4"/>
  <c r="S107" i="4"/>
  <c r="S122" i="4"/>
  <c r="S118" i="4"/>
  <c r="S124" i="4"/>
  <c r="S2" i="22"/>
  <c r="D2" i="22"/>
  <c r="E2" i="22"/>
  <c r="C2" i="22"/>
  <c r="S43" i="22"/>
  <c r="Q43" i="22"/>
  <c r="P43" i="22"/>
  <c r="O43" i="22"/>
  <c r="N43" i="22"/>
  <c r="K43" i="22"/>
  <c r="J43" i="22"/>
  <c r="H43" i="22"/>
  <c r="S42" i="22"/>
  <c r="Q42" i="22"/>
  <c r="P42" i="22"/>
  <c r="O42" i="22"/>
  <c r="N42" i="22"/>
  <c r="K42" i="22"/>
  <c r="J42" i="22"/>
  <c r="H42" i="22"/>
  <c r="S41" i="22"/>
  <c r="Q41" i="22"/>
  <c r="P41" i="22"/>
  <c r="O41" i="22"/>
  <c r="N41" i="22"/>
  <c r="K41" i="22"/>
  <c r="J41" i="22"/>
  <c r="H41" i="22"/>
  <c r="S40" i="22"/>
  <c r="Q40" i="22"/>
  <c r="P40" i="22"/>
  <c r="O40" i="22"/>
  <c r="N40" i="22"/>
  <c r="K40" i="22"/>
  <c r="J40" i="22"/>
  <c r="H40" i="22"/>
  <c r="S39" i="22"/>
  <c r="Q39" i="22"/>
  <c r="P39" i="22"/>
  <c r="O39" i="22"/>
  <c r="N39" i="22"/>
  <c r="K39" i="22"/>
  <c r="J39" i="22"/>
  <c r="H39" i="22"/>
  <c r="T2" i="22"/>
  <c r="Q43" i="20"/>
  <c r="P43" i="20"/>
  <c r="O43" i="20"/>
  <c r="N43" i="20"/>
  <c r="M43" i="20"/>
  <c r="K43" i="20"/>
  <c r="J43" i="20"/>
  <c r="I43" i="20"/>
  <c r="G43" i="20"/>
  <c r="F43" i="20"/>
  <c r="Q42" i="20"/>
  <c r="P42" i="20"/>
  <c r="O42" i="20"/>
  <c r="N42" i="20"/>
  <c r="M42" i="20"/>
  <c r="K42" i="20"/>
  <c r="J42" i="20"/>
  <c r="I42" i="20"/>
  <c r="G42" i="20"/>
  <c r="F42" i="20"/>
  <c r="Q41" i="20"/>
  <c r="P41" i="20"/>
  <c r="O41" i="20"/>
  <c r="N41" i="20"/>
  <c r="M41" i="20"/>
  <c r="K41" i="20"/>
  <c r="J41" i="20"/>
  <c r="I41" i="20"/>
  <c r="G41" i="20"/>
  <c r="F41" i="20"/>
  <c r="Q40" i="20"/>
  <c r="P40" i="20"/>
  <c r="O40" i="20"/>
  <c r="N40" i="20"/>
  <c r="M40" i="20"/>
  <c r="K40" i="20"/>
  <c r="J40" i="20"/>
  <c r="I40" i="20"/>
  <c r="G40" i="20"/>
  <c r="F40" i="20"/>
  <c r="Q39" i="20"/>
  <c r="P39" i="20"/>
  <c r="O39" i="20"/>
  <c r="N39" i="20"/>
  <c r="M39" i="20"/>
  <c r="K39" i="20"/>
  <c r="J39" i="20"/>
  <c r="I39" i="20"/>
  <c r="G39" i="20"/>
  <c r="F39" i="20"/>
  <c r="V84" i="4"/>
  <c r="U84" i="4"/>
  <c r="R84" i="4"/>
  <c r="P84" i="4"/>
  <c r="O84" i="4"/>
  <c r="L84" i="4"/>
  <c r="M84" i="4" s="1"/>
  <c r="G84" i="4"/>
  <c r="I84" i="4" s="1"/>
  <c r="B84" i="4"/>
  <c r="V83" i="4"/>
  <c r="U83" i="4"/>
  <c r="R83" i="4"/>
  <c r="P83" i="4"/>
  <c r="O83" i="4"/>
  <c r="L83" i="4"/>
  <c r="M83" i="4" s="1"/>
  <c r="G83" i="4"/>
  <c r="I83" i="4" s="1"/>
  <c r="B83" i="4"/>
  <c r="F15" i="13" l="1"/>
  <c r="F22" i="8"/>
  <c r="F9" i="13"/>
  <c r="F11" i="8"/>
  <c r="F12" i="13"/>
  <c r="F15" i="8"/>
  <c r="R42" i="20"/>
  <c r="R41" i="20"/>
  <c r="R40" i="20"/>
  <c r="R39" i="20"/>
  <c r="R43" i="20"/>
  <c r="R40" i="22"/>
  <c r="R39" i="22"/>
  <c r="R43" i="22"/>
  <c r="R42" i="22"/>
  <c r="R41" i="22"/>
  <c r="Q84" i="4"/>
  <c r="J84" i="4"/>
  <c r="K84" i="4" s="1"/>
  <c r="N83" i="4"/>
  <c r="N84" i="4"/>
  <c r="Q83" i="4"/>
  <c r="J83" i="4"/>
  <c r="K83" i="4" s="1"/>
  <c r="G79" i="4"/>
  <c r="X83" i="4" l="1"/>
  <c r="X84" i="4"/>
  <c r="S83" i="4"/>
  <c r="S84" i="4"/>
  <c r="V81" i="4"/>
  <c r="U81" i="4"/>
  <c r="R81" i="4"/>
  <c r="P81" i="4"/>
  <c r="O81" i="4"/>
  <c r="M81" i="4"/>
  <c r="G81" i="4"/>
  <c r="I81" i="4" s="1"/>
  <c r="B81" i="4"/>
  <c r="J81" i="4" s="1"/>
  <c r="V69" i="4"/>
  <c r="U69" i="4"/>
  <c r="R69" i="4"/>
  <c r="P69" i="4"/>
  <c r="O69" i="4"/>
  <c r="L69" i="4"/>
  <c r="M69" i="4" s="1"/>
  <c r="G69" i="4"/>
  <c r="I69" i="4" s="1"/>
  <c r="B69" i="4"/>
  <c r="J69" i="4" s="1"/>
  <c r="V68" i="4"/>
  <c r="U68" i="4"/>
  <c r="R68" i="4"/>
  <c r="P68" i="4"/>
  <c r="O68" i="4"/>
  <c r="L68" i="4"/>
  <c r="N68" i="4" s="1"/>
  <c r="G68" i="4"/>
  <c r="I68" i="4" s="1"/>
  <c r="B68" i="4"/>
  <c r="J68" i="4" s="1"/>
  <c r="V67" i="4"/>
  <c r="U67" i="4"/>
  <c r="R67" i="4"/>
  <c r="P67" i="4"/>
  <c r="O67" i="4"/>
  <c r="L67" i="4"/>
  <c r="N67" i="4" s="1"/>
  <c r="G67" i="4"/>
  <c r="I67" i="4" s="1"/>
  <c r="B67" i="4"/>
  <c r="J67" i="4" s="1"/>
  <c r="V66" i="4"/>
  <c r="U66" i="4"/>
  <c r="R66" i="4"/>
  <c r="P66" i="4"/>
  <c r="O66" i="4"/>
  <c r="L66" i="4"/>
  <c r="N66" i="4" s="1"/>
  <c r="G66" i="4"/>
  <c r="I66" i="4" s="1"/>
  <c r="B66" i="4"/>
  <c r="J66" i="4" s="1"/>
  <c r="M70" i="4"/>
  <c r="L71" i="4"/>
  <c r="M71" i="4" s="1"/>
  <c r="L72" i="4"/>
  <c r="N72" i="4" s="1"/>
  <c r="L74" i="4"/>
  <c r="N74" i="4" s="1"/>
  <c r="L75" i="4"/>
  <c r="L76" i="4"/>
  <c r="N76" i="4" s="1"/>
  <c r="L77" i="4"/>
  <c r="L78" i="4"/>
  <c r="M78" i="4" s="1"/>
  <c r="M79" i="4"/>
  <c r="L80" i="4"/>
  <c r="M80" i="4" s="1"/>
  <c r="L82" i="4"/>
  <c r="N82" i="4" s="1"/>
  <c r="L85" i="4"/>
  <c r="N85" i="4" s="1"/>
  <c r="N86" i="4"/>
  <c r="N87" i="4"/>
  <c r="L88" i="4"/>
  <c r="N88" i="4" s="1"/>
  <c r="N90" i="4"/>
  <c r="L91" i="4"/>
  <c r="M91" i="4" s="1"/>
  <c r="L60" i="4"/>
  <c r="N60" i="4" s="1"/>
  <c r="L61" i="4"/>
  <c r="N61" i="4" s="1"/>
  <c r="L62" i="4"/>
  <c r="N62" i="4" s="1"/>
  <c r="L64" i="4"/>
  <c r="M64" i="4" s="1"/>
  <c r="V92" i="4"/>
  <c r="U92" i="4"/>
  <c r="R92" i="4"/>
  <c r="P92" i="4"/>
  <c r="O92" i="4"/>
  <c r="M92" i="4"/>
  <c r="G92" i="4"/>
  <c r="I92" i="4" s="1"/>
  <c r="B92" i="4"/>
  <c r="V91" i="4"/>
  <c r="U91" i="4"/>
  <c r="R91" i="4"/>
  <c r="P91" i="4"/>
  <c r="O91" i="4"/>
  <c r="G91" i="4"/>
  <c r="I91" i="4" s="1"/>
  <c r="B91" i="4"/>
  <c r="J91" i="4" s="1"/>
  <c r="V90" i="4"/>
  <c r="U90" i="4"/>
  <c r="R90" i="4"/>
  <c r="P90" i="4"/>
  <c r="O90" i="4"/>
  <c r="G90" i="4"/>
  <c r="I90" i="4" s="1"/>
  <c r="B90" i="4"/>
  <c r="J90" i="4" s="1"/>
  <c r="V89" i="4"/>
  <c r="U89" i="4"/>
  <c r="R89" i="4"/>
  <c r="P89" i="4"/>
  <c r="O89" i="4"/>
  <c r="M89" i="4"/>
  <c r="G89" i="4"/>
  <c r="I89" i="4" s="1"/>
  <c r="B89" i="4"/>
  <c r="V88" i="4"/>
  <c r="U88" i="4"/>
  <c r="R88" i="4"/>
  <c r="P88" i="4"/>
  <c r="O88" i="4"/>
  <c r="G88" i="4"/>
  <c r="I88" i="4" s="1"/>
  <c r="B88" i="4"/>
  <c r="J88" i="4" s="1"/>
  <c r="V87" i="4"/>
  <c r="U87" i="4"/>
  <c r="R87" i="4"/>
  <c r="P87" i="4"/>
  <c r="O87" i="4"/>
  <c r="G87" i="4"/>
  <c r="I87" i="4" s="1"/>
  <c r="B87" i="4"/>
  <c r="J87" i="4" s="1"/>
  <c r="V86" i="4"/>
  <c r="U86" i="4"/>
  <c r="R86" i="4"/>
  <c r="P86" i="4"/>
  <c r="O86" i="4"/>
  <c r="G86" i="4"/>
  <c r="I86" i="4" s="1"/>
  <c r="B86" i="4"/>
  <c r="V85" i="4"/>
  <c r="U85" i="4"/>
  <c r="R85" i="4"/>
  <c r="P85" i="4"/>
  <c r="O85" i="4"/>
  <c r="G85" i="4"/>
  <c r="I85" i="4" s="1"/>
  <c r="B85" i="4"/>
  <c r="J85" i="4" s="1"/>
  <c r="V82" i="4"/>
  <c r="U82" i="4"/>
  <c r="R82" i="4"/>
  <c r="P82" i="4"/>
  <c r="O82" i="4"/>
  <c r="G82" i="4"/>
  <c r="I82" i="4" s="1"/>
  <c r="B82" i="4"/>
  <c r="J82" i="4" s="1"/>
  <c r="V80" i="4"/>
  <c r="U80" i="4"/>
  <c r="R80" i="4"/>
  <c r="P80" i="4"/>
  <c r="O80" i="4"/>
  <c r="G80" i="4"/>
  <c r="I80" i="4" s="1"/>
  <c r="B80" i="4"/>
  <c r="V79" i="4"/>
  <c r="U79" i="4"/>
  <c r="R79" i="4"/>
  <c r="P79" i="4"/>
  <c r="O79" i="4"/>
  <c r="N79" i="4"/>
  <c r="I79" i="4"/>
  <c r="B79" i="4"/>
  <c r="J79" i="4" s="1"/>
  <c r="V78" i="4"/>
  <c r="U78" i="4"/>
  <c r="R78" i="4"/>
  <c r="P78" i="4"/>
  <c r="O78" i="4"/>
  <c r="G78" i="4"/>
  <c r="I78" i="4" s="1"/>
  <c r="B78" i="4"/>
  <c r="J78" i="4" s="1"/>
  <c r="V77" i="4"/>
  <c r="U77" i="4"/>
  <c r="R77" i="4"/>
  <c r="P77" i="4"/>
  <c r="O77" i="4"/>
  <c r="M77" i="4"/>
  <c r="G77" i="4"/>
  <c r="I77" i="4" s="1"/>
  <c r="B77" i="4"/>
  <c r="J77" i="4" s="1"/>
  <c r="V76" i="4"/>
  <c r="U76" i="4"/>
  <c r="R76" i="4"/>
  <c r="P76" i="4"/>
  <c r="O76" i="4"/>
  <c r="G76" i="4"/>
  <c r="I76" i="4" s="1"/>
  <c r="B76" i="4"/>
  <c r="J76" i="4" s="1"/>
  <c r="V75" i="4"/>
  <c r="U75" i="4"/>
  <c r="R75" i="4"/>
  <c r="P75" i="4"/>
  <c r="O75" i="4"/>
  <c r="M75" i="4"/>
  <c r="G75" i="4"/>
  <c r="I75" i="4" s="1"/>
  <c r="B75" i="4"/>
  <c r="J75" i="4" s="1"/>
  <c r="V74" i="4"/>
  <c r="U74" i="4"/>
  <c r="R74" i="4"/>
  <c r="P74" i="4"/>
  <c r="O74" i="4"/>
  <c r="G74" i="4"/>
  <c r="I74" i="4" s="1"/>
  <c r="B74" i="4"/>
  <c r="J74" i="4" s="1"/>
  <c r="V73" i="4"/>
  <c r="U73" i="4"/>
  <c r="R73" i="4"/>
  <c r="P73" i="4"/>
  <c r="O73" i="4"/>
  <c r="N73" i="4"/>
  <c r="M73" i="4"/>
  <c r="G73" i="4"/>
  <c r="I73" i="4" s="1"/>
  <c r="B73" i="4"/>
  <c r="V72" i="4"/>
  <c r="U72" i="4"/>
  <c r="R72" i="4"/>
  <c r="P72" i="4"/>
  <c r="O72" i="4"/>
  <c r="G72" i="4"/>
  <c r="I72" i="4" s="1"/>
  <c r="B72" i="4"/>
  <c r="J72" i="4" s="1"/>
  <c r="V71" i="4"/>
  <c r="U71" i="4"/>
  <c r="R71" i="4"/>
  <c r="P71" i="4"/>
  <c r="O71" i="4"/>
  <c r="G71" i="4"/>
  <c r="I71" i="4" s="1"/>
  <c r="B71" i="4"/>
  <c r="V70" i="4"/>
  <c r="U70" i="4"/>
  <c r="R70" i="4"/>
  <c r="P70" i="4"/>
  <c r="O70" i="4"/>
  <c r="N70" i="4"/>
  <c r="G70" i="4"/>
  <c r="I70" i="4" s="1"/>
  <c r="B70" i="4"/>
  <c r="J70" i="4" s="1"/>
  <c r="V65" i="4"/>
  <c r="U65" i="4"/>
  <c r="R65" i="4"/>
  <c r="P65" i="4"/>
  <c r="O65" i="4"/>
  <c r="N65" i="4"/>
  <c r="M65" i="4"/>
  <c r="G65" i="4"/>
  <c r="I65" i="4" s="1"/>
  <c r="B65" i="4"/>
  <c r="J65" i="4" s="1"/>
  <c r="V64" i="4"/>
  <c r="U64" i="4"/>
  <c r="R64" i="4"/>
  <c r="P64" i="4"/>
  <c r="O64" i="4"/>
  <c r="N64" i="4"/>
  <c r="G64" i="4"/>
  <c r="I64" i="4" s="1"/>
  <c r="B64" i="4"/>
  <c r="V63" i="4"/>
  <c r="U63" i="4"/>
  <c r="R63" i="4"/>
  <c r="P63" i="4"/>
  <c r="O63" i="4"/>
  <c r="N63" i="4"/>
  <c r="M63" i="4"/>
  <c r="G63" i="4"/>
  <c r="I63" i="4" s="1"/>
  <c r="B63" i="4"/>
  <c r="J63" i="4" s="1"/>
  <c r="V62" i="4"/>
  <c r="U62" i="4"/>
  <c r="R62" i="4"/>
  <c r="P62" i="4"/>
  <c r="O62" i="4"/>
  <c r="G62" i="4"/>
  <c r="I62" i="4" s="1"/>
  <c r="B62" i="4"/>
  <c r="V61" i="4"/>
  <c r="U61" i="4"/>
  <c r="R61" i="4"/>
  <c r="P61" i="4"/>
  <c r="O61" i="4"/>
  <c r="G61" i="4"/>
  <c r="I61" i="4" s="1"/>
  <c r="B61" i="4"/>
  <c r="J61" i="4" s="1"/>
  <c r="V60" i="4"/>
  <c r="U60" i="4"/>
  <c r="R60" i="4"/>
  <c r="P60" i="4"/>
  <c r="O60" i="4"/>
  <c r="G60" i="4"/>
  <c r="I60" i="4" s="1"/>
  <c r="B60" i="4"/>
  <c r="V59" i="4"/>
  <c r="U59" i="4"/>
  <c r="R59" i="4"/>
  <c r="P59" i="4"/>
  <c r="O59" i="4"/>
  <c r="N59" i="4"/>
  <c r="M59" i="4"/>
  <c r="G59" i="4"/>
  <c r="I59" i="4" s="1"/>
  <c r="B59" i="4"/>
  <c r="J59" i="4" s="1"/>
  <c r="E20" i="13" l="1"/>
  <c r="E32" i="8"/>
  <c r="E19" i="13"/>
  <c r="E30" i="8"/>
  <c r="Q74" i="4"/>
  <c r="Q91" i="4"/>
  <c r="Q79" i="4"/>
  <c r="M62" i="4"/>
  <c r="N78" i="4"/>
  <c r="Q70" i="4"/>
  <c r="Q73" i="4"/>
  <c r="Q86" i="4"/>
  <c r="M60" i="4"/>
  <c r="Q66" i="4"/>
  <c r="Q67" i="4"/>
  <c r="Q68" i="4"/>
  <c r="Q69" i="4"/>
  <c r="Q81" i="4"/>
  <c r="Q61" i="4"/>
  <c r="Q63" i="4"/>
  <c r="Q59" i="4"/>
  <c r="Q65" i="4"/>
  <c r="Q71" i="4"/>
  <c r="Q78" i="4"/>
  <c r="K79" i="4"/>
  <c r="Q80" i="4"/>
  <c r="Q92" i="4"/>
  <c r="Q89" i="4"/>
  <c r="Q64" i="4"/>
  <c r="Q62" i="4"/>
  <c r="Q60" i="4"/>
  <c r="M86" i="4"/>
  <c r="N81" i="4"/>
  <c r="K81" i="4"/>
  <c r="J62" i="4"/>
  <c r="K62" i="4" s="1"/>
  <c r="J60" i="4"/>
  <c r="K60" i="4" s="1"/>
  <c r="J89" i="4"/>
  <c r="K89" i="4" s="1"/>
  <c r="J92" i="4"/>
  <c r="K92" i="4" s="1"/>
  <c r="K68" i="4"/>
  <c r="K67" i="4"/>
  <c r="K66" i="4"/>
  <c r="J80" i="4"/>
  <c r="K80" i="4" s="1"/>
  <c r="M68" i="4"/>
  <c r="N69" i="4"/>
  <c r="M67" i="4"/>
  <c r="K69" i="4"/>
  <c r="M66" i="4"/>
  <c r="J64" i="4"/>
  <c r="K64" i="4" s="1"/>
  <c r="J71" i="4"/>
  <c r="K71" i="4" s="1"/>
  <c r="N91" i="4"/>
  <c r="M72" i="4"/>
  <c r="M87" i="4"/>
  <c r="N75" i="4"/>
  <c r="M82" i="4"/>
  <c r="N92" i="4"/>
  <c r="M74" i="4"/>
  <c r="Q75" i="4"/>
  <c r="K82" i="4"/>
  <c r="X82" i="4" s="1"/>
  <c r="K90" i="4"/>
  <c r="X90" i="4" s="1"/>
  <c r="K91" i="4"/>
  <c r="K70" i="4"/>
  <c r="K87" i="4"/>
  <c r="K78" i="4"/>
  <c r="K88" i="4"/>
  <c r="X88" i="4" s="1"/>
  <c r="K59" i="4"/>
  <c r="K63" i="4"/>
  <c r="K65" i="4"/>
  <c r="K72" i="4"/>
  <c r="K74" i="4"/>
  <c r="K76" i="4"/>
  <c r="Q77" i="4"/>
  <c r="Q85" i="4"/>
  <c r="M61" i="4"/>
  <c r="K61" i="4"/>
  <c r="N71" i="4"/>
  <c r="M76" i="4"/>
  <c r="Q76" i="4"/>
  <c r="N77" i="4"/>
  <c r="N80" i="4"/>
  <c r="M88" i="4"/>
  <c r="Q88" i="4"/>
  <c r="N89" i="4"/>
  <c r="Q72" i="4"/>
  <c r="J73" i="4"/>
  <c r="K77" i="4"/>
  <c r="M85" i="4"/>
  <c r="J86" i="4"/>
  <c r="Q87" i="4"/>
  <c r="Q82" i="4"/>
  <c r="M90" i="4"/>
  <c r="Q90" i="4"/>
  <c r="K75" i="4"/>
  <c r="K85" i="4"/>
  <c r="X85" i="4" s="1"/>
  <c r="X75" i="4" l="1"/>
  <c r="X77" i="4"/>
  <c r="X61" i="4"/>
  <c r="X76" i="4"/>
  <c r="X74" i="4"/>
  <c r="X72" i="4"/>
  <c r="X65" i="4"/>
  <c r="X63" i="4"/>
  <c r="X59" i="4"/>
  <c r="X78" i="4"/>
  <c r="X87" i="4"/>
  <c r="X70" i="4"/>
  <c r="X91" i="4"/>
  <c r="X71" i="4"/>
  <c r="X64" i="4"/>
  <c r="X69" i="4"/>
  <c r="X80" i="4"/>
  <c r="X66" i="4"/>
  <c r="X67" i="4"/>
  <c r="X68" i="4"/>
  <c r="X92" i="4"/>
  <c r="X89" i="4"/>
  <c r="X60" i="4"/>
  <c r="X62" i="4"/>
  <c r="X81" i="4"/>
  <c r="X79" i="4"/>
  <c r="E2" i="20"/>
  <c r="S79" i="4"/>
  <c r="S60" i="4"/>
  <c r="S70" i="4"/>
  <c r="S65" i="4"/>
  <c r="S78" i="4"/>
  <c r="S69" i="4"/>
  <c r="S63" i="4"/>
  <c r="S59" i="4"/>
  <c r="S64" i="4"/>
  <c r="S81" i="4"/>
  <c r="S62" i="4"/>
  <c r="S92" i="4"/>
  <c r="S71" i="4"/>
  <c r="S67" i="4"/>
  <c r="S87" i="4"/>
  <c r="S68" i="4"/>
  <c r="S66" i="4"/>
  <c r="S85" i="4"/>
  <c r="S72" i="4"/>
  <c r="S76" i="4"/>
  <c r="S82" i="4"/>
  <c r="S88" i="4"/>
  <c r="S91" i="4"/>
  <c r="S90" i="4"/>
  <c r="S77" i="4"/>
  <c r="S89" i="4"/>
  <c r="S75" i="4"/>
  <c r="S61" i="4"/>
  <c r="S80" i="4"/>
  <c r="S74" i="4"/>
  <c r="K86" i="4"/>
  <c r="K73" i="4"/>
  <c r="U38" i="4"/>
  <c r="U39" i="4"/>
  <c r="U40" i="4"/>
  <c r="U41" i="4"/>
  <c r="U42" i="4"/>
  <c r="U43" i="4"/>
  <c r="U44" i="4"/>
  <c r="U45" i="4"/>
  <c r="U46" i="4"/>
  <c r="U47" i="4"/>
  <c r="U48" i="4"/>
  <c r="U49" i="4"/>
  <c r="U50" i="4"/>
  <c r="U51" i="4"/>
  <c r="U52" i="4"/>
  <c r="U53" i="4"/>
  <c r="U54" i="4"/>
  <c r="U16" i="17"/>
  <c r="S16" i="17"/>
  <c r="R16" i="17"/>
  <c r="Q16" i="17"/>
  <c r="P16" i="17"/>
  <c r="O16" i="17"/>
  <c r="N16" i="17"/>
  <c r="M16" i="17"/>
  <c r="L16" i="17"/>
  <c r="K16" i="17"/>
  <c r="J16" i="17"/>
  <c r="I16" i="17"/>
  <c r="H16" i="17"/>
  <c r="G16" i="17"/>
  <c r="F16" i="17"/>
  <c r="E16" i="17"/>
  <c r="U15" i="17"/>
  <c r="S15" i="17"/>
  <c r="R15" i="17"/>
  <c r="Q15" i="17"/>
  <c r="P15" i="17"/>
  <c r="O15" i="17"/>
  <c r="N15" i="17"/>
  <c r="M15" i="17"/>
  <c r="L15" i="17"/>
  <c r="K15" i="17"/>
  <c r="J15" i="17"/>
  <c r="I15" i="17"/>
  <c r="H15" i="17"/>
  <c r="G15" i="17"/>
  <c r="F15" i="17"/>
  <c r="E15" i="17"/>
  <c r="D15" i="17"/>
  <c r="B15" i="17"/>
  <c r="E2" i="13"/>
  <c r="F2" i="13"/>
  <c r="G2" i="13"/>
  <c r="H2" i="13"/>
  <c r="I2" i="13"/>
  <c r="J2" i="13"/>
  <c r="K2" i="13"/>
  <c r="L2" i="13"/>
  <c r="M2" i="13"/>
  <c r="N2" i="13"/>
  <c r="O2" i="13"/>
  <c r="P2" i="13"/>
  <c r="Q2" i="13"/>
  <c r="R2" i="13"/>
  <c r="S2" i="13"/>
  <c r="T2" i="13"/>
  <c r="W2" i="13"/>
  <c r="E2" i="8"/>
  <c r="F2" i="8"/>
  <c r="G2" i="8"/>
  <c r="H2" i="8"/>
  <c r="I2" i="8"/>
  <c r="J2" i="8"/>
  <c r="K2" i="8"/>
  <c r="L2" i="8"/>
  <c r="M2" i="8"/>
  <c r="N2" i="8"/>
  <c r="O2" i="8"/>
  <c r="P2" i="8"/>
  <c r="Q2" i="8"/>
  <c r="R2" i="8"/>
  <c r="S2" i="8"/>
  <c r="T2" i="8"/>
  <c r="X2" i="8"/>
  <c r="V51" i="4"/>
  <c r="L51" i="4"/>
  <c r="M51" i="4" s="1"/>
  <c r="O51" i="4"/>
  <c r="P51" i="4"/>
  <c r="R51" i="4"/>
  <c r="G51" i="4"/>
  <c r="I51" i="4" s="1"/>
  <c r="T2" i="20" s="1"/>
  <c r="B51" i="4"/>
  <c r="J51" i="4" s="1"/>
  <c r="E13" i="13" l="1"/>
  <c r="E19" i="8"/>
  <c r="E8" i="12"/>
  <c r="E20" i="8"/>
  <c r="E4" i="8"/>
  <c r="E4" i="13"/>
  <c r="E24" i="13"/>
  <c r="E36" i="8"/>
  <c r="E11" i="12"/>
  <c r="V11" i="12" s="1"/>
  <c r="E28" i="8"/>
  <c r="E14" i="13"/>
  <c r="E21" i="8"/>
  <c r="E10" i="13"/>
  <c r="E12" i="8"/>
  <c r="E18" i="13"/>
  <c r="E27" i="8"/>
  <c r="E10" i="12"/>
  <c r="E25" i="8"/>
  <c r="E15" i="13"/>
  <c r="E22" i="8"/>
  <c r="E22" i="13"/>
  <c r="E34" i="8"/>
  <c r="E6" i="12"/>
  <c r="E17" i="8"/>
  <c r="E3" i="8"/>
  <c r="E3" i="13"/>
  <c r="E23" i="13"/>
  <c r="E35" i="8"/>
  <c r="E17" i="13"/>
  <c r="E26" i="8"/>
  <c r="E11" i="8"/>
  <c r="E9" i="13"/>
  <c r="E21" i="13"/>
  <c r="E33" i="8"/>
  <c r="E12" i="13"/>
  <c r="V12" i="13" s="1"/>
  <c r="E15" i="8"/>
  <c r="E9" i="8"/>
  <c r="E7" i="13"/>
  <c r="X73" i="4"/>
  <c r="X86" i="4"/>
  <c r="E2" i="12"/>
  <c r="S86" i="4"/>
  <c r="S73" i="4"/>
  <c r="D16" i="17"/>
  <c r="C16" i="17"/>
  <c r="Q51" i="4"/>
  <c r="K51" i="4"/>
  <c r="X51" i="4" s="1"/>
  <c r="N51" i="4"/>
  <c r="V15" i="8" l="1"/>
  <c r="Y15" i="8"/>
  <c r="V28" i="8"/>
  <c r="Y28" i="8"/>
  <c r="D2" i="20"/>
  <c r="R2" i="20" s="1"/>
  <c r="S51" i="4"/>
  <c r="U35" i="17"/>
  <c r="S35" i="17"/>
  <c r="R35" i="17"/>
  <c r="Q35" i="17"/>
  <c r="P35" i="17"/>
  <c r="O35" i="17"/>
  <c r="N35" i="17"/>
  <c r="M35" i="17"/>
  <c r="L35" i="17"/>
  <c r="K35" i="17"/>
  <c r="J35" i="17"/>
  <c r="I35" i="17"/>
  <c r="H35" i="17"/>
  <c r="G35" i="17"/>
  <c r="F35" i="17"/>
  <c r="E35" i="17"/>
  <c r="D35" i="17"/>
  <c r="C35" i="17"/>
  <c r="B35" i="17"/>
  <c r="U34" i="17"/>
  <c r="S34" i="17"/>
  <c r="R34" i="17"/>
  <c r="Q34" i="17"/>
  <c r="P34" i="17"/>
  <c r="O34" i="17"/>
  <c r="N34" i="17"/>
  <c r="M34" i="17"/>
  <c r="L34" i="17"/>
  <c r="K34" i="17"/>
  <c r="J34" i="17"/>
  <c r="I34" i="17"/>
  <c r="H34" i="17"/>
  <c r="G34" i="17"/>
  <c r="F34" i="17"/>
  <c r="E34" i="17"/>
  <c r="D34" i="17"/>
  <c r="U33" i="17"/>
  <c r="S33" i="17"/>
  <c r="R33" i="17"/>
  <c r="Q33" i="17"/>
  <c r="P33" i="17"/>
  <c r="O33" i="17"/>
  <c r="N33" i="17"/>
  <c r="M33" i="17"/>
  <c r="L33" i="17"/>
  <c r="K33" i="17"/>
  <c r="J33" i="17"/>
  <c r="I33" i="17"/>
  <c r="H33" i="17"/>
  <c r="G33" i="17"/>
  <c r="F33" i="17"/>
  <c r="E33" i="17"/>
  <c r="D33" i="17"/>
  <c r="U14" i="17"/>
  <c r="S14" i="17"/>
  <c r="R14" i="17"/>
  <c r="Q14" i="17"/>
  <c r="P14" i="17"/>
  <c r="O14" i="17"/>
  <c r="N14" i="17"/>
  <c r="M14" i="17"/>
  <c r="L14" i="17"/>
  <c r="K14" i="17"/>
  <c r="J14" i="17"/>
  <c r="I14" i="17"/>
  <c r="H14" i="17"/>
  <c r="G14" i="17"/>
  <c r="F14" i="17"/>
  <c r="E14" i="17"/>
  <c r="D14" i="17"/>
  <c r="U13" i="17"/>
  <c r="S13" i="17"/>
  <c r="R13" i="17"/>
  <c r="Q13" i="17"/>
  <c r="P13" i="17"/>
  <c r="O13" i="17"/>
  <c r="N13" i="17"/>
  <c r="M13" i="17"/>
  <c r="L13" i="17"/>
  <c r="K13" i="17"/>
  <c r="J13" i="17"/>
  <c r="I13" i="17"/>
  <c r="H13" i="17"/>
  <c r="G13" i="17"/>
  <c r="F13" i="17"/>
  <c r="E13" i="17"/>
  <c r="D13" i="17"/>
  <c r="U31" i="17"/>
  <c r="S31" i="17"/>
  <c r="R31" i="17"/>
  <c r="Q31" i="17"/>
  <c r="P31" i="17"/>
  <c r="O31" i="17"/>
  <c r="N31" i="17"/>
  <c r="M31" i="17"/>
  <c r="L31" i="17"/>
  <c r="K31" i="17"/>
  <c r="J31" i="17"/>
  <c r="I31" i="17"/>
  <c r="H31" i="17"/>
  <c r="G31" i="17"/>
  <c r="F31" i="17"/>
  <c r="E31" i="17"/>
  <c r="D31" i="17"/>
  <c r="U30" i="17"/>
  <c r="S30" i="17"/>
  <c r="R30" i="17"/>
  <c r="Q30" i="17"/>
  <c r="P30" i="17"/>
  <c r="O30" i="17"/>
  <c r="N30" i="17"/>
  <c r="M30" i="17"/>
  <c r="L30" i="17"/>
  <c r="K30" i="17"/>
  <c r="J30" i="17"/>
  <c r="I30" i="17"/>
  <c r="H30" i="17"/>
  <c r="G30" i="17"/>
  <c r="F30" i="17"/>
  <c r="E30" i="17"/>
  <c r="D30" i="17"/>
  <c r="U29" i="17"/>
  <c r="S29" i="17"/>
  <c r="R29" i="17"/>
  <c r="Q29" i="17"/>
  <c r="P29" i="17"/>
  <c r="O29" i="17"/>
  <c r="N29" i="17"/>
  <c r="M29" i="17"/>
  <c r="L29" i="17"/>
  <c r="K29" i="17"/>
  <c r="J29" i="17"/>
  <c r="I29" i="17"/>
  <c r="H29" i="17"/>
  <c r="G29" i="17"/>
  <c r="F29" i="17"/>
  <c r="E29" i="17"/>
  <c r="D29" i="17"/>
  <c r="B29" i="17"/>
  <c r="U28" i="17"/>
  <c r="S28" i="17"/>
  <c r="R28" i="17"/>
  <c r="Q28" i="17"/>
  <c r="P28" i="17"/>
  <c r="O28" i="17"/>
  <c r="N28" i="17"/>
  <c r="M28" i="17"/>
  <c r="L28" i="17"/>
  <c r="K28" i="17"/>
  <c r="J28" i="17"/>
  <c r="I28" i="17"/>
  <c r="H28" i="17"/>
  <c r="G28" i="17"/>
  <c r="F28" i="17"/>
  <c r="E28" i="17"/>
  <c r="D28" i="17"/>
  <c r="C28" i="17"/>
  <c r="B28" i="17"/>
  <c r="U17" i="17"/>
  <c r="S17" i="17"/>
  <c r="R17" i="17"/>
  <c r="Q17" i="17"/>
  <c r="P17" i="17"/>
  <c r="O17" i="17"/>
  <c r="N17" i="17"/>
  <c r="M17" i="17"/>
  <c r="L17" i="17"/>
  <c r="K17" i="17"/>
  <c r="J17" i="17"/>
  <c r="I17" i="17"/>
  <c r="H17" i="17"/>
  <c r="G17" i="17"/>
  <c r="F17" i="17"/>
  <c r="E17" i="17"/>
  <c r="D17" i="17"/>
  <c r="U12" i="17"/>
  <c r="S12" i="17"/>
  <c r="R12" i="17"/>
  <c r="Q12" i="17"/>
  <c r="P12" i="17"/>
  <c r="O12" i="17"/>
  <c r="N12" i="17"/>
  <c r="M12" i="17"/>
  <c r="L12" i="17"/>
  <c r="K12" i="17"/>
  <c r="J12" i="17"/>
  <c r="I12" i="17"/>
  <c r="H12" i="17"/>
  <c r="G12" i="17"/>
  <c r="F12" i="17"/>
  <c r="E12" i="17"/>
  <c r="D12" i="17"/>
  <c r="U11" i="17"/>
  <c r="S11" i="17"/>
  <c r="R11" i="17"/>
  <c r="Q11" i="17"/>
  <c r="P11" i="17"/>
  <c r="O11" i="17"/>
  <c r="N11" i="17"/>
  <c r="M11" i="17"/>
  <c r="L11" i="17"/>
  <c r="K11" i="17"/>
  <c r="J11" i="17"/>
  <c r="I11" i="17"/>
  <c r="H11" i="17"/>
  <c r="G11" i="17"/>
  <c r="F11" i="17"/>
  <c r="E11" i="17"/>
  <c r="D11" i="17"/>
  <c r="U10" i="17"/>
  <c r="S10" i="17"/>
  <c r="R10" i="17"/>
  <c r="Q10" i="17"/>
  <c r="P10" i="17"/>
  <c r="O10" i="17"/>
  <c r="N10" i="17"/>
  <c r="M10" i="17"/>
  <c r="L10" i="17"/>
  <c r="K10" i="17"/>
  <c r="J10" i="17"/>
  <c r="I10" i="17"/>
  <c r="H10" i="17"/>
  <c r="G10" i="17"/>
  <c r="F10" i="17"/>
  <c r="E10" i="17"/>
  <c r="D10" i="17"/>
  <c r="U9" i="17"/>
  <c r="S9" i="17"/>
  <c r="R9" i="17"/>
  <c r="Q9" i="17"/>
  <c r="P9" i="17"/>
  <c r="O9" i="17"/>
  <c r="N9" i="17"/>
  <c r="M9" i="17"/>
  <c r="L9" i="17"/>
  <c r="K9" i="17"/>
  <c r="J9" i="17"/>
  <c r="I9" i="17"/>
  <c r="H9" i="17"/>
  <c r="G9" i="17"/>
  <c r="F9" i="17"/>
  <c r="E9" i="17"/>
  <c r="D9" i="17"/>
  <c r="L34" i="4"/>
  <c r="N34" i="4" s="1"/>
  <c r="N37" i="4"/>
  <c r="L40" i="4"/>
  <c r="N40" i="4" s="1"/>
  <c r="L43" i="4"/>
  <c r="M43" i="4" s="1"/>
  <c r="L44" i="4"/>
  <c r="N44" i="4" s="1"/>
  <c r="L45" i="4"/>
  <c r="N45" i="4" s="1"/>
  <c r="L46" i="4"/>
  <c r="N46" i="4" s="1"/>
  <c r="L47" i="4"/>
  <c r="M47" i="4" s="1"/>
  <c r="M48" i="4"/>
  <c r="L49" i="4"/>
  <c r="N49" i="4" s="1"/>
  <c r="L50" i="4"/>
  <c r="N50" i="4" s="1"/>
  <c r="N52" i="4"/>
  <c r="M53" i="4"/>
  <c r="L54" i="4"/>
  <c r="M54" i="4" s="1"/>
  <c r="L55" i="4"/>
  <c r="N55" i="4" s="1"/>
  <c r="L56" i="4"/>
  <c r="N56" i="4" s="1"/>
  <c r="L58" i="4"/>
  <c r="N58" i="4" s="1"/>
  <c r="V58" i="4"/>
  <c r="U58" i="4"/>
  <c r="R58" i="4"/>
  <c r="P58" i="4"/>
  <c r="O58" i="4"/>
  <c r="G58" i="4"/>
  <c r="I58" i="4" s="1"/>
  <c r="B58" i="4"/>
  <c r="V57" i="4"/>
  <c r="U57" i="4"/>
  <c r="R57" i="4"/>
  <c r="P57" i="4"/>
  <c r="O57" i="4"/>
  <c r="M57" i="4"/>
  <c r="N57" i="4"/>
  <c r="G57" i="4"/>
  <c r="I57" i="4" s="1"/>
  <c r="B57" i="4"/>
  <c r="J57" i="4" s="1"/>
  <c r="V56" i="4"/>
  <c r="U56" i="4"/>
  <c r="R56" i="4"/>
  <c r="P56" i="4"/>
  <c r="O56" i="4"/>
  <c r="G56" i="4"/>
  <c r="I56" i="4" s="1"/>
  <c r="B56" i="4"/>
  <c r="J56" i="4" s="1"/>
  <c r="V55" i="4"/>
  <c r="U55" i="4"/>
  <c r="R55" i="4"/>
  <c r="P55" i="4"/>
  <c r="O55" i="4"/>
  <c r="G55" i="4"/>
  <c r="I55" i="4" s="1"/>
  <c r="B55" i="4"/>
  <c r="V54" i="4"/>
  <c r="R54" i="4"/>
  <c r="P54" i="4"/>
  <c r="O54" i="4"/>
  <c r="G54" i="4"/>
  <c r="I54" i="4" s="1"/>
  <c r="B54" i="4"/>
  <c r="J54" i="4" s="1"/>
  <c r="V53" i="4"/>
  <c r="R53" i="4"/>
  <c r="P53" i="4"/>
  <c r="O53" i="4"/>
  <c r="N53" i="4"/>
  <c r="G53" i="4"/>
  <c r="I53" i="4" s="1"/>
  <c r="B53" i="4"/>
  <c r="J53" i="4" s="1"/>
  <c r="V52" i="4"/>
  <c r="R52" i="4"/>
  <c r="P52" i="4"/>
  <c r="O52" i="4"/>
  <c r="G52" i="4"/>
  <c r="I52" i="4" s="1"/>
  <c r="B52" i="4"/>
  <c r="J52" i="4" s="1"/>
  <c r="V50" i="4"/>
  <c r="R50" i="4"/>
  <c r="P50" i="4"/>
  <c r="O50" i="4"/>
  <c r="G50" i="4"/>
  <c r="I50" i="4" s="1"/>
  <c r="B50" i="4"/>
  <c r="J50" i="4" s="1"/>
  <c r="V49" i="4"/>
  <c r="R49" i="4"/>
  <c r="P49" i="4"/>
  <c r="O49" i="4"/>
  <c r="G49" i="4"/>
  <c r="I49" i="4" s="1"/>
  <c r="B49" i="4"/>
  <c r="J49" i="4" s="1"/>
  <c r="V48" i="4"/>
  <c r="R48" i="4"/>
  <c r="P48" i="4"/>
  <c r="O48" i="4"/>
  <c r="N48" i="4"/>
  <c r="G48" i="4"/>
  <c r="I48" i="4" s="1"/>
  <c r="B48" i="4"/>
  <c r="J48" i="4" s="1"/>
  <c r="V47" i="4"/>
  <c r="R47" i="4"/>
  <c r="P47" i="4"/>
  <c r="O47" i="4"/>
  <c r="G47" i="4"/>
  <c r="I47" i="4" s="1"/>
  <c r="B47" i="4"/>
  <c r="J47" i="4" s="1"/>
  <c r="V46" i="4"/>
  <c r="R46" i="4"/>
  <c r="P46" i="4"/>
  <c r="O46" i="4"/>
  <c r="G46" i="4"/>
  <c r="I46" i="4" s="1"/>
  <c r="B46" i="4"/>
  <c r="J46" i="4" s="1"/>
  <c r="V45" i="4"/>
  <c r="R45" i="4"/>
  <c r="P45" i="4"/>
  <c r="O45" i="4"/>
  <c r="G45" i="4"/>
  <c r="I45" i="4" s="1"/>
  <c r="B45" i="4"/>
  <c r="J45" i="4" s="1"/>
  <c r="V44" i="4"/>
  <c r="R44" i="4"/>
  <c r="P44" i="4"/>
  <c r="O44" i="4"/>
  <c r="G44" i="4"/>
  <c r="I44" i="4" s="1"/>
  <c r="B44" i="4"/>
  <c r="J44" i="4" s="1"/>
  <c r="V43" i="4"/>
  <c r="R43" i="4"/>
  <c r="P43" i="4"/>
  <c r="O43" i="4"/>
  <c r="G43" i="4"/>
  <c r="I43" i="4" s="1"/>
  <c r="B43" i="4"/>
  <c r="J43" i="4" s="1"/>
  <c r="V42" i="4"/>
  <c r="R42" i="4"/>
  <c r="P42" i="4"/>
  <c r="O42" i="4"/>
  <c r="N42" i="4"/>
  <c r="M42" i="4"/>
  <c r="G42" i="4"/>
  <c r="I42" i="4" s="1"/>
  <c r="B42" i="4"/>
  <c r="J42" i="4" s="1"/>
  <c r="V41" i="4"/>
  <c r="R41" i="4"/>
  <c r="P41" i="4"/>
  <c r="O41" i="4"/>
  <c r="M41" i="4"/>
  <c r="G41" i="4"/>
  <c r="I41" i="4" s="1"/>
  <c r="B41" i="4"/>
  <c r="J41" i="4" s="1"/>
  <c r="V40" i="4"/>
  <c r="R40" i="4"/>
  <c r="P40" i="4"/>
  <c r="O40" i="4"/>
  <c r="G40" i="4"/>
  <c r="I40" i="4" s="1"/>
  <c r="B40" i="4"/>
  <c r="J40" i="4" s="1"/>
  <c r="V39" i="4"/>
  <c r="R39" i="4"/>
  <c r="P39" i="4"/>
  <c r="O39" i="4"/>
  <c r="N39" i="4"/>
  <c r="M39" i="4"/>
  <c r="G39" i="4"/>
  <c r="I39" i="4" s="1"/>
  <c r="B39" i="4"/>
  <c r="J39" i="4" s="1"/>
  <c r="V38" i="4"/>
  <c r="R38" i="4"/>
  <c r="P38" i="4"/>
  <c r="O38" i="4"/>
  <c r="N38" i="4"/>
  <c r="M38" i="4"/>
  <c r="G38" i="4"/>
  <c r="I38" i="4" s="1"/>
  <c r="B38" i="4"/>
  <c r="V37" i="4"/>
  <c r="U37" i="4"/>
  <c r="R37" i="4"/>
  <c r="P37" i="4"/>
  <c r="O37" i="4"/>
  <c r="G37" i="4"/>
  <c r="I37" i="4" s="1"/>
  <c r="B37" i="4"/>
  <c r="J37" i="4" s="1"/>
  <c r="V36" i="4"/>
  <c r="U36" i="4"/>
  <c r="R36" i="4"/>
  <c r="P36" i="4"/>
  <c r="O36" i="4"/>
  <c r="N36" i="4"/>
  <c r="M36" i="4"/>
  <c r="G36" i="4"/>
  <c r="I36" i="4" s="1"/>
  <c r="B36" i="4"/>
  <c r="J36" i="4" s="1"/>
  <c r="V35" i="4"/>
  <c r="U35" i="4"/>
  <c r="R35" i="4"/>
  <c r="P35" i="4"/>
  <c r="O35" i="4"/>
  <c r="M35" i="4"/>
  <c r="N35" i="4"/>
  <c r="G35" i="4"/>
  <c r="I35" i="4" s="1"/>
  <c r="B35" i="4"/>
  <c r="J35" i="4" s="1"/>
  <c r="V34" i="4"/>
  <c r="U34" i="4"/>
  <c r="R34" i="4"/>
  <c r="P34" i="4"/>
  <c r="O34" i="4"/>
  <c r="G34" i="4"/>
  <c r="I34" i="4" s="1"/>
  <c r="B34" i="4"/>
  <c r="J34" i="4" s="1"/>
  <c r="V33" i="4"/>
  <c r="U33" i="4"/>
  <c r="R33" i="4"/>
  <c r="P33" i="4"/>
  <c r="O33" i="4"/>
  <c r="N33" i="4"/>
  <c r="G33" i="4"/>
  <c r="I33" i="4" s="1"/>
  <c r="B33" i="4"/>
  <c r="J33" i="4" s="1"/>
  <c r="V32" i="4"/>
  <c r="U32" i="4"/>
  <c r="R32" i="4"/>
  <c r="P32" i="4"/>
  <c r="O32" i="4"/>
  <c r="N32" i="4"/>
  <c r="M32" i="4"/>
  <c r="G32" i="4"/>
  <c r="I32" i="4" s="1"/>
  <c r="B32" i="4"/>
  <c r="D9" i="13" l="1"/>
  <c r="V9" i="13" s="1"/>
  <c r="D11" i="8"/>
  <c r="N47" i="4"/>
  <c r="N54" i="4"/>
  <c r="M45" i="4"/>
  <c r="C15" i="17"/>
  <c r="Q58" i="4"/>
  <c r="Q57" i="4"/>
  <c r="Q45" i="4"/>
  <c r="Q47" i="4"/>
  <c r="Q52" i="4"/>
  <c r="Q48" i="4"/>
  <c r="Q50" i="4"/>
  <c r="Q54" i="4"/>
  <c r="Q55" i="4"/>
  <c r="K48" i="4"/>
  <c r="M50" i="4"/>
  <c r="Q38" i="4"/>
  <c r="Q41" i="4"/>
  <c r="Q32" i="4"/>
  <c r="M52" i="4"/>
  <c r="Q35" i="4"/>
  <c r="J55" i="4"/>
  <c r="K55" i="4" s="1"/>
  <c r="J58" i="4"/>
  <c r="K58" i="4" s="1"/>
  <c r="J32" i="4"/>
  <c r="K32" i="4" s="1"/>
  <c r="Q36" i="4"/>
  <c r="M58" i="4"/>
  <c r="M46" i="4"/>
  <c r="M55" i="4"/>
  <c r="N43" i="4"/>
  <c r="N41" i="4"/>
  <c r="K39" i="4"/>
  <c r="X39" i="4" s="1"/>
  <c r="K47" i="4"/>
  <c r="X47" i="4" s="1"/>
  <c r="K49" i="4"/>
  <c r="X49" i="4" s="1"/>
  <c r="K50" i="4"/>
  <c r="K53" i="4"/>
  <c r="X53" i="4" s="1"/>
  <c r="K54" i="4"/>
  <c r="X54" i="4" s="1"/>
  <c r="K56" i="4"/>
  <c r="X56" i="4" s="1"/>
  <c r="K57" i="4"/>
  <c r="K44" i="4"/>
  <c r="X44" i="4" s="1"/>
  <c r="K45" i="4"/>
  <c r="K33" i="4"/>
  <c r="X33" i="4" s="1"/>
  <c r="K34" i="4"/>
  <c r="X34" i="4" s="1"/>
  <c r="Q37" i="4"/>
  <c r="K40" i="4"/>
  <c r="K42" i="4"/>
  <c r="Q43" i="4"/>
  <c r="K46" i="4"/>
  <c r="X46" i="4" s="1"/>
  <c r="M34" i="4"/>
  <c r="Q34" i="4"/>
  <c r="K36" i="4"/>
  <c r="X36" i="4" s="1"/>
  <c r="M37" i="4"/>
  <c r="J38" i="4"/>
  <c r="M40" i="4"/>
  <c r="Q40" i="4"/>
  <c r="K41" i="4"/>
  <c r="Q42" i="4"/>
  <c r="K43" i="4"/>
  <c r="M49" i="4"/>
  <c r="Q49" i="4"/>
  <c r="K52" i="4"/>
  <c r="Q53" i="4"/>
  <c r="M33" i="4"/>
  <c r="Q33" i="4"/>
  <c r="K35" i="4"/>
  <c r="Q39" i="4"/>
  <c r="M44" i="4"/>
  <c r="Q44" i="4"/>
  <c r="Q46" i="4"/>
  <c r="M56" i="4"/>
  <c r="Q56" i="4"/>
  <c r="K37" i="4"/>
  <c r="Y11" i="8" l="1"/>
  <c r="V11" i="8"/>
  <c r="X37" i="4"/>
  <c r="X35" i="4"/>
  <c r="X52" i="4"/>
  <c r="X43" i="4"/>
  <c r="X41" i="4"/>
  <c r="X42" i="4"/>
  <c r="X40" i="4"/>
  <c r="X45" i="4"/>
  <c r="X57" i="4"/>
  <c r="X50" i="4"/>
  <c r="X32" i="4"/>
  <c r="X58" i="4"/>
  <c r="X55" i="4"/>
  <c r="X48" i="4"/>
  <c r="S45" i="4"/>
  <c r="S48" i="4"/>
  <c r="S57" i="4"/>
  <c r="S54" i="4"/>
  <c r="S47" i="4"/>
  <c r="C17" i="17"/>
  <c r="S35" i="4"/>
  <c r="S36" i="4"/>
  <c r="S50" i="4"/>
  <c r="S52" i="4"/>
  <c r="S32" i="4"/>
  <c r="S58" i="4"/>
  <c r="S55" i="4"/>
  <c r="S46" i="4"/>
  <c r="S40" i="4"/>
  <c r="S34" i="4"/>
  <c r="S39" i="4"/>
  <c r="S33" i="4"/>
  <c r="S49" i="4"/>
  <c r="S41" i="4"/>
  <c r="S44" i="4"/>
  <c r="S42" i="4"/>
  <c r="S53" i="4"/>
  <c r="S56" i="4"/>
  <c r="S43" i="4"/>
  <c r="S37" i="4"/>
  <c r="K38" i="4"/>
  <c r="C39" i="8"/>
  <c r="D39" i="8"/>
  <c r="E39" i="8"/>
  <c r="F39" i="8"/>
  <c r="G39" i="8"/>
  <c r="H39" i="8"/>
  <c r="I39" i="8"/>
  <c r="J39" i="8"/>
  <c r="K39" i="8"/>
  <c r="L39" i="8"/>
  <c r="M39" i="8"/>
  <c r="N39" i="8"/>
  <c r="O39" i="8"/>
  <c r="P39" i="8"/>
  <c r="Q39" i="8"/>
  <c r="R39" i="8"/>
  <c r="S39" i="8"/>
  <c r="T39" i="8"/>
  <c r="C40" i="8"/>
  <c r="D40" i="8"/>
  <c r="E40" i="8"/>
  <c r="F40" i="8"/>
  <c r="G40" i="8"/>
  <c r="H40" i="8"/>
  <c r="I40" i="8"/>
  <c r="J40" i="8"/>
  <c r="K40" i="8"/>
  <c r="L40" i="8"/>
  <c r="M40" i="8"/>
  <c r="N40" i="8"/>
  <c r="O40" i="8"/>
  <c r="P40" i="8"/>
  <c r="Q40" i="8"/>
  <c r="R40" i="8"/>
  <c r="S40" i="8"/>
  <c r="T40" i="8"/>
  <c r="C41" i="8"/>
  <c r="D41" i="8"/>
  <c r="E41" i="8"/>
  <c r="F41" i="8"/>
  <c r="G41" i="8"/>
  <c r="H41" i="8"/>
  <c r="I41" i="8"/>
  <c r="J41" i="8"/>
  <c r="K41" i="8"/>
  <c r="L41" i="8"/>
  <c r="M41" i="8"/>
  <c r="N41" i="8"/>
  <c r="O41" i="8"/>
  <c r="P41" i="8"/>
  <c r="Q41" i="8"/>
  <c r="R41" i="8"/>
  <c r="S41" i="8"/>
  <c r="T41" i="8"/>
  <c r="C42" i="8"/>
  <c r="D42" i="8"/>
  <c r="E42" i="8"/>
  <c r="F42" i="8"/>
  <c r="G42" i="8"/>
  <c r="H42" i="8"/>
  <c r="I42" i="8"/>
  <c r="J42" i="8"/>
  <c r="K42" i="8"/>
  <c r="L42" i="8"/>
  <c r="M42" i="8"/>
  <c r="N42" i="8"/>
  <c r="O42" i="8"/>
  <c r="P42" i="8"/>
  <c r="Q42" i="8"/>
  <c r="R42" i="8"/>
  <c r="S42" i="8"/>
  <c r="T42" i="8"/>
  <c r="C43" i="8"/>
  <c r="D43" i="8"/>
  <c r="E43" i="8"/>
  <c r="F43" i="8"/>
  <c r="G43" i="8"/>
  <c r="H43" i="8"/>
  <c r="I43" i="8"/>
  <c r="J43" i="8"/>
  <c r="K43" i="8"/>
  <c r="L43" i="8"/>
  <c r="M43" i="8"/>
  <c r="N43" i="8"/>
  <c r="O43" i="8"/>
  <c r="P43" i="8"/>
  <c r="Q43" i="8"/>
  <c r="R43" i="8"/>
  <c r="S43" i="8"/>
  <c r="T43" i="8"/>
  <c r="D5" i="13" l="1"/>
  <c r="D5" i="8"/>
  <c r="D10" i="13"/>
  <c r="D12" i="8"/>
  <c r="D13" i="12"/>
  <c r="V13" i="12" s="1"/>
  <c r="D31" i="8"/>
  <c r="D17" i="13"/>
  <c r="D26" i="8"/>
  <c r="D13" i="13"/>
  <c r="D19" i="8"/>
  <c r="D8" i="12"/>
  <c r="D20" i="8"/>
  <c r="D23" i="13"/>
  <c r="D35" i="8"/>
  <c r="D15" i="13"/>
  <c r="D22" i="8"/>
  <c r="D5" i="12"/>
  <c r="D16" i="8"/>
  <c r="D4" i="13"/>
  <c r="D4" i="8"/>
  <c r="D14" i="13"/>
  <c r="V14" i="13" s="1"/>
  <c r="D21" i="8"/>
  <c r="D18" i="13"/>
  <c r="V18" i="13" s="1"/>
  <c r="D27" i="8"/>
  <c r="X38" i="4"/>
  <c r="D2" i="12"/>
  <c r="S38" i="4"/>
  <c r="C34" i="17"/>
  <c r="C30" i="17"/>
  <c r="C33" i="17"/>
  <c r="D2" i="13"/>
  <c r="D2" i="8"/>
  <c r="C31" i="17"/>
  <c r="C13" i="17"/>
  <c r="C10" i="17"/>
  <c r="C12" i="17"/>
  <c r="C29" i="17"/>
  <c r="C11" i="17"/>
  <c r="C9" i="17"/>
  <c r="V27" i="8" l="1"/>
  <c r="Y27" i="8"/>
  <c r="Y21" i="8"/>
  <c r="V21" i="8"/>
  <c r="V31" i="8"/>
  <c r="Y31" i="8"/>
  <c r="C14" i="17"/>
  <c r="L5" i="4"/>
  <c r="M5" i="4" s="1"/>
  <c r="L7" i="4"/>
  <c r="M7" i="4" s="1"/>
  <c r="N8" i="4"/>
  <c r="L9" i="4"/>
  <c r="M9" i="4" s="1"/>
  <c r="L10" i="4"/>
  <c r="M10" i="4" s="1"/>
  <c r="L11" i="4"/>
  <c r="M11" i="4" s="1"/>
  <c r="L12" i="4"/>
  <c r="N12" i="4" s="1"/>
  <c r="L14" i="4"/>
  <c r="N14" i="4" s="1"/>
  <c r="L15" i="4"/>
  <c r="M15" i="4" s="1"/>
  <c r="L16" i="4"/>
  <c r="N16" i="4" s="1"/>
  <c r="L17" i="4"/>
  <c r="N17" i="4" s="1"/>
  <c r="N18" i="4"/>
  <c r="L19" i="4"/>
  <c r="M19" i="4" s="1"/>
  <c r="N20" i="4"/>
  <c r="L22" i="4"/>
  <c r="M22" i="4" s="1"/>
  <c r="L23" i="4"/>
  <c r="N23" i="4" s="1"/>
  <c r="L24" i="4"/>
  <c r="M24" i="4" s="1"/>
  <c r="L26" i="4"/>
  <c r="M26" i="4" s="1"/>
  <c r="L27" i="4"/>
  <c r="M27" i="4" s="1"/>
  <c r="L28" i="4"/>
  <c r="M28" i="4" s="1"/>
  <c r="L29" i="4"/>
  <c r="N29" i="4" s="1"/>
  <c r="L30" i="4"/>
  <c r="N30" i="4" s="1"/>
  <c r="L31" i="4"/>
  <c r="N31" i="4" s="1"/>
  <c r="L4" i="4"/>
  <c r="N4" i="4" s="1"/>
  <c r="U3" i="4"/>
  <c r="V3" i="4"/>
  <c r="U4" i="4"/>
  <c r="V4" i="4"/>
  <c r="U5" i="4"/>
  <c r="V5" i="4"/>
  <c r="U6" i="4"/>
  <c r="V6" i="4"/>
  <c r="U7" i="4"/>
  <c r="V7" i="4"/>
  <c r="U8" i="4"/>
  <c r="V8" i="4"/>
  <c r="U9" i="4"/>
  <c r="V9" i="4"/>
  <c r="U10" i="4"/>
  <c r="V10" i="4"/>
  <c r="U11" i="4"/>
  <c r="V11" i="4"/>
  <c r="U12" i="4"/>
  <c r="V12" i="4"/>
  <c r="U13" i="4"/>
  <c r="V13" i="4"/>
  <c r="U14" i="4"/>
  <c r="V14" i="4"/>
  <c r="U15" i="4"/>
  <c r="V15" i="4"/>
  <c r="U16" i="4"/>
  <c r="V16" i="4"/>
  <c r="U17" i="4"/>
  <c r="V17" i="4"/>
  <c r="U18" i="4"/>
  <c r="V18" i="4"/>
  <c r="U19" i="4"/>
  <c r="V19" i="4"/>
  <c r="U20" i="4"/>
  <c r="V20" i="4"/>
  <c r="U21" i="4"/>
  <c r="V21" i="4"/>
  <c r="U22" i="4"/>
  <c r="V22" i="4"/>
  <c r="U23" i="4"/>
  <c r="V23" i="4"/>
  <c r="U24" i="4"/>
  <c r="V24" i="4"/>
  <c r="U25" i="4"/>
  <c r="V25" i="4"/>
  <c r="U26" i="4"/>
  <c r="V26" i="4"/>
  <c r="U27" i="4"/>
  <c r="V27" i="4"/>
  <c r="U28" i="4"/>
  <c r="V28" i="4"/>
  <c r="U29" i="4"/>
  <c r="V29" i="4"/>
  <c r="U30" i="4"/>
  <c r="V30" i="4"/>
  <c r="U31" i="4"/>
  <c r="V31" i="4"/>
  <c r="V2" i="4"/>
  <c r="O4" i="4"/>
  <c r="P4" i="4"/>
  <c r="R4" i="4"/>
  <c r="O5" i="4"/>
  <c r="P5" i="4"/>
  <c r="R5" i="4"/>
  <c r="M6" i="4"/>
  <c r="N6" i="4"/>
  <c r="O6" i="4"/>
  <c r="P6" i="4"/>
  <c r="R6" i="4"/>
  <c r="O7" i="4"/>
  <c r="P7" i="4"/>
  <c r="R7" i="4"/>
  <c r="M8" i="4"/>
  <c r="O8" i="4"/>
  <c r="P8" i="4"/>
  <c r="R8" i="4"/>
  <c r="O9" i="4"/>
  <c r="P9" i="4"/>
  <c r="R9" i="4"/>
  <c r="O10" i="4"/>
  <c r="R10" i="4"/>
  <c r="O11" i="4"/>
  <c r="P11" i="4"/>
  <c r="R11" i="4"/>
  <c r="O12" i="4"/>
  <c r="P12" i="4"/>
  <c r="R12" i="4"/>
  <c r="M13" i="4"/>
  <c r="N13" i="4"/>
  <c r="O13" i="4"/>
  <c r="P13" i="4"/>
  <c r="R13" i="4"/>
  <c r="O14" i="4"/>
  <c r="R14" i="4"/>
  <c r="O15" i="4"/>
  <c r="P15" i="4"/>
  <c r="R15" i="4"/>
  <c r="M16" i="4"/>
  <c r="O16" i="4"/>
  <c r="P16" i="4"/>
  <c r="R16" i="4"/>
  <c r="M17" i="4"/>
  <c r="O17" i="4"/>
  <c r="P17" i="4"/>
  <c r="R17" i="4"/>
  <c r="M18" i="4"/>
  <c r="O18" i="4"/>
  <c r="P18" i="4"/>
  <c r="R18" i="4"/>
  <c r="O19" i="4"/>
  <c r="P19" i="4"/>
  <c r="R19" i="4"/>
  <c r="M20" i="4"/>
  <c r="O20" i="4"/>
  <c r="P20" i="4"/>
  <c r="R20" i="4"/>
  <c r="M21" i="4"/>
  <c r="N21" i="4"/>
  <c r="O21" i="4"/>
  <c r="P21" i="4"/>
  <c r="R21" i="4"/>
  <c r="O22" i="4"/>
  <c r="R22" i="4"/>
  <c r="O23" i="4"/>
  <c r="R23" i="4"/>
  <c r="O24" i="4"/>
  <c r="P24" i="4"/>
  <c r="R24" i="4"/>
  <c r="M25" i="4"/>
  <c r="N25" i="4"/>
  <c r="O25" i="4"/>
  <c r="P25" i="4"/>
  <c r="R25" i="4"/>
  <c r="O26" i="4"/>
  <c r="P26" i="4"/>
  <c r="R26" i="4"/>
  <c r="O27" i="4"/>
  <c r="P27" i="4"/>
  <c r="R27" i="4"/>
  <c r="O28" i="4"/>
  <c r="R28" i="4"/>
  <c r="O29" i="4"/>
  <c r="R29" i="4"/>
  <c r="O30" i="4"/>
  <c r="R30" i="4"/>
  <c r="O31" i="4"/>
  <c r="P31" i="4"/>
  <c r="R31" i="4"/>
  <c r="G4" i="4"/>
  <c r="I4" i="4" s="1"/>
  <c r="G5" i="4"/>
  <c r="I5" i="4" s="1"/>
  <c r="G6" i="4"/>
  <c r="I6" i="4" s="1"/>
  <c r="G7" i="4"/>
  <c r="I7" i="4" s="1"/>
  <c r="G8" i="4"/>
  <c r="I8" i="4" s="1"/>
  <c r="G9" i="4"/>
  <c r="I9" i="4" s="1"/>
  <c r="G10" i="4"/>
  <c r="I10" i="4" s="1"/>
  <c r="G11" i="4"/>
  <c r="I11" i="4" s="1"/>
  <c r="G12" i="4"/>
  <c r="I12" i="4" s="1"/>
  <c r="G13" i="4"/>
  <c r="I13" i="4" s="1"/>
  <c r="G14" i="4"/>
  <c r="I14" i="4" s="1"/>
  <c r="G15" i="4"/>
  <c r="I15" i="4" s="1"/>
  <c r="G16" i="4"/>
  <c r="I16" i="4" s="1"/>
  <c r="G17" i="4"/>
  <c r="I17" i="4" s="1"/>
  <c r="G18" i="4"/>
  <c r="I18" i="4" s="1"/>
  <c r="G19" i="4"/>
  <c r="I19" i="4" s="1"/>
  <c r="G20" i="4"/>
  <c r="I20" i="4" s="1"/>
  <c r="G21" i="4"/>
  <c r="I21" i="4" s="1"/>
  <c r="G22" i="4"/>
  <c r="I22" i="4" s="1"/>
  <c r="G23" i="4"/>
  <c r="I23" i="4" s="1"/>
  <c r="G24" i="4"/>
  <c r="I24" i="4" s="1"/>
  <c r="G25" i="4"/>
  <c r="I25" i="4" s="1"/>
  <c r="G26" i="4"/>
  <c r="I26" i="4" s="1"/>
  <c r="G27" i="4"/>
  <c r="I27" i="4" s="1"/>
  <c r="G28" i="4"/>
  <c r="I28" i="4" s="1"/>
  <c r="G29" i="4"/>
  <c r="I29" i="4" s="1"/>
  <c r="G30" i="4"/>
  <c r="I30" i="4" s="1"/>
  <c r="G31" i="4"/>
  <c r="I31" i="4" s="1"/>
  <c r="B4" i="4"/>
  <c r="J4" i="4" s="1"/>
  <c r="B5" i="4"/>
  <c r="J5" i="4" s="1"/>
  <c r="B6" i="4"/>
  <c r="J6" i="4" s="1"/>
  <c r="B7" i="4"/>
  <c r="J7" i="4" s="1"/>
  <c r="B8" i="4"/>
  <c r="J8" i="4" s="1"/>
  <c r="B9" i="4"/>
  <c r="J9" i="4" s="1"/>
  <c r="B10" i="4"/>
  <c r="J10" i="4" s="1"/>
  <c r="B11" i="4"/>
  <c r="J11" i="4" s="1"/>
  <c r="B12" i="4"/>
  <c r="J12" i="4" s="1"/>
  <c r="B13" i="4"/>
  <c r="J13" i="4" s="1"/>
  <c r="B14" i="4"/>
  <c r="J14" i="4" s="1"/>
  <c r="B15" i="4"/>
  <c r="J15" i="4" s="1"/>
  <c r="B16" i="4"/>
  <c r="J16" i="4" s="1"/>
  <c r="B17" i="4"/>
  <c r="J17" i="4" s="1"/>
  <c r="B18" i="4"/>
  <c r="J18" i="4" s="1"/>
  <c r="B19" i="4"/>
  <c r="J19" i="4" s="1"/>
  <c r="B20" i="4"/>
  <c r="J20" i="4" s="1"/>
  <c r="B21" i="4"/>
  <c r="J21" i="4" s="1"/>
  <c r="B22" i="4"/>
  <c r="J22" i="4" s="1"/>
  <c r="B23" i="4"/>
  <c r="J23" i="4" s="1"/>
  <c r="B24" i="4"/>
  <c r="J24" i="4" s="1"/>
  <c r="B25" i="4"/>
  <c r="J25" i="4" s="1"/>
  <c r="B26" i="4"/>
  <c r="J26" i="4" s="1"/>
  <c r="B27" i="4"/>
  <c r="J27" i="4" s="1"/>
  <c r="B28" i="4"/>
  <c r="J28" i="4" s="1"/>
  <c r="B29" i="4"/>
  <c r="J29" i="4" s="1"/>
  <c r="B30" i="4"/>
  <c r="J30" i="4" s="1"/>
  <c r="B31" i="4"/>
  <c r="J31" i="4" s="1"/>
  <c r="L3" i="4"/>
  <c r="M3" i="4" s="1"/>
  <c r="O3" i="4"/>
  <c r="P3" i="4"/>
  <c r="R3" i="4"/>
  <c r="G3" i="4"/>
  <c r="I3" i="4" s="1"/>
  <c r="B3" i="4"/>
  <c r="J3" i="4" s="1"/>
  <c r="M30" i="4" l="1"/>
  <c r="N26" i="4"/>
  <c r="N19" i="4"/>
  <c r="M12" i="4"/>
  <c r="Q31" i="4"/>
  <c r="Q23" i="4"/>
  <c r="Q19" i="4"/>
  <c r="Q11" i="4"/>
  <c r="Q29" i="4"/>
  <c r="Q25" i="4"/>
  <c r="Q21" i="4"/>
  <c r="Q17" i="4"/>
  <c r="Q13" i="4"/>
  <c r="N24" i="4"/>
  <c r="M29" i="4"/>
  <c r="N5" i="4"/>
  <c r="N10" i="4"/>
  <c r="Q26" i="4"/>
  <c r="N28" i="4"/>
  <c r="M23" i="4"/>
  <c r="M14" i="4"/>
  <c r="N9" i="4"/>
  <c r="K31" i="4"/>
  <c r="K27" i="4"/>
  <c r="Q28" i="4"/>
  <c r="Q24" i="4"/>
  <c r="Q20" i="4"/>
  <c r="Q16" i="4"/>
  <c r="Q15" i="4"/>
  <c r="K29" i="4"/>
  <c r="K21" i="4"/>
  <c r="K17" i="4"/>
  <c r="Q30" i="4"/>
  <c r="Q22" i="4"/>
  <c r="Q18" i="4"/>
  <c r="Q14" i="4"/>
  <c r="Q27" i="4"/>
  <c r="K30" i="4"/>
  <c r="K28" i="4"/>
  <c r="K26" i="4"/>
  <c r="K25" i="4"/>
  <c r="K24" i="4"/>
  <c r="K23" i="4"/>
  <c r="K22" i="4"/>
  <c r="K20" i="4"/>
  <c r="K19" i="4"/>
  <c r="K18" i="4"/>
  <c r="K13" i="4"/>
  <c r="K14" i="4"/>
  <c r="K16" i="4"/>
  <c r="K15" i="4"/>
  <c r="Q9" i="4"/>
  <c r="Q12" i="4"/>
  <c r="Q10" i="4"/>
  <c r="K12" i="4"/>
  <c r="K11" i="4"/>
  <c r="K10" i="4"/>
  <c r="X10" i="4" s="1"/>
  <c r="K3" i="4"/>
  <c r="X3" i="4" s="1"/>
  <c r="Q6" i="4"/>
  <c r="M4" i="4"/>
  <c r="K9" i="4"/>
  <c r="X9" i="4" s="1"/>
  <c r="Q5" i="4"/>
  <c r="Q8" i="4"/>
  <c r="Q7" i="4"/>
  <c r="K8" i="4"/>
  <c r="X8" i="4" s="1"/>
  <c r="K7" i="4"/>
  <c r="X7" i="4" s="1"/>
  <c r="Q3" i="4"/>
  <c r="Q4" i="4"/>
  <c r="K6" i="4"/>
  <c r="X6" i="4" s="1"/>
  <c r="M31" i="4"/>
  <c r="N27" i="4"/>
  <c r="N7" i="4"/>
  <c r="N15" i="4"/>
  <c r="N22" i="4"/>
  <c r="N11" i="4"/>
  <c r="K5" i="4"/>
  <c r="K4" i="4"/>
  <c r="X4" i="4" s="1"/>
  <c r="N3" i="4"/>
  <c r="L2" i="4"/>
  <c r="X5" i="4" l="1"/>
  <c r="X11" i="4"/>
  <c r="X12" i="4"/>
  <c r="X15" i="4"/>
  <c r="X16" i="4"/>
  <c r="X14" i="4"/>
  <c r="X13" i="4"/>
  <c r="X18" i="4"/>
  <c r="X19" i="4"/>
  <c r="X20" i="4"/>
  <c r="X22" i="4"/>
  <c r="X23" i="4"/>
  <c r="X24" i="4"/>
  <c r="X25" i="4"/>
  <c r="X26" i="4"/>
  <c r="X28" i="4"/>
  <c r="X30" i="4"/>
  <c r="X17" i="4"/>
  <c r="X21" i="4"/>
  <c r="X29" i="4"/>
  <c r="X27" i="4"/>
  <c r="X31" i="4"/>
  <c r="R2" i="22"/>
  <c r="S18" i="4"/>
  <c r="S21" i="4"/>
  <c r="S31" i="4"/>
  <c r="S16" i="4"/>
  <c r="S13" i="4"/>
  <c r="S26" i="4"/>
  <c r="S19" i="4"/>
  <c r="S20" i="4"/>
  <c r="S25" i="4"/>
  <c r="S9" i="4"/>
  <c r="S17" i="4"/>
  <c r="S6" i="4"/>
  <c r="S27" i="4"/>
  <c r="S24" i="4"/>
  <c r="S12" i="4"/>
  <c r="S15" i="4"/>
  <c r="S5" i="4"/>
  <c r="S3" i="4"/>
  <c r="S8" i="4"/>
  <c r="S11" i="4"/>
  <c r="S4" i="4"/>
  <c r="S7" i="4"/>
  <c r="C10" i="13" l="1"/>
  <c r="V10" i="13" s="1"/>
  <c r="C12" i="8"/>
  <c r="C3" i="13"/>
  <c r="V3" i="13" s="1"/>
  <c r="C3" i="8"/>
  <c r="C5" i="12"/>
  <c r="V5" i="12" s="1"/>
  <c r="C16" i="8"/>
  <c r="C19" i="13"/>
  <c r="V19" i="13" s="1"/>
  <c r="C30" i="8"/>
  <c r="C23" i="13"/>
  <c r="V23" i="13" s="1"/>
  <c r="C35" i="8"/>
  <c r="C15" i="13"/>
  <c r="V15" i="13" s="1"/>
  <c r="C22" i="8"/>
  <c r="C24" i="13"/>
  <c r="V24" i="13" s="1"/>
  <c r="C36" i="8"/>
  <c r="C20" i="13"/>
  <c r="V20" i="13" s="1"/>
  <c r="C32" i="8"/>
  <c r="C6" i="12"/>
  <c r="V6" i="12" s="1"/>
  <c r="C17" i="8"/>
  <c r="C20" i="8"/>
  <c r="C8" i="12"/>
  <c r="V8" i="12" s="1"/>
  <c r="C10" i="12"/>
  <c r="V10" i="12" s="1"/>
  <c r="C25" i="8"/>
  <c r="C7" i="13"/>
  <c r="V7" i="13" s="1"/>
  <c r="C9" i="8"/>
  <c r="C4" i="12"/>
  <c r="V4" i="12" s="1"/>
  <c r="C14" i="8"/>
  <c r="C12" i="12"/>
  <c r="V12" i="12" s="1"/>
  <c r="C29" i="8"/>
  <c r="C17" i="13"/>
  <c r="V17" i="13" s="1"/>
  <c r="C26" i="8"/>
  <c r="C2" i="12"/>
  <c r="V2" i="12" s="1"/>
  <c r="B34" i="17"/>
  <c r="B17" i="17"/>
  <c r="B30" i="17"/>
  <c r="B33" i="17"/>
  <c r="B16" i="17"/>
  <c r="B31" i="17"/>
  <c r="B11" i="17"/>
  <c r="B10" i="17"/>
  <c r="B12" i="17"/>
  <c r="B9" i="17"/>
  <c r="B14" i="17"/>
  <c r="P2" i="4"/>
  <c r="Y29" i="8" l="1"/>
  <c r="V29" i="8"/>
  <c r="Y9" i="8"/>
  <c r="V9" i="8"/>
  <c r="V32" i="8"/>
  <c r="Y32" i="8"/>
  <c r="V22" i="8"/>
  <c r="Y22" i="8"/>
  <c r="V30" i="8"/>
  <c r="Y30" i="8"/>
  <c r="V3" i="8"/>
  <c r="Y3" i="8"/>
  <c r="Y20" i="8"/>
  <c r="V20" i="8"/>
  <c r="V26" i="8"/>
  <c r="Y26" i="8"/>
  <c r="Y14" i="8"/>
  <c r="V14" i="8"/>
  <c r="Y25" i="8"/>
  <c r="V25" i="8"/>
  <c r="V17" i="8"/>
  <c r="Y17" i="8"/>
  <c r="V36" i="8"/>
  <c r="Y36" i="8"/>
  <c r="V35" i="8"/>
  <c r="Y35" i="8"/>
  <c r="V16" i="8"/>
  <c r="Y16" i="8"/>
  <c r="V12" i="8"/>
  <c r="Y12" i="8"/>
  <c r="F3" i="17"/>
  <c r="G3" i="17"/>
  <c r="H3" i="17"/>
  <c r="I3" i="17"/>
  <c r="J3" i="17"/>
  <c r="K3" i="17"/>
  <c r="L3" i="17"/>
  <c r="M3" i="17"/>
  <c r="N3" i="17"/>
  <c r="O3" i="17"/>
  <c r="P3" i="17"/>
  <c r="Q3" i="17"/>
  <c r="R3" i="17"/>
  <c r="F4" i="17"/>
  <c r="G4" i="17"/>
  <c r="H4" i="17"/>
  <c r="I4" i="17"/>
  <c r="J4" i="17"/>
  <c r="K4" i="17"/>
  <c r="L4" i="17"/>
  <c r="M4" i="17"/>
  <c r="N4" i="17"/>
  <c r="O4" i="17"/>
  <c r="P4" i="17"/>
  <c r="Q4" i="17"/>
  <c r="R4" i="17"/>
  <c r="S4" i="17"/>
  <c r="F5" i="17"/>
  <c r="G5" i="17"/>
  <c r="H5" i="17"/>
  <c r="I5" i="17"/>
  <c r="J5" i="17"/>
  <c r="K5" i="17"/>
  <c r="L5" i="17"/>
  <c r="M5" i="17"/>
  <c r="N5" i="17"/>
  <c r="O5" i="17"/>
  <c r="P5" i="17"/>
  <c r="Q5" i="17"/>
  <c r="R5" i="17"/>
  <c r="S5" i="17"/>
  <c r="F6" i="17"/>
  <c r="G6" i="17"/>
  <c r="H6" i="17"/>
  <c r="I6" i="17"/>
  <c r="J6" i="17"/>
  <c r="K6" i="17"/>
  <c r="L6" i="17"/>
  <c r="M6" i="17"/>
  <c r="N6" i="17"/>
  <c r="O6" i="17"/>
  <c r="P6" i="17"/>
  <c r="Q6" i="17"/>
  <c r="R6" i="17"/>
  <c r="S6" i="17"/>
  <c r="F7" i="17"/>
  <c r="G7" i="17"/>
  <c r="H7" i="17"/>
  <c r="I7" i="17"/>
  <c r="J7" i="17"/>
  <c r="K7" i="17"/>
  <c r="L7" i="17"/>
  <c r="M7" i="17"/>
  <c r="N7" i="17"/>
  <c r="O7" i="17"/>
  <c r="P7" i="17"/>
  <c r="Q7" i="17"/>
  <c r="R7" i="17"/>
  <c r="S7" i="17"/>
  <c r="F8" i="17"/>
  <c r="G8" i="17"/>
  <c r="H8" i="17"/>
  <c r="I8" i="17"/>
  <c r="J8" i="17"/>
  <c r="K8" i="17"/>
  <c r="L8" i="17"/>
  <c r="M8" i="17"/>
  <c r="N8" i="17"/>
  <c r="O8" i="17"/>
  <c r="P8" i="17"/>
  <c r="Q8" i="17"/>
  <c r="R8" i="17"/>
  <c r="S8" i="17"/>
  <c r="F18" i="17"/>
  <c r="G18" i="17"/>
  <c r="H18" i="17"/>
  <c r="I18" i="17"/>
  <c r="J18" i="17"/>
  <c r="K18" i="17"/>
  <c r="L18" i="17"/>
  <c r="M18" i="17"/>
  <c r="N18" i="17"/>
  <c r="O18" i="17"/>
  <c r="P18" i="17"/>
  <c r="Q18" i="17"/>
  <c r="R18" i="17"/>
  <c r="S18" i="17"/>
  <c r="C19" i="17"/>
  <c r="D19" i="17"/>
  <c r="E19" i="17"/>
  <c r="F19" i="17"/>
  <c r="G19" i="17"/>
  <c r="H19" i="17"/>
  <c r="I19" i="17"/>
  <c r="J19" i="17"/>
  <c r="K19" i="17"/>
  <c r="L19" i="17"/>
  <c r="M19" i="17"/>
  <c r="N19" i="17"/>
  <c r="O19" i="17"/>
  <c r="P19" i="17"/>
  <c r="Q19" i="17"/>
  <c r="R19" i="17"/>
  <c r="S19" i="17"/>
  <c r="F22" i="17"/>
  <c r="G22" i="17"/>
  <c r="H22" i="17"/>
  <c r="I22" i="17"/>
  <c r="J22" i="17"/>
  <c r="K22" i="17"/>
  <c r="L22" i="17"/>
  <c r="M22" i="17"/>
  <c r="N22" i="17"/>
  <c r="O22" i="17"/>
  <c r="P22" i="17"/>
  <c r="Q22" i="17"/>
  <c r="R22" i="17"/>
  <c r="S22" i="17"/>
  <c r="F23" i="17"/>
  <c r="G23" i="17"/>
  <c r="H23" i="17"/>
  <c r="I23" i="17"/>
  <c r="J23" i="17"/>
  <c r="K23" i="17"/>
  <c r="L23" i="17"/>
  <c r="M23" i="17"/>
  <c r="N23" i="17"/>
  <c r="O23" i="17"/>
  <c r="P23" i="17"/>
  <c r="Q23" i="17"/>
  <c r="R23" i="17"/>
  <c r="S23" i="17"/>
  <c r="F24" i="17"/>
  <c r="G24" i="17"/>
  <c r="H24" i="17"/>
  <c r="I24" i="17"/>
  <c r="J24" i="17"/>
  <c r="K24" i="17"/>
  <c r="L24" i="17"/>
  <c r="M24" i="17"/>
  <c r="N24" i="17"/>
  <c r="O24" i="17"/>
  <c r="P24" i="17"/>
  <c r="Q24" i="17"/>
  <c r="R24" i="17"/>
  <c r="S24" i="17"/>
  <c r="E25" i="17"/>
  <c r="F25" i="17"/>
  <c r="G25" i="17"/>
  <c r="H25" i="17"/>
  <c r="I25" i="17"/>
  <c r="J25" i="17"/>
  <c r="K25" i="17"/>
  <c r="L25" i="17"/>
  <c r="M25" i="17"/>
  <c r="N25" i="17"/>
  <c r="O25" i="17"/>
  <c r="P25" i="17"/>
  <c r="Q25" i="17"/>
  <c r="R25" i="17"/>
  <c r="S25" i="17"/>
  <c r="F26" i="17"/>
  <c r="G26" i="17"/>
  <c r="H26" i="17"/>
  <c r="I26" i="17"/>
  <c r="J26" i="17"/>
  <c r="K26" i="17"/>
  <c r="L26" i="17"/>
  <c r="M26" i="17"/>
  <c r="N26" i="17"/>
  <c r="O26" i="17"/>
  <c r="P26" i="17"/>
  <c r="Q26" i="17"/>
  <c r="R26" i="17"/>
  <c r="S26" i="17"/>
  <c r="D27" i="17"/>
  <c r="F27" i="17"/>
  <c r="G27" i="17"/>
  <c r="H27" i="17"/>
  <c r="I27" i="17"/>
  <c r="J27" i="17"/>
  <c r="K27" i="17"/>
  <c r="L27" i="17"/>
  <c r="M27" i="17"/>
  <c r="N27" i="17"/>
  <c r="O27" i="17"/>
  <c r="P27" i="17"/>
  <c r="Q27" i="17"/>
  <c r="R27" i="17"/>
  <c r="S27" i="17"/>
  <c r="F32" i="17"/>
  <c r="G32" i="17"/>
  <c r="H32" i="17"/>
  <c r="I32" i="17"/>
  <c r="J32" i="17"/>
  <c r="K32" i="17"/>
  <c r="L32" i="17"/>
  <c r="M32" i="17"/>
  <c r="N32" i="17"/>
  <c r="O32" i="17"/>
  <c r="P32" i="17"/>
  <c r="Q32" i="17"/>
  <c r="R32" i="17"/>
  <c r="S32" i="17"/>
  <c r="C36" i="17"/>
  <c r="D36" i="17"/>
  <c r="E36" i="17"/>
  <c r="F36" i="17"/>
  <c r="G36" i="17"/>
  <c r="H36" i="17"/>
  <c r="I36" i="17"/>
  <c r="J36" i="17"/>
  <c r="K36" i="17"/>
  <c r="L36" i="17"/>
  <c r="M36" i="17"/>
  <c r="N36" i="17"/>
  <c r="O36" i="17"/>
  <c r="P36" i="17"/>
  <c r="Q36" i="17"/>
  <c r="R36" i="17"/>
  <c r="S36" i="17"/>
  <c r="N2" i="4"/>
  <c r="U23" i="17"/>
  <c r="U24" i="17"/>
  <c r="U25" i="17"/>
  <c r="U26" i="17"/>
  <c r="U27" i="17"/>
  <c r="U32" i="17"/>
  <c r="U36" i="17"/>
  <c r="U22" i="17"/>
  <c r="U4" i="17"/>
  <c r="U5" i="17"/>
  <c r="U6" i="17"/>
  <c r="U7" i="17"/>
  <c r="U8" i="17"/>
  <c r="U18" i="17"/>
  <c r="U19" i="17"/>
  <c r="U3" i="17"/>
  <c r="M2" i="4"/>
  <c r="B2" i="4"/>
  <c r="J2" i="4" s="1"/>
  <c r="S4" i="3"/>
  <c r="S5" i="3" s="1"/>
  <c r="S6" i="3" s="1"/>
  <c r="S7" i="3" s="1"/>
  <c r="S8" i="3" s="1"/>
  <c r="S9" i="3" s="1"/>
  <c r="S10" i="3" s="1"/>
  <c r="S11" i="3" s="1"/>
  <c r="S12" i="3" s="1"/>
  <c r="S13" i="3" s="1"/>
  <c r="S14" i="3" s="1"/>
  <c r="S15" i="3" s="1"/>
  <c r="S16" i="3" s="1"/>
  <c r="S17" i="3" s="1"/>
  <c r="S18" i="3" s="1"/>
  <c r="S19" i="3" s="1"/>
  <c r="S20" i="3" s="1"/>
  <c r="S21" i="3" s="1"/>
  <c r="S22" i="3" s="1"/>
  <c r="S23" i="3" s="1"/>
  <c r="S24" i="3" s="1"/>
  <c r="S25" i="3" s="1"/>
  <c r="S26" i="3" s="1"/>
  <c r="S27" i="3" s="1"/>
  <c r="S28" i="3" s="1"/>
  <c r="S29" i="3" s="1"/>
  <c r="S30" i="3" s="1"/>
  <c r="S31" i="3" s="1"/>
  <c r="S32" i="3" s="1"/>
  <c r="S33" i="3" s="1"/>
  <c r="S34" i="3" s="1"/>
  <c r="S35" i="3" s="1"/>
  <c r="B19" i="17"/>
  <c r="G2" i="4"/>
  <c r="I2" i="4" s="1"/>
  <c r="B36" i="17"/>
  <c r="M3" i="3"/>
  <c r="M4" i="3" s="1"/>
  <c r="M5" i="3" s="1"/>
  <c r="M6" i="3" s="1"/>
  <c r="M7" i="3" s="1"/>
  <c r="M8" i="3" s="1"/>
  <c r="M9" i="3" s="1"/>
  <c r="M10" i="3" s="1"/>
  <c r="M11" i="3" s="1"/>
  <c r="M12" i="3" s="1"/>
  <c r="M13" i="3" s="1"/>
  <c r="M14" i="3" s="1"/>
  <c r="M15" i="3" s="1"/>
  <c r="O2" i="4"/>
  <c r="N2" i="3"/>
  <c r="N3" i="3" s="1"/>
  <c r="N4" i="3" s="1"/>
  <c r="N5" i="3" s="1"/>
  <c r="N6" i="3" s="1"/>
  <c r="N7" i="3" s="1"/>
  <c r="N8" i="3" s="1"/>
  <c r="N9" i="3" s="1"/>
  <c r="N10" i="3" s="1"/>
  <c r="N11" i="3" s="1"/>
  <c r="N12" i="3" s="1"/>
  <c r="N13" i="3" s="1"/>
  <c r="N14" i="3" s="1"/>
  <c r="N15" i="3" s="1"/>
  <c r="U2" i="4"/>
  <c r="R2" i="4"/>
  <c r="M16" i="3" l="1"/>
  <c r="I25" i="25"/>
  <c r="I10" i="25"/>
  <c r="I20" i="25"/>
  <c r="N16" i="3"/>
  <c r="J10" i="25"/>
  <c r="J20" i="25"/>
  <c r="J25" i="25"/>
  <c r="R21" i="17"/>
  <c r="N21" i="17"/>
  <c r="J21" i="17"/>
  <c r="F21" i="17"/>
  <c r="Q2" i="17"/>
  <c r="M2" i="17"/>
  <c r="I2" i="17"/>
  <c r="Q21" i="17"/>
  <c r="M21" i="17"/>
  <c r="I21" i="17"/>
  <c r="P2" i="17"/>
  <c r="L2" i="17"/>
  <c r="H2" i="17"/>
  <c r="P21" i="17"/>
  <c r="L21" i="17"/>
  <c r="H21" i="17"/>
  <c r="O2" i="17"/>
  <c r="K2" i="17"/>
  <c r="G2" i="17"/>
  <c r="S21" i="17"/>
  <c r="O21" i="17"/>
  <c r="K21" i="17"/>
  <c r="G21" i="17"/>
  <c r="R2" i="17"/>
  <c r="N2" i="17"/>
  <c r="J2" i="17"/>
  <c r="F2" i="17"/>
  <c r="P23" i="4"/>
  <c r="S23" i="4" s="1"/>
  <c r="P30" i="4"/>
  <c r="S30" i="4" s="1"/>
  <c r="P14" i="4"/>
  <c r="S14" i="4" s="1"/>
  <c r="P22" i="4"/>
  <c r="S22" i="4" s="1"/>
  <c r="P28" i="4"/>
  <c r="S28" i="4" s="1"/>
  <c r="P10" i="4"/>
  <c r="S10" i="4" s="1"/>
  <c r="P29" i="4"/>
  <c r="S29" i="4" s="1"/>
  <c r="S36" i="3"/>
  <c r="S37" i="3" s="1"/>
  <c r="S38" i="3" s="1"/>
  <c r="S39" i="3" s="1"/>
  <c r="S40" i="3" s="1"/>
  <c r="S41" i="3" s="1"/>
  <c r="K2" i="4"/>
  <c r="Q2" i="4"/>
  <c r="C13" i="13" l="1"/>
  <c r="V13" i="13" s="1"/>
  <c r="C19" i="8"/>
  <c r="C5" i="13"/>
  <c r="V5" i="13" s="1"/>
  <c r="C5" i="8"/>
  <c r="C4" i="13"/>
  <c r="V4" i="13" s="1"/>
  <c r="C4" i="8"/>
  <c r="C21" i="13"/>
  <c r="V21" i="13" s="1"/>
  <c r="C33" i="8"/>
  <c r="C25" i="13"/>
  <c r="V25" i="13" s="1"/>
  <c r="C37" i="8"/>
  <c r="C22" i="13"/>
  <c r="V22" i="13" s="1"/>
  <c r="C34" i="8"/>
  <c r="J6" i="25"/>
  <c r="J16" i="25"/>
  <c r="J26" i="25"/>
  <c r="J5" i="25"/>
  <c r="J11" i="25"/>
  <c r="J21" i="25"/>
  <c r="I5" i="25"/>
  <c r="I11" i="25"/>
  <c r="I21" i="25"/>
  <c r="I6" i="25"/>
  <c r="I16" i="25"/>
  <c r="I26" i="25"/>
  <c r="X2" i="4"/>
  <c r="C2" i="13"/>
  <c r="V2" i="13" s="1"/>
  <c r="C2" i="8"/>
  <c r="B13" i="17"/>
  <c r="J4" i="19"/>
  <c r="J6" i="19"/>
  <c r="J2" i="19"/>
  <c r="J3" i="19"/>
  <c r="J5" i="19"/>
  <c r="P2" i="19"/>
  <c r="P3" i="19"/>
  <c r="P5" i="19"/>
  <c r="P4" i="19"/>
  <c r="P6" i="19"/>
  <c r="K3" i="19"/>
  <c r="K5" i="19"/>
  <c r="K4" i="19"/>
  <c r="K6" i="19"/>
  <c r="K2" i="19"/>
  <c r="I4" i="19"/>
  <c r="I6" i="19"/>
  <c r="I2" i="19"/>
  <c r="I3" i="19"/>
  <c r="I5" i="19"/>
  <c r="H2" i="19"/>
  <c r="H3" i="19"/>
  <c r="H5" i="19"/>
  <c r="H4" i="19"/>
  <c r="H6" i="19"/>
  <c r="G3" i="19"/>
  <c r="G5" i="19"/>
  <c r="G4" i="19"/>
  <c r="G6" i="19"/>
  <c r="G2" i="19"/>
  <c r="Q4" i="19"/>
  <c r="Q6" i="19"/>
  <c r="Q2" i="19"/>
  <c r="Q3" i="19"/>
  <c r="Q5" i="19"/>
  <c r="R4" i="19"/>
  <c r="R6" i="19"/>
  <c r="R2" i="19"/>
  <c r="R3" i="19"/>
  <c r="R5" i="19"/>
  <c r="N4" i="19"/>
  <c r="N6" i="19"/>
  <c r="N2" i="19"/>
  <c r="N3" i="19"/>
  <c r="N5" i="19"/>
  <c r="M4" i="19"/>
  <c r="M6" i="19"/>
  <c r="M2" i="19"/>
  <c r="M3" i="19"/>
  <c r="M5" i="19"/>
  <c r="L2" i="19"/>
  <c r="L3" i="19"/>
  <c r="L5" i="19"/>
  <c r="L4" i="19"/>
  <c r="L6" i="19"/>
  <c r="O3" i="19"/>
  <c r="O5" i="19"/>
  <c r="O4" i="19"/>
  <c r="O6" i="19"/>
  <c r="O2" i="19"/>
  <c r="S3" i="19"/>
  <c r="S5" i="19"/>
  <c r="S4" i="19"/>
  <c r="S6" i="19"/>
  <c r="S2" i="19"/>
  <c r="S2" i="4"/>
  <c r="C8" i="17"/>
  <c r="C18" i="17"/>
  <c r="C26" i="17"/>
  <c r="B26" i="17"/>
  <c r="V34" i="8" l="1"/>
  <c r="Y34" i="8"/>
  <c r="Y33" i="8"/>
  <c r="V33" i="8"/>
  <c r="Y5" i="8"/>
  <c r="V5" i="8"/>
  <c r="Y37" i="8"/>
  <c r="V37" i="8"/>
  <c r="Y4" i="8"/>
  <c r="V4" i="8"/>
  <c r="Y19" i="8"/>
  <c r="V19" i="8"/>
  <c r="C8" i="13"/>
  <c r="C10" i="8"/>
  <c r="Y2" i="8"/>
  <c r="V2" i="8"/>
  <c r="B4" i="17"/>
  <c r="D3" i="17"/>
  <c r="D24" i="17"/>
  <c r="D8" i="17"/>
  <c r="C5" i="17"/>
  <c r="B27" i="17"/>
  <c r="E8" i="17"/>
  <c r="C4" i="17"/>
  <c r="D7" i="17"/>
  <c r="C32" i="17"/>
  <c r="D32" i="17"/>
  <c r="B5" i="17"/>
  <c r="B7" i="17"/>
  <c r="E18" i="17"/>
  <c r="E5" i="17"/>
  <c r="D5" i="17"/>
  <c r="D18" i="17"/>
  <c r="E22" i="17"/>
  <c r="C23" i="17"/>
  <c r="B23" i="17"/>
  <c r="B25" i="17"/>
  <c r="E3" i="17"/>
  <c r="B6" i="17"/>
  <c r="D6" i="17"/>
  <c r="E7" i="17"/>
  <c r="C6" i="17"/>
  <c r="B22" i="17"/>
  <c r="C27" i="17"/>
  <c r="B32" i="17"/>
  <c r="C24" i="17"/>
  <c r="E26" i="17"/>
  <c r="D4" i="17"/>
  <c r="C25" i="17"/>
  <c r="D23" i="17"/>
  <c r="B18" i="17"/>
  <c r="B3" i="17"/>
  <c r="D26" i="17"/>
  <c r="E23" i="17"/>
  <c r="E6" i="17"/>
  <c r="E4" i="17"/>
  <c r="E32" i="17"/>
  <c r="C22" i="17"/>
  <c r="C7" i="17"/>
  <c r="B24" i="17"/>
  <c r="D25" i="17"/>
  <c r="C3" i="17"/>
  <c r="B8" i="17"/>
  <c r="D22" i="17"/>
  <c r="E27" i="17"/>
  <c r="E24" i="17"/>
  <c r="C2" i="17" l="1"/>
  <c r="C21" i="17"/>
  <c r="D21" i="17"/>
  <c r="E2" i="17"/>
  <c r="E21" i="17"/>
  <c r="D2" i="17"/>
  <c r="B21" i="17"/>
  <c r="B2" i="17"/>
  <c r="D3" i="19" l="1"/>
  <c r="D2" i="19"/>
  <c r="D5" i="19"/>
  <c r="E4" i="19"/>
  <c r="F2" i="19"/>
  <c r="D4" i="19"/>
  <c r="F4" i="19"/>
  <c r="T21" i="17"/>
  <c r="F5" i="19"/>
  <c r="D6" i="19"/>
  <c r="F3" i="19"/>
  <c r="F6" i="19"/>
  <c r="C3" i="19"/>
  <c r="E5" i="19"/>
  <c r="E3" i="19"/>
  <c r="E2" i="19"/>
  <c r="E6" i="19"/>
  <c r="C4" i="19"/>
  <c r="C2" i="19"/>
  <c r="C5" i="19"/>
  <c r="C6" i="19"/>
  <c r="S467" i="4" l="1"/>
  <c r="T10" i="8" l="1"/>
  <c r="T8" i="13"/>
  <c r="V8" i="13" s="1"/>
  <c r="S3" i="17"/>
  <c r="S2" i="17" s="1"/>
  <c r="Y10" i="8" l="1"/>
  <c r="V10" i="8"/>
  <c r="T4" i="19"/>
  <c r="U4" i="19" s="1"/>
  <c r="T2" i="19"/>
  <c r="U2" i="19" s="1"/>
  <c r="T6" i="19"/>
  <c r="U6" i="19" s="1"/>
  <c r="T3" i="19"/>
  <c r="U3" i="19" s="1"/>
  <c r="T5" i="19"/>
  <c r="U5" i="19" s="1"/>
  <c r="T2" i="17"/>
</calcChain>
</file>

<file path=xl/sharedStrings.xml><?xml version="1.0" encoding="utf-8"?>
<sst xmlns="http://schemas.openxmlformats.org/spreadsheetml/2006/main" count="1992" uniqueCount="384">
  <si>
    <t>Editie pilot</t>
  </si>
  <si>
    <t>Casu Igor</t>
  </si>
  <si>
    <t>Florin Ionita</t>
  </si>
  <si>
    <t>Adrian Chiru</t>
  </si>
  <si>
    <t>decembrie 2017</t>
  </si>
  <si>
    <t>Cristina Man</t>
  </si>
  <si>
    <t>Eduard Ene</t>
  </si>
  <si>
    <t>Silviu Burcea</t>
  </si>
  <si>
    <t>ian-mar 2018</t>
  </si>
  <si>
    <t>apr-iun 2018</t>
  </si>
  <si>
    <t>Cristian Dumitru C</t>
  </si>
  <si>
    <t>Distanta: </t>
  </si>
  <si>
    <t>Viteza (min/km) </t>
  </si>
  <si>
    <t>Puncte Fete Baieti</t>
  </si>
  <si>
    <t>5 max 4:30/max 4:00</t>
  </si>
  <si>
    <t>4.5 max 4.45/max 4:15</t>
  </si>
  <si>
    <t>4 max 5:00/max 4:30</t>
  </si>
  <si>
    <t>3.5 max 5:15/max 4:45</t>
  </si>
  <si>
    <t>3 max 5:30/max 5:00</t>
  </si>
  <si>
    <t>2.5 max 5:45/max 5:15</t>
  </si>
  <si>
    <t>2 max 6:00/max 5:30</t>
  </si>
  <si>
    <t>1.5 max 6:30/max 6:00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</si>
  <si>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</si>
  <si>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</si>
  <si>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</si>
  <si>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</si>
  <si>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</si>
  <si>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</si>
  <si>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</si>
  <si>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</si>
  <si>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</si>
  <si>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</si>
  <si>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</si>
  <si>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</si>
  <si>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</si>
  <si>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</si>
  <si>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</si>
  <si>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</si>
  <si>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</si>
  <si>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TOTAL ETAPA</t>
  </si>
  <si>
    <t>Ziua postarii</t>
  </si>
  <si>
    <t>Check single entry</t>
  </si>
  <si>
    <t>oct-dec 2018</t>
  </si>
  <si>
    <t>Catalin Holban</t>
  </si>
  <si>
    <t>Ana-Maria Rusu</t>
  </si>
  <si>
    <t>Catalin Tintareanu</t>
  </si>
  <si>
    <t>Oana Elena</t>
  </si>
  <si>
    <t>Oana Trif</t>
  </si>
  <si>
    <t>Andrei Mezofii</t>
  </si>
  <si>
    <t>Dan Spataru</t>
  </si>
  <si>
    <t>Ovidiu Gavrilovici</t>
  </si>
  <si>
    <t>Robert Herman</t>
  </si>
  <si>
    <t>Andrei Diaconescu</t>
  </si>
  <si>
    <t>Bogdan Tala</t>
  </si>
  <si>
    <t>Anamaria Catalina</t>
  </si>
  <si>
    <t>Constandan Cornelius</t>
  </si>
  <si>
    <t>Marius Iulian Alecu</t>
  </si>
  <si>
    <t>Alex Ionut Husariu</t>
  </si>
  <si>
    <t>Cosmin Niculescu</t>
  </si>
  <si>
    <t>Adrico Adrian</t>
  </si>
  <si>
    <t>Flo Dum</t>
  </si>
  <si>
    <t>Vasi Minzatu</t>
  </si>
  <si>
    <t>Dan Mihaescu</t>
  </si>
  <si>
    <t>Giuliana Sadovei</t>
  </si>
  <si>
    <t>Marius Enescu</t>
  </si>
  <si>
    <t>Cosmin Constantin Popa</t>
  </si>
  <si>
    <t>Silvia Medinschi</t>
  </si>
  <si>
    <t>Daniel Moldoveanu</t>
  </si>
  <si>
    <t>Regulament:</t>
  </si>
  <si>
    <t>Loc</t>
  </si>
  <si>
    <t>DISTANTA</t>
  </si>
  <si>
    <t>TOTAL</t>
  </si>
  <si>
    <t>VITEZA</t>
  </si>
  <si>
    <t>Bonus elevatie</t>
  </si>
  <si>
    <t>Naidin Marian Laurentiu</t>
  </si>
  <si>
    <t>Gen</t>
  </si>
  <si>
    <t>ian-apr 2019</t>
  </si>
  <si>
    <t>Bonus distanta</t>
  </si>
  <si>
    <t>In fiecare LUNI, ora 23:59 (ora Romaniei). Ce se posteaza dupa aceasta data/ora nu va fi luat in considerare. Alergarea trebuie insa sa fie tot din saptamana etapei.</t>
  </si>
  <si>
    <t>Cristian Ungureanu</t>
  </si>
  <si>
    <t>Codrin Constantin</t>
  </si>
  <si>
    <t>Razvan Dobrovici</t>
  </si>
  <si>
    <t>Gorcioaia Flor Ionut</t>
  </si>
  <si>
    <t>mai-aug 2019</t>
  </si>
  <si>
    <t>Sistem de punctaj: </t>
  </si>
  <si>
    <t>Bonus viteza</t>
  </si>
  <si>
    <t>Bonus varsta</t>
  </si>
  <si>
    <t>Elevatie</t>
  </si>
  <si>
    <t>Borza Ionut</t>
  </si>
  <si>
    <t>sep-dec 2019</t>
  </si>
  <si>
    <t>ian-apr 2020</t>
  </si>
  <si>
    <t>1 max 9:00/ max 8:00</t>
  </si>
  <si>
    <t>BONUS VITEZA</t>
  </si>
  <si>
    <t>BONUS DIST</t>
  </si>
  <si>
    <t>Prima zi</t>
  </si>
  <si>
    <t>Ultima zi</t>
  </si>
  <si>
    <t>Andrei Ivanescu</t>
  </si>
  <si>
    <t>Oana Madalina Leonte</t>
  </si>
  <si>
    <t>Ioana Vaida</t>
  </si>
  <si>
    <t>Geo Ionut</t>
  </si>
  <si>
    <t>Elena Juganaru</t>
  </si>
  <si>
    <t>Teodor Petrut</t>
  </si>
  <si>
    <t>Hanchevici Codrut</t>
  </si>
  <si>
    <t>Ramona Matica</t>
  </si>
  <si>
    <t>Bogdan Covaci</t>
  </si>
  <si>
    <t>Old/new</t>
  </si>
  <si>
    <t>New</t>
  </si>
  <si>
    <t>iun-aug 2020</t>
  </si>
  <si>
    <t>Tip</t>
  </si>
  <si>
    <t>D</t>
  </si>
  <si>
    <t>V</t>
  </si>
  <si>
    <t>Viorel Tabara</t>
  </si>
  <si>
    <t>Mita Romanita</t>
  </si>
  <si>
    <t>Petru Dolhescu</t>
  </si>
  <si>
    <t>Tala Lucian</t>
  </si>
  <si>
    <t>Robea Ionut</t>
  </si>
  <si>
    <t>Tudor Cristian</t>
  </si>
  <si>
    <t>Mirea Gabriel Umberto</t>
  </si>
  <si>
    <t>Dranceanu Bogdan Valentin</t>
  </si>
  <si>
    <t>Gorcioaia Florin Ionut</t>
  </si>
  <si>
    <t>Codruta Holban</t>
  </si>
  <si>
    <t>Echipa</t>
  </si>
  <si>
    <t>Count of Tip</t>
  </si>
  <si>
    <t>Row Labels</t>
  </si>
  <si>
    <t>Total prezente</t>
  </si>
  <si>
    <t>Dora J Whitlock</t>
  </si>
  <si>
    <t>sep-dec 2020</t>
  </si>
  <si>
    <r>
      <t xml:space="preserve">Premii </t>
    </r>
    <r>
      <rPr>
        <b/>
        <sz val="9"/>
        <rFont val="Calibri"/>
        <family val="2"/>
        <scheme val="minor"/>
      </rPr>
      <t>(</t>
    </r>
    <r>
      <rPr>
        <sz val="9"/>
        <rFont val="Calibri"/>
        <family val="2"/>
        <scheme val="minor"/>
      </rPr>
      <t>alocarea va urma, ca e posibil sa avem mai multe)</t>
    </r>
  </si>
  <si>
    <t>Cristian Iancu</t>
  </si>
  <si>
    <t>Codruta Cioponea</t>
  </si>
  <si>
    <t>Steven White</t>
  </si>
  <si>
    <t>Alex Inger</t>
  </si>
  <si>
    <t>Danciu Alin Stelian</t>
  </si>
  <si>
    <t>Bogdan Cap</t>
  </si>
  <si>
    <t>Moving time</t>
  </si>
  <si>
    <t>Elapsed time</t>
  </si>
  <si>
    <r>
      <rPr>
        <b/>
        <sz val="9"/>
        <rFont val="Calibri"/>
        <family val="2"/>
        <scheme val="minor"/>
      </rPr>
      <t>ELEVATIE</t>
    </r>
    <r>
      <rPr>
        <sz val="9"/>
        <rFont val="Calibri"/>
        <family val="2"/>
        <scheme val="minor"/>
      </rPr>
      <t>: Pentru diferenta de nivel pozitiva (elevation) de 100m si peste se acorda proportional un nr de puncte egal cu elevatia impartita la 1500 (de exemplu: la o elevatie pozitiva de +300m vei avea 300/1500=0,2 puncte, la +1700m vei avea 1700/1500=1,13 puncte, iar la un +4000m vei avea 4000/1500=2,67 puncte bonus)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</si>
  <si>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3,6 puncte bonus, iar o fata care fuge cu 3:47 ia 4,5p bonus. Bonusul creste mai mult la viteze mai mari. ATENTIE: aici avem DISTANTA MINIMA de 1,609 km (o mila), pentru toata lumea, fiind o exceptie la art 8 din regulament!</t>
    </r>
  </si>
  <si>
    <t>Florin Zaharia</t>
  </si>
  <si>
    <t>Andrei Alexandru Gherasim</t>
  </si>
  <si>
    <t>Atentie: se apreciaza originalitatea. De asemenea, postarile similare repetitive duc la scaderea usoara a punctajului in timp.</t>
  </si>
  <si>
    <t>6. Cum se posteaza? Fiecare va posta alergarile (in ziua in care au fost facute, indiferent daca sunt antrenamente sau curse), OBLIGATORIU TREBUIND SA MENTIONEZE CU CARE PARTICIPA (HASTAG #ligaSYR si eventual #viteza/#distanta daca doreste) si o prezentare la latitudinea fiecaruia (poze, filmulete, descriere, ceva amuzant etc). IN CAZ DE LIPSA HASTAG, NU SE VA PUNCTA!!!. Daca ai mai multe alergari cu #ligaSYR, o luam doar pe prima. De calcule in excel ne ocupam noi.</t>
  </si>
  <si>
    <t>1. Cine poate participa? Oricine, membru al grupului Share your run. Ma pot inscrie ORICAND, prin simpla postare de alergari cu #ligaSYR. De preferat, totusi, sa se anunte.</t>
  </si>
  <si>
    <t>3. Cum se desfasoara? O ETAPA PE SAPTAMANA (luni-duminica) cu cate o singura alergare care puncteaza la categoriile distanta si viteza  (vezi mai jos baremul) plus eventuale bonusuri.</t>
  </si>
  <si>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</si>
  <si>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t>Se dau de la 0 la 6 puncte cu plusuri pentru: descriere frumoasa, originalitate, ceva amuzant, poze, nr de like-uri, conditii speciale, traseu desenat etc. Textele si pozele preluate nu va avantajeaza. Aici e la latitudinea fiecaruia sa impresioneze cum stie, iar noi vom incerca sa fim cat mai "obiectivi"; nu e nimic exact.</t>
  </si>
  <si>
    <t>Un juriu impartial format din Dan Spataru + cativa invitati (anonimi) va acorda note de la 0 la 6 si facem media.</t>
  </si>
  <si>
    <t>Atentie: luni se vor putea posta doar alergari facute sambata sau duminica. Alergarile din celelalte zile trebuie postate cel tarziu a doua zi, altfel nu se vor lua in seama.</t>
  </si>
  <si>
    <t>Ajustarea turelor cu elevatie generala semnificativ negativa: de la -50m elevație totală negativă, aplicăm un bonus negativ de elevatie. Fix același calcul ca la cel pozitiv, dar cu minus. Oricum, apelez la buna credință și fair play.</t>
  </si>
  <si>
    <t>P1</t>
  </si>
  <si>
    <t>P2</t>
  </si>
  <si>
    <t>P3</t>
  </si>
  <si>
    <t>5. Doar pentru postarea alergarilor de sambata si duminica, e voie sa se intarzie pana in lunea de dupa etapa (ora 23:59). Restul alergarilor se vor posta in ziua efectuarii sau maxim cu o zi intarziere, altfel nu se vor puncta.</t>
  </si>
  <si>
    <t>Adriana Ionascu Dinu</t>
  </si>
  <si>
    <t>Cristi Borcan</t>
  </si>
  <si>
    <t>Dan Rusu</t>
  </si>
  <si>
    <t>Mirela Resteman</t>
  </si>
  <si>
    <t>Galia Stainfeld</t>
  </si>
  <si>
    <t>Ifrim Gheorghe</t>
  </si>
  <si>
    <t>Mihaela Zaharie</t>
  </si>
  <si>
    <t>D/V</t>
  </si>
  <si>
    <t>Mariana Nenu</t>
  </si>
  <si>
    <t>ian-apr 2021</t>
  </si>
  <si>
    <t>Sezon 1</t>
  </si>
  <si>
    <t>Sezon 2</t>
  </si>
  <si>
    <t>Sezon 3</t>
  </si>
  <si>
    <t>Sezon 4</t>
  </si>
  <si>
    <t>Sezon 5</t>
  </si>
  <si>
    <t>Sezon 6</t>
  </si>
  <si>
    <t>Sezon 7</t>
  </si>
  <si>
    <t>Sezon 8</t>
  </si>
  <si>
    <t>Sezon 9</t>
  </si>
  <si>
    <t>Sezon 10</t>
  </si>
  <si>
    <t>Sezon 11</t>
  </si>
  <si>
    <t>Hall of Fame</t>
  </si>
  <si>
    <t>Points</t>
  </si>
  <si>
    <r>
      <t xml:space="preserve">Bonus (la final) pentru cei care au un numar de </t>
    </r>
    <r>
      <rPr>
        <b/>
        <sz val="9"/>
        <rFont val="Calibri"/>
        <family val="2"/>
        <scheme val="minor"/>
      </rPr>
      <t>etape cu punctaj minim la viteza</t>
    </r>
    <r>
      <rPr>
        <sz val="9"/>
        <rFont val="Calibri"/>
        <family val="2"/>
        <scheme val="minor"/>
      </rPr>
      <t>. Astfel, 1p bonus pentru min 5 etape cu puncte la viteza, 3p pentru min 10 etape, 5p pentru min 13 etape</t>
    </r>
  </si>
  <si>
    <r>
      <t>10. Sunt avantajati vitezistii sau long-runnerii? Nu, pentru ca ponderea viteza vs distanta va fi diferita, de la o etapa la alta (</t>
    </r>
    <r>
      <rPr>
        <b/>
        <sz val="9"/>
        <rFont val="Calibri"/>
        <family val="2"/>
        <scheme val="minor"/>
      </rPr>
      <t>75% vs 25%. In ultima etapa va fi 50%/50%</t>
    </r>
    <r>
      <rPr>
        <sz val="9"/>
        <rFont val="Calibri"/>
        <family val="2"/>
        <scheme val="minor"/>
      </rPr>
      <t>), avand totusi un echilibru pe tot sezonul intre categorii</t>
    </r>
  </si>
  <si>
    <t xml:space="preserve">11. Fiecare participant mentioneaza la ce vrea sa puncteze in fiecare etapa (viteza sau distanta) si va conta cu 75% la categoria respectiva, cealalta avand 25%. Daca nu se mentioneaza, se va puncta conform programului standard. Dupa epuizarea a 7 etape dintr-o anumita categorie, se va alege din cea ramasa, pana epuizam </t>
  </si>
  <si>
    <t>Fete</t>
  </si>
  <si>
    <t>Sub 2,5 km</t>
  </si>
  <si>
    <t>0p</t>
  </si>
  <si>
    <t>2,5-20 km</t>
  </si>
  <si>
    <t>Distanta/4</t>
  </si>
  <si>
    <t>Peste 20 km</t>
  </si>
  <si>
    <t>5p</t>
  </si>
  <si>
    <t>Baieti</t>
  </si>
  <si>
    <t>Sub 3 km</t>
  </si>
  <si>
    <t>3-21 km</t>
  </si>
  <si>
    <t>Distanta/4,2</t>
  </si>
  <si>
    <t>Peste 21 km</t>
  </si>
  <si>
    <t>13. Cum se face departajarea, in caz de egalitate de puncte? Distanta mai mare alergata, in cursul sezonului</t>
  </si>
  <si>
    <t>14. Fiecare participant, are dreptul la o saptamana de scutire (dupa ce a participat deja la macar una), pe motiv de sanatate, vacante etc, dar trebuie sa anunte in intervalul etapei. Va primi din oficiu 1,5 puncte</t>
  </si>
  <si>
    <t xml:space="preserve">15. Avem 5 echipe, stabilite prin optiunea fiecaruia, competitia fiind in acest caz doar de distractie. 
Punctajul de etapa se face ca media primilor 4 din echipa in fiecare etapa. </t>
  </si>
  <si>
    <t>16. Minim 12 etape prezente pentru a intra la tragerea la sorti pt premiile finale</t>
  </si>
  <si>
    <t>Prezentare (la fiecare 5 etape se puncteaza una prin tragere la sorti pentru concurentii care au postat min 1 saptamana) </t>
  </si>
  <si>
    <t>2. Poti participa la cate etape doresti/poti (nu eliminam pe motiv de absente)</t>
  </si>
  <si>
    <t xml:space="preserve">4. Chiar daca nu se va puncta in fiecare etapa, este nevoie sa avem si o prezentare in fiecare saptamana. De 3 ori pe sezon (dupa et 5/10/15), se va trage la sorti o prezentare din ultimile 5 etape (postata la vremea fiecarei etape, nu mai tarziu) cu care sa puncteze. Un juriu impartial va acorda un punctaj intre 0 si 6 puncte si se va face media, care se vor aduna la total. </t>
  </si>
  <si>
    <t>8. Ca să punctezi la viteză, trebuie să alergi minim 2,5 km la fete/ 3 km la baieti. Daca esti sub aceste limite, vei primi 0 la punctajul de viteza, dar poti lua in continuare punctele meritate la bonus (vezi mai jos).</t>
  </si>
  <si>
    <t>9. Folosim media aritmetica intre moving si elapsed time.</t>
  </si>
  <si>
    <t>12. Avem si bonusuri de elevatie, viteza, distanta si varsta (vedeti mai jos), ca EXCEPTIE la punctajele pentru distanta si viteza obisnuite</t>
  </si>
  <si>
    <r>
      <rPr>
        <b/>
        <sz val="9"/>
        <rFont val="Calibri"/>
        <family val="2"/>
        <scheme val="minor"/>
      </rPr>
      <t>DISTANTA</t>
    </r>
    <r>
      <rPr>
        <sz val="9"/>
        <rFont val="Calibri"/>
        <family val="2"/>
        <scheme val="minor"/>
      </rPr>
      <t>: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nu este conditionat de viteza minima.</t>
    </r>
  </si>
  <si>
    <t>Oana Solomon</t>
  </si>
  <si>
    <t>Magdalena Neagu</t>
  </si>
  <si>
    <t>10-16 mai</t>
  </si>
  <si>
    <t>Daniel Dragan</t>
  </si>
  <si>
    <t>Flower power</t>
  </si>
  <si>
    <t>UltrașiiSYR</t>
  </si>
  <si>
    <t>dist/4</t>
  </si>
  <si>
    <t>pct</t>
  </si>
  <si>
    <t>dist/4.2</t>
  </si>
  <si>
    <t>17-23 mai</t>
  </si>
  <si>
    <t>Cristina Dumitru</t>
  </si>
  <si>
    <t>Visan Cristina Stefania</t>
  </si>
  <si>
    <t>Cate un voucher de 300 lei de la Infinityrun.ro pentru castigatorii la F/M</t>
  </si>
  <si>
    <t>3 pachete cu cate 2 carti de la Pilotbooks.ro (tragere la sorti)</t>
  </si>
  <si>
    <t>2 tricouri brodate, oferite de GaliaSteinf_Art_Embroidery (tragere la sorti)</t>
  </si>
  <si>
    <t>5 spalari auto (interior+exterior) oferite de Laurentiu Daniel Moga la spalatoria si curatatoria profesionala din Militari/metrou Preciziei (tragere la sorti)</t>
  </si>
  <si>
    <t>3 vouchere pentru verificari musculo scheletrale si biomecanice de la Kinetic Sport &amp; Medicine (tragere la sorti)</t>
  </si>
  <si>
    <t>24-30 mai</t>
  </si>
  <si>
    <t>Daniel Florin</t>
  </si>
  <si>
    <t>Asan Arun</t>
  </si>
  <si>
    <t>Medie</t>
  </si>
  <si>
    <t>31 mai-6 iunie</t>
  </si>
  <si>
    <t>7 - 13 iunie</t>
  </si>
  <si>
    <t>1. Vasi Minzatu</t>
  </si>
  <si>
    <t>2. Mihaela Zaharie</t>
  </si>
  <si>
    <t>3. Andrei Mezofii</t>
  </si>
  <si>
    <t>4. Hanchevici Codrut</t>
  </si>
  <si>
    <t>5. Cosmin Constantin Popa</t>
  </si>
  <si>
    <t>6. Daniel Dragan</t>
  </si>
  <si>
    <t>7. Cristina Man</t>
  </si>
  <si>
    <t>8. Constandan Cornelius</t>
  </si>
  <si>
    <t>9. Codrin Constantin</t>
  </si>
  <si>
    <t>10. Daniel Moldoveanu</t>
  </si>
  <si>
    <t>11. Dan Rusu</t>
  </si>
  <si>
    <t>12. Visan Cristina Stefania</t>
  </si>
  <si>
    <t>13. Galia Stainfeld</t>
  </si>
  <si>
    <t>14. Robert Herman</t>
  </si>
  <si>
    <t>15. Dan Spataru</t>
  </si>
  <si>
    <t>16. Daniel Florin</t>
  </si>
  <si>
    <t>17. Silvia Medinschi</t>
  </si>
  <si>
    <t>18. Ovidiu Gavrilovici</t>
  </si>
  <si>
    <t>19. Viorel Tabara</t>
  </si>
  <si>
    <t>20. Andrei Diaconescu</t>
  </si>
  <si>
    <t>21. Flo Dum</t>
  </si>
  <si>
    <t>22. Adriana Ionascu Dinu</t>
  </si>
  <si>
    <t>23. Magdalena Neagu</t>
  </si>
  <si>
    <t>24. Bogdan Tala</t>
  </si>
  <si>
    <t>25. Danciu Alin Stelian</t>
  </si>
  <si>
    <t>26. Oana Trif</t>
  </si>
  <si>
    <t>27. Cristina Dumitru</t>
  </si>
  <si>
    <t>28. Catalin Holban</t>
  </si>
  <si>
    <t>29. Dranceanu Bogdan Valentin</t>
  </si>
  <si>
    <t>30. Ramona Matica</t>
  </si>
  <si>
    <t>31. Cristian Iancu</t>
  </si>
  <si>
    <t>32. Oana Solomon</t>
  </si>
  <si>
    <t>33. Cristi Borcan</t>
  </si>
  <si>
    <t>34. Gorcioaia Florin Ionut</t>
  </si>
  <si>
    <t>35. Razvan Dobrovici</t>
  </si>
  <si>
    <t>https://www.facebook.com/groups/657276174438565/permalink/1929912187174951/</t>
  </si>
  <si>
    <t>https://www.facebook.com/groups/657276174438565/permalink/1934002850099218/</t>
  </si>
  <si>
    <t>https://www.facebook.com/groups/657276174438565/permalink/1940814496084720/</t>
  </si>
  <si>
    <t>https://www.facebook.com/groups/657276174438565/permalink/1946086462224190/</t>
  </si>
  <si>
    <t>https://www.facebook.com/groups/657276174438565/permalink/1952310528268450/</t>
  </si>
  <si>
    <t>https://www.facebook.com/groups/657276174438565/permalink/1929496660549837/</t>
  </si>
  <si>
    <t>https://www.facebook.com/groups/657276174438565/permalink/1935469019952601/</t>
  </si>
  <si>
    <t>https://www.facebook.com/groups/657276174438565/permalink/1941254369374066/</t>
  </si>
  <si>
    <t>https://www.facebook.com/groups/657276174438565/permalink/1947348172098019/</t>
  </si>
  <si>
    <t>https://www.facebook.com/groups/657276174438565/permalink/1949251311907705/</t>
  </si>
  <si>
    <t>https://www.facebook.com/groups/657276174438565/permalink/1926732890826214/</t>
  </si>
  <si>
    <t>https://www.facebook.com/groups/657276174438565/permalink/1935260049973498/</t>
  </si>
  <si>
    <t>https://www.facebook.com/groups/657276174438565/permalink/1939008136265356/</t>
  </si>
  <si>
    <t>https://www.facebook.com/groups/657276174438565/permalink/1946658302167006/</t>
  </si>
  <si>
    <t>https://www.facebook.com/groups/657276174438565/permalink/1947022235463946/</t>
  </si>
  <si>
    <t>https://www.facebook.com/groups/657276174438565/permalink/1940288606137309/</t>
  </si>
  <si>
    <t>https://www.facebook.com/groups/657276174438565/permalink/1934738366692333/</t>
  </si>
  <si>
    <t>https://www.facebook.com/groups/657276174438565/permalink/1940412199458283/</t>
  </si>
  <si>
    <t>https://www.facebook.com/groups/657276174438565/permalink/1945854242247412/</t>
  </si>
  <si>
    <t>https://www.facebook.com/groups/657276174438565/permalink/1953004724865697/</t>
  </si>
  <si>
    <t>https://www.facebook.com/groups/657276174438565/permalink/1930665310432972/</t>
  </si>
  <si>
    <t>https://www.facebook.com/groups/657276174438565/permalink/1934494976716672/</t>
  </si>
  <si>
    <t>https://www.facebook.com/groups/657276174438565/permalink/1940300616136108/</t>
  </si>
  <si>
    <t>https://www.facebook.com/groups/657276174438565/permalink/1946596135506556/</t>
  </si>
  <si>
    <t>https://www.facebook.com/groups/657276174438565/permalink/1951223861710450/</t>
  </si>
  <si>
    <t>https://www.facebook.com/groups/657276174438565/permalink/1929939487172221/</t>
  </si>
  <si>
    <t>https://www.facebook.com/groups/657276174438565/permalink/1935638259935677/</t>
  </si>
  <si>
    <t>https://www.facebook.com/groups/657276174438565/permalink/1941946842638152/</t>
  </si>
  <si>
    <t>https://www.facebook.com/groups/657276174438565/permalink/1945757592257077/</t>
  </si>
  <si>
    <t>https://www.facebook.com/groups/657276174438565/permalink/1951784444987725/</t>
  </si>
  <si>
    <t>https://www.facebook.com/groups/657276174438565/permalink/1929767250522778/</t>
  </si>
  <si>
    <t>https://www.facebook.com/groups/657276174438565/permalink/1941022146063955/</t>
  </si>
  <si>
    <t>https://www.facebook.com/groups/657276174438565/permalink/1941941759305327/</t>
  </si>
  <si>
    <t>https://www.facebook.com/groups/657276174438565/permalink/1945030115663158/</t>
  </si>
  <si>
    <t>https://www.facebook.com/groups/657276174438565/permalink/1951821898317313/</t>
  </si>
  <si>
    <t>Link</t>
  </si>
  <si>
    <t>Jurat 1</t>
  </si>
  <si>
    <t>Jurat 2</t>
  </si>
  <si>
    <t>Jurat 3</t>
  </si>
  <si>
    <t>14-20 iunie</t>
  </si>
  <si>
    <t>P</t>
  </si>
  <si>
    <t>36. Asan Arun</t>
  </si>
  <si>
    <t>7. Se accepta orice aplicatie (Garmin, Strava, Endomondo, Adidas etc). ATENTIE! POSTAREA SA FIE VIZIBILA DE CATRE TOTI si fara print screen, DOAR LINK DIN APLICATIE. 
Se accepta si alergari pe banda, dar nu introduse manual in aplicatie.  Atentie! Incercati sa nu dati block pe facebook celorlalti membri SYR. Riscati sa nu fiti punctat, daca juriul nu vede postarea</t>
  </si>
  <si>
    <t>2 pachete de la Life Care, oferite de Robert Herman, cate unul pentru fete, respectiv baieti, prin tragere la sorti</t>
  </si>
  <si>
    <t>1 inscriere la Iezer Papusa Trail Race - 25 septembrie 2021 (tragere la sorti)</t>
  </si>
  <si>
    <t>Mediana</t>
  </si>
  <si>
    <t xml:space="preserve">21-27 iunie </t>
  </si>
  <si>
    <t>Ghizela Vonica</t>
  </si>
  <si>
    <t>28 iunie-4 iulie</t>
  </si>
  <si>
    <t>5-11 iulie</t>
  </si>
  <si>
    <t>12-18 iulie 2021</t>
  </si>
  <si>
    <t>Flo dum https://www.facebook.com/groups/657276174438565/permalink/1964409917058511/</t>
  </si>
  <si>
    <t>Daniel Moldoveanu https://www.facebook.com/groups/657276174438565/permalink/1962546003911569/</t>
  </si>
  <si>
    <t>Danciu https://www.facebook.com/groups/657276174438565/permalink/1978144069018429/</t>
  </si>
  <si>
    <t>Oana Trif https://www.facebook.com/groups/657276174438565/permalink/1964374627062040/</t>
  </si>
  <si>
    <t>Viorel Tabără https://www.facebook.com/groups/657276174438565/permalink/1978304402335729/</t>
  </si>
  <si>
    <t>Cosmin Constantin Popa https://www.facebook.com/groups/657276174438565/permalink/1963543093811860/</t>
  </si>
  <si>
    <t>Codruț Hanchevici https://www.facebook.com/groups/657276174438565/permalink/1963231903842979/</t>
  </si>
  <si>
    <t>Dan Spataru https://www.facebook.com/groups/657276174438565/permalink/1967022206797282/</t>
  </si>
  <si>
    <t>Adriana Ionașcu https://www.facebook.com/groups/657276174438565/permalink/1979559995543503/</t>
  </si>
  <si>
    <t>Vișan Cristina https://www.facebook.com/groups/657276174438565/permalink/1980036568829179/</t>
  </si>
  <si>
    <t>Bogdan Tala https://www.facebook.com/groups/657276174438565/permalink/1958326154333554/</t>
  </si>
  <si>
    <t>Asan Arun https://www.facebook.com/groups/657276174438565/permalink/1955705457928957/</t>
  </si>
  <si>
    <t>Ghizela Vonica https://www.facebook.com/groups/657276174438565/permalink/1966775183488651/</t>
  </si>
  <si>
    <t>Gorcioaia Florin Ionut https://www.facebook.com/groups/657276174438565/permalink/1972575552908614/</t>
  </si>
  <si>
    <t>Dan Rusu https://www.facebook.com/groups/657276174438565/permalink/1957537954412374/</t>
  </si>
  <si>
    <t>Răzvan Dobrovici https://www.facebook.com/groups/657276174438565/permalink/1957652437734259/</t>
  </si>
  <si>
    <t>Codrin Constantin https://www.facebook.com/groups/657276174438565/permalink/1960093814156788/</t>
  </si>
  <si>
    <t>Constandan Cornelius https://www.facebook.com/groups/657276174438565/permalink/1974339862732183/</t>
  </si>
  <si>
    <t>Ovidiu Gavrilovici https://www.facebook.com/groups/657276174438565/permalink/1978851588947677/</t>
  </si>
  <si>
    <t>Oana Solomon https://www.facebook.com/groups/657276174438565/permalink/1958261624340007/</t>
  </si>
  <si>
    <t>Galia Stainfeld https://www.facebook.com/groups/657276174438565/permalink/1956947667804736/</t>
  </si>
  <si>
    <t>Andrei Diaconescu https://www.facebook.com/groups/657276174438565/permalink/1969986009834235/</t>
  </si>
  <si>
    <t>Ramona Matica https://www.facebook.com/groups/657276174438565/permalink/1968885759944260/</t>
  </si>
  <si>
    <t>Cristian Iancu https://www.facebook.com/groups/657276174438565/permalink/1956531834512986/</t>
  </si>
  <si>
    <t>Cristina Man https://www.facebook.com/groups/657276174438565/permalink/1979835205515982/</t>
  </si>
  <si>
    <t>Silvia Medinschi https://www.facebook.com/groups/657276174438565/permalink/1954120584754111/</t>
  </si>
  <si>
    <t>Daniel Florin https://www.facebook.com/groups/657276174438565/permalink/1960515597447943/</t>
  </si>
  <si>
    <t>Robert Herman https://www.facebook.com/groups/657276174438565/permalink/1968844209948415/</t>
  </si>
  <si>
    <t>Vasi Minzatu https://www.facebook.com/groups/657276174438565/permalink/1957555011077335/</t>
  </si>
  <si>
    <t>Magdalena Neagu https://www.facebook.com/groups/657276174438565/permalink/1979228895576613/</t>
  </si>
  <si>
    <t>Cristina Dumitru https://www.facebook.com/groups/657276174438565/permalink/1957466274419542/</t>
  </si>
  <si>
    <t>Mihaela Zaharie https://www.facebook.com/groups/657276174438565/permalink/1964362170396619/</t>
  </si>
  <si>
    <t>Dranceanu Bogdan https://www.facebook.com/groups/657276174438565/permalink/1968713173294852/</t>
  </si>
  <si>
    <t>19-25 iulie 2021</t>
  </si>
  <si>
    <t>26 iulie-1 august 2021</t>
  </si>
  <si>
    <t>2-8 august 2021</t>
  </si>
  <si>
    <t>9-15 august</t>
  </si>
  <si>
    <t>16-22 august</t>
  </si>
  <si>
    <t>xa</t>
  </si>
  <si>
    <t>Daniel Florin https://www.facebook.com/groups/657276174438565/permalink/1985051338327702/</t>
  </si>
  <si>
    <t>Galia Stainfeld https://www.facebook.com/groups/657276174438565/permalink/1988628957969940/</t>
  </si>
  <si>
    <t>Dranceanu Bogdan https://www.facebook.com/groups/657276174438565/permalink/1993599064139596/</t>
  </si>
  <si>
    <t>Cristian Iancu https://www.facebook.com/groups/657276174438565/permalink/2002150403284462/</t>
  </si>
  <si>
    <t>Bogdan Tala https://www.facebook.com/groups/657276174438565/permalink/2007097489456420/</t>
  </si>
  <si>
    <t>Flo dum https://www.facebook.com/groups/657276174438565/permalink/1996498390516330/</t>
  </si>
  <si>
    <t>Magdalena Neagu https://www.facebook.com/groups/657276174438565/permalink/1990570797775756/</t>
  </si>
  <si>
    <t>Hanchevici Codruț https://www.facebook.com/groups/657276174438565/permalink/1996259623873540/</t>
  </si>
  <si>
    <t>Ghizela Vonica https://www.facebook.com/groups/657276174438565/permalink/1997966817036154/</t>
  </si>
  <si>
    <t>Vișan Cristina Ștefania https://www.facebook.com/groups/657276174438565/permalink/2006748329491336/</t>
  </si>
  <si>
    <t>Robert Herman https://www.facebook.com/groups/657276174438565/permalink/1985255824973920/</t>
  </si>
  <si>
    <t>Viorel Tabără https://www.facebook.com/groups/657276174438565/permalink/1989756901190479/</t>
  </si>
  <si>
    <t>Cristina Man https://www.facebook.com/groups/657276174438565/permalink/1996510940515075/</t>
  </si>
  <si>
    <t>Ovidiu Gavrilovici https://www.facebook.com/groups/657276174438565/permalink/1982149788617857/</t>
  </si>
  <si>
    <t>Danciu Stelian Alin https://www.facebook.com/groups/657276174438565/permalink/2004109073088595/</t>
  </si>
  <si>
    <t>Vasi Minzatu https://www.facebook.com/groups/657276174438565/permalink/1995250437307792/</t>
  </si>
  <si>
    <t>Răzvan Dobrovici https://www.facebook.com/groups/657276174438565/permalink/1994780190688150/</t>
  </si>
  <si>
    <t>Andrei Diaconescu https://www.facebook.com/groups/657276174438565/permalink/1996767730489396/</t>
  </si>
  <si>
    <t>Dan Spataru https://www.facebook.com/groups/657276174438565/permalink/1997981230368046/</t>
  </si>
  <si>
    <t>Gorcioaia Florin Ionut https://www.facebook.com/groups/657276174438565/permalink/2004747036358132/</t>
  </si>
  <si>
    <t>Codrin Constantin https://www.facebook.com/groups/657276174438565/permalink/1985981264901376/</t>
  </si>
  <si>
    <t>Silvia Medinschi https://www.facebook.com/groups/657276174438565/permalink/1988794154620087/</t>
  </si>
  <si>
    <t>Cosmin Constantin Popa https://www.facebook.com/groups/657276174438565/permalink/1995456480620521/</t>
  </si>
  <si>
    <t>Mihaela Zaharie https://www.facebook.com/groups/657276174438565/permalink/1998717866961049/</t>
  </si>
  <si>
    <t>Ramona Matica https://www.facebook.com/groups/657276174438565/permalink/2006261906206645/</t>
  </si>
  <si>
    <t>1 tricou tehnic de la Bloodfluencers, marime la alegere</t>
  </si>
  <si>
    <t>mai-aug 2021</t>
  </si>
  <si>
    <t>Tricou GaliaSteinf_Art_Embroidery (F)</t>
  </si>
  <si>
    <t>Tricou GaliaSteinf_Art_Embroidery (B)</t>
  </si>
  <si>
    <t>Pachet Life Care (F)</t>
  </si>
  <si>
    <t>Pachet Life Care (B)</t>
  </si>
  <si>
    <t>3 pachete a cate 2 carti pilotbooks.ro;</t>
  </si>
  <si>
    <t>3 vouchere pentru verificari musculo scheletrale si biomecanice de la Kinetic Sport &amp; Medicine</t>
  </si>
  <si>
    <t>1 inscriere la Iezer Papusa Trail Race 25 septembrie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</si>
</sst>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_(* \(#,##0.00\);_(* &quot;-&quot;??_);_(@_)"/>
    <numFmt numFmtId="164" formatCode="_-* #,##0.00_-;\-* #,##0.00_-;_-* &quot;-&quot;??_-;_-@_-"/>
    <numFmt numFmtId="165" formatCode="h:mm:ss;@"/>
    <numFmt numFmtId="166" formatCode="_(* #,##0.0_);_(* \(#,##0.0\);_(* &quot;-&quot;??_);_(@_)"/>
    <numFmt numFmtId="167" formatCode="_(* #,##0_);_(* \(#,##0\);_(* &quot;-&quot;??_);_(@_)"/>
    <numFmt numFmtId="168" formatCode="0.0"/>
    <numFmt numFmtId="169" formatCode="[$-F800]dddd\,\ mmmm\ dd\,\ yyyy"/>
    <numFmt numFmtId="170" formatCode="[$-409]d\-mmm\-yy;@"/>
    <numFmt numFmtId="171" formatCode="_(* #,##0.0000_);_(* \(#,##0.0000\);_(* &quot;-&quot;??_);_(@_)"/>
    <numFmt numFmtId="172" formatCode="0.000"/>
  </numFmts>
  <fonts count="23"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sz val="9"/>
      <color rgb="FF0070C0"/>
      <name val="Calibri"/>
      <family val="2"/>
      <scheme val="minor"/>
    </font>
    <font>
      <i/>
      <sz val="9"/>
      <name val="Calibri"/>
      <family val="2"/>
      <scheme val="minor"/>
    </font>
    <font>
      <sz val="8"/>
      <color rgb="FF000000"/>
      <name val="Tahoma"/>
      <family val="2"/>
    </font>
    <font>
      <u/>
      <sz val="11"/>
      <color theme="10"/>
      <name val="Calibri"/>
      <family val="2"/>
      <scheme val="minor"/>
    </font>
    <font>
      <strike/>
      <sz val="9"/>
      <name val="Calibri"/>
      <family val="2"/>
      <scheme val="minor"/>
    </font>
  </fonts>
  <fills count="16">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66CC"/>
        <bgColor indexed="64"/>
      </patternFill>
    </fill>
    <fill>
      <patternFill patternType="solid">
        <fgColor rgb="FF00B0F0"/>
        <bgColor indexed="64"/>
      </patternFill>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4">
    <xf numFmtId="0" fontId="0" fillId="0" borderId="0"/>
    <xf numFmtId="43" fontId="10" fillId="0" borderId="0" applyFont="0" applyFill="0" applyBorder="0" applyAlignment="0" applyProtection="0"/>
    <xf numFmtId="164" fontId="10" fillId="0" borderId="0" applyFont="0" applyFill="0" applyBorder="0" applyAlignment="0" applyProtection="0"/>
    <xf numFmtId="0" fontId="21" fillId="0" borderId="0" applyNumberFormat="0" applyFill="0" applyBorder="0" applyAlignment="0" applyProtection="0"/>
  </cellStyleXfs>
  <cellXfs count="152">
    <xf numFmtId="0" fontId="0" fillId="0" borderId="0" xfId="0"/>
    <xf numFmtId="17" fontId="0" fillId="0" borderId="0" xfId="0" quotePrefix="1" applyNumberFormat="1"/>
    <xf numFmtId="0" fontId="1" fillId="0" borderId="0" xfId="0" applyFont="1" applyBorder="1"/>
    <xf numFmtId="0" fontId="2" fillId="2" borderId="0" xfId="0" applyFont="1" applyFill="1" applyBorder="1" applyAlignment="1">
      <alignment horizontal="center" wrapText="1"/>
    </xf>
    <xf numFmtId="0" fontId="2" fillId="2" borderId="0" xfId="0" applyFont="1" applyFill="1" applyBorder="1" applyAlignment="1">
      <alignment horizontal="right" wrapText="1"/>
    </xf>
    <xf numFmtId="0" fontId="1" fillId="0" borderId="0" xfId="0" applyFont="1" applyBorder="1" applyAlignment="1">
      <alignment wrapText="1"/>
    </xf>
    <xf numFmtId="0" fontId="1" fillId="3" borderId="0" xfId="0" applyFont="1" applyFill="1" applyBorder="1" applyAlignment="1">
      <alignment wrapText="1"/>
    </xf>
    <xf numFmtId="0" fontId="2" fillId="3" borderId="0" xfId="0" applyFont="1" applyFill="1" applyBorder="1" applyAlignment="1">
      <alignment horizontal="center" wrapText="1"/>
    </xf>
    <xf numFmtId="0" fontId="3" fillId="4" borderId="0" xfId="0" applyFont="1" applyFill="1" applyBorder="1" applyAlignment="1">
      <alignment wrapText="1"/>
    </xf>
    <xf numFmtId="0" fontId="3" fillId="4" borderId="0" xfId="0" applyFont="1" applyFill="1" applyBorder="1" applyAlignment="1">
      <alignment horizontal="right" wrapText="1"/>
    </xf>
    <xf numFmtId="0" fontId="3" fillId="5" borderId="0" xfId="0" applyFont="1" applyFill="1" applyBorder="1" applyAlignment="1">
      <alignment wrapText="1"/>
    </xf>
    <xf numFmtId="21" fontId="3" fillId="5" borderId="0" xfId="0" applyNumberFormat="1" applyFont="1" applyFill="1" applyBorder="1" applyAlignment="1">
      <alignment horizontal="right" wrapText="1"/>
    </xf>
    <xf numFmtId="0" fontId="3" fillId="5" borderId="0" xfId="0" applyFont="1" applyFill="1" applyBorder="1" applyAlignment="1">
      <alignment horizontal="right" wrapText="1"/>
    </xf>
    <xf numFmtId="0" fontId="1" fillId="0" borderId="0" xfId="0" applyFont="1" applyBorder="1" applyAlignment="1">
      <alignment horizontal="right" wrapText="1"/>
    </xf>
    <xf numFmtId="9" fontId="3" fillId="0" borderId="0" xfId="0" applyNumberFormat="1" applyFont="1" applyBorder="1" applyAlignment="1">
      <alignment horizontal="right" wrapText="1"/>
    </xf>
    <xf numFmtId="0" fontId="1" fillId="5" borderId="0" xfId="0" applyFont="1" applyFill="1" applyBorder="1" applyAlignment="1">
      <alignment wrapText="1"/>
    </xf>
    <xf numFmtId="0" fontId="2" fillId="0" borderId="0" xfId="0" applyFont="1" applyBorder="1" applyAlignment="1">
      <alignment wrapText="1"/>
    </xf>
    <xf numFmtId="165" fontId="1" fillId="0" borderId="0" xfId="0" applyNumberFormat="1" applyFont="1"/>
    <xf numFmtId="0" fontId="4" fillId="0" borderId="0" xfId="0" applyFont="1"/>
    <xf numFmtId="0" fontId="6" fillId="0" borderId="0" xfId="0" applyFont="1" applyBorder="1" applyAlignment="1">
      <alignment wrapText="1"/>
    </xf>
    <xf numFmtId="0" fontId="7" fillId="0" borderId="0" xfId="0" applyFont="1"/>
    <xf numFmtId="0" fontId="2" fillId="0" borderId="0" xfId="0" applyFont="1" applyFill="1" applyBorder="1" applyAlignment="1">
      <alignment wrapText="1"/>
    </xf>
    <xf numFmtId="0" fontId="6" fillId="2" borderId="0" xfId="0" applyFont="1" applyFill="1" applyBorder="1" applyAlignment="1">
      <alignment wrapText="1"/>
    </xf>
    <xf numFmtId="0" fontId="6" fillId="3" borderId="0" xfId="0" applyFont="1" applyFill="1" applyBorder="1" applyAlignment="1">
      <alignment wrapText="1"/>
    </xf>
    <xf numFmtId="43" fontId="2" fillId="0" borderId="0" xfId="1" applyNumberFormat="1" applyFont="1" applyBorder="1" applyAlignment="1">
      <alignment wrapText="1"/>
    </xf>
    <xf numFmtId="43" fontId="3" fillId="0" borderId="0" xfId="1" applyNumberFormat="1" applyFont="1" applyBorder="1" applyAlignment="1">
      <alignment horizontal="right" wrapText="1"/>
    </xf>
    <xf numFmtId="43" fontId="1" fillId="0" borderId="0" xfId="1" applyNumberFormat="1" applyFont="1" applyBorder="1"/>
    <xf numFmtId="0" fontId="1" fillId="0" borderId="0" xfId="0" applyFont="1" applyFill="1" applyBorder="1"/>
    <xf numFmtId="0" fontId="1" fillId="0" borderId="0" xfId="0" applyFont="1" applyFill="1" applyBorder="1" applyAlignment="1">
      <alignment horizontal="right" wrapText="1"/>
    </xf>
    <xf numFmtId="9" fontId="3" fillId="0" borderId="0" xfId="0" applyNumberFormat="1" applyFont="1" applyFill="1" applyBorder="1" applyAlignment="1">
      <alignment horizontal="right" wrapText="1"/>
    </xf>
    <xf numFmtId="166" fontId="2" fillId="0" borderId="0" xfId="1" applyNumberFormat="1" applyFont="1" applyFill="1" applyBorder="1" applyAlignment="1">
      <alignment wrapText="1"/>
    </xf>
    <xf numFmtId="166" fontId="1" fillId="0" borderId="0" xfId="1" applyNumberFormat="1" applyFont="1" applyFill="1" applyBorder="1"/>
    <xf numFmtId="167" fontId="1" fillId="0" borderId="0" xfId="1" applyNumberFormat="1" applyFont="1" applyBorder="1"/>
    <xf numFmtId="0" fontId="1" fillId="6" borderId="0" xfId="0" applyFont="1" applyFill="1"/>
    <xf numFmtId="168" fontId="1" fillId="6" borderId="0" xfId="0" applyNumberFormat="1" applyFont="1" applyFill="1"/>
    <xf numFmtId="0" fontId="11" fillId="0" borderId="0" xfId="0" applyFont="1" applyFill="1" applyBorder="1" applyAlignment="1">
      <alignment vertical="center"/>
    </xf>
    <xf numFmtId="0" fontId="12" fillId="0" borderId="0" xfId="0" applyFont="1" applyFill="1" applyBorder="1" applyAlignment="1">
      <alignment vertical="center"/>
    </xf>
    <xf numFmtId="0" fontId="12" fillId="0" borderId="0" xfId="0" applyFont="1" applyBorder="1" applyAlignment="1">
      <alignment vertical="center"/>
    </xf>
    <xf numFmtId="169" fontId="1" fillId="0" borderId="0" xfId="0" applyNumberFormat="1" applyFont="1" applyFill="1" applyBorder="1" applyAlignment="1">
      <alignment wrapText="1"/>
    </xf>
    <xf numFmtId="0" fontId="2" fillId="0" borderId="0" xfId="0" applyFont="1" applyBorder="1" applyAlignment="1">
      <alignment horizontal="left" wrapText="1"/>
    </xf>
    <xf numFmtId="0" fontId="8" fillId="6" borderId="0" xfId="0" applyFont="1" applyFill="1" applyBorder="1" applyAlignment="1">
      <alignment horizontal="center"/>
    </xf>
    <xf numFmtId="168" fontId="8" fillId="6" borderId="0" xfId="0" applyNumberFormat="1" applyFont="1" applyFill="1" applyBorder="1" applyAlignment="1">
      <alignment horizontal="center"/>
    </xf>
    <xf numFmtId="0" fontId="8" fillId="7" borderId="0" xfId="0" applyFont="1" applyFill="1" applyBorder="1" applyAlignment="1">
      <alignment horizontal="center"/>
    </xf>
    <xf numFmtId="2" fontId="9" fillId="7" borderId="0" xfId="0" applyNumberFormat="1" applyFont="1" applyFill="1" applyBorder="1" applyAlignment="1">
      <alignment horizontal="center"/>
    </xf>
    <xf numFmtId="0" fontId="1" fillId="0" borderId="0" xfId="0" applyFont="1" applyFill="1"/>
    <xf numFmtId="0" fontId="13" fillId="0" borderId="0" xfId="0" applyFont="1" applyBorder="1" applyAlignment="1">
      <alignment vertical="center"/>
    </xf>
    <xf numFmtId="0" fontId="8" fillId="0" borderId="0" xfId="0" applyFont="1" applyFill="1" applyBorder="1" applyAlignment="1">
      <alignment horizontal="center"/>
    </xf>
    <xf numFmtId="0" fontId="1" fillId="0" borderId="0" xfId="0" applyFont="1" applyFill="1" applyBorder="1" applyAlignment="1">
      <alignment horizontal="center"/>
    </xf>
    <xf numFmtId="0" fontId="6" fillId="0" borderId="0" xfId="0" applyFont="1" applyFill="1" applyBorder="1" applyAlignment="1">
      <alignment horizontal="center"/>
    </xf>
    <xf numFmtId="0" fontId="6" fillId="0" borderId="0" xfId="0" applyFont="1" applyFill="1"/>
    <xf numFmtId="1" fontId="8" fillId="6" borderId="0" xfId="0" applyNumberFormat="1" applyFont="1" applyFill="1" applyBorder="1" applyAlignment="1">
      <alignment horizontal="left" vertical="top"/>
    </xf>
    <xf numFmtId="2" fontId="1" fillId="0" borderId="0" xfId="0" applyNumberFormat="1" applyFont="1" applyFill="1" applyBorder="1"/>
    <xf numFmtId="0" fontId="14" fillId="8" borderId="0" xfId="0" applyFont="1" applyFill="1" applyBorder="1" applyAlignment="1">
      <alignment wrapText="1"/>
    </xf>
    <xf numFmtId="167" fontId="14" fillId="8" borderId="0" xfId="1" applyNumberFormat="1" applyFont="1" applyFill="1" applyBorder="1" applyAlignment="1">
      <alignment wrapText="1"/>
    </xf>
    <xf numFmtId="0" fontId="14" fillId="8" borderId="0" xfId="0" applyFont="1" applyFill="1" applyBorder="1" applyAlignment="1">
      <alignment horizontal="center" wrapText="1"/>
    </xf>
    <xf numFmtId="43" fontId="3" fillId="0" borderId="0" xfId="1" applyNumberFormat="1" applyFont="1" applyFill="1" applyBorder="1" applyAlignment="1">
      <alignment horizontal="right" wrapText="1"/>
    </xf>
    <xf numFmtId="0" fontId="5" fillId="0" borderId="0" xfId="0" applyFont="1"/>
    <xf numFmtId="43" fontId="11" fillId="0" borderId="0" xfId="1" applyFont="1"/>
    <xf numFmtId="0" fontId="9" fillId="0" borderId="0" xfId="0" applyFont="1"/>
    <xf numFmtId="43" fontId="9" fillId="0" borderId="0" xfId="1" applyFont="1"/>
    <xf numFmtId="0" fontId="8" fillId="0" borderId="0" xfId="0" applyFont="1"/>
    <xf numFmtId="43" fontId="8" fillId="0" borderId="0" xfId="1" applyFont="1"/>
    <xf numFmtId="0" fontId="8" fillId="0" borderId="0" xfId="0" applyFont="1" applyAlignment="1">
      <alignment horizontal="right"/>
    </xf>
    <xf numFmtId="0" fontId="0" fillId="0" borderId="0" xfId="0" applyFont="1"/>
    <xf numFmtId="0" fontId="11" fillId="0" borderId="0" xfId="0" applyFont="1" applyFill="1"/>
    <xf numFmtId="0" fontId="7" fillId="0" borderId="0" xfId="0" applyFont="1" applyFill="1"/>
    <xf numFmtId="0" fontId="11" fillId="0" borderId="0" xfId="0" applyFont="1" applyFill="1" applyAlignment="1">
      <alignment horizontal="right"/>
    </xf>
    <xf numFmtId="0" fontId="11" fillId="0" borderId="0" xfId="0" applyFont="1" applyFill="1" applyAlignment="1">
      <alignment horizontal="left"/>
    </xf>
    <xf numFmtId="0" fontId="11" fillId="0" borderId="0" xfId="0" applyNumberFormat="1" applyFont="1" applyFill="1"/>
    <xf numFmtId="0" fontId="11" fillId="0" borderId="0" xfId="0" applyFont="1"/>
    <xf numFmtId="0" fontId="12" fillId="0" borderId="0" xfId="0" applyFont="1"/>
    <xf numFmtId="43" fontId="12" fillId="0" borderId="0" xfId="0" applyNumberFormat="1" applyFont="1"/>
    <xf numFmtId="0" fontId="16" fillId="0" borderId="0" xfId="0" applyFont="1"/>
    <xf numFmtId="0" fontId="15" fillId="10" borderId="0" xfId="0" applyFont="1" applyFill="1" applyBorder="1" applyAlignment="1">
      <alignment wrapText="1"/>
    </xf>
    <xf numFmtId="0" fontId="15" fillId="10" borderId="0" xfId="0" applyFont="1" applyFill="1" applyBorder="1" applyAlignment="1">
      <alignment horizontal="right" wrapText="1"/>
    </xf>
    <xf numFmtId="2" fontId="15" fillId="10" borderId="0" xfId="0" applyNumberFormat="1" applyFont="1" applyFill="1" applyBorder="1" applyAlignment="1">
      <alignment horizontal="right" wrapText="1"/>
    </xf>
    <xf numFmtId="21" fontId="15" fillId="10" borderId="0" xfId="0" applyNumberFormat="1" applyFont="1" applyFill="1" applyBorder="1" applyAlignment="1">
      <alignment horizontal="right" wrapText="1"/>
    </xf>
    <xf numFmtId="167" fontId="15" fillId="10" borderId="0" xfId="1" applyNumberFormat="1" applyFont="1" applyFill="1" applyBorder="1" applyAlignment="1">
      <alignment horizontal="right" wrapText="1"/>
    </xf>
    <xf numFmtId="0" fontId="12" fillId="0" borderId="0" xfId="0" quotePrefix="1" applyFont="1"/>
    <xf numFmtId="0" fontId="14" fillId="8" borderId="0" xfId="0" applyFont="1" applyFill="1" applyBorder="1" applyAlignment="1">
      <alignment horizontal="center" vertical="center" wrapText="1"/>
    </xf>
    <xf numFmtId="0" fontId="11" fillId="0" borderId="0" xfId="0" applyFont="1" applyBorder="1" applyAlignment="1">
      <alignment vertical="center"/>
    </xf>
    <xf numFmtId="0" fontId="11" fillId="0" borderId="0" xfId="0" applyFont="1" applyBorder="1"/>
    <xf numFmtId="0" fontId="0" fillId="0" borderId="0" xfId="0"/>
    <xf numFmtId="0" fontId="7" fillId="0" borderId="0" xfId="0" applyFont="1"/>
    <xf numFmtId="0" fontId="5" fillId="0" borderId="0" xfId="0" applyFont="1"/>
    <xf numFmtId="0" fontId="11" fillId="0" borderId="0" xfId="0" applyFont="1"/>
    <xf numFmtId="0" fontId="1" fillId="0" borderId="0" xfId="0" applyFont="1" applyBorder="1"/>
    <xf numFmtId="0" fontId="0" fillId="0" borderId="0" xfId="0" applyFill="1"/>
    <xf numFmtId="0" fontId="12" fillId="9" borderId="0" xfId="0" applyFont="1" applyFill="1"/>
    <xf numFmtId="0" fontId="11" fillId="9" borderId="0" xfId="0" applyFont="1" applyFill="1"/>
    <xf numFmtId="0" fontId="11" fillId="9" borderId="0" xfId="0" applyFont="1" applyFill="1" applyBorder="1" applyAlignment="1">
      <alignment vertical="center"/>
    </xf>
    <xf numFmtId="0" fontId="7" fillId="9" borderId="0" xfId="0" applyFont="1" applyFill="1"/>
    <xf numFmtId="0" fontId="12" fillId="9" borderId="0" xfId="0" applyFont="1" applyFill="1" applyBorder="1" applyAlignment="1">
      <alignment vertical="center"/>
    </xf>
    <xf numFmtId="0" fontId="12" fillId="11" borderId="0" xfId="0" applyFont="1" applyFill="1" applyAlignment="1">
      <alignment horizontal="center" vertical="center"/>
    </xf>
    <xf numFmtId="1" fontId="8" fillId="11" borderId="0" xfId="0" applyNumberFormat="1" applyFont="1" applyFill="1" applyBorder="1" applyAlignment="1">
      <alignment horizontal="left" vertical="top"/>
    </xf>
    <xf numFmtId="170" fontId="15" fillId="10" borderId="0" xfId="0" applyNumberFormat="1" applyFont="1" applyFill="1" applyBorder="1" applyAlignment="1">
      <alignment horizontal="right" wrapText="1"/>
    </xf>
    <xf numFmtId="0" fontId="17" fillId="0" borderId="0" xfId="0" applyFont="1" applyFill="1"/>
    <xf numFmtId="0" fontId="17" fillId="0" borderId="0" xfId="0" applyFont="1" applyFill="1" applyAlignment="1">
      <alignment horizontal="right"/>
    </xf>
    <xf numFmtId="0" fontId="17" fillId="0" borderId="0" xfId="0" applyNumberFormat="1" applyFont="1" applyFill="1"/>
    <xf numFmtId="0" fontId="18" fillId="0" borderId="0" xfId="0" applyFont="1" applyFill="1" applyAlignment="1">
      <alignment horizontal="right"/>
    </xf>
    <xf numFmtId="0" fontId="18" fillId="0" borderId="0" xfId="0" applyNumberFormat="1" applyFont="1" applyFill="1"/>
    <xf numFmtId="0" fontId="11" fillId="0" borderId="0" xfId="0" applyFont="1" applyFill="1" applyAlignment="1">
      <alignment horizontal="center" vertical="center"/>
    </xf>
    <xf numFmtId="0" fontId="11" fillId="4" borderId="0" xfId="0" applyFont="1" applyFill="1" applyBorder="1" applyAlignment="1">
      <alignment wrapText="1"/>
    </xf>
    <xf numFmtId="0" fontId="11" fillId="4" borderId="0" xfId="0" applyFont="1" applyFill="1" applyBorder="1" applyAlignment="1">
      <alignment horizontal="right" wrapText="1"/>
    </xf>
    <xf numFmtId="0" fontId="11" fillId="0" borderId="0" xfId="0" applyFont="1" applyBorder="1" applyAlignment="1">
      <alignment wrapText="1"/>
    </xf>
    <xf numFmtId="0" fontId="11" fillId="5" borderId="0" xfId="0" applyFont="1" applyFill="1" applyBorder="1" applyAlignment="1">
      <alignment wrapText="1"/>
    </xf>
    <xf numFmtId="21" fontId="11" fillId="5" borderId="0" xfId="0" applyNumberFormat="1" applyFont="1" applyFill="1" applyBorder="1" applyAlignment="1">
      <alignment horizontal="right" wrapText="1"/>
    </xf>
    <xf numFmtId="0" fontId="11" fillId="5" borderId="0" xfId="0" applyFont="1" applyFill="1" applyBorder="1" applyAlignment="1">
      <alignment horizontal="right" wrapText="1"/>
    </xf>
    <xf numFmtId="169" fontId="11" fillId="0" borderId="0" xfId="0" applyNumberFormat="1" applyFont="1" applyFill="1" applyBorder="1" applyAlignment="1">
      <alignment wrapText="1"/>
    </xf>
    <xf numFmtId="0" fontId="1" fillId="9" borderId="0" xfId="0" applyFont="1" applyFill="1" applyBorder="1" applyAlignment="1">
      <alignment horizontal="right" wrapText="1"/>
    </xf>
    <xf numFmtId="169" fontId="1" fillId="9" borderId="0" xfId="0" applyNumberFormat="1" applyFont="1" applyFill="1" applyBorder="1" applyAlignment="1">
      <alignment wrapText="1"/>
    </xf>
    <xf numFmtId="9" fontId="3" fillId="9" borderId="0" xfId="0" applyNumberFormat="1" applyFont="1" applyFill="1" applyBorder="1" applyAlignment="1">
      <alignment horizontal="right" wrapText="1"/>
    </xf>
    <xf numFmtId="166" fontId="1" fillId="0" borderId="0" xfId="1" applyNumberFormat="1" applyFont="1" applyBorder="1" applyAlignment="1">
      <alignment wrapText="1"/>
    </xf>
    <xf numFmtId="2" fontId="1" fillId="0" borderId="0" xfId="0" applyNumberFormat="1" applyFont="1" applyBorder="1" applyAlignment="1">
      <alignment wrapText="1"/>
    </xf>
    <xf numFmtId="168" fontId="1" fillId="0" borderId="0" xfId="0" applyNumberFormat="1" applyFont="1" applyBorder="1" applyAlignment="1">
      <alignment wrapText="1"/>
    </xf>
    <xf numFmtId="2" fontId="1" fillId="0" borderId="0" xfId="0" applyNumberFormat="1" applyFont="1" applyBorder="1"/>
    <xf numFmtId="171" fontId="1" fillId="0" borderId="0" xfId="1" applyNumberFormat="1" applyFont="1" applyBorder="1"/>
    <xf numFmtId="172" fontId="7" fillId="0" borderId="0" xfId="0" applyNumberFormat="1" applyFont="1"/>
    <xf numFmtId="0" fontId="19" fillId="0" borderId="0" xfId="0" applyFont="1" applyFill="1" applyBorder="1" applyAlignment="1">
      <alignment vertical="center"/>
    </xf>
    <xf numFmtId="0" fontId="17" fillId="9" borderId="0" xfId="0" applyFont="1" applyFill="1" applyBorder="1" applyAlignment="1">
      <alignment horizontal="right" wrapText="1"/>
    </xf>
    <xf numFmtId="0" fontId="15" fillId="10" borderId="1" xfId="0" applyFont="1" applyFill="1" applyBorder="1" applyAlignment="1">
      <alignment wrapText="1"/>
    </xf>
    <xf numFmtId="0" fontId="1" fillId="0" borderId="1" xfId="0" applyFont="1" applyBorder="1"/>
    <xf numFmtId="0" fontId="15" fillId="10" borderId="1" xfId="0" applyFont="1" applyFill="1" applyBorder="1" applyAlignment="1">
      <alignment horizontal="right" wrapText="1"/>
    </xf>
    <xf numFmtId="2" fontId="15" fillId="10" borderId="1" xfId="0" applyNumberFormat="1" applyFont="1" applyFill="1" applyBorder="1" applyAlignment="1">
      <alignment horizontal="right" wrapText="1"/>
    </xf>
    <xf numFmtId="21" fontId="15" fillId="10" borderId="1" xfId="0" applyNumberFormat="1" applyFont="1" applyFill="1" applyBorder="1" applyAlignment="1">
      <alignment horizontal="right" wrapText="1"/>
    </xf>
    <xf numFmtId="167" fontId="15" fillId="10" borderId="1" xfId="1" applyNumberFormat="1" applyFont="1" applyFill="1" applyBorder="1" applyAlignment="1">
      <alignment horizontal="right" wrapText="1"/>
    </xf>
    <xf numFmtId="165" fontId="1" fillId="0" borderId="1" xfId="0" applyNumberFormat="1" applyFont="1" applyBorder="1"/>
    <xf numFmtId="2" fontId="1" fillId="0" borderId="1" xfId="0" applyNumberFormat="1" applyFont="1" applyBorder="1"/>
    <xf numFmtId="9" fontId="3" fillId="0" borderId="1" xfId="0" applyNumberFormat="1" applyFont="1" applyBorder="1" applyAlignment="1">
      <alignment horizontal="right" wrapText="1"/>
    </xf>
    <xf numFmtId="43" fontId="3" fillId="0" borderId="1" xfId="1" applyNumberFormat="1" applyFont="1" applyFill="1" applyBorder="1" applyAlignment="1">
      <alignment horizontal="right" wrapText="1"/>
    </xf>
    <xf numFmtId="166" fontId="1" fillId="0" borderId="1" xfId="1" applyNumberFormat="1" applyFont="1" applyFill="1" applyBorder="1"/>
    <xf numFmtId="43" fontId="3" fillId="0" borderId="1" xfId="1" applyNumberFormat="1" applyFont="1" applyBorder="1" applyAlignment="1">
      <alignment horizontal="right" wrapText="1"/>
    </xf>
    <xf numFmtId="170" fontId="15" fillId="10" borderId="1" xfId="0" applyNumberFormat="1" applyFont="1" applyFill="1" applyBorder="1" applyAlignment="1">
      <alignment horizontal="right" wrapText="1"/>
    </xf>
    <xf numFmtId="0" fontId="1" fillId="0" borderId="1" xfId="0" applyFont="1" applyBorder="1" applyAlignment="1">
      <alignment horizontal="right" wrapText="1"/>
    </xf>
    <xf numFmtId="0" fontId="1" fillId="0" borderId="1" xfId="0" applyFont="1" applyFill="1" applyBorder="1"/>
    <xf numFmtId="0" fontId="17" fillId="9" borderId="1" xfId="0" applyFont="1" applyFill="1" applyBorder="1" applyAlignment="1">
      <alignment horizontal="right" wrapText="1"/>
    </xf>
    <xf numFmtId="167" fontId="9" fillId="7" borderId="0" xfId="1" applyNumberFormat="1" applyFont="1" applyFill="1" applyBorder="1" applyAlignment="1">
      <alignment horizontal="center"/>
    </xf>
    <xf numFmtId="0" fontId="20" fillId="0" borderId="0" xfId="0" applyFont="1" applyAlignment="1">
      <alignment horizontal="left" vertical="center" wrapText="1" indent="1"/>
    </xf>
    <xf numFmtId="0" fontId="21" fillId="0" borderId="0" xfId="3"/>
    <xf numFmtId="43" fontId="0" fillId="0" borderId="0" xfId="1" applyNumberFormat="1" applyFont="1"/>
    <xf numFmtId="0" fontId="0" fillId="9" borderId="0" xfId="0" applyFill="1"/>
    <xf numFmtId="0" fontId="4" fillId="9" borderId="0" xfId="0" applyFont="1" applyFill="1" applyAlignment="1">
      <alignment horizontal="center" vertical="center"/>
    </xf>
    <xf numFmtId="2" fontId="1" fillId="0" borderId="0" xfId="0" applyNumberFormat="1" applyFont="1" applyFill="1"/>
    <xf numFmtId="43" fontId="17" fillId="9" borderId="0" xfId="1" applyNumberFormat="1" applyFont="1" applyFill="1" applyBorder="1" applyAlignment="1">
      <alignment horizontal="right" wrapText="1"/>
    </xf>
    <xf numFmtId="21" fontId="11" fillId="0" borderId="0" xfId="0" applyNumberFormat="1" applyFont="1" applyFill="1" applyBorder="1" applyAlignment="1">
      <alignment horizontal="right" wrapText="1"/>
    </xf>
    <xf numFmtId="21" fontId="11" fillId="0" borderId="1" xfId="0" applyNumberFormat="1" applyFont="1" applyFill="1" applyBorder="1" applyAlignment="1">
      <alignment horizontal="right" wrapText="1"/>
    </xf>
    <xf numFmtId="0" fontId="22" fillId="0" borderId="0" xfId="0" applyFont="1" applyFill="1" applyBorder="1" applyAlignment="1">
      <alignment vertical="center"/>
    </xf>
    <xf numFmtId="1" fontId="8" fillId="9" borderId="0" xfId="0" applyNumberFormat="1" applyFont="1" applyFill="1" applyBorder="1" applyAlignment="1">
      <alignment horizontal="left" vertical="top"/>
    </xf>
    <xf numFmtId="0" fontId="0" fillId="12" borderId="0" xfId="0" applyFill="1"/>
    <xf numFmtId="0" fontId="0" fillId="13" borderId="0" xfId="0" applyFill="1"/>
    <xf numFmtId="0" fontId="0" fillId="14" borderId="0" xfId="0" applyFill="1"/>
    <xf numFmtId="0" fontId="0" fillId="15" borderId="0" xfId="0" applyFill="1"/>
  </cellXfs>
  <cellStyles count="4">
    <cellStyle name="Comma" xfId="1" builtinId="3"/>
    <cellStyle name="Comma 2" xfId="2"/>
    <cellStyle name="Hyperlink" xfId="3" builtinId="8"/>
    <cellStyle name="Normal" xfId="0" builtinId="0"/>
  </cellStyles>
  <dxfs count="63">
    <dxf>
      <fill>
        <patternFill patternType="none">
          <bgColor auto="1"/>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auto="1"/>
      </font>
    </dxf>
    <dxf>
      <fill>
        <patternFill patternType="none">
          <bgColor auto="1"/>
        </patternFill>
      </fill>
    </dxf>
    <dxf>
      <fill>
        <patternFill patternType="solid">
          <bgColor rgb="FFFFFF00"/>
        </patternFill>
      </fill>
    </dxf>
    <dxf>
      <fill>
        <patternFill>
          <bgColor indexed="64"/>
        </patternFill>
      </fill>
    </dxf>
    <dxf>
      <font>
        <color rgb="FFFFFF00"/>
      </font>
      <fill>
        <patternFill>
          <bgColor indexed="64"/>
        </patternFill>
      </fill>
    </dxf>
    <dxf>
      <font>
        <color auto="1"/>
      </font>
      <fill>
        <patternFill>
          <bgColor indexed="64"/>
        </patternFill>
      </fill>
    </dxf>
    <dxf>
      <font>
        <color rgb="FFFFFF00"/>
      </font>
      <fill>
        <patternFill>
          <bgColor indexed="64"/>
        </patternFill>
      </fill>
    </dxf>
    <dxf>
      <font>
        <color rgb="FFFFFF00"/>
      </font>
      <fill>
        <patternFill patternType="solid">
          <fgColor indexed="64"/>
          <bgColor rgb="FFFF0000"/>
        </patternFill>
      </fill>
    </dxf>
    <dxf>
      <fill>
        <patternFill>
          <bgColor indexed="64"/>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bgColor indexed="64"/>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rgb="FFFFFF00"/>
      </font>
      <fill>
        <patternFill>
          <bgColor indexed="64"/>
        </patternFill>
      </fill>
    </dxf>
    <dxf>
      <font>
        <color auto="1"/>
      </font>
      <fill>
        <patternFill patternType="solid">
          <fgColor indexed="64"/>
          <bgColor rgb="FFFFFF00"/>
        </patternFill>
      </fill>
    </dxf>
    <dxf>
      <font>
        <color auto="1"/>
      </font>
      <fill>
        <patternFill patternType="solid">
          <fgColor indexed="64"/>
          <bgColor rgb="FFFFFF00"/>
        </patternFill>
      </fill>
    </dxf>
    <dxf>
      <fill>
        <patternFill patternType="solid">
          <bgColor rgb="FFFFFF00"/>
        </patternFill>
      </fill>
    </dxf>
    <dxf>
      <fill>
        <patternFill patternType="solid">
          <bgColor rgb="FFFFFF00"/>
        </patternFill>
      </fill>
    </dxf>
    <dxf>
      <font>
        <color auto="1"/>
      </font>
    </dxf>
    <dxf>
      <font>
        <color rgb="FFFFFF00"/>
      </font>
    </dxf>
    <dxf>
      <font>
        <color rgb="FFFFFF00"/>
      </font>
    </dxf>
    <dxf>
      <fill>
        <patternFill>
          <bgColor rgb="FFFF0000"/>
        </patternFill>
      </fill>
    </dxf>
    <dxf>
      <fill>
        <patternFill patternType="solid">
          <bgColor rgb="FFFFFF00"/>
        </patternFill>
      </fill>
    </dxf>
    <dxf>
      <alignment horizontal="center" readingOrder="0"/>
    </dxf>
    <dxf>
      <alignment vertical="center" readingOrder="0"/>
    </dxf>
    <dxf>
      <font>
        <color rgb="FF0070C0"/>
      </font>
    </dxf>
    <dxf>
      <font>
        <color rgb="FF0070C0"/>
      </font>
    </dxf>
    <dxf>
      <font>
        <color rgb="FFFF0000"/>
      </font>
    </dxf>
    <dxf>
      <font>
        <color rgb="FFFF0000"/>
      </font>
    </dxf>
    <dxf>
      <font>
        <color rgb="FFFF0000"/>
      </font>
    </dxf>
    <dxf>
      <fill>
        <patternFill patternType="none">
          <bgColor auto="1"/>
        </patternFill>
      </fill>
    </dxf>
    <dxf>
      <fill>
        <patternFill patternType="none">
          <bgColor auto="1"/>
        </patternFill>
      </fill>
    </dxf>
    <dxf>
      <fill>
        <patternFill patternType="none">
          <bgColor auto="1"/>
        </patternFill>
      </fill>
    </dxf>
    <dxf>
      <font>
        <color auto="1"/>
      </font>
    </dxf>
    <dxf>
      <fill>
        <patternFill patternType="none">
          <bgColor auto="1"/>
        </patternFill>
      </fill>
    </dxf>
    <dxf>
      <fill>
        <patternFill patternType="none">
          <bgColor auto="1"/>
        </patternFill>
      </fill>
    </dxf>
    <dxf>
      <font>
        <sz val="9"/>
      </font>
    </dxf>
    <dxf>
      <alignment horizontal="right" readingOrder="0"/>
    </dxf>
    <dxf>
      <alignment horizontal="right" readingOrder="0"/>
    </dxf>
  </dxfs>
  <tableStyles count="0" defaultTableStyle="TableStyleMedium2" defaultPivotStyle="PivotStyleLight16"/>
  <colors>
    <mruColors>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4435.653432407409" createdVersion="6" refreshedVersion="6" minRefreshableVersion="3" recordCount="459">
  <cacheSource type="worksheet">
    <worksheetSource ref="A1:V460" sheet="Data"/>
  </cacheSource>
  <cacheFields count="22">
    <cacheField name="Nume" numFmtId="0">
      <sharedItems count="37">
        <s v="Dan Spataru"/>
        <s v="Cosmin Constantin Popa"/>
        <s v="Danciu Alin Stelian"/>
        <s v="Robert Herman"/>
        <s v="Cristina Man"/>
        <s v="Oana Solomon"/>
        <s v="Mihaela Zaharie"/>
        <s v="Oana Trif"/>
        <s v="Codrin Constantin"/>
        <s v="Andrei Diaconescu"/>
        <s v="Magdalena Neagu"/>
        <s v="Hanchevici Codrut"/>
        <s v="Daniel Dragan"/>
        <s v="Dan Rusu"/>
        <s v="Razvan Dobrovici"/>
        <s v="Andrei Mezofii"/>
        <s v="Cristi Borcan"/>
        <s v="Silvia Medinschi"/>
        <s v="Cristian Iancu"/>
        <s v="Adriana Ionascu Dinu"/>
        <s v="Daniel Moldoveanu"/>
        <s v="Viorel Tabara"/>
        <s v="Ramona Matica"/>
        <s v="Vasi Minzatu"/>
        <s v="Ovidiu Gavrilovici"/>
        <s v="Galia Stainfeld"/>
        <s v="Bogdan Tala"/>
        <s v="Constandan Cornelius"/>
        <s v="Catalin Holban"/>
        <s v="Flo Dum"/>
        <s v="Cristina Dumitru"/>
        <s v="Gorcioaia Florin Ionut"/>
        <s v="Visan Cristina Stefania"/>
        <s v="Dranceanu Bogdan Valentin"/>
        <s v="Daniel Florin"/>
        <s v="Asan Arun"/>
        <s v="Ghizela Vonica"/>
      </sharedItems>
    </cacheField>
    <cacheField name="M/F" numFmtId="0">
      <sharedItems/>
    </cacheField>
    <cacheField name="Etapa" numFmtId="0">
      <sharedItems containsMixedTypes="1" containsNumber="1" containsInteger="1" minValue="1" maxValue="15"/>
    </cacheField>
    <cacheField name="Distanta" numFmtId="2">
      <sharedItems containsString="0" containsBlank="1" containsNumber="1" minValue="2.5" maxValue="187.77"/>
    </cacheField>
    <cacheField name="Moving time" numFmtId="21">
      <sharedItems containsNonDate="0" containsDate="1" containsString="0" containsBlank="1" minDate="1899-12-30T00:11:31" maxDate="1899-12-31T04:00:00"/>
    </cacheField>
    <cacheField name="Elapsed time" numFmtId="21">
      <sharedItems containsNonDate="0" containsDate="1" containsString="0" containsBlank="1" minDate="1899-12-30T00:11:31" maxDate="1899-12-31T04:00:00"/>
    </cacheField>
    <cacheField name="Timp" numFmtId="21">
      <sharedItems containsNonDate="0" containsDate="1" containsString="0" containsBlank="1" minDate="1899-12-30T00:11:31" maxDate="1899-12-31T04:00:00"/>
    </cacheField>
    <cacheField name="Elevatie" numFmtId="167">
      <sharedItems containsString="0" containsBlank="1" containsNumber="1" containsInteger="1" minValue="0" maxValue="6316"/>
    </cacheField>
    <cacheField name="Viteza" numFmtId="165">
      <sharedItems containsNonDate="0" containsDate="1" containsString="0" containsBlank="1" minDate="1899-12-30T00:03:36" maxDate="1899-12-30T00:27:58"/>
    </cacheField>
    <cacheField name="Pct distanta" numFmtId="2">
      <sharedItems containsString="0" containsBlank="1" containsNumber="1" minValue="0.625" maxValue="5"/>
    </cacheField>
    <cacheField name="Pct viteza" numFmtId="0">
      <sharedItems containsString="0" containsBlank="1" containsNumber="1" minValue="0" maxValue="5"/>
    </cacheField>
    <cacheField name="Tip" numFmtId="0">
      <sharedItems containsBlank="1" count="5">
        <s v="D"/>
        <s v="V"/>
        <s v="P"/>
        <m/>
        <s v="D/V"/>
      </sharedItems>
    </cacheField>
    <cacheField name="D" numFmtId="9">
      <sharedItems containsString="0" containsBlank="1" containsNumber="1" minValue="0.25" maxValue="0.75"/>
    </cacheField>
    <cacheField name="V" numFmtId="9">
      <sharedItems containsString="0" containsBlank="1" containsNumber="1" minValue="0.25" maxValue="0.75"/>
    </cacheField>
    <cacheField name="Bonus elevatie" numFmtId="43">
      <sharedItems containsString="0" containsBlank="1" containsNumber="1" minValue="0" maxValue="4.2106666666666666"/>
    </cacheField>
    <cacheField name="Bonus distanta" numFmtId="166">
      <sharedItems containsString="0" containsBlank="1" containsNumber="1" minValue="0" maxValue="6.1"/>
    </cacheField>
    <cacheField name="Bonus viteza" numFmtId="166">
      <sharedItems containsString="0" containsBlank="1" containsNumber="1" minValue="0" maxValue="2.1"/>
    </cacheField>
    <cacheField name="Bonus varsta" numFmtId="166">
      <sharedItems containsString="0" containsBlank="1" containsNumber="1" minValue="0" maxValue="0.7"/>
    </cacheField>
    <cacheField name="TOTAL ETAPA" numFmtId="43">
      <sharedItems containsSemiMixedTypes="0" containsString="0" containsNumber="1" minValue="0" maxValue="11.560666666666666"/>
    </cacheField>
    <cacheField name="Ziua postarii" numFmtId="170">
      <sharedItems containsNonDate="0" containsDate="1" containsString="0" containsBlank="1" minDate="2021-05-11T00:00:00" maxDate="2021-08-23T00:00:00"/>
    </cacheField>
    <cacheField name="Check single entry" numFmtId="0">
      <sharedItems containsString="0" containsBlank="1" containsNumber="1" containsInteger="1" minValue="1" maxValue="1"/>
    </cacheField>
    <cacheField name="Echipa"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59">
  <r>
    <x v="0"/>
    <s v="M"/>
    <n v="1"/>
    <n v="19.899999999999999"/>
    <d v="1899-12-30T01:44:51"/>
    <d v="1899-12-30T01:46:01"/>
    <d v="1899-12-30T01:45:26"/>
    <n v="344"/>
    <d v="1899-12-30T00:05:18"/>
    <n v="4.7380952380952372"/>
    <n v="2"/>
    <x v="0"/>
    <n v="0.75"/>
    <n v="0.25"/>
    <n v="0.22933333333333333"/>
    <n v="0"/>
    <n v="0"/>
    <n v="0"/>
    <n v="4.2829047619047609"/>
    <d v="2021-05-16T00:00:00"/>
    <n v="1"/>
    <s v="Flower power"/>
  </r>
  <r>
    <x v="1"/>
    <s v="M"/>
    <n v="1"/>
    <n v="19.989999999999998"/>
    <d v="1899-12-30T02:41:51"/>
    <d v="1899-12-30T02:50:43"/>
    <d v="1899-12-30T02:46:17"/>
    <n v="1140"/>
    <d v="1899-12-30T00:08:19"/>
    <n v="4.7595238095238086"/>
    <n v="0"/>
    <x v="0"/>
    <n v="0.75"/>
    <n v="0.25"/>
    <n v="0.76"/>
    <n v="0"/>
    <n v="0"/>
    <n v="0"/>
    <n v="4.329642857142856"/>
    <d v="2021-05-15T00:00:00"/>
    <n v="1"/>
    <s v="UltrașiiSYR"/>
  </r>
  <r>
    <x v="2"/>
    <s v="M"/>
    <n v="1"/>
    <n v="15.08"/>
    <d v="1899-12-30T01:03:47"/>
    <d v="1899-12-30T01:03:47"/>
    <d v="1899-12-30T01:03:47"/>
    <n v="96"/>
    <d v="1899-12-30T00:04:14"/>
    <n v="3.5904761904761902"/>
    <n v="4.5"/>
    <x v="0"/>
    <n v="0.75"/>
    <n v="0.25"/>
    <n v="0"/>
    <n v="0"/>
    <n v="0"/>
    <n v="0"/>
    <n v="3.8178571428571426"/>
    <d v="2021-05-15T00:00:00"/>
    <n v="1"/>
    <s v="Flower power"/>
  </r>
  <r>
    <x v="3"/>
    <s v="M"/>
    <n v="1"/>
    <n v="20.03"/>
    <d v="1899-12-30T02:25:56"/>
    <d v="1899-12-30T02:29:35"/>
    <d v="1899-12-30T02:27:45"/>
    <n v="1139"/>
    <d v="1899-12-30T00:07:23"/>
    <n v="4.769047619047619"/>
    <n v="1"/>
    <x v="0"/>
    <n v="0.75"/>
    <n v="0.25"/>
    <n v="0.7593333333333333"/>
    <n v="0"/>
    <n v="0"/>
    <n v="0"/>
    <n v="4.5861190476190474"/>
    <d v="2021-05-15T00:00:00"/>
    <n v="1"/>
    <s v="UltrașiiSYR"/>
  </r>
  <r>
    <x v="4"/>
    <s v="F"/>
    <n v="1"/>
    <n v="7.07"/>
    <d v="1899-12-30T00:34:51"/>
    <d v="1899-12-30T00:35:06"/>
    <d v="1899-12-30T00:34:59"/>
    <n v="6"/>
    <d v="1899-12-30T00:04:57"/>
    <n v="1.7675000000000001"/>
    <n v="4"/>
    <x v="1"/>
    <n v="0.25"/>
    <n v="0.75"/>
    <n v="0"/>
    <n v="0"/>
    <n v="0"/>
    <n v="0"/>
    <n v="3.441875"/>
    <d v="2021-05-13T00:00:00"/>
    <n v="1"/>
    <s v="Flower power"/>
  </r>
  <r>
    <x v="5"/>
    <s v="F"/>
    <n v="1"/>
    <n v="17.010000000000002"/>
    <d v="1899-12-30T01:36:24"/>
    <d v="1899-12-30T01:44:31"/>
    <d v="1899-12-30T01:40:28"/>
    <n v="8"/>
    <d v="1899-12-30T00:05:54"/>
    <n v="4.2525000000000004"/>
    <n v="2"/>
    <x v="0"/>
    <n v="0.75"/>
    <n v="0.25"/>
    <n v="0"/>
    <n v="0"/>
    <n v="0"/>
    <n v="0"/>
    <n v="3.6893750000000001"/>
    <d v="2021-05-16T00:00:00"/>
    <n v="1"/>
    <s v="Flower power"/>
  </r>
  <r>
    <x v="6"/>
    <s v="F"/>
    <n v="1"/>
    <n v="7.01"/>
    <d v="1899-12-30T00:34:31"/>
    <d v="1899-12-30T00:34:31"/>
    <d v="1899-12-30T00:34:31"/>
    <n v="47"/>
    <d v="1899-12-30T00:04:55"/>
    <n v="1.7524999999999999"/>
    <n v="4"/>
    <x v="1"/>
    <n v="0.25"/>
    <n v="0.75"/>
    <n v="0"/>
    <n v="0"/>
    <n v="0"/>
    <n v="0"/>
    <n v="3.4381249999999999"/>
    <d v="2021-05-16T00:00:00"/>
    <n v="1"/>
    <s v="Flower power"/>
  </r>
  <r>
    <x v="7"/>
    <s v="F"/>
    <n v="1"/>
    <n v="10.06"/>
    <d v="1899-12-30T01:14:54"/>
    <d v="1899-12-30T01:16:49"/>
    <d v="1899-12-30T01:15:52"/>
    <n v="381"/>
    <d v="1899-12-30T00:07:32"/>
    <n v="2.5150000000000001"/>
    <n v="1"/>
    <x v="0"/>
    <n v="0.75"/>
    <n v="0.25"/>
    <n v="0.254"/>
    <n v="0"/>
    <n v="0"/>
    <n v="0"/>
    <n v="2.39025"/>
    <d v="2021-05-15T00:00:00"/>
    <n v="1"/>
    <s v="UltrașiiSYR"/>
  </r>
  <r>
    <x v="8"/>
    <s v="M"/>
    <n v="1"/>
    <n v="53.67"/>
    <d v="1899-12-30T11:21:24"/>
    <d v="1899-12-30T12:22:03"/>
    <d v="1899-12-30T11:51:43"/>
    <n v="3058"/>
    <d v="1899-12-30T00:13:16"/>
    <n v="5"/>
    <n v="0"/>
    <x v="0"/>
    <n v="0.75"/>
    <n v="0.25"/>
    <n v="2.0386666666666668"/>
    <n v="1.6"/>
    <n v="0"/>
    <n v="0.4"/>
    <n v="7.7886666666666677"/>
    <d v="2021-05-15T00:00:00"/>
    <n v="1"/>
    <s v="UltrașiiSYR"/>
  </r>
  <r>
    <x v="9"/>
    <s v="M"/>
    <n v="1"/>
    <n v="12.04"/>
    <d v="1899-12-30T01:07:11"/>
    <d v="1899-12-30T01:09:03"/>
    <d v="1899-12-30T01:08:07"/>
    <n v="25"/>
    <d v="1899-12-30T00:05:39"/>
    <n v="2.8666666666666663"/>
    <n v="1.5"/>
    <x v="0"/>
    <n v="0.75"/>
    <n v="0.25"/>
    <n v="0"/>
    <n v="0"/>
    <n v="0"/>
    <n v="0"/>
    <n v="2.5249999999999995"/>
    <d v="2021-05-16T00:00:00"/>
    <n v="1"/>
    <e v="#N/A"/>
  </r>
  <r>
    <x v="10"/>
    <s v="F"/>
    <n v="1"/>
    <n v="19.41"/>
    <d v="1899-12-30T01:55:10"/>
    <d v="1899-12-30T02:23:08"/>
    <d v="1899-12-30T02:09:09"/>
    <n v="48"/>
    <d v="1899-12-30T00:06:39"/>
    <n v="4.8525"/>
    <n v="1"/>
    <x v="0"/>
    <n v="0.75"/>
    <n v="0.25"/>
    <n v="0"/>
    <n v="0"/>
    <n v="0"/>
    <n v="0"/>
    <n v="3.8893750000000002"/>
    <d v="2021-05-16T00:00:00"/>
    <n v="1"/>
    <s v="UltrașiiSYR"/>
  </r>
  <r>
    <x v="11"/>
    <s v="M"/>
    <n v="1"/>
    <n v="12.09"/>
    <d v="1899-12-30T00:53:19"/>
    <d v="1899-12-30T00:56:06"/>
    <d v="1899-12-30T00:54:43"/>
    <n v="24"/>
    <d v="1899-12-30T00:04:32"/>
    <n v="2.8785714285714286"/>
    <n v="3.5"/>
    <x v="1"/>
    <n v="0.25"/>
    <n v="0.75"/>
    <n v="0"/>
    <n v="0"/>
    <n v="0"/>
    <n v="0"/>
    <n v="3.344642857142857"/>
    <d v="2021-05-11T00:00:00"/>
    <n v="1"/>
    <s v="Flower power"/>
  </r>
  <r>
    <x v="12"/>
    <s v="M"/>
    <n v="1"/>
    <n v="30.9"/>
    <d v="1899-12-30T02:28:26"/>
    <d v="1899-12-30T02:28:33"/>
    <d v="1899-12-30T02:28:29"/>
    <n v="47"/>
    <d v="1899-12-30T00:04:48"/>
    <n v="5"/>
    <n v="3"/>
    <x v="0"/>
    <n v="0.75"/>
    <n v="0.25"/>
    <n v="0"/>
    <n v="0.4"/>
    <n v="0"/>
    <n v="0"/>
    <n v="4.9000000000000004"/>
    <d v="2021-05-16T00:00:00"/>
    <n v="1"/>
    <e v="#N/A"/>
  </r>
  <r>
    <x v="13"/>
    <s v="M"/>
    <n v="1"/>
    <n v="10.02"/>
    <d v="1899-12-30T00:58:53"/>
    <d v="1899-12-30T00:58:53"/>
    <d v="1899-12-30T00:58:53"/>
    <n v="29"/>
    <d v="1899-12-30T00:05:53"/>
    <n v="2.3857142857142857"/>
    <n v="1.5"/>
    <x v="0"/>
    <n v="0.75"/>
    <n v="0.25"/>
    <n v="0"/>
    <n v="0"/>
    <n v="0"/>
    <n v="0"/>
    <n v="2.1642857142857141"/>
    <d v="2021-05-12T00:00:00"/>
    <n v="1"/>
    <s v="Flower power"/>
  </r>
  <r>
    <x v="14"/>
    <s v="M"/>
    <n v="1"/>
    <n v="18.18"/>
    <d v="1899-12-30T01:40:39"/>
    <d v="1899-12-30T01:42:43"/>
    <d v="1899-12-30T01:41:41"/>
    <n v="62"/>
    <d v="1899-12-30T00:05:36"/>
    <n v="4.3285714285714283"/>
    <n v="1.5"/>
    <x v="0"/>
    <n v="0.75"/>
    <n v="0.25"/>
    <n v="0"/>
    <n v="0"/>
    <n v="0"/>
    <n v="0"/>
    <n v="3.621428571428571"/>
    <d v="2021-05-14T00:00:00"/>
    <n v="1"/>
    <s v="Flower power"/>
  </r>
  <r>
    <x v="15"/>
    <s v="M"/>
    <n v="1"/>
    <n v="19"/>
    <d v="1899-12-30T01:37:40"/>
    <d v="1899-12-30T01:43:20"/>
    <d v="1899-12-30T01:40:30"/>
    <n v="293"/>
    <d v="1899-12-30T00:05:17"/>
    <n v="4.5238095238095237"/>
    <n v="2"/>
    <x v="0"/>
    <n v="0.75"/>
    <n v="0.25"/>
    <n v="0.19533333333333333"/>
    <n v="0"/>
    <n v="0"/>
    <n v="0"/>
    <n v="4.0881904761904764"/>
    <d v="2021-05-16T00:00:00"/>
    <n v="1"/>
    <s v="Flower power"/>
  </r>
  <r>
    <x v="16"/>
    <s v="M"/>
    <n v="1"/>
    <n v="15"/>
    <d v="1899-12-30T01:09:53"/>
    <d v="1899-12-30T01:10:03"/>
    <d v="1899-12-30T01:09:58"/>
    <n v="13"/>
    <d v="1899-12-30T00:04:40"/>
    <n v="3.5714285714285712"/>
    <n v="3.5"/>
    <x v="1"/>
    <n v="0.25"/>
    <n v="0.75"/>
    <n v="0"/>
    <n v="0"/>
    <n v="0"/>
    <n v="0.4"/>
    <n v="3.9178571428571427"/>
    <d v="2021-05-16T00:00:00"/>
    <n v="1"/>
    <s v="UltrașiiSYR"/>
  </r>
  <r>
    <x v="17"/>
    <s v="F"/>
    <n v="1"/>
    <n v="7.36"/>
    <d v="1899-12-30T00:53:54"/>
    <d v="1899-12-30T00:54:34"/>
    <d v="1899-12-30T00:54:14"/>
    <n v="30"/>
    <d v="1899-12-30T00:07:22"/>
    <n v="1.84"/>
    <n v="1"/>
    <x v="0"/>
    <n v="0.75"/>
    <n v="0.25"/>
    <n v="0"/>
    <n v="0"/>
    <n v="0"/>
    <n v="0.7"/>
    <n v="2.33"/>
    <d v="2021-05-16T00:00:00"/>
    <n v="1"/>
    <s v="Flower power"/>
  </r>
  <r>
    <x v="18"/>
    <s v="M"/>
    <n v="1"/>
    <n v="15.02"/>
    <d v="1899-12-30T00:59:04"/>
    <d v="1899-12-30T00:59:14"/>
    <d v="1899-12-30T00:59:09"/>
    <n v="28"/>
    <d v="1899-12-30T00:03:56"/>
    <n v="3.5761904761904759"/>
    <n v="5"/>
    <x v="1"/>
    <n v="0.25"/>
    <n v="0.75"/>
    <n v="0"/>
    <n v="0"/>
    <n v="0.1"/>
    <n v="0"/>
    <n v="4.7440476190476186"/>
    <d v="2021-05-16T00:00:00"/>
    <n v="1"/>
    <s v="Flower power"/>
  </r>
  <r>
    <x v="19"/>
    <s v="F"/>
    <n v="1"/>
    <n v="2.59"/>
    <d v="1899-12-30T00:12:37"/>
    <d v="1899-12-30T00:12:42"/>
    <d v="1899-12-30T00:12:39"/>
    <n v="23"/>
    <d v="1899-12-30T00:04:53"/>
    <n v="0.64749999999999996"/>
    <n v="4"/>
    <x v="1"/>
    <n v="0.25"/>
    <n v="0.75"/>
    <n v="0"/>
    <n v="0"/>
    <n v="0"/>
    <n v="0"/>
    <n v="3.1618750000000002"/>
    <d v="2021-05-15T00:00:00"/>
    <n v="1"/>
    <s v="Flower power"/>
  </r>
  <r>
    <x v="20"/>
    <s v="M"/>
    <n v="1"/>
    <n v="21.2"/>
    <d v="1899-12-30T01:47:50"/>
    <d v="1899-12-30T01:51:37"/>
    <d v="1899-12-30T01:49:43"/>
    <n v="16"/>
    <d v="1899-12-30T00:05:11"/>
    <n v="5"/>
    <n v="2.5"/>
    <x v="0"/>
    <n v="0.75"/>
    <n v="0.25"/>
    <n v="0"/>
    <n v="0"/>
    <n v="0"/>
    <n v="0"/>
    <n v="4.375"/>
    <d v="2021-05-15T00:00:00"/>
    <n v="1"/>
    <s v="Flower power"/>
  </r>
  <r>
    <x v="21"/>
    <s v="M"/>
    <n v="1"/>
    <n v="30.11"/>
    <d v="1899-12-30T03:02:30"/>
    <d v="1899-12-30T03:25:09"/>
    <d v="1899-12-30T03:13:50"/>
    <n v="745"/>
    <d v="1899-12-30T00:06:26"/>
    <n v="5"/>
    <n v="1"/>
    <x v="0"/>
    <n v="0.75"/>
    <n v="0.25"/>
    <n v="0.49666666666666665"/>
    <n v="0.4"/>
    <n v="0"/>
    <n v="0"/>
    <n v="4.8966666666666674"/>
    <d v="2021-05-15T00:00:00"/>
    <n v="1"/>
    <s v="UltrașiiSYR"/>
  </r>
  <r>
    <x v="22"/>
    <s v="F"/>
    <n v="1"/>
    <n v="10"/>
    <d v="1899-12-30T00:52:39"/>
    <d v="1899-12-30T00:53:41"/>
    <d v="1899-12-30T00:53:10"/>
    <n v="2"/>
    <d v="1899-12-30T00:05:19"/>
    <n v="2.5"/>
    <n v="3"/>
    <x v="0"/>
    <n v="0.75"/>
    <n v="0.25"/>
    <n v="0"/>
    <n v="0"/>
    <n v="0"/>
    <n v="0"/>
    <n v="2.625"/>
    <d v="2021-05-15T00:00:00"/>
    <n v="1"/>
    <s v="UltrașiiSYR"/>
  </r>
  <r>
    <x v="23"/>
    <s v="M"/>
    <n v="1"/>
    <n v="5.35"/>
    <d v="1899-12-30T00:24:55"/>
    <d v="1899-12-30T00:25:01"/>
    <d v="1899-12-30T00:24:58"/>
    <n v="9"/>
    <d v="1899-12-30T00:04:40"/>
    <n v="1.2738095238095237"/>
    <n v="3.5"/>
    <x v="1"/>
    <n v="0.25"/>
    <n v="0.75"/>
    <n v="0"/>
    <n v="0"/>
    <n v="0"/>
    <n v="0"/>
    <n v="2.9434523809523809"/>
    <d v="2021-05-16T00:00:00"/>
    <n v="1"/>
    <s v="UltrașiiSYR"/>
  </r>
  <r>
    <x v="24"/>
    <s v="M"/>
    <n v="1"/>
    <n v="9.6300000000000008"/>
    <d v="1899-12-30T01:00:06"/>
    <d v="1899-12-30T01:01:09"/>
    <d v="1899-12-30T01:00:38"/>
    <n v="52"/>
    <d v="1899-12-30T00:06:18"/>
    <n v="2.2928571428571431"/>
    <n v="1"/>
    <x v="0"/>
    <n v="0.75"/>
    <n v="0.25"/>
    <n v="0"/>
    <n v="0"/>
    <n v="0"/>
    <n v="0.4"/>
    <n v="2.3696428571428574"/>
    <d v="2021-05-16T00:00:00"/>
    <n v="1"/>
    <s v="UltrașiiSYR"/>
  </r>
  <r>
    <x v="25"/>
    <s v="F"/>
    <n v="1"/>
    <n v="10.01"/>
    <d v="1899-12-30T00:57:37"/>
    <d v="1899-12-30T01:08:25"/>
    <d v="1899-12-30T01:03:01"/>
    <n v="116"/>
    <d v="1899-12-30T00:06:18"/>
    <n v="2.5024999999999999"/>
    <n v="1.5"/>
    <x v="0"/>
    <n v="0.75"/>
    <n v="0.25"/>
    <n v="7.7333333333333337E-2"/>
    <n v="0"/>
    <n v="0"/>
    <n v="0"/>
    <n v="2.3292083333333333"/>
    <d v="2021-05-15T00:00:00"/>
    <n v="1"/>
    <s v="Flower power"/>
  </r>
  <r>
    <x v="26"/>
    <s v="M"/>
    <n v="1"/>
    <n v="55.59"/>
    <d v="1899-12-30T06:11:41"/>
    <d v="1899-12-30T06:31:23"/>
    <d v="1899-12-30T06:21:32"/>
    <n v="1685"/>
    <d v="1899-12-30T00:06:52"/>
    <n v="5"/>
    <n v="1"/>
    <x v="0"/>
    <n v="0.75"/>
    <n v="0.25"/>
    <n v="1.1233333333333333"/>
    <n v="1.7"/>
    <n v="0"/>
    <n v="0"/>
    <n v="6.8233333333333333"/>
    <d v="2021-05-15T00:00:00"/>
    <n v="1"/>
    <s v="UltrașiiSYR"/>
  </r>
  <r>
    <x v="27"/>
    <s v="M"/>
    <n v="1"/>
    <n v="42.2"/>
    <d v="1899-12-30T04:14:01"/>
    <d v="1899-12-30T04:43:49"/>
    <d v="1899-12-30T04:28:55"/>
    <n v="15"/>
    <d v="1899-12-30T00:06:22"/>
    <n v="5"/>
    <n v="1"/>
    <x v="0"/>
    <n v="0.75"/>
    <n v="0.25"/>
    <n v="0"/>
    <n v="1"/>
    <n v="0"/>
    <n v="0"/>
    <n v="5"/>
    <d v="2021-05-16T00:00:00"/>
    <n v="1"/>
    <e v="#N/A"/>
  </r>
  <r>
    <x v="28"/>
    <s v="M"/>
    <n v="1"/>
    <n v="21.21"/>
    <d v="1899-12-30T01:53:25"/>
    <d v="1899-12-30T02:00:32"/>
    <d v="1899-12-30T01:56:58"/>
    <n v="51"/>
    <d v="1899-12-30T00:05:31"/>
    <n v="5"/>
    <n v="2"/>
    <x v="0"/>
    <n v="0.75"/>
    <n v="0.25"/>
    <n v="0"/>
    <n v="0"/>
    <n v="0"/>
    <n v="0"/>
    <n v="4.25"/>
    <d v="2021-05-13T00:00:00"/>
    <n v="1"/>
    <s v="Flower power"/>
  </r>
  <r>
    <x v="29"/>
    <s v="M"/>
    <n v="1"/>
    <n v="10.1"/>
    <d v="1899-12-30T01:02:17"/>
    <d v="1899-12-30T01:02:34"/>
    <d v="1899-12-30T01:02:26"/>
    <n v="5"/>
    <d v="1899-12-30T00:06:11"/>
    <n v="2.4047619047619047"/>
    <n v="1"/>
    <x v="0"/>
    <n v="0.75"/>
    <n v="0.25"/>
    <n v="0"/>
    <n v="0"/>
    <n v="0"/>
    <n v="0"/>
    <n v="2.0535714285714284"/>
    <d v="2021-05-11T00:00:00"/>
    <n v="1"/>
    <e v="#N/A"/>
  </r>
  <r>
    <x v="0"/>
    <s v="M"/>
    <n v="2"/>
    <n v="15.01"/>
    <d v="1899-12-30T01:15:25"/>
    <d v="1899-12-30T01:15:25"/>
    <d v="1899-12-30T01:15:25"/>
    <n v="21"/>
    <d v="1899-12-30T00:05:01"/>
    <n v="3.5738095238095235"/>
    <n v="2.5"/>
    <x v="0"/>
    <n v="0.75"/>
    <n v="0.25"/>
    <n v="0"/>
    <n v="0"/>
    <n v="0"/>
    <n v="0"/>
    <n v="3.3053571428571429"/>
    <d v="2021-05-19T00:00:00"/>
    <n v="1"/>
    <s v="Flower power"/>
  </r>
  <r>
    <x v="1"/>
    <s v="M"/>
    <n v="2"/>
    <n v="80.5"/>
    <d v="1899-12-30T10:29:01"/>
    <d v="1899-12-30T11:35:33"/>
    <d v="1899-12-30T11:02:17"/>
    <n v="1247"/>
    <d v="1899-12-30T00:08:14"/>
    <n v="5"/>
    <n v="0"/>
    <x v="0"/>
    <n v="0.75"/>
    <n v="0.25"/>
    <n v="0.83133333333333337"/>
    <n v="2.9"/>
    <n v="0"/>
    <n v="0"/>
    <n v="7.4813333333333336"/>
    <d v="2021-05-21T00:00:00"/>
    <n v="1"/>
    <s v="UltrașiiSYR"/>
  </r>
  <r>
    <x v="2"/>
    <s v="M"/>
    <n v="2"/>
    <n v="9.42"/>
    <d v="1899-12-30T00:39:05"/>
    <d v="1899-12-30T00:39:05"/>
    <d v="1899-12-30T00:39:05"/>
    <n v="128"/>
    <d v="1899-12-30T00:04:09"/>
    <n v="2.2428571428571429"/>
    <n v="4.5"/>
    <x v="1"/>
    <n v="0.25"/>
    <n v="0.75"/>
    <n v="8.533333333333333E-2"/>
    <n v="0"/>
    <n v="0"/>
    <n v="0"/>
    <n v="4.0210476190476196"/>
    <d v="2021-05-18T00:00:00"/>
    <n v="1"/>
    <s v="Flower power"/>
  </r>
  <r>
    <x v="3"/>
    <s v="M"/>
    <n v="2"/>
    <n v="52.76"/>
    <d v="1899-12-30T08:15:41"/>
    <d v="1899-12-30T10:57:00"/>
    <d v="1899-12-30T09:36:20"/>
    <n v="2819"/>
    <d v="1899-12-30T00:10:55"/>
    <n v="5"/>
    <n v="0"/>
    <x v="0"/>
    <n v="0.75"/>
    <n v="0.25"/>
    <n v="1.8793333333333333"/>
    <n v="1.5"/>
    <n v="0"/>
    <n v="0"/>
    <n v="7.1293333333333333"/>
    <d v="2021-05-22T00:00:00"/>
    <n v="1"/>
    <s v="UltrașiiSYR"/>
  </r>
  <r>
    <x v="4"/>
    <s v="F"/>
    <n v="2"/>
    <n v="20.010000000000002"/>
    <d v="1899-12-30T01:42:02"/>
    <d v="1899-12-30T01:58:42"/>
    <d v="1899-12-30T01:50:22"/>
    <n v="67"/>
    <d v="1899-12-30T00:05:31"/>
    <n v="5"/>
    <n v="3"/>
    <x v="0"/>
    <n v="0.75"/>
    <n v="0.25"/>
    <n v="0"/>
    <n v="0"/>
    <n v="0"/>
    <n v="0"/>
    <n v="4.5"/>
    <d v="2021-05-23T00:00:00"/>
    <n v="1"/>
    <s v="Flower power"/>
  </r>
  <r>
    <x v="30"/>
    <s v="F"/>
    <n v="2"/>
    <n v="21.27"/>
    <d v="1899-12-30T02:18:14"/>
    <d v="1899-12-30T02:23:33"/>
    <d v="1899-12-30T02:20:53"/>
    <n v="106"/>
    <d v="1899-12-30T00:06:37"/>
    <n v="5"/>
    <n v="1"/>
    <x v="0"/>
    <n v="0.75"/>
    <n v="0.25"/>
    <n v="7.0666666666666669E-2"/>
    <n v="0"/>
    <n v="0"/>
    <n v="0"/>
    <n v="4.0706666666666669"/>
    <d v="2021-05-23T00:00:00"/>
    <n v="1"/>
    <s v="UltrașiiSYR"/>
  </r>
  <r>
    <x v="6"/>
    <s v="F"/>
    <n v="2"/>
    <n v="18.03"/>
    <d v="1899-12-30T01:35:40"/>
    <d v="1899-12-30T01:35:46"/>
    <d v="1899-12-30T01:35:43"/>
    <n v="30"/>
    <d v="1899-12-30T00:05:19"/>
    <n v="4.5075000000000003"/>
    <n v="3"/>
    <x v="0"/>
    <n v="0.75"/>
    <n v="0.25"/>
    <n v="0"/>
    <n v="0"/>
    <n v="0"/>
    <n v="0"/>
    <n v="4.1306250000000002"/>
    <d v="2021-05-21T00:00:00"/>
    <n v="1"/>
    <s v="Flower power"/>
  </r>
  <r>
    <x v="7"/>
    <s v="F"/>
    <n v="2"/>
    <n v="10.53"/>
    <d v="1899-12-30T01:02:52"/>
    <d v="1899-12-30T01:03:34"/>
    <d v="1899-12-30T01:03:13"/>
    <n v="12"/>
    <d v="1899-12-30T00:06:00"/>
    <n v="2.6324999999999998"/>
    <n v="2"/>
    <x v="0"/>
    <n v="0.75"/>
    <n v="0.25"/>
    <n v="0"/>
    <n v="0"/>
    <n v="0"/>
    <n v="0"/>
    <n v="2.4743749999999998"/>
    <d v="2021-05-22T00:00:00"/>
    <n v="1"/>
    <s v="UltrașiiSYR"/>
  </r>
  <r>
    <x v="8"/>
    <s v="M"/>
    <n v="2"/>
    <n v="61.62"/>
    <d v="1899-12-30T12:12:04"/>
    <d v="1899-12-30T13:03:30"/>
    <d v="1899-12-30T12:37:47"/>
    <n v="2682"/>
    <d v="1899-12-30T00:12:18"/>
    <n v="5"/>
    <n v="0"/>
    <x v="1"/>
    <n v="0.25"/>
    <n v="0.75"/>
    <n v="1.788"/>
    <n v="2"/>
    <n v="0"/>
    <n v="0.4"/>
    <n v="5.4380000000000006"/>
    <d v="2021-05-23T00:00:00"/>
    <n v="1"/>
    <s v="UltrașiiSYR"/>
  </r>
  <r>
    <x v="10"/>
    <s v="F"/>
    <n v="2"/>
    <n v="21"/>
    <d v="1899-12-30T02:10:45"/>
    <d v="1899-12-30T02:42:01"/>
    <d v="1899-12-30T02:26:23"/>
    <n v="48"/>
    <d v="1899-12-30T00:06:58"/>
    <n v="5"/>
    <n v="1"/>
    <x v="0"/>
    <n v="0.75"/>
    <n v="0.25"/>
    <n v="0"/>
    <n v="0"/>
    <n v="0"/>
    <n v="0"/>
    <n v="4"/>
    <d v="2021-05-23T00:00:00"/>
    <n v="1"/>
    <s v="UltrașiiSYR"/>
  </r>
  <r>
    <x v="11"/>
    <s v="M"/>
    <n v="2"/>
    <n v="24.74"/>
    <d v="1899-12-30T02:51:41"/>
    <d v="1899-12-30T02:51:51"/>
    <d v="1899-12-30T02:51:46"/>
    <n v="985"/>
    <d v="1899-12-30T00:06:57"/>
    <n v="5"/>
    <n v="1"/>
    <x v="0"/>
    <n v="0.75"/>
    <n v="0.25"/>
    <n v="0.65666666666666662"/>
    <n v="0.1"/>
    <n v="0"/>
    <n v="0"/>
    <n v="4.7566666666666659"/>
    <d v="2021-05-23T00:00:00"/>
    <n v="1"/>
    <s v="Flower power"/>
  </r>
  <r>
    <x v="13"/>
    <s v="M"/>
    <n v="2"/>
    <n v="6.01"/>
    <d v="1899-12-30T00:34:34"/>
    <d v="1899-12-30T00:35:36"/>
    <d v="1899-12-30T00:35:05"/>
    <n v="15"/>
    <d v="1899-12-30T00:05:50"/>
    <n v="1.4309523809523808"/>
    <n v="1.5"/>
    <x v="1"/>
    <n v="0.25"/>
    <n v="0.75"/>
    <n v="0"/>
    <n v="0"/>
    <n v="0"/>
    <n v="0"/>
    <n v="1.4827380952380951"/>
    <d v="2021-05-21T00:00:00"/>
    <n v="1"/>
    <s v="Flower power"/>
  </r>
  <r>
    <x v="14"/>
    <s v="M"/>
    <n v="2"/>
    <n v="12.31"/>
    <d v="1899-12-30T01:07:17"/>
    <d v="1899-12-30T01:09:21"/>
    <d v="1899-12-30T01:08:19"/>
    <n v="33"/>
    <d v="1899-12-30T00:05:33"/>
    <n v="2.9309523809523808"/>
    <n v="1.5"/>
    <x v="1"/>
    <n v="0.25"/>
    <n v="0.75"/>
    <n v="0"/>
    <n v="0"/>
    <n v="0"/>
    <n v="0"/>
    <n v="1.8577380952380951"/>
    <d v="2021-05-18T00:00:00"/>
    <n v="1"/>
    <s v="Flower power"/>
  </r>
  <r>
    <x v="16"/>
    <s v="M"/>
    <n v="2"/>
    <n v="187.77"/>
    <d v="1899-12-31T04:00:00"/>
    <d v="1899-12-31T04:00:00"/>
    <d v="1899-12-31T04:00:00"/>
    <n v="2800"/>
    <d v="1899-12-30T00:08:57"/>
    <n v="5"/>
    <n v="0"/>
    <x v="1"/>
    <n v="0.25"/>
    <n v="0.75"/>
    <n v="1.8666666666666667"/>
    <n v="6.1"/>
    <n v="0"/>
    <n v="0.4"/>
    <n v="9.6166666666666671"/>
    <d v="2021-05-21T00:00:00"/>
    <n v="1"/>
    <s v="UltrașiiSYR"/>
  </r>
  <r>
    <x v="17"/>
    <s v="F"/>
    <n v="2"/>
    <n v="5.0199999999999996"/>
    <d v="1899-12-30T00:40:32"/>
    <d v="1899-12-30T00:40:40"/>
    <d v="1899-12-30T00:40:36"/>
    <n v="148"/>
    <d v="1899-12-30T00:08:05"/>
    <n v="1.2549999999999999"/>
    <n v="1"/>
    <x v="1"/>
    <n v="0.25"/>
    <n v="0.75"/>
    <n v="9.8666666666666666E-2"/>
    <n v="0"/>
    <n v="0"/>
    <n v="0.7"/>
    <n v="1.8624166666666666"/>
    <d v="2021-05-22T00:00:00"/>
    <n v="1"/>
    <s v="Flower power"/>
  </r>
  <r>
    <x v="18"/>
    <s v="M"/>
    <n v="2"/>
    <n v="10.6"/>
    <d v="1899-12-30T00:41:50"/>
    <d v="1899-12-30T00:42:17"/>
    <d v="1899-12-30T00:42:03"/>
    <n v="25"/>
    <d v="1899-12-30T00:03:58"/>
    <n v="2.5238095238095237"/>
    <n v="5"/>
    <x v="1"/>
    <n v="0.25"/>
    <n v="0.75"/>
    <n v="0"/>
    <n v="0"/>
    <n v="0.1"/>
    <n v="0"/>
    <n v="4.480952380952381"/>
    <d v="2021-05-23T00:00:00"/>
    <n v="1"/>
    <s v="Flower power"/>
  </r>
  <r>
    <x v="19"/>
    <s v="F"/>
    <n v="2"/>
    <n v="30.01"/>
    <d v="1899-12-30T03:15:18"/>
    <d v="1899-12-30T03:16:04"/>
    <d v="1899-12-30T03:15:41"/>
    <n v="349"/>
    <d v="1899-12-30T00:06:31"/>
    <n v="5"/>
    <n v="1"/>
    <x v="0"/>
    <n v="0.75"/>
    <n v="0.25"/>
    <n v="0.23266666666666666"/>
    <n v="0.4"/>
    <n v="0"/>
    <n v="0"/>
    <n v="4.6326666666666672"/>
    <d v="2021-05-22T00:00:00"/>
    <n v="1"/>
    <s v="Flower power"/>
  </r>
  <r>
    <x v="20"/>
    <s v="M"/>
    <n v="2"/>
    <n v="11.11"/>
    <d v="1899-12-30T00:54:45"/>
    <d v="1899-12-30T00:54:45"/>
    <d v="1899-12-30T00:54:45"/>
    <n v="0"/>
    <d v="1899-12-30T00:04:56"/>
    <n v="2.6452380952380952"/>
    <n v="3"/>
    <x v="1"/>
    <n v="0.25"/>
    <n v="0.75"/>
    <n v="0"/>
    <n v="0"/>
    <n v="0"/>
    <n v="0"/>
    <n v="2.9113095238095239"/>
    <d v="2021-05-23T00:00:00"/>
    <n v="1"/>
    <s v="Flower power"/>
  </r>
  <r>
    <x v="21"/>
    <s v="M"/>
    <n v="2"/>
    <n v="3.01"/>
    <d v="1899-12-30T00:11:43"/>
    <d v="1899-12-30T00:11:43"/>
    <d v="1899-12-30T00:11:43"/>
    <n v="11"/>
    <d v="1899-12-30T00:03:54"/>
    <n v="0.71666666666666656"/>
    <n v="5"/>
    <x v="1"/>
    <n v="0.25"/>
    <n v="0.75"/>
    <n v="0"/>
    <n v="0"/>
    <n v="0.30000000000000004"/>
    <n v="0"/>
    <n v="4.229166666666667"/>
    <d v="2021-05-23T00:00:00"/>
    <n v="1"/>
    <s v="UltrașiiSYR"/>
  </r>
  <r>
    <x v="31"/>
    <s v="M"/>
    <n v="2"/>
    <n v="10.07"/>
    <d v="1899-12-30T00:40:17"/>
    <d v="1899-12-30T00:40:17"/>
    <d v="1899-12-30T00:40:17"/>
    <n v="0"/>
    <d v="1899-12-30T00:04:00"/>
    <n v="2.3976190476190475"/>
    <n v="5"/>
    <x v="1"/>
    <n v="0.25"/>
    <n v="0.75"/>
    <n v="0"/>
    <n v="0"/>
    <n v="0"/>
    <n v="0"/>
    <n v="4.3494047619047622"/>
    <d v="2021-05-21T00:00:00"/>
    <n v="1"/>
    <s v="Flower power"/>
  </r>
  <r>
    <x v="22"/>
    <s v="F"/>
    <n v="2"/>
    <n v="25.03"/>
    <d v="1899-12-30T02:29:20"/>
    <d v="1899-12-30T02:43:14"/>
    <d v="1899-12-30T02:36:17"/>
    <n v="2"/>
    <d v="1899-12-30T00:06:15"/>
    <n v="5"/>
    <n v="1.5"/>
    <x v="0"/>
    <n v="0.75"/>
    <n v="0.25"/>
    <n v="0"/>
    <n v="0.2"/>
    <n v="0"/>
    <n v="0"/>
    <n v="4.3250000000000002"/>
    <d v="2021-05-23T00:00:00"/>
    <n v="1"/>
    <s v="UltrașiiSYR"/>
  </r>
  <r>
    <x v="23"/>
    <s v="M"/>
    <n v="2"/>
    <n v="28.18"/>
    <d v="1899-12-30T02:40:58"/>
    <d v="1899-12-30T02:45:56"/>
    <d v="1899-12-30T02:43:27"/>
    <n v="532"/>
    <d v="1899-12-30T00:05:48"/>
    <n v="5"/>
    <n v="1.5"/>
    <x v="0"/>
    <n v="0.75"/>
    <n v="0.25"/>
    <n v="0.35466666666666669"/>
    <n v="0.3"/>
    <n v="0"/>
    <n v="0"/>
    <n v="4.7796666666666665"/>
    <d v="2021-05-22T00:00:00"/>
    <n v="1"/>
    <s v="UltrașiiSYR"/>
  </r>
  <r>
    <x v="24"/>
    <s v="M"/>
    <n v="2"/>
    <n v="4.32"/>
    <d v="1899-12-30T00:21:56"/>
    <d v="1899-12-30T00:21:58"/>
    <d v="1899-12-30T00:21:57"/>
    <n v="4"/>
    <d v="1899-12-30T00:05:05"/>
    <n v="1.0285714285714287"/>
    <n v="2.5"/>
    <x v="1"/>
    <n v="0.25"/>
    <n v="0.75"/>
    <n v="0"/>
    <n v="0"/>
    <n v="0"/>
    <n v="0.4"/>
    <n v="2.532142857142857"/>
    <d v="2021-05-19T00:00:00"/>
    <n v="1"/>
    <s v="UltrașiiSYR"/>
  </r>
  <r>
    <x v="25"/>
    <s v="F"/>
    <n v="2"/>
    <n v="5.01"/>
    <d v="1899-12-30T00:25:29"/>
    <d v="1899-12-30T00:25:40"/>
    <d v="1899-12-30T00:25:35"/>
    <n v="0"/>
    <d v="1899-12-30T00:05:06"/>
    <n v="1.2524999999999999"/>
    <n v="3.5"/>
    <x v="1"/>
    <n v="0.25"/>
    <n v="0.75"/>
    <n v="0"/>
    <n v="0"/>
    <n v="0"/>
    <n v="0"/>
    <n v="2.9381249999999999"/>
    <d v="2021-05-22T00:00:00"/>
    <n v="1"/>
    <s v="Flower power"/>
  </r>
  <r>
    <x v="26"/>
    <s v="M"/>
    <n v="2"/>
    <n v="8.09"/>
    <d v="1899-12-30T00:33:25"/>
    <d v="1899-12-30T00:33:25"/>
    <d v="1899-12-30T00:33:25"/>
    <n v="22"/>
    <d v="1899-12-30T00:04:08"/>
    <n v="1.926190476190476"/>
    <n v="4.5"/>
    <x v="1"/>
    <n v="0.25"/>
    <n v="0.75"/>
    <n v="0"/>
    <n v="0"/>
    <n v="0"/>
    <n v="0"/>
    <n v="3.8565476190476189"/>
    <d v="2021-05-22T00:00:00"/>
    <n v="1"/>
    <s v="UltrașiiSYR"/>
  </r>
  <r>
    <x v="28"/>
    <s v="M"/>
    <n v="2"/>
    <n v="23.06"/>
    <d v="1899-12-30T02:02:29"/>
    <d v="1899-12-30T02:02:32"/>
    <d v="1899-12-30T02:02:30"/>
    <n v="27"/>
    <d v="1899-12-30T00:05:19"/>
    <n v="5"/>
    <n v="2"/>
    <x v="0"/>
    <n v="0.75"/>
    <n v="0.25"/>
    <n v="0"/>
    <n v="0.1"/>
    <n v="0"/>
    <n v="0"/>
    <n v="4.3499999999999996"/>
    <d v="2021-05-20T00:00:00"/>
    <n v="1"/>
    <s v="Flower power"/>
  </r>
  <r>
    <x v="32"/>
    <s v="F"/>
    <n v="2"/>
    <n v="5.81"/>
    <d v="1899-12-30T00:34:51"/>
    <d v="1899-12-30T00:34:51"/>
    <d v="1899-12-30T00:34:51"/>
    <n v="5"/>
    <d v="1899-12-30T00:06:00"/>
    <n v="1.4524999999999999"/>
    <n v="2"/>
    <x v="1"/>
    <n v="0.25"/>
    <n v="0.75"/>
    <n v="0"/>
    <n v="0"/>
    <n v="0"/>
    <n v="0"/>
    <n v="1.8631249999999999"/>
    <d v="2021-05-23T00:00:00"/>
    <n v="1"/>
    <e v="#N/A"/>
  </r>
  <r>
    <x v="0"/>
    <s v="M"/>
    <n v="3"/>
    <n v="5"/>
    <d v="1899-12-30T00:21:16"/>
    <d v="1899-12-30T00:21:16"/>
    <d v="1899-12-30T00:21:16"/>
    <n v="14"/>
    <d v="1899-12-30T00:04:15"/>
    <n v="1.1904761904761905"/>
    <n v="4.5"/>
    <x v="1"/>
    <n v="0.25"/>
    <n v="0.75"/>
    <n v="0"/>
    <n v="0"/>
    <n v="0"/>
    <n v="0"/>
    <n v="3.6726190476190474"/>
    <d v="2021-05-29T00:00:00"/>
    <n v="1"/>
    <s v="Flower power"/>
  </r>
  <r>
    <x v="1"/>
    <s v="M"/>
    <n v="3"/>
    <n v="26.16"/>
    <d v="1899-12-30T04:10:56"/>
    <d v="1899-12-30T05:22:17"/>
    <d v="1899-12-30T04:46:37"/>
    <n v="1674"/>
    <d v="1899-12-30T00:10:57"/>
    <n v="5"/>
    <n v="0"/>
    <x v="0"/>
    <n v="0.75"/>
    <n v="0.25"/>
    <n v="1.1160000000000001"/>
    <n v="0.2"/>
    <n v="0"/>
    <n v="0"/>
    <n v="5.0659999999999998"/>
    <d v="2021-05-30T00:00:00"/>
    <n v="1"/>
    <s v="UltrașiiSYR"/>
  </r>
  <r>
    <x v="2"/>
    <s v="M"/>
    <n v="3"/>
    <n v="30.12"/>
    <d v="1899-12-30T02:16:49"/>
    <d v="1899-12-30T02:24:43"/>
    <d v="1899-12-30T02:20:46"/>
    <n v="435"/>
    <d v="1899-12-30T00:04:40"/>
    <n v="5"/>
    <n v="3.5"/>
    <x v="0"/>
    <n v="0.75"/>
    <n v="0.25"/>
    <n v="0.28999999999999998"/>
    <n v="0.4"/>
    <n v="0"/>
    <n v="0"/>
    <n v="5.3150000000000004"/>
    <d v="2021-05-29T00:00:00"/>
    <n v="1"/>
    <s v="Flower power"/>
  </r>
  <r>
    <x v="3"/>
    <s v="M"/>
    <n v="3"/>
    <n v="34.81"/>
    <d v="1899-12-30T04:44:21"/>
    <d v="1899-12-30T06:24:39"/>
    <d v="1899-12-30T05:34:30"/>
    <n v="1484"/>
    <d v="1899-12-30T00:09:37"/>
    <n v="5"/>
    <n v="0"/>
    <x v="0"/>
    <n v="0.75"/>
    <n v="0.25"/>
    <n v="0.98933333333333329"/>
    <n v="0.6"/>
    <n v="0"/>
    <n v="0"/>
    <n v="5.3393333333333333"/>
    <d v="2021-05-29T00:00:00"/>
    <n v="1"/>
    <s v="UltrașiiSYR"/>
  </r>
  <r>
    <x v="4"/>
    <s v="F"/>
    <n v="3"/>
    <n v="9.6"/>
    <d v="1899-12-30T00:47:29"/>
    <d v="1899-12-30T00:47:37"/>
    <d v="1899-12-30T00:47:33"/>
    <n v="22"/>
    <d v="1899-12-30T00:04:57"/>
    <n v="2.4"/>
    <n v="4"/>
    <x v="1"/>
    <n v="0.25"/>
    <n v="0.75"/>
    <n v="0"/>
    <n v="0"/>
    <n v="0"/>
    <n v="0"/>
    <n v="3.6"/>
    <d v="2021-05-25T00:00:00"/>
    <n v="1"/>
    <s v="Flower power"/>
  </r>
  <r>
    <x v="30"/>
    <s v="F"/>
    <n v="3"/>
    <n v="27"/>
    <d v="1899-12-30T03:15:50"/>
    <d v="1899-12-30T03:20:01"/>
    <d v="1899-12-30T03:17:56"/>
    <n v="481"/>
    <d v="1899-12-30T00:07:20"/>
    <n v="5"/>
    <n v="1"/>
    <x v="0"/>
    <n v="0.75"/>
    <n v="0.25"/>
    <n v="0.32066666666666666"/>
    <n v="0.3"/>
    <n v="0"/>
    <n v="0"/>
    <n v="4.6206666666666667"/>
    <d v="2021-05-29T00:00:00"/>
    <n v="1"/>
    <s v="UltrașiiSYR"/>
  </r>
  <r>
    <x v="6"/>
    <s v="F"/>
    <n v="3"/>
    <n v="13.01"/>
    <d v="1899-12-30T01:03:59"/>
    <d v="1899-12-30T01:03:59"/>
    <d v="1899-12-30T01:03:59"/>
    <n v="0"/>
    <d v="1899-12-30T00:04:55"/>
    <n v="3.2524999999999999"/>
    <n v="4"/>
    <x v="1"/>
    <n v="0.25"/>
    <n v="0.75"/>
    <n v="0"/>
    <n v="0"/>
    <n v="0"/>
    <n v="0"/>
    <n v="3.8131249999999999"/>
    <d v="2021-05-30T00:00:00"/>
    <n v="1"/>
    <s v="Flower power"/>
  </r>
  <r>
    <x v="15"/>
    <s v="M"/>
    <n v="3"/>
    <n v="20"/>
    <d v="1899-12-30T01:41:38"/>
    <d v="1899-12-30T01:44:52"/>
    <d v="1899-12-30T01:43:15"/>
    <n v="315"/>
    <d v="1899-12-30T00:05:10"/>
    <n v="4.7619047619047619"/>
    <n v="2.5"/>
    <x v="0"/>
    <n v="0.75"/>
    <n v="0.25"/>
    <n v="0.21"/>
    <n v="0"/>
    <n v="0"/>
    <n v="0"/>
    <n v="4.4064285714285711"/>
    <d v="2021-05-30T00:00:00"/>
    <n v="1"/>
    <s v="Flower power"/>
  </r>
  <r>
    <x v="27"/>
    <s v="M"/>
    <n v="3"/>
    <n v="20.010000000000002"/>
    <d v="1899-12-30T02:07:20"/>
    <d v="1899-12-30T03:10:38"/>
    <d v="1899-12-30T02:38:59"/>
    <n v="6"/>
    <d v="1899-12-30T00:07:57"/>
    <n v="4.7642857142857142"/>
    <n v="1"/>
    <x v="0"/>
    <n v="0.75"/>
    <n v="0.25"/>
    <n v="0"/>
    <n v="0"/>
    <n v="0"/>
    <n v="0"/>
    <n v="3.8232142857142857"/>
    <d v="2021-05-30T00:00:00"/>
    <n v="1"/>
    <e v="#N/A"/>
  </r>
  <r>
    <x v="5"/>
    <s v="F"/>
    <n v="3"/>
    <n v="19.02"/>
    <d v="1899-12-30T01:52:23"/>
    <d v="1899-12-30T01:59:20"/>
    <d v="1899-12-30T01:55:52"/>
    <n v="12"/>
    <d v="1899-12-30T00:06:05"/>
    <n v="4.7549999999999999"/>
    <n v="1.5"/>
    <x v="0"/>
    <n v="0.75"/>
    <n v="0.25"/>
    <n v="0"/>
    <n v="0"/>
    <n v="0"/>
    <n v="0"/>
    <n v="3.9412500000000001"/>
    <d v="2021-05-30T00:00:00"/>
    <n v="1"/>
    <s v="Flower power"/>
  </r>
  <r>
    <x v="33"/>
    <s v="M"/>
    <n v="3"/>
    <n v="35"/>
    <d v="1899-12-30T03:11:36"/>
    <d v="1899-12-30T03:32:18"/>
    <d v="1899-12-30T03:21:57"/>
    <n v="78"/>
    <d v="1899-12-30T00:05:46"/>
    <n v="5"/>
    <n v="1.5"/>
    <x v="0"/>
    <n v="0.75"/>
    <n v="0.25"/>
    <n v="0"/>
    <n v="0.7"/>
    <n v="0"/>
    <n v="0"/>
    <n v="4.8250000000000002"/>
    <d v="2021-05-29T00:00:00"/>
    <n v="1"/>
    <s v="UltrașiiSYR"/>
  </r>
  <r>
    <x v="7"/>
    <s v="F"/>
    <n v="3"/>
    <n v="5.61"/>
    <d v="1899-12-30T00:30:53"/>
    <d v="1899-12-30T00:34:10"/>
    <d v="1899-12-30T00:32:31"/>
    <n v="28"/>
    <d v="1899-12-30T00:05:48"/>
    <n v="1.4025000000000001"/>
    <n v="2"/>
    <x v="1"/>
    <n v="0.25"/>
    <n v="0.75"/>
    <n v="0"/>
    <n v="0"/>
    <n v="0"/>
    <n v="0"/>
    <n v="1.850625"/>
    <d v="2021-05-28T00:00:00"/>
    <n v="1"/>
    <s v="UltrașiiSYR"/>
  </r>
  <r>
    <x v="8"/>
    <s v="M"/>
    <n v="3"/>
    <n v="61.43"/>
    <d v="1899-12-30T12:28:52"/>
    <d v="1899-12-30T13:26:14"/>
    <d v="1899-12-30T12:57:33"/>
    <n v="2699"/>
    <d v="1899-12-30T00:12:39"/>
    <n v="5"/>
    <n v="0"/>
    <x v="0"/>
    <n v="0.75"/>
    <n v="0.25"/>
    <n v="1.7993333333333332"/>
    <n v="2"/>
    <n v="0"/>
    <n v="0.4"/>
    <n v="7.9493333333333336"/>
    <d v="2021-05-29T00:00:00"/>
    <n v="1"/>
    <s v="UltrașiiSYR"/>
  </r>
  <r>
    <x v="10"/>
    <s v="F"/>
    <n v="3"/>
    <n v="26.34"/>
    <d v="1899-12-30T03:07:18"/>
    <d v="1899-12-30T03:44:55"/>
    <d v="1899-12-30T03:26:06"/>
    <n v="348"/>
    <d v="1899-12-30T00:07:49"/>
    <n v="5"/>
    <n v="1"/>
    <x v="0"/>
    <n v="0.75"/>
    <n v="0.25"/>
    <n v="0.23200000000000001"/>
    <n v="0.2"/>
    <n v="0"/>
    <n v="0"/>
    <n v="4.4320000000000004"/>
    <d v="2021-05-29T00:00:00"/>
    <n v="1"/>
    <s v="UltrașiiSYR"/>
  </r>
  <r>
    <x v="11"/>
    <s v="M"/>
    <n v="3"/>
    <n v="9.74"/>
    <d v="1899-12-30T00:40:29"/>
    <d v="1899-12-30T00:40:29"/>
    <d v="1899-12-30T00:40:29"/>
    <n v="29"/>
    <d v="1899-12-30T00:04:09"/>
    <n v="2.3190476190476188"/>
    <n v="4.5"/>
    <x v="1"/>
    <n v="0.25"/>
    <n v="0.75"/>
    <n v="0"/>
    <n v="0"/>
    <n v="0"/>
    <n v="0"/>
    <n v="3.9547619047619049"/>
    <d v="2021-05-25T00:00:00"/>
    <n v="1"/>
    <s v="Flower power"/>
  </r>
  <r>
    <x v="13"/>
    <s v="M"/>
    <n v="3"/>
    <n v="12.02"/>
    <d v="1899-12-30T01:10:15"/>
    <d v="1899-12-30T01:10:15"/>
    <d v="1899-12-30T01:10:15"/>
    <n v="33"/>
    <d v="1899-12-30T00:05:51"/>
    <n v="2.8619047619047615"/>
    <n v="1.5"/>
    <x v="0"/>
    <n v="0.75"/>
    <n v="0.25"/>
    <n v="0"/>
    <n v="0"/>
    <n v="0"/>
    <n v="0"/>
    <n v="2.5214285714285714"/>
    <d v="2021-05-26T00:00:00"/>
    <n v="1"/>
    <s v="Flower power"/>
  </r>
  <r>
    <x v="14"/>
    <s v="M"/>
    <n v="3"/>
    <n v="12.16"/>
    <d v="1899-12-30T01:08:19"/>
    <d v="1899-12-30T01:10:21"/>
    <d v="1899-12-30T01:09:20"/>
    <n v="32"/>
    <d v="1899-12-30T00:05:42"/>
    <n v="2.8952380952380952"/>
    <n v="1.5"/>
    <x v="0"/>
    <n v="0.75"/>
    <n v="0.25"/>
    <n v="0"/>
    <n v="0"/>
    <n v="0"/>
    <n v="0"/>
    <n v="2.5464285714285713"/>
    <d v="2021-05-27T00:00:00"/>
    <n v="1"/>
    <s v="Flower power"/>
  </r>
  <r>
    <x v="16"/>
    <s v="M"/>
    <n v="3"/>
    <n v="21.13"/>
    <d v="1899-12-30T01:43:37"/>
    <d v="1899-12-30T01:44:06"/>
    <d v="1899-12-30T01:43:51"/>
    <n v="43"/>
    <d v="1899-12-30T00:04:55"/>
    <n v="5"/>
    <n v="3"/>
    <x v="0"/>
    <n v="0.75"/>
    <n v="0.25"/>
    <n v="0"/>
    <n v="0"/>
    <n v="0"/>
    <n v="0.4"/>
    <n v="4.9000000000000004"/>
    <d v="2021-05-30T00:00:00"/>
    <n v="1"/>
    <s v="UltrașiiSYR"/>
  </r>
  <r>
    <x v="17"/>
    <s v="F"/>
    <n v="3"/>
    <n v="10.01"/>
    <d v="1899-12-30T01:12:55"/>
    <d v="1899-12-30T01:13:16"/>
    <d v="1899-12-30T01:13:06"/>
    <n v="16"/>
    <d v="1899-12-30T00:07:18"/>
    <n v="2.5024999999999999"/>
    <n v="1"/>
    <x v="0"/>
    <n v="0.75"/>
    <n v="0.25"/>
    <n v="0"/>
    <n v="0"/>
    <n v="0"/>
    <n v="0.7"/>
    <n v="2.8268750000000002"/>
    <d v="2021-05-27T00:00:00"/>
    <n v="1"/>
    <s v="Flower power"/>
  </r>
  <r>
    <x v="18"/>
    <s v="M"/>
    <n v="3"/>
    <n v="12"/>
    <d v="1899-12-30T00:46:45"/>
    <d v="1899-12-30T00:46:53"/>
    <d v="1899-12-30T00:46:49"/>
    <n v="19"/>
    <d v="1899-12-30T00:03:54"/>
    <n v="2.8571428571428572"/>
    <n v="5"/>
    <x v="0"/>
    <n v="0.75"/>
    <n v="0.25"/>
    <n v="0"/>
    <n v="0"/>
    <n v="0.30000000000000004"/>
    <n v="0"/>
    <n v="3.6928571428571431"/>
    <d v="2021-05-30T00:00:00"/>
    <n v="1"/>
    <s v="Flower power"/>
  </r>
  <r>
    <x v="19"/>
    <s v="F"/>
    <n v="3"/>
    <n v="2.5299999999999998"/>
    <d v="1899-12-30T00:11:56"/>
    <d v="1899-12-30T00:11:56"/>
    <d v="1899-12-30T00:11:56"/>
    <n v="29"/>
    <d v="1899-12-30T00:04:43"/>
    <n v="0.63249999999999995"/>
    <n v="4.5"/>
    <x v="1"/>
    <n v="0.25"/>
    <n v="0.75"/>
    <n v="0"/>
    <n v="0"/>
    <n v="0"/>
    <n v="0"/>
    <n v="3.5331250000000001"/>
    <d v="2021-05-27T00:00:00"/>
    <n v="1"/>
    <s v="Flower power"/>
  </r>
  <r>
    <x v="20"/>
    <s v="M"/>
    <n v="3"/>
    <n v="50"/>
    <d v="1899-12-30T05:36:55"/>
    <d v="1899-12-30T05:45:24"/>
    <d v="1899-12-30T05:41:09"/>
    <n v="448"/>
    <d v="1899-12-30T00:06:49"/>
    <n v="5"/>
    <n v="1"/>
    <x v="0"/>
    <n v="0.75"/>
    <n v="0.25"/>
    <n v="0.29866666666666669"/>
    <n v="1.4"/>
    <n v="0"/>
    <n v="0"/>
    <n v="5.6986666666666661"/>
    <d v="2021-05-29T00:00:00"/>
    <n v="1"/>
    <s v="Flower power"/>
  </r>
  <r>
    <x v="34"/>
    <s v="M"/>
    <n v="3"/>
    <n v="21.1"/>
    <d v="1899-12-30T01:22:49"/>
    <d v="1899-12-30T01:22:49"/>
    <d v="1899-12-30T01:22:49"/>
    <n v="126"/>
    <d v="1899-12-30T00:03:55"/>
    <n v="5"/>
    <n v="5"/>
    <x v="1"/>
    <n v="0.25"/>
    <n v="0.75"/>
    <n v="8.4000000000000005E-2"/>
    <n v="0"/>
    <n v="0.30000000000000004"/>
    <n v="0"/>
    <n v="5.3839999999999995"/>
    <d v="2021-05-29T00:00:00"/>
    <n v="1"/>
    <e v="#N/A"/>
  </r>
  <r>
    <x v="21"/>
    <s v="M"/>
    <n v="3"/>
    <n v="32.03"/>
    <d v="1899-12-30T03:19:22"/>
    <d v="1899-12-30T03:41:34"/>
    <d v="1899-12-30T03:30:28"/>
    <n v="833"/>
    <d v="1899-12-30T00:06:34"/>
    <n v="5"/>
    <n v="1"/>
    <x v="0"/>
    <n v="0.75"/>
    <n v="0.25"/>
    <n v="0.55533333333333335"/>
    <n v="0.5"/>
    <n v="0"/>
    <n v="0"/>
    <n v="5.0553333333333335"/>
    <d v="2021-05-29T00:00:00"/>
    <n v="1"/>
    <s v="UltrașiiSYR"/>
  </r>
  <r>
    <x v="9"/>
    <s v="M"/>
    <n v="3"/>
    <n v="10.08"/>
    <d v="1899-12-30T00:57:47"/>
    <d v="1899-12-30T01:01:03"/>
    <d v="1899-12-30T00:59:25"/>
    <n v="12"/>
    <d v="1899-12-30T00:05:54"/>
    <n v="2.4"/>
    <n v="1.5"/>
    <x v="0"/>
    <n v="0.75"/>
    <n v="0.25"/>
    <n v="0"/>
    <n v="0"/>
    <n v="0"/>
    <n v="0"/>
    <n v="2.1749999999999998"/>
    <d v="2021-05-29T00:00:00"/>
    <n v="1"/>
    <e v="#N/A"/>
  </r>
  <r>
    <x v="29"/>
    <s v="M"/>
    <n v="3"/>
    <n v="10.09"/>
    <d v="1899-12-30T01:03:59"/>
    <d v="1899-12-30T01:05:23"/>
    <d v="1899-12-30T01:04:41"/>
    <n v="4"/>
    <d v="1899-12-30T00:06:25"/>
    <n v="2.4023809523809523"/>
    <n v="1"/>
    <x v="0"/>
    <n v="0.75"/>
    <n v="0.25"/>
    <n v="0"/>
    <n v="0"/>
    <n v="0"/>
    <n v="0"/>
    <n v="2.0517857142857143"/>
    <d v="2021-05-26T00:00:00"/>
    <n v="1"/>
    <e v="#N/A"/>
  </r>
  <r>
    <x v="31"/>
    <s v="M"/>
    <n v="3"/>
    <n v="21.2"/>
    <d v="1899-12-30T01:26:41"/>
    <d v="1899-12-30T01:26:41"/>
    <d v="1899-12-30T01:26:41"/>
    <n v="27"/>
    <d v="1899-12-30T00:04:05"/>
    <n v="5"/>
    <n v="4.5"/>
    <x v="0"/>
    <n v="0.75"/>
    <n v="0.25"/>
    <n v="0"/>
    <n v="0"/>
    <n v="0"/>
    <n v="0"/>
    <n v="4.875"/>
    <d v="2021-05-30T00:00:00"/>
    <n v="1"/>
    <s v="Flower power"/>
  </r>
  <r>
    <x v="22"/>
    <s v="F"/>
    <n v="3"/>
    <n v="3"/>
    <d v="1899-12-30T00:14:21"/>
    <d v="1899-12-30T00:14:14"/>
    <d v="1899-12-30T00:14:17"/>
    <n v="0"/>
    <d v="1899-12-30T00:04:46"/>
    <n v="0.75"/>
    <n v="4.5"/>
    <x v="1"/>
    <n v="0.25"/>
    <n v="0.75"/>
    <n v="0"/>
    <n v="0"/>
    <n v="0"/>
    <n v="0"/>
    <n v="3.5625"/>
    <d v="2021-05-30T00:00:00"/>
    <n v="1"/>
    <s v="UltrașiiSYR"/>
  </r>
  <r>
    <x v="23"/>
    <s v="M"/>
    <n v="3"/>
    <n v="8.6"/>
    <d v="1899-12-30T00:40:12"/>
    <d v="1899-12-30T00:58:23"/>
    <d v="1899-12-30T00:49:18"/>
    <n v="0"/>
    <d v="1899-12-30T00:05:44"/>
    <n v="2.0476190476190474"/>
    <n v="1.5"/>
    <x v="1"/>
    <n v="0.25"/>
    <n v="0.75"/>
    <n v="0"/>
    <n v="0"/>
    <n v="0"/>
    <n v="0"/>
    <n v="1.6369047619047619"/>
    <d v="2021-05-29T00:00:00"/>
    <n v="1"/>
    <s v="UltrașiiSYR"/>
  </r>
  <r>
    <x v="24"/>
    <s v="M"/>
    <n v="3"/>
    <n v="4.8"/>
    <d v="1899-12-30T00:22:25"/>
    <d v="1899-12-30T00:22:26"/>
    <d v="1899-12-30T00:22:26"/>
    <n v="33"/>
    <d v="1899-12-30T00:04:40"/>
    <n v="1.1428571428571428"/>
    <n v="3.5"/>
    <x v="0"/>
    <n v="0.75"/>
    <n v="0.25"/>
    <n v="0"/>
    <n v="0"/>
    <n v="0"/>
    <n v="0.4"/>
    <n v="2.1321428571428571"/>
    <d v="2021-05-29T00:00:00"/>
    <n v="1"/>
    <s v="UltrașiiSYR"/>
  </r>
  <r>
    <x v="25"/>
    <s v="F"/>
    <n v="3"/>
    <n v="4"/>
    <d v="1899-12-30T00:19:57"/>
    <d v="1899-12-30T00:19:57"/>
    <d v="1899-12-30T00:19:57"/>
    <n v="64"/>
    <d v="1899-12-30T00:04:59"/>
    <n v="1"/>
    <n v="4"/>
    <x v="1"/>
    <n v="0.25"/>
    <n v="0.75"/>
    <n v="0"/>
    <n v="0"/>
    <n v="0"/>
    <n v="0"/>
    <n v="3.25"/>
    <d v="2021-05-28T00:00:00"/>
    <n v="1"/>
    <s v="Flower power"/>
  </r>
  <r>
    <x v="26"/>
    <s v="M"/>
    <n v="3"/>
    <n v="14"/>
    <d v="1899-12-30T01:00:09"/>
    <d v="1899-12-30T01:00:09"/>
    <d v="1899-12-30T01:00:09"/>
    <n v="99"/>
    <d v="1899-12-30T00:04:18"/>
    <n v="3.333333333333333"/>
    <n v="4"/>
    <x v="1"/>
    <n v="0.25"/>
    <n v="0.75"/>
    <n v="0"/>
    <n v="0"/>
    <n v="0"/>
    <n v="0"/>
    <n v="3.833333333333333"/>
    <d v="2021-05-29T00:00:00"/>
    <n v="1"/>
    <s v="UltrașiiSYR"/>
  </r>
  <r>
    <x v="28"/>
    <s v="M"/>
    <n v="3"/>
    <n v="23.09"/>
    <d v="1899-12-30T02:06:52"/>
    <d v="1899-12-30T02:23:45"/>
    <d v="1899-12-30T02:15:19"/>
    <n v="48"/>
    <d v="1899-12-30T00:05:52"/>
    <n v="5"/>
    <n v="1.5"/>
    <x v="0"/>
    <n v="0.75"/>
    <n v="0.25"/>
    <n v="0"/>
    <n v="0.1"/>
    <n v="0"/>
    <n v="0"/>
    <n v="4.2249999999999996"/>
    <d v="2021-05-26T00:00:00"/>
    <n v="1"/>
    <s v="Flower power"/>
  </r>
  <r>
    <x v="32"/>
    <s v="F"/>
    <n v="3"/>
    <n v="5.0999999999999996"/>
    <d v="1899-12-30T00:28:32"/>
    <d v="1899-12-30T01:05:13"/>
    <d v="1899-12-30T00:46:53"/>
    <m/>
    <d v="1899-12-30T00:09:11"/>
    <n v="1.2749999999999999"/>
    <n v="0"/>
    <x v="1"/>
    <n v="0.25"/>
    <n v="0.75"/>
    <n v="0"/>
    <n v="0"/>
    <n v="0"/>
    <n v="0"/>
    <n v="0.31874999999999998"/>
    <d v="2021-05-30T00:00:00"/>
    <n v="1"/>
    <e v="#N/A"/>
  </r>
  <r>
    <x v="0"/>
    <s v="M"/>
    <n v="4"/>
    <n v="16.48"/>
    <d v="1899-12-30T01:22:05"/>
    <d v="1899-12-30T01:22:08"/>
    <d v="1899-12-30T01:22:07"/>
    <n v="17"/>
    <d v="1899-12-30T00:04:59"/>
    <n v="3.9238095238095236"/>
    <n v="3"/>
    <x v="0"/>
    <n v="0.75"/>
    <n v="0.25"/>
    <n v="0"/>
    <n v="0"/>
    <n v="0"/>
    <n v="0"/>
    <n v="3.6928571428571426"/>
    <d v="2021-06-03T00:00:00"/>
    <n v="1"/>
    <s v="Flower power"/>
  </r>
  <r>
    <x v="1"/>
    <s v="M"/>
    <n v="4"/>
    <n v="41.17"/>
    <d v="1899-12-30T05:15:52"/>
    <d v="1899-12-30T05:35:27"/>
    <d v="1899-12-30T05:25:39"/>
    <n v="1631"/>
    <d v="1899-12-30T00:07:55"/>
    <n v="5"/>
    <n v="1"/>
    <x v="0"/>
    <n v="0.75"/>
    <n v="0.25"/>
    <n v="1.0873333333333333"/>
    <n v="1"/>
    <n v="0"/>
    <n v="0"/>
    <n v="6.0873333333333335"/>
    <d v="2021-06-05T00:00:00"/>
    <n v="1"/>
    <s v="UltrașiiSYR"/>
  </r>
  <r>
    <x v="3"/>
    <s v="M"/>
    <n v="4"/>
    <n v="41.28"/>
    <d v="1899-12-30T05:28:07"/>
    <d v="1899-12-30T06:01:22"/>
    <d v="1899-12-30T05:44:45"/>
    <n v="1639"/>
    <d v="1899-12-30T00:08:21"/>
    <n v="5"/>
    <n v="0"/>
    <x v="0"/>
    <n v="0.75"/>
    <n v="0.25"/>
    <n v="1.0926666666666667"/>
    <n v="1"/>
    <n v="0"/>
    <n v="0"/>
    <n v="5.8426666666666662"/>
    <d v="2021-06-05T00:00:00"/>
    <n v="1"/>
    <s v="UltrașiiSYR"/>
  </r>
  <r>
    <x v="4"/>
    <s v="F"/>
    <n v="4"/>
    <n v="10"/>
    <d v="1899-12-30T00:48:41"/>
    <d v="1899-12-30T00:49:15"/>
    <d v="1899-12-30T00:48:58"/>
    <n v="14"/>
    <d v="1899-12-30T00:04:54"/>
    <n v="2.5"/>
    <n v="4"/>
    <x v="1"/>
    <n v="0.25"/>
    <n v="0.75"/>
    <n v="0"/>
    <n v="0"/>
    <n v="0"/>
    <n v="0"/>
    <n v="3.625"/>
    <d v="2021-06-03T00:00:00"/>
    <n v="1"/>
    <s v="Flower power"/>
  </r>
  <r>
    <x v="30"/>
    <s v="F"/>
    <n v="4"/>
    <n v="24.13"/>
    <d v="1899-12-30T03:48:22"/>
    <d v="1899-12-30T03:54:11"/>
    <d v="1899-12-30T03:51:17"/>
    <n v="921"/>
    <d v="1899-12-30T00:09:35"/>
    <n v="5"/>
    <n v="0"/>
    <x v="0"/>
    <n v="0.75"/>
    <n v="0.25"/>
    <n v="0.61399999999999999"/>
    <n v="0.1"/>
    <n v="0"/>
    <n v="0"/>
    <n v="4.4639999999999995"/>
    <d v="2021-06-05T00:00:00"/>
    <n v="1"/>
    <s v="UltrașiiSYR"/>
  </r>
  <r>
    <x v="6"/>
    <s v="F"/>
    <n v="4"/>
    <n v="25"/>
    <d v="1899-12-30T02:11:36"/>
    <d v="1899-12-30T02:12:53"/>
    <d v="1899-12-30T02:12:14"/>
    <n v="45"/>
    <d v="1899-12-30T00:05:17"/>
    <n v="5"/>
    <n v="3"/>
    <x v="0"/>
    <n v="0.75"/>
    <n v="0.25"/>
    <n v="0"/>
    <n v="0.2"/>
    <n v="0"/>
    <n v="0"/>
    <n v="4.7"/>
    <d v="2021-06-06T00:00:00"/>
    <n v="1"/>
    <s v="Flower power"/>
  </r>
  <r>
    <x v="27"/>
    <s v="M"/>
    <n v="4"/>
    <n v="24.08"/>
    <d v="1899-12-30T03:24:23"/>
    <d v="1899-12-30T03:36:59"/>
    <d v="1899-12-30T03:30:41"/>
    <n v="24"/>
    <d v="1899-12-30T00:08:45"/>
    <n v="5"/>
    <n v="0"/>
    <x v="1"/>
    <n v="0.25"/>
    <n v="0.75"/>
    <n v="0"/>
    <n v="0.1"/>
    <n v="0"/>
    <n v="0"/>
    <n v="1.35"/>
    <d v="2021-06-05T00:00:00"/>
    <n v="1"/>
    <e v="#N/A"/>
  </r>
  <r>
    <x v="5"/>
    <s v="F"/>
    <n v="4"/>
    <n v="24.05"/>
    <d v="1899-12-30T02:22:33"/>
    <d v="1899-12-30T02:29:11"/>
    <d v="1899-12-30T02:25:52"/>
    <n v="12"/>
    <d v="1899-12-30T00:06:04"/>
    <n v="5"/>
    <n v="1.5"/>
    <x v="0"/>
    <n v="0.75"/>
    <n v="0.25"/>
    <n v="0"/>
    <n v="0.1"/>
    <n v="0"/>
    <n v="0"/>
    <n v="4.2249999999999996"/>
    <d v="2021-06-06T00:00:00"/>
    <n v="1"/>
    <s v="Flower power"/>
  </r>
  <r>
    <x v="33"/>
    <s v="M"/>
    <n v="4"/>
    <n v="10"/>
    <d v="1899-12-30T00:42:35"/>
    <d v="1899-12-30T00:42:40"/>
    <d v="1899-12-30T00:42:37"/>
    <n v="48"/>
    <d v="1899-12-30T00:04:16"/>
    <n v="2.3809523809523809"/>
    <n v="4.5"/>
    <x v="1"/>
    <n v="0.25"/>
    <n v="0.75"/>
    <n v="0"/>
    <n v="0"/>
    <n v="0"/>
    <n v="0"/>
    <n v="3.9702380952380953"/>
    <d v="2021-06-05T00:00:00"/>
    <n v="1"/>
    <s v="UltrașiiSYR"/>
  </r>
  <r>
    <x v="7"/>
    <s v="F"/>
    <n v="4"/>
    <n v="24.31"/>
    <d v="1899-12-30T03:12:34"/>
    <d v="1899-12-30T03:27:16"/>
    <d v="1899-12-30T03:19:55"/>
    <n v="943"/>
    <d v="1899-12-30T00:08:13"/>
    <n v="5"/>
    <n v="1"/>
    <x v="0"/>
    <n v="0.75"/>
    <n v="0.25"/>
    <n v="0.62866666666666671"/>
    <n v="0.1"/>
    <n v="0"/>
    <n v="0"/>
    <n v="4.7286666666666664"/>
    <d v="2021-06-05T00:00:00"/>
    <n v="1"/>
    <s v="UltrașiiSYR"/>
  </r>
  <r>
    <x v="8"/>
    <s v="M"/>
    <n v="4"/>
    <n v="39.200000000000003"/>
    <d v="1899-12-30T11:18:00"/>
    <d v="1899-12-30T11:18:00"/>
    <d v="1899-12-30T11:18:00"/>
    <n v="3528"/>
    <d v="1899-12-30T00:17:18"/>
    <n v="5"/>
    <n v="0"/>
    <x v="1"/>
    <n v="0.25"/>
    <n v="0.75"/>
    <n v="2.3519999999999999"/>
    <n v="0.9"/>
    <n v="0"/>
    <n v="0.4"/>
    <n v="4.9020000000000001"/>
    <d v="2021-06-06T00:00:00"/>
    <n v="1"/>
    <s v="UltrașiiSYR"/>
  </r>
  <r>
    <x v="10"/>
    <s v="F"/>
    <n v="4"/>
    <n v="24.09"/>
    <d v="1899-12-30T03:40:21"/>
    <d v="1899-12-30T03:53:30"/>
    <d v="1899-12-30T03:46:55"/>
    <n v="940"/>
    <d v="1899-12-30T00:09:25"/>
    <n v="5"/>
    <n v="0"/>
    <x v="0"/>
    <n v="0.75"/>
    <n v="0.25"/>
    <n v="0.62666666666666671"/>
    <n v="0.1"/>
    <n v="0"/>
    <n v="0"/>
    <n v="4.4766666666666666"/>
    <d v="2021-06-05T00:00:00"/>
    <n v="1"/>
    <s v="UltrașiiSYR"/>
  </r>
  <r>
    <x v="11"/>
    <s v="M"/>
    <n v="4"/>
    <n v="23.94"/>
    <d v="1899-12-30T02:29:19"/>
    <d v="1899-12-30T02:29:37"/>
    <d v="1899-12-30T02:29:28"/>
    <n v="974"/>
    <d v="1899-12-30T00:06:15"/>
    <n v="5"/>
    <n v="1"/>
    <x v="0"/>
    <n v="0.75"/>
    <n v="0.25"/>
    <n v="0.64933333333333332"/>
    <n v="0.1"/>
    <n v="0"/>
    <n v="0"/>
    <n v="4.7493333333333325"/>
    <d v="2021-06-05T00:00:00"/>
    <n v="1"/>
    <s v="Flower power"/>
  </r>
  <r>
    <x v="13"/>
    <s v="M"/>
    <n v="4"/>
    <n v="4.01"/>
    <d v="1899-12-30T00:22:17"/>
    <d v="1899-12-30T00:22:17"/>
    <d v="1899-12-30T00:22:17"/>
    <n v="11"/>
    <d v="1899-12-30T00:05:33"/>
    <n v="0.9547619047619047"/>
    <n v="1.5"/>
    <x v="1"/>
    <n v="0.25"/>
    <n v="0.75"/>
    <n v="0"/>
    <n v="0"/>
    <n v="0"/>
    <n v="0"/>
    <n v="1.3636904761904762"/>
    <d v="2021-06-03T00:00:00"/>
    <n v="1"/>
    <s v="Flower power"/>
  </r>
  <r>
    <x v="14"/>
    <s v="M"/>
    <n v="4"/>
    <n v="7.11"/>
    <d v="1899-12-30T00:35:06"/>
    <d v="1899-12-30T00:35:06"/>
    <d v="1899-12-30T00:35:06"/>
    <n v="8"/>
    <d v="1899-12-30T00:04:56"/>
    <n v="1.6928571428571428"/>
    <n v="3"/>
    <x v="1"/>
    <n v="0.25"/>
    <n v="0.75"/>
    <n v="0"/>
    <n v="0"/>
    <n v="0"/>
    <n v="0"/>
    <n v="2.6732142857142858"/>
    <d v="2021-06-03T00:00:00"/>
    <n v="1"/>
    <s v="Flower power"/>
  </r>
  <r>
    <x v="16"/>
    <s v="M"/>
    <n v="4"/>
    <n v="19.45"/>
    <d v="1899-12-30T01:29:53"/>
    <d v="1899-12-30T01:30:01"/>
    <d v="1899-12-30T01:29:57"/>
    <n v="157"/>
    <d v="1899-12-30T00:04:37"/>
    <n v="4.6309523809523805"/>
    <n v="3.5"/>
    <x v="1"/>
    <n v="0.25"/>
    <n v="0.75"/>
    <n v="0.10466666666666667"/>
    <n v="0"/>
    <n v="0"/>
    <n v="0.4"/>
    <n v="4.2874047619047619"/>
    <d v="2021-06-06T00:00:00"/>
    <n v="1"/>
    <s v="UltrașiiSYR"/>
  </r>
  <r>
    <x v="35"/>
    <s v="M"/>
    <n v="4"/>
    <n v="14.02"/>
    <d v="1899-12-30T01:10:55"/>
    <d v="1899-12-30T01:15:19"/>
    <d v="1899-12-30T01:13:07"/>
    <n v="82"/>
    <d v="1899-12-30T00:05:13"/>
    <n v="3.3380952380952378"/>
    <n v="2.5"/>
    <x v="1"/>
    <n v="0.25"/>
    <n v="0.75"/>
    <n v="0"/>
    <n v="0"/>
    <n v="0"/>
    <n v="0"/>
    <n v="2.7095238095238097"/>
    <d v="2021-05-31T00:00:00"/>
    <n v="1"/>
    <e v="#N/A"/>
  </r>
  <r>
    <x v="17"/>
    <s v="F"/>
    <n v="4"/>
    <n v="4.04"/>
    <d v="1899-12-30T00:27:19"/>
    <d v="1899-12-30T00:27:31"/>
    <d v="1899-12-30T00:27:25"/>
    <n v="15"/>
    <d v="1899-12-30T00:06:47"/>
    <n v="1.01"/>
    <n v="1"/>
    <x v="1"/>
    <n v="0.25"/>
    <n v="0.75"/>
    <n v="0"/>
    <n v="0"/>
    <n v="0"/>
    <n v="0.7"/>
    <n v="1.7024999999999999"/>
    <d v="2021-06-06T00:00:00"/>
    <n v="1"/>
    <s v="Flower power"/>
  </r>
  <r>
    <x v="18"/>
    <s v="M"/>
    <n v="4"/>
    <n v="10.09"/>
    <d v="1899-12-30T00:49:01"/>
    <d v="1899-12-30T00:49:03"/>
    <d v="1899-12-30T00:49:02"/>
    <n v="61"/>
    <d v="1899-12-30T00:04:52"/>
    <n v="2.4023809523809523"/>
    <n v="3"/>
    <x v="1"/>
    <n v="0.25"/>
    <n v="0.75"/>
    <n v="0"/>
    <n v="0"/>
    <n v="0"/>
    <n v="0"/>
    <n v="2.850595238095238"/>
    <d v="2021-06-04T00:00:00"/>
    <n v="1"/>
    <s v="Flower power"/>
  </r>
  <r>
    <x v="19"/>
    <s v="F"/>
    <n v="4"/>
    <n v="21.61"/>
    <d v="1899-12-30T02:17:27"/>
    <d v="1899-12-30T02:18:42"/>
    <d v="1899-12-30T02:18:05"/>
    <n v="239"/>
    <d v="1899-12-30T00:06:23"/>
    <n v="5"/>
    <n v="1.5"/>
    <x v="0"/>
    <n v="0.75"/>
    <n v="0.25"/>
    <n v="0.15933333333333333"/>
    <n v="0"/>
    <n v="0"/>
    <n v="0"/>
    <n v="4.2843333333333335"/>
    <d v="2021-06-06T00:00:00"/>
    <n v="1"/>
    <s v="Flower power"/>
  </r>
  <r>
    <x v="20"/>
    <s v="M"/>
    <n v="4"/>
    <n v="8"/>
    <d v="1899-12-30T00:37:29"/>
    <d v="1899-12-30T00:37:51"/>
    <d v="1899-12-30T00:37:40"/>
    <n v="32"/>
    <d v="1899-12-30T00:04:43"/>
    <n v="1.9047619047619047"/>
    <n v="3.5"/>
    <x v="1"/>
    <n v="0.25"/>
    <n v="0.75"/>
    <n v="0"/>
    <n v="0"/>
    <n v="0"/>
    <n v="0"/>
    <n v="3.1011904761904763"/>
    <d v="2021-06-01T00:00:00"/>
    <n v="1"/>
    <s v="Flower power"/>
  </r>
  <r>
    <x v="34"/>
    <s v="M"/>
    <n v="4"/>
    <n v="30.04"/>
    <d v="1899-12-30T02:23:47"/>
    <d v="1899-12-30T02:23:47"/>
    <d v="1899-12-30T02:23:47"/>
    <n v="176"/>
    <d v="1899-12-30T00:04:47"/>
    <n v="5"/>
    <n v="3"/>
    <x v="0"/>
    <n v="0.75"/>
    <n v="0.25"/>
    <n v="0.11733333333333333"/>
    <n v="0.4"/>
    <n v="0"/>
    <n v="0"/>
    <n v="5.0173333333333341"/>
    <d v="2021-06-02T00:00:00"/>
    <n v="1"/>
    <e v="#N/A"/>
  </r>
  <r>
    <x v="21"/>
    <s v="M"/>
    <n v="4"/>
    <n v="40.200000000000003"/>
    <d v="1899-12-30T04:49:07"/>
    <d v="1899-12-30T05:01:32"/>
    <d v="1899-12-30T04:55:20"/>
    <n v="1631"/>
    <d v="1899-12-30T00:07:21"/>
    <n v="5"/>
    <n v="1"/>
    <x v="0"/>
    <n v="0.75"/>
    <n v="0.25"/>
    <n v="1.0873333333333333"/>
    <n v="0.9"/>
    <n v="0"/>
    <n v="0"/>
    <n v="5.9873333333333338"/>
    <d v="2021-06-05T00:00:00"/>
    <n v="1"/>
    <s v="UltrașiiSYR"/>
  </r>
  <r>
    <x v="9"/>
    <s v="M"/>
    <n v="4"/>
    <n v="12.14"/>
    <d v="1899-12-30T01:09:05"/>
    <d v="1899-12-30T01:13:47"/>
    <d v="1899-12-30T01:11:26"/>
    <n v="8"/>
    <d v="1899-12-30T00:05:53"/>
    <n v="2.8904761904761904"/>
    <n v="1.5"/>
    <x v="1"/>
    <n v="0.25"/>
    <n v="0.75"/>
    <n v="0"/>
    <n v="0"/>
    <n v="0"/>
    <n v="0"/>
    <n v="1.8476190476190477"/>
    <d v="2021-06-06T00:00:00"/>
    <n v="1"/>
    <e v="#N/A"/>
  </r>
  <r>
    <x v="29"/>
    <s v="M"/>
    <n v="4"/>
    <n v="19.36"/>
    <d v="1899-12-30T02:12:12"/>
    <d v="1899-12-30T02:12:34"/>
    <d v="1899-12-30T02:12:23"/>
    <n v="163"/>
    <d v="1899-12-30T00:06:50"/>
    <n v="4.6095238095238091"/>
    <n v="1"/>
    <x v="1"/>
    <n v="0.25"/>
    <n v="0.75"/>
    <n v="0.10866666666666666"/>
    <n v="0"/>
    <n v="0"/>
    <n v="0"/>
    <n v="2.011047619047619"/>
    <d v="2021-06-06T00:00:00"/>
    <n v="1"/>
    <e v="#N/A"/>
  </r>
  <r>
    <x v="31"/>
    <s v="M"/>
    <n v="4"/>
    <n v="10.050000000000001"/>
    <d v="1899-12-30T00:43:48"/>
    <d v="1899-12-30T00:45:00"/>
    <d v="1899-12-30T00:44:24"/>
    <n v="0"/>
    <d v="1899-12-30T00:04:25"/>
    <n v="2.3928571428571428"/>
    <n v="4"/>
    <x v="1"/>
    <n v="0.25"/>
    <n v="0.75"/>
    <n v="0"/>
    <n v="0"/>
    <n v="0"/>
    <n v="0"/>
    <n v="3.5982142857142856"/>
    <d v="2021-06-04T00:00:00"/>
    <n v="1"/>
    <s v="Flower power"/>
  </r>
  <r>
    <x v="22"/>
    <s v="F"/>
    <n v="4"/>
    <n v="21.02"/>
    <d v="1899-12-30T01:59:28"/>
    <d v="1899-12-30T02:07:22"/>
    <d v="1899-12-30T02:03:25"/>
    <n v="0"/>
    <d v="1899-12-30T00:05:52"/>
    <n v="5"/>
    <n v="2"/>
    <x v="0"/>
    <n v="0.75"/>
    <n v="0.25"/>
    <n v="0"/>
    <n v="0"/>
    <n v="0"/>
    <n v="0"/>
    <n v="4.25"/>
    <d v="2021-06-06T00:00:00"/>
    <n v="1"/>
    <s v="UltrașiiSYR"/>
  </r>
  <r>
    <x v="24"/>
    <s v="M"/>
    <n v="4"/>
    <n v="13.46"/>
    <d v="1899-12-30T01:20:15"/>
    <d v="1899-12-30T01:20:24"/>
    <d v="1899-12-30T01:20:19"/>
    <n v="286"/>
    <d v="1899-12-30T00:05:58"/>
    <n v="3.2047619047619049"/>
    <n v="1.5"/>
    <x v="0"/>
    <n v="0.75"/>
    <n v="0.25"/>
    <n v="0.19066666666666668"/>
    <n v="0"/>
    <n v="0"/>
    <n v="0.4"/>
    <n v="3.3692380952380949"/>
    <d v="2021-06-06T00:00:00"/>
    <n v="1"/>
    <s v="UltrașiiSYR"/>
  </r>
  <r>
    <x v="25"/>
    <s v="F"/>
    <n v="4"/>
    <n v="4.7"/>
    <d v="1899-12-30T00:23:57"/>
    <d v="1899-12-30T00:23:57"/>
    <d v="1899-12-30T00:23:57"/>
    <n v="51"/>
    <d v="1899-12-30T00:05:06"/>
    <n v="1.175"/>
    <n v="3.5"/>
    <x v="1"/>
    <n v="0.25"/>
    <n v="0.75"/>
    <n v="0"/>
    <n v="0"/>
    <n v="0"/>
    <n v="0"/>
    <n v="2.9187500000000002"/>
    <d v="2021-06-06T00:00:00"/>
    <n v="1"/>
    <s v="Flower power"/>
  </r>
  <r>
    <x v="26"/>
    <s v="M"/>
    <n v="4"/>
    <n v="28"/>
    <d v="1899-12-30T02:43:37"/>
    <d v="1899-12-30T02:57:25"/>
    <d v="1899-12-30T02:50:31"/>
    <n v="1035"/>
    <d v="1899-12-30T00:06:05"/>
    <n v="5"/>
    <n v="1"/>
    <x v="0"/>
    <n v="0.75"/>
    <n v="0.25"/>
    <n v="0.69"/>
    <n v="0.3"/>
    <n v="0"/>
    <n v="0"/>
    <n v="4.9899999999999993"/>
    <d v="2021-06-06T00:00:00"/>
    <n v="1"/>
    <s v="UltrașiiSYR"/>
  </r>
  <r>
    <x v="28"/>
    <s v="M"/>
    <n v="4"/>
    <n v="16.010000000000002"/>
    <d v="1899-12-30T01:30:05"/>
    <d v="1899-12-30T01:44:10"/>
    <d v="1899-12-30T01:37:07"/>
    <n v="134"/>
    <d v="1899-12-30T00:06:04"/>
    <n v="3.8119047619047621"/>
    <n v="1"/>
    <x v="1"/>
    <n v="0.25"/>
    <n v="0.75"/>
    <n v="8.9333333333333334E-2"/>
    <n v="0"/>
    <n v="0"/>
    <n v="0"/>
    <n v="1.7923095238095237"/>
    <d v="2021-06-02T00:00:00"/>
    <n v="1"/>
    <s v="Flower power"/>
  </r>
  <r>
    <x v="32"/>
    <s v="F"/>
    <n v="4"/>
    <n v="9.01"/>
    <d v="1899-12-30T01:00:20"/>
    <d v="1899-12-30T01:33:33"/>
    <d v="1899-12-30T01:16:57"/>
    <n v="6"/>
    <d v="1899-12-30T00:08:32"/>
    <n v="2.2524999999999999"/>
    <n v="1"/>
    <x v="0"/>
    <n v="0.75"/>
    <n v="0.25"/>
    <n v="0"/>
    <n v="0"/>
    <n v="0"/>
    <n v="0"/>
    <n v="1.9393750000000001"/>
    <d v="2021-06-03T00:00:00"/>
    <n v="1"/>
    <e v="#N/A"/>
  </r>
  <r>
    <x v="0"/>
    <s v="M"/>
    <n v="5"/>
    <n v="15.01"/>
    <d v="1899-12-30T01:14:21"/>
    <d v="1899-12-30T01:14:24"/>
    <d v="1899-12-30T01:14:22"/>
    <n v="16"/>
    <d v="1899-12-30T00:04:57"/>
    <n v="3.5738095238095235"/>
    <n v="3"/>
    <x v="0"/>
    <n v="0.75"/>
    <n v="0.25"/>
    <n v="0"/>
    <n v="0"/>
    <n v="0"/>
    <n v="0"/>
    <n v="3.4303571428571429"/>
    <d v="2021-06-07T00:00:00"/>
    <n v="1"/>
    <s v="Flower power"/>
  </r>
  <r>
    <x v="1"/>
    <s v="M"/>
    <n v="5"/>
    <n v="3.09"/>
    <d v="1899-12-30T00:16:32"/>
    <d v="1899-12-30T00:16:32"/>
    <d v="1899-12-30T00:16:32"/>
    <n v="7"/>
    <d v="1899-12-30T00:05:21"/>
    <n v="0.73571428571428565"/>
    <n v="2"/>
    <x v="1"/>
    <n v="0.25"/>
    <n v="0.75"/>
    <n v="0"/>
    <n v="0"/>
    <n v="0"/>
    <n v="0"/>
    <n v="1.6839285714285714"/>
    <d v="2021-06-13T00:00:00"/>
    <n v="1"/>
    <s v="UltrașiiSYR"/>
  </r>
  <r>
    <x v="3"/>
    <s v="M"/>
    <n v="5"/>
    <n v="32.01"/>
    <d v="1899-12-30T05:07:35"/>
    <d v="1899-12-30T05:36:39"/>
    <d v="1899-12-30T05:22:07"/>
    <n v="1504"/>
    <d v="1899-12-30T00:10:04"/>
    <n v="5"/>
    <n v="0"/>
    <x v="0"/>
    <n v="0.75"/>
    <n v="0.25"/>
    <n v="1.0026666666666666"/>
    <n v="0.5"/>
    <n v="0"/>
    <n v="0"/>
    <n v="5.2526666666666664"/>
    <d v="2021-06-13T00:00:00"/>
    <n v="1"/>
    <s v="UltrașiiSYR"/>
  </r>
  <r>
    <x v="4"/>
    <s v="F"/>
    <n v="5"/>
    <n v="20.03"/>
    <d v="1899-12-30T01:39:39"/>
    <d v="1899-12-30T01:51:11"/>
    <d v="1899-12-30T01:45:25"/>
    <n v="30"/>
    <d v="1899-12-30T00:05:16"/>
    <n v="5"/>
    <n v="3.5"/>
    <x v="0"/>
    <n v="0.75"/>
    <n v="0.25"/>
    <n v="0"/>
    <n v="0"/>
    <n v="0"/>
    <n v="0"/>
    <n v="4.625"/>
    <d v="2021-06-12T00:00:00"/>
    <n v="1"/>
    <s v="Flower power"/>
  </r>
  <r>
    <x v="30"/>
    <s v="F"/>
    <n v="5"/>
    <n v="5.0199999999999996"/>
    <d v="1899-12-30T00:29:32"/>
    <d v="1899-12-30T00:29:39"/>
    <d v="1899-12-30T00:29:35"/>
    <n v="7"/>
    <d v="1899-12-30T00:05:54"/>
    <n v="1.2549999999999999"/>
    <n v="2"/>
    <x v="1"/>
    <n v="0.25"/>
    <n v="0.75"/>
    <n v="0"/>
    <n v="0"/>
    <n v="0"/>
    <n v="0"/>
    <n v="1.81375"/>
    <d v="2021-06-10T00:00:00"/>
    <n v="1"/>
    <s v="UltrașiiSYR"/>
  </r>
  <r>
    <x v="6"/>
    <s v="F"/>
    <n v="5"/>
    <n v="21.82"/>
    <d v="1899-12-30T02:06:17"/>
    <d v="1899-12-30T02:07:37"/>
    <d v="1899-12-30T02:06:57"/>
    <n v="271"/>
    <d v="1899-12-30T00:05:49"/>
    <n v="5"/>
    <n v="2"/>
    <x v="0"/>
    <n v="0.75"/>
    <n v="0.25"/>
    <n v="0.18066666666666667"/>
    <n v="0"/>
    <n v="0"/>
    <n v="0"/>
    <n v="4.4306666666666663"/>
    <d v="2021-06-12T00:00:00"/>
    <n v="1"/>
    <s v="Flower power"/>
  </r>
  <r>
    <x v="5"/>
    <s v="F"/>
    <n v="5"/>
    <n v="20.45"/>
    <d v="1899-12-30T02:07:05"/>
    <d v="1899-12-30T02:11:23"/>
    <d v="1899-12-30T02:09:14"/>
    <n v="13"/>
    <d v="1899-12-30T00:06:19"/>
    <n v="5"/>
    <n v="1.5"/>
    <x v="0"/>
    <n v="0.75"/>
    <n v="0.25"/>
    <n v="0"/>
    <n v="0"/>
    <n v="0"/>
    <n v="0"/>
    <n v="4.125"/>
    <d v="2021-06-13T00:00:00"/>
    <n v="1"/>
    <s v="Flower power"/>
  </r>
  <r>
    <x v="33"/>
    <s v="M"/>
    <n v="5"/>
    <n v="10"/>
    <d v="1899-12-30T00:40:53"/>
    <d v="1899-12-30T00:42:07"/>
    <d v="1899-12-30T00:41:30"/>
    <n v="77"/>
    <d v="1899-12-30T00:04:09"/>
    <n v="2.3809523809523809"/>
    <n v="4.5"/>
    <x v="1"/>
    <n v="0.25"/>
    <n v="0.75"/>
    <n v="0"/>
    <n v="0"/>
    <n v="0"/>
    <n v="0"/>
    <n v="3.9702380952380953"/>
    <d v="2021-06-12T00:00:00"/>
    <n v="1"/>
    <s v="UltrașiiSYR"/>
  </r>
  <r>
    <x v="7"/>
    <s v="F"/>
    <n v="5"/>
    <n v="5.01"/>
    <d v="1899-12-30T00:27:39"/>
    <d v="1899-12-30T00:27:39"/>
    <d v="1899-12-30T00:27:39"/>
    <n v="6"/>
    <d v="1899-12-30T00:05:31"/>
    <n v="1.2524999999999999"/>
    <n v="2.5"/>
    <x v="1"/>
    <n v="0.25"/>
    <n v="0.75"/>
    <n v="0"/>
    <n v="0"/>
    <n v="0"/>
    <n v="0"/>
    <n v="2.1881249999999999"/>
    <d v="2021-06-12T00:00:00"/>
    <n v="1"/>
    <s v="UltrașiiSYR"/>
  </r>
  <r>
    <x v="8"/>
    <s v="M"/>
    <n v="5"/>
    <n v="52.01"/>
    <d v="1899-12-30T09:38:45"/>
    <d v="1899-12-30T10:26:38"/>
    <d v="1899-12-30T10:02:42"/>
    <n v="2451"/>
    <d v="1899-12-30T00:11:35"/>
    <n v="5"/>
    <n v="0"/>
    <x v="0"/>
    <n v="0.75"/>
    <n v="0.25"/>
    <n v="1.6339999999999999"/>
    <n v="1.5"/>
    <n v="0"/>
    <n v="0.4"/>
    <n v="7.2840000000000007"/>
    <d v="2021-06-12T00:00:00"/>
    <n v="1"/>
    <s v="UltrașiiSYR"/>
  </r>
  <r>
    <x v="10"/>
    <s v="F"/>
    <n v="5"/>
    <n v="5.01"/>
    <d v="1899-12-30T00:26:37"/>
    <d v="1899-12-30T00:35:49"/>
    <d v="1899-12-30T00:31:13"/>
    <n v="2"/>
    <d v="1899-12-30T00:06:14"/>
    <n v="1.2524999999999999"/>
    <n v="1.5"/>
    <x v="1"/>
    <n v="0.25"/>
    <n v="0.75"/>
    <n v="0"/>
    <n v="0"/>
    <n v="0"/>
    <n v="0"/>
    <n v="1.4381249999999999"/>
    <d v="2021-06-13T00:00:00"/>
    <n v="1"/>
    <s v="UltrașiiSYR"/>
  </r>
  <r>
    <x v="11"/>
    <s v="M"/>
    <n v="5"/>
    <n v="10.01"/>
    <d v="1899-12-30T00:40:08"/>
    <d v="1899-12-30T00:40:08"/>
    <d v="1899-12-30T00:40:08"/>
    <n v="18"/>
    <d v="1899-12-30T00:04:01"/>
    <n v="2.3833333333333333"/>
    <n v="5"/>
    <x v="1"/>
    <n v="0.25"/>
    <n v="0.75"/>
    <n v="0"/>
    <n v="0"/>
    <n v="0"/>
    <n v="0"/>
    <n v="4.3458333333333332"/>
    <d v="2021-06-10T00:00:00"/>
    <n v="1"/>
    <s v="Flower power"/>
  </r>
  <r>
    <x v="13"/>
    <s v="M"/>
    <n v="5"/>
    <n v="7.02"/>
    <d v="1899-12-30T00:40:52"/>
    <d v="1899-12-30T00:42:57"/>
    <d v="1899-12-30T00:41:54"/>
    <n v="0"/>
    <d v="1899-12-30T00:05:58"/>
    <n v="1.6714285714285713"/>
    <n v="1.5"/>
    <x v="0"/>
    <n v="0.75"/>
    <n v="0.25"/>
    <n v="0"/>
    <n v="0"/>
    <n v="0"/>
    <n v="0"/>
    <n v="1.6285714285714286"/>
    <d v="2021-06-09T00:00:00"/>
    <n v="1"/>
    <s v="Flower power"/>
  </r>
  <r>
    <x v="14"/>
    <s v="M"/>
    <n v="5"/>
    <n v="21.53"/>
    <d v="1899-12-30T01:59:39"/>
    <d v="1899-12-30T02:02:12"/>
    <d v="1899-12-30T02:00:55"/>
    <n v="18"/>
    <d v="1899-12-30T00:05:37"/>
    <n v="5"/>
    <n v="1.5"/>
    <x v="0"/>
    <n v="0.75"/>
    <n v="0.25"/>
    <n v="0"/>
    <n v="0"/>
    <n v="0"/>
    <n v="0"/>
    <n v="4.125"/>
    <d v="2021-06-13T00:00:00"/>
    <n v="1"/>
    <s v="Flower power"/>
  </r>
  <r>
    <x v="16"/>
    <s v="M"/>
    <n v="5"/>
    <n v="6"/>
    <d v="1899-12-30T00:26:25"/>
    <d v="1899-12-30T00:26:25"/>
    <d v="1899-12-30T00:26:25"/>
    <n v="5"/>
    <d v="1899-12-30T00:04:24"/>
    <n v="1.4285714285714286"/>
    <n v="4"/>
    <x v="1"/>
    <n v="0.25"/>
    <n v="0.75"/>
    <n v="0"/>
    <n v="0"/>
    <n v="0"/>
    <n v="0.4"/>
    <n v="3.7571428571428571"/>
    <d v="2021-06-10T00:00:00"/>
    <n v="1"/>
    <s v="UltrașiiSYR"/>
  </r>
  <r>
    <x v="17"/>
    <s v="F"/>
    <n v="5"/>
    <n v="8.06"/>
    <d v="1899-12-30T00:56:02"/>
    <d v="1899-12-30T00:56:20"/>
    <d v="1899-12-30T00:56:11"/>
    <n v="9"/>
    <d v="1899-12-30T00:06:58"/>
    <n v="2.0150000000000001"/>
    <n v="1"/>
    <x v="0"/>
    <n v="0.75"/>
    <n v="0.25"/>
    <n v="0"/>
    <n v="0"/>
    <n v="0"/>
    <n v="0.7"/>
    <n v="2.4612499999999997"/>
    <d v="2021-06-11T00:00:00"/>
    <n v="1"/>
    <s v="Flower power"/>
  </r>
  <r>
    <x v="18"/>
    <s v="M"/>
    <n v="5"/>
    <n v="10.01"/>
    <d v="1899-12-30T00:46:53"/>
    <d v="1899-12-30T00:47:33"/>
    <d v="1899-12-30T00:47:13"/>
    <n v="62"/>
    <d v="1899-12-30T00:04:43"/>
    <n v="2.3833333333333333"/>
    <n v="3.5"/>
    <x v="0"/>
    <n v="0.75"/>
    <n v="0.25"/>
    <n v="0"/>
    <n v="0"/>
    <n v="0"/>
    <n v="0"/>
    <n v="2.6625000000000001"/>
    <d v="2021-06-10T00:00:00"/>
    <n v="1"/>
    <s v="Flower power"/>
  </r>
  <r>
    <x v="19"/>
    <s v="F"/>
    <n v="5"/>
    <n v="10.01"/>
    <d v="1899-12-30T00:55:13"/>
    <d v="1899-12-30T00:55:17"/>
    <d v="1899-12-30T00:55:15"/>
    <n v="26"/>
    <d v="1899-12-30T00:05:31"/>
    <n v="2.5024999999999999"/>
    <n v="2.5"/>
    <x v="1"/>
    <n v="0.25"/>
    <n v="0.75"/>
    <n v="0"/>
    <n v="0"/>
    <n v="0"/>
    <n v="0"/>
    <n v="2.5006249999999999"/>
    <d v="2021-06-12T00:00:00"/>
    <n v="1"/>
    <s v="Flower power"/>
  </r>
  <r>
    <x v="2"/>
    <s v="M"/>
    <n v="5"/>
    <n v="10.130000000000001"/>
    <d v="1899-12-30T00:38:20"/>
    <d v="1899-12-30T00:38:20"/>
    <d v="1899-12-30T00:38:20"/>
    <n v="134"/>
    <d v="1899-12-30T00:03:47"/>
    <n v="2.4119047619047618"/>
    <n v="5"/>
    <x v="1"/>
    <n v="0.25"/>
    <n v="0.75"/>
    <n v="8.9333333333333334E-2"/>
    <n v="0"/>
    <n v="0.6"/>
    <n v="0"/>
    <n v="5.0423095238095232"/>
    <d v="2021-06-12T00:00:00"/>
    <n v="1"/>
    <s v="Flower power"/>
  </r>
  <r>
    <x v="23"/>
    <s v="M"/>
    <n v="5"/>
    <n v="10.34"/>
    <d v="1899-12-30T00:45:04"/>
    <d v="1899-12-30T00:45:07"/>
    <d v="1899-12-30T00:45:06"/>
    <n v="135"/>
    <d v="1899-12-30T00:04:22"/>
    <n v="2.4619047619047616"/>
    <n v="4"/>
    <x v="1"/>
    <n v="0.25"/>
    <n v="0.75"/>
    <n v="0.09"/>
    <n v="0"/>
    <n v="0"/>
    <n v="0"/>
    <n v="3.7054761904761904"/>
    <d v="2021-06-12T00:00:00"/>
    <n v="1"/>
    <s v="UltrașiiSYR"/>
  </r>
  <r>
    <x v="20"/>
    <s v="M"/>
    <n v="5"/>
    <n v="32.01"/>
    <d v="1899-12-30T02:54:06"/>
    <d v="1899-12-30T03:12:48"/>
    <d v="1899-12-30T03:03:27"/>
    <n v="56"/>
    <d v="1899-12-30T00:05:44"/>
    <n v="5"/>
    <n v="1.5"/>
    <x v="0"/>
    <n v="0.75"/>
    <n v="0.25"/>
    <n v="0"/>
    <n v="0.5"/>
    <n v="0"/>
    <n v="0"/>
    <n v="4.625"/>
    <d v="2021-06-10T00:00:00"/>
    <n v="1"/>
    <s v="Flower power"/>
  </r>
  <r>
    <x v="34"/>
    <s v="M"/>
    <n v="5"/>
    <n v="18.309999999999999"/>
    <d v="1899-12-30T01:55:49"/>
    <d v="1899-12-30T02:05:05"/>
    <d v="1899-12-30T02:00:27"/>
    <n v="873"/>
    <d v="1899-12-30T00:06:35"/>
    <n v="4.3595238095238091"/>
    <n v="1"/>
    <x v="1"/>
    <n v="0.25"/>
    <n v="0.75"/>
    <n v="0.58199999999999996"/>
    <n v="0"/>
    <n v="0"/>
    <n v="0"/>
    <n v="2.4218809523809521"/>
    <d v="2021-06-10T00:00:00"/>
    <n v="1"/>
    <e v="#N/A"/>
  </r>
  <r>
    <x v="21"/>
    <s v="M"/>
    <n v="5"/>
    <n v="12.2"/>
    <d v="1899-12-30T00:58:35"/>
    <d v="1899-12-30T00:58:40"/>
    <d v="1899-12-30T00:58:38"/>
    <n v="10"/>
    <d v="1899-12-30T00:04:48"/>
    <n v="2.9047619047619047"/>
    <n v="3"/>
    <x v="1"/>
    <n v="0.25"/>
    <n v="0.75"/>
    <n v="0"/>
    <n v="0"/>
    <n v="0"/>
    <n v="0"/>
    <n v="2.9761904761904763"/>
    <d v="2021-06-11T00:00:00"/>
    <n v="1"/>
    <s v="UltrașiiSYR"/>
  </r>
  <r>
    <x v="9"/>
    <s v="M"/>
    <n v="5"/>
    <n v="12.04"/>
    <d v="1899-12-30T01:07:15"/>
    <d v="1899-12-30T01:12:44"/>
    <d v="1899-12-30T01:10:00"/>
    <n v="7"/>
    <d v="1899-12-30T00:05:49"/>
    <n v="2.8666666666666663"/>
    <n v="1.5"/>
    <x v="0"/>
    <n v="0.75"/>
    <n v="0.25"/>
    <n v="0"/>
    <n v="0"/>
    <n v="0"/>
    <n v="0"/>
    <n v="2.5249999999999995"/>
    <d v="2021-06-13T00:00:00"/>
    <n v="1"/>
    <e v="#N/A"/>
  </r>
  <r>
    <x v="31"/>
    <s v="M"/>
    <n v="5"/>
    <n v="22.1"/>
    <d v="1899-12-30T01:36:35"/>
    <d v="1899-12-30T01:36:42"/>
    <d v="1899-12-30T01:36:38"/>
    <n v="9"/>
    <d v="1899-12-30T00:04:22"/>
    <n v="5"/>
    <n v="4"/>
    <x v="0"/>
    <n v="0.75"/>
    <n v="0.25"/>
    <n v="0"/>
    <n v="0"/>
    <n v="0"/>
    <n v="0"/>
    <n v="4.75"/>
    <d v="2021-06-12T00:00:00"/>
    <n v="1"/>
    <s v="Flower power"/>
  </r>
  <r>
    <x v="15"/>
    <s v="M"/>
    <n v="5"/>
    <n v="19.78"/>
    <d v="1899-12-30T01:43:52"/>
    <d v="1899-12-30T01:47:45"/>
    <d v="1899-12-30T01:45:48"/>
    <n v="401"/>
    <d v="1899-12-30T00:05:21"/>
    <n v="4.7095238095238097"/>
    <n v="2"/>
    <x v="0"/>
    <n v="0.75"/>
    <n v="0.25"/>
    <n v="0.26733333333333331"/>
    <n v="0"/>
    <n v="0"/>
    <n v="0"/>
    <n v="4.2994761904761907"/>
    <d v="2021-06-13T00:00:00"/>
    <n v="1"/>
    <s v="Flower power"/>
  </r>
  <r>
    <x v="29"/>
    <s v="M"/>
    <n v="5"/>
    <n v="13.21"/>
    <d v="1899-12-30T01:51:02"/>
    <d v="1899-12-30T01:53:59"/>
    <d v="1899-12-30T01:52:30"/>
    <n v="399"/>
    <d v="1899-12-30T00:08:31"/>
    <n v="3.1452380952380952"/>
    <n v="0"/>
    <x v="0"/>
    <n v="0.75"/>
    <n v="0.25"/>
    <n v="0.26600000000000001"/>
    <n v="0"/>
    <n v="0"/>
    <n v="0"/>
    <n v="2.6249285714285713"/>
    <d v="2021-06-12T00:00:00"/>
    <n v="1"/>
    <e v="#N/A"/>
  </r>
  <r>
    <x v="22"/>
    <s v="F"/>
    <n v="5"/>
    <n v="10.08"/>
    <d v="1899-12-30T00:58:25"/>
    <d v="1899-12-30T00:58:29"/>
    <d v="1899-12-30T00:58:27"/>
    <n v="22"/>
    <d v="1899-12-30T00:05:48"/>
    <n v="2.52"/>
    <n v="2"/>
    <x v="1"/>
    <n v="0.25"/>
    <n v="0.75"/>
    <n v="0"/>
    <n v="0"/>
    <n v="0"/>
    <n v="0"/>
    <n v="2.13"/>
    <d v="2021-06-12T00:00:00"/>
    <n v="1"/>
    <s v="UltrașiiSYR"/>
  </r>
  <r>
    <x v="25"/>
    <s v="F"/>
    <n v="5"/>
    <n v="17.010000000000002"/>
    <d v="1899-12-30T01:34:57"/>
    <d v="1899-12-30T01:36:06"/>
    <d v="1899-12-30T01:35:31"/>
    <n v="225"/>
    <d v="1899-12-30T00:05:37"/>
    <n v="4.2525000000000004"/>
    <n v="2.5"/>
    <x v="0"/>
    <n v="0.75"/>
    <n v="0.25"/>
    <n v="0.15"/>
    <n v="0"/>
    <n v="0"/>
    <n v="0"/>
    <n v="3.964375"/>
    <d v="2021-06-13T00:00:00"/>
    <n v="1"/>
    <s v="Flower power"/>
  </r>
  <r>
    <x v="26"/>
    <s v="M"/>
    <n v="5"/>
    <n v="21.55"/>
    <d v="1899-12-30T01:53:16"/>
    <d v="1899-12-30T01:58:41"/>
    <d v="1899-12-30T01:55:59"/>
    <n v="806"/>
    <d v="1899-12-30T00:05:23"/>
    <n v="5"/>
    <n v="2"/>
    <x v="0"/>
    <n v="0.75"/>
    <n v="0.25"/>
    <n v="0.53733333333333333"/>
    <n v="0"/>
    <n v="0"/>
    <n v="0"/>
    <n v="4.7873333333333337"/>
    <d v="2021-06-13T00:00:00"/>
    <n v="1"/>
    <s v="UltrașiiSYR"/>
  </r>
  <r>
    <x v="32"/>
    <s v="F"/>
    <n v="5"/>
    <n v="12.49"/>
    <d v="1899-12-30T01:16:52"/>
    <d v="1899-12-30T01:38:42"/>
    <d v="1899-12-30T01:27:47"/>
    <n v="13"/>
    <d v="1899-12-30T00:07:02"/>
    <n v="3.1225000000000001"/>
    <n v="1"/>
    <x v="1"/>
    <n v="0.25"/>
    <n v="0.75"/>
    <n v="0"/>
    <n v="0"/>
    <n v="0"/>
    <n v="0"/>
    <n v="1.5306250000000001"/>
    <d v="2021-06-10T00:00:00"/>
    <n v="1"/>
    <e v="#N/A"/>
  </r>
  <r>
    <x v="0"/>
    <s v="M"/>
    <s v="P1"/>
    <m/>
    <m/>
    <m/>
    <m/>
    <m/>
    <m/>
    <m/>
    <m/>
    <x v="2"/>
    <m/>
    <m/>
    <m/>
    <m/>
    <m/>
    <m/>
    <n v="3"/>
    <m/>
    <n v="1"/>
    <s v="Flower power"/>
  </r>
  <r>
    <x v="1"/>
    <s v="M"/>
    <s v="P1"/>
    <m/>
    <m/>
    <m/>
    <m/>
    <m/>
    <m/>
    <m/>
    <m/>
    <x v="2"/>
    <m/>
    <m/>
    <m/>
    <m/>
    <m/>
    <m/>
    <n v="3.1666666666666665"/>
    <m/>
    <n v="1"/>
    <s v="UltrașiiSYR"/>
  </r>
  <r>
    <x v="3"/>
    <s v="M"/>
    <s v="P1"/>
    <m/>
    <m/>
    <m/>
    <m/>
    <m/>
    <m/>
    <m/>
    <m/>
    <x v="2"/>
    <m/>
    <m/>
    <m/>
    <m/>
    <m/>
    <m/>
    <n v="5.5"/>
    <m/>
    <n v="1"/>
    <s v="UltrașiiSYR"/>
  </r>
  <r>
    <x v="4"/>
    <s v="F"/>
    <s v="P1"/>
    <m/>
    <m/>
    <m/>
    <m/>
    <m/>
    <m/>
    <m/>
    <m/>
    <x v="2"/>
    <m/>
    <m/>
    <m/>
    <m/>
    <m/>
    <m/>
    <n v="3.3333333333333335"/>
    <m/>
    <n v="1"/>
    <s v="Flower power"/>
  </r>
  <r>
    <x v="30"/>
    <s v="F"/>
    <s v="P1"/>
    <m/>
    <m/>
    <m/>
    <m/>
    <m/>
    <m/>
    <m/>
    <m/>
    <x v="2"/>
    <m/>
    <m/>
    <m/>
    <m/>
    <m/>
    <m/>
    <n v="3"/>
    <m/>
    <n v="1"/>
    <s v="UltrașiiSYR"/>
  </r>
  <r>
    <x v="6"/>
    <s v="F"/>
    <s v="P1"/>
    <m/>
    <m/>
    <m/>
    <m/>
    <m/>
    <m/>
    <m/>
    <m/>
    <x v="2"/>
    <m/>
    <m/>
    <m/>
    <m/>
    <m/>
    <m/>
    <n v="3.3333333333333335"/>
    <m/>
    <n v="1"/>
    <s v="Flower power"/>
  </r>
  <r>
    <x v="5"/>
    <s v="F"/>
    <s v="P1"/>
    <m/>
    <m/>
    <m/>
    <m/>
    <m/>
    <m/>
    <m/>
    <m/>
    <x v="2"/>
    <m/>
    <m/>
    <m/>
    <m/>
    <m/>
    <m/>
    <n v="1.3333333333333333"/>
    <m/>
    <n v="1"/>
    <s v="Flower power"/>
  </r>
  <r>
    <x v="33"/>
    <s v="M"/>
    <s v="P1"/>
    <m/>
    <m/>
    <m/>
    <m/>
    <m/>
    <m/>
    <m/>
    <m/>
    <x v="2"/>
    <m/>
    <m/>
    <m/>
    <m/>
    <m/>
    <m/>
    <n v="3.8333333333333335"/>
    <m/>
    <n v="1"/>
    <s v="UltrașiiSYR"/>
  </r>
  <r>
    <x v="7"/>
    <s v="F"/>
    <s v="P1"/>
    <m/>
    <m/>
    <m/>
    <m/>
    <m/>
    <m/>
    <m/>
    <m/>
    <x v="2"/>
    <m/>
    <m/>
    <m/>
    <m/>
    <m/>
    <m/>
    <n v="5.333333333333333"/>
    <m/>
    <n v="1"/>
    <s v="UltrașiiSYR"/>
  </r>
  <r>
    <x v="8"/>
    <s v="M"/>
    <s v="P1"/>
    <m/>
    <m/>
    <m/>
    <m/>
    <m/>
    <m/>
    <m/>
    <m/>
    <x v="2"/>
    <m/>
    <m/>
    <m/>
    <m/>
    <m/>
    <m/>
    <n v="4.333333333333333"/>
    <m/>
    <n v="1"/>
    <s v="UltrașiiSYR"/>
  </r>
  <r>
    <x v="10"/>
    <s v="F"/>
    <s v="P1"/>
    <m/>
    <m/>
    <m/>
    <m/>
    <m/>
    <m/>
    <m/>
    <m/>
    <x v="2"/>
    <m/>
    <m/>
    <m/>
    <m/>
    <m/>
    <m/>
    <n v="2.3333333333333335"/>
    <m/>
    <n v="1"/>
    <s v="UltrașiiSYR"/>
  </r>
  <r>
    <x v="11"/>
    <s v="M"/>
    <s v="P1"/>
    <m/>
    <m/>
    <m/>
    <m/>
    <m/>
    <m/>
    <m/>
    <m/>
    <x v="2"/>
    <m/>
    <m/>
    <m/>
    <m/>
    <m/>
    <m/>
    <n v="2.6666666666666665"/>
    <m/>
    <n v="1"/>
    <s v="Flower power"/>
  </r>
  <r>
    <x v="13"/>
    <s v="M"/>
    <s v="P1"/>
    <m/>
    <m/>
    <m/>
    <m/>
    <m/>
    <m/>
    <m/>
    <m/>
    <x v="2"/>
    <m/>
    <m/>
    <m/>
    <m/>
    <m/>
    <m/>
    <n v="0.5"/>
    <m/>
    <n v="1"/>
    <s v="Flower power"/>
  </r>
  <r>
    <x v="35"/>
    <s v="M"/>
    <s v="P1"/>
    <m/>
    <m/>
    <m/>
    <m/>
    <m/>
    <m/>
    <m/>
    <m/>
    <x v="2"/>
    <m/>
    <m/>
    <m/>
    <m/>
    <m/>
    <m/>
    <n v="0"/>
    <m/>
    <n v="1"/>
    <e v="#N/A"/>
  </r>
  <r>
    <x v="14"/>
    <s v="M"/>
    <s v="P1"/>
    <m/>
    <m/>
    <m/>
    <m/>
    <m/>
    <m/>
    <m/>
    <m/>
    <x v="2"/>
    <m/>
    <m/>
    <m/>
    <m/>
    <m/>
    <m/>
    <n v="0"/>
    <m/>
    <n v="1"/>
    <s v="Flower power"/>
  </r>
  <r>
    <x v="16"/>
    <s v="M"/>
    <s v="P1"/>
    <m/>
    <m/>
    <m/>
    <m/>
    <m/>
    <m/>
    <m/>
    <m/>
    <x v="2"/>
    <m/>
    <m/>
    <m/>
    <m/>
    <m/>
    <m/>
    <n v="4.5"/>
    <m/>
    <n v="1"/>
    <s v="UltrașiiSYR"/>
  </r>
  <r>
    <x v="17"/>
    <s v="F"/>
    <s v="P1"/>
    <m/>
    <m/>
    <m/>
    <m/>
    <m/>
    <m/>
    <m/>
    <m/>
    <x v="2"/>
    <m/>
    <m/>
    <m/>
    <m/>
    <m/>
    <m/>
    <n v="3.1666666666666665"/>
    <m/>
    <n v="1"/>
    <s v="Flower power"/>
  </r>
  <r>
    <x v="18"/>
    <s v="M"/>
    <s v="P1"/>
    <m/>
    <m/>
    <m/>
    <m/>
    <m/>
    <m/>
    <m/>
    <m/>
    <x v="2"/>
    <m/>
    <m/>
    <m/>
    <m/>
    <m/>
    <m/>
    <n v="4.166666666666667"/>
    <m/>
    <n v="1"/>
    <s v="Flower power"/>
  </r>
  <r>
    <x v="19"/>
    <s v="F"/>
    <s v="P1"/>
    <m/>
    <m/>
    <m/>
    <m/>
    <m/>
    <m/>
    <m/>
    <m/>
    <x v="2"/>
    <m/>
    <m/>
    <m/>
    <m/>
    <m/>
    <m/>
    <n v="4.333333333333333"/>
    <m/>
    <n v="1"/>
    <s v="Flower power"/>
  </r>
  <r>
    <x v="2"/>
    <s v="M"/>
    <s v="P1"/>
    <m/>
    <m/>
    <m/>
    <m/>
    <m/>
    <m/>
    <m/>
    <m/>
    <x v="2"/>
    <m/>
    <m/>
    <m/>
    <m/>
    <m/>
    <m/>
    <n v="5"/>
    <m/>
    <n v="1"/>
    <s v="Flower power"/>
  </r>
  <r>
    <x v="23"/>
    <s v="M"/>
    <s v="P1"/>
    <m/>
    <m/>
    <m/>
    <m/>
    <m/>
    <m/>
    <m/>
    <m/>
    <x v="2"/>
    <m/>
    <m/>
    <m/>
    <m/>
    <m/>
    <m/>
    <n v="0.83333333333333337"/>
    <m/>
    <n v="1"/>
    <s v="UltrașiiSYR"/>
  </r>
  <r>
    <x v="28"/>
    <s v="M"/>
    <s v="P1"/>
    <m/>
    <m/>
    <m/>
    <m/>
    <m/>
    <m/>
    <m/>
    <m/>
    <x v="2"/>
    <m/>
    <m/>
    <m/>
    <m/>
    <m/>
    <m/>
    <n v="3.5"/>
    <m/>
    <n v="1"/>
    <s v="Flower power"/>
  </r>
  <r>
    <x v="20"/>
    <s v="M"/>
    <s v="P1"/>
    <m/>
    <m/>
    <m/>
    <m/>
    <m/>
    <m/>
    <m/>
    <m/>
    <x v="2"/>
    <m/>
    <m/>
    <m/>
    <m/>
    <m/>
    <m/>
    <n v="5"/>
    <m/>
    <n v="1"/>
    <s v="Flower power"/>
  </r>
  <r>
    <x v="34"/>
    <s v="M"/>
    <s v="P1"/>
    <m/>
    <m/>
    <m/>
    <m/>
    <m/>
    <m/>
    <m/>
    <m/>
    <x v="2"/>
    <m/>
    <m/>
    <m/>
    <m/>
    <m/>
    <m/>
    <n v="0.66666666666666663"/>
    <m/>
    <n v="1"/>
    <e v="#N/A"/>
  </r>
  <r>
    <x v="12"/>
    <s v="M"/>
    <s v="P1"/>
    <m/>
    <m/>
    <m/>
    <m/>
    <m/>
    <m/>
    <m/>
    <m/>
    <x v="2"/>
    <m/>
    <m/>
    <m/>
    <m/>
    <m/>
    <m/>
    <n v="1.1666666666666667"/>
    <m/>
    <n v="1"/>
    <e v="#N/A"/>
  </r>
  <r>
    <x v="24"/>
    <s v="M"/>
    <s v="P1"/>
    <m/>
    <m/>
    <m/>
    <m/>
    <m/>
    <m/>
    <m/>
    <m/>
    <x v="2"/>
    <m/>
    <m/>
    <m/>
    <m/>
    <m/>
    <m/>
    <n v="2.6666666666666665"/>
    <m/>
    <n v="1"/>
    <s v="UltrașiiSYR"/>
  </r>
  <r>
    <x v="27"/>
    <s v="M"/>
    <s v="P1"/>
    <m/>
    <m/>
    <m/>
    <m/>
    <m/>
    <m/>
    <m/>
    <m/>
    <x v="2"/>
    <m/>
    <m/>
    <m/>
    <m/>
    <m/>
    <m/>
    <n v="3.1666666666666665"/>
    <m/>
    <n v="1"/>
    <e v="#N/A"/>
  </r>
  <r>
    <x v="21"/>
    <s v="M"/>
    <s v="P1"/>
    <m/>
    <m/>
    <m/>
    <m/>
    <m/>
    <m/>
    <m/>
    <m/>
    <x v="2"/>
    <m/>
    <m/>
    <m/>
    <m/>
    <m/>
    <m/>
    <n v="5.5"/>
    <m/>
    <n v="1"/>
    <s v="UltrașiiSYR"/>
  </r>
  <r>
    <x v="9"/>
    <s v="M"/>
    <s v="P1"/>
    <m/>
    <m/>
    <m/>
    <m/>
    <m/>
    <m/>
    <m/>
    <m/>
    <x v="2"/>
    <m/>
    <m/>
    <m/>
    <m/>
    <m/>
    <m/>
    <n v="2"/>
    <m/>
    <n v="1"/>
    <e v="#N/A"/>
  </r>
  <r>
    <x v="31"/>
    <s v="M"/>
    <s v="P1"/>
    <m/>
    <m/>
    <m/>
    <m/>
    <m/>
    <m/>
    <m/>
    <m/>
    <x v="2"/>
    <m/>
    <m/>
    <m/>
    <m/>
    <m/>
    <m/>
    <n v="2.1666666666666665"/>
    <m/>
    <n v="1"/>
    <s v="Flower power"/>
  </r>
  <r>
    <x v="15"/>
    <s v="M"/>
    <s v="P1"/>
    <m/>
    <m/>
    <m/>
    <m/>
    <m/>
    <m/>
    <m/>
    <m/>
    <x v="2"/>
    <m/>
    <m/>
    <m/>
    <m/>
    <m/>
    <m/>
    <n v="0.5"/>
    <m/>
    <n v="1"/>
    <s v="Flower power"/>
  </r>
  <r>
    <x v="29"/>
    <s v="M"/>
    <s v="P1"/>
    <m/>
    <m/>
    <m/>
    <m/>
    <m/>
    <m/>
    <m/>
    <m/>
    <x v="2"/>
    <m/>
    <m/>
    <m/>
    <m/>
    <m/>
    <m/>
    <n v="2.5"/>
    <m/>
    <n v="1"/>
    <e v="#N/A"/>
  </r>
  <r>
    <x v="22"/>
    <s v="F"/>
    <s v="P1"/>
    <m/>
    <m/>
    <m/>
    <m/>
    <m/>
    <m/>
    <m/>
    <m/>
    <x v="2"/>
    <m/>
    <m/>
    <m/>
    <m/>
    <m/>
    <m/>
    <n v="3.8333333333333335"/>
    <m/>
    <n v="1"/>
    <s v="UltrașiiSYR"/>
  </r>
  <r>
    <x v="25"/>
    <s v="F"/>
    <s v="P1"/>
    <m/>
    <m/>
    <m/>
    <m/>
    <m/>
    <m/>
    <m/>
    <m/>
    <x v="2"/>
    <m/>
    <m/>
    <m/>
    <m/>
    <m/>
    <m/>
    <n v="3.3333333333333335"/>
    <m/>
    <n v="1"/>
    <s v="Flower power"/>
  </r>
  <r>
    <x v="26"/>
    <s v="M"/>
    <s v="P1"/>
    <m/>
    <m/>
    <m/>
    <m/>
    <m/>
    <m/>
    <m/>
    <m/>
    <x v="2"/>
    <m/>
    <m/>
    <m/>
    <m/>
    <m/>
    <m/>
    <n v="4.666666666666667"/>
    <m/>
    <n v="1"/>
    <s v="UltrașiiSYR"/>
  </r>
  <r>
    <x v="32"/>
    <s v="F"/>
    <s v="P1"/>
    <m/>
    <m/>
    <m/>
    <m/>
    <m/>
    <m/>
    <m/>
    <m/>
    <x v="2"/>
    <m/>
    <m/>
    <m/>
    <m/>
    <m/>
    <m/>
    <n v="2"/>
    <m/>
    <n v="1"/>
    <e v="#N/A"/>
  </r>
  <r>
    <x v="0"/>
    <s v="M"/>
    <n v="6"/>
    <n v="17.600000000000001"/>
    <d v="1899-12-30T01:27:39"/>
    <d v="1899-12-30T01:27:50"/>
    <d v="1899-12-30T01:27:44"/>
    <n v="15"/>
    <d v="1899-12-30T00:04:59"/>
    <n v="4.1904761904761907"/>
    <n v="3"/>
    <x v="0"/>
    <n v="0.75"/>
    <n v="0.25"/>
    <n v="0"/>
    <n v="0"/>
    <n v="0"/>
    <n v="0"/>
    <n v="3.8928571428571432"/>
    <d v="2021-06-15T00:00:00"/>
    <n v="1"/>
    <s v="Flower power"/>
  </r>
  <r>
    <x v="3"/>
    <s v="M"/>
    <n v="6"/>
    <n v="28.66"/>
    <d v="1899-12-30T05:07:17"/>
    <d v="1899-12-30T06:02:39"/>
    <d v="1899-12-30T05:34:58"/>
    <n v="2243"/>
    <d v="1899-12-30T00:11:41"/>
    <n v="5"/>
    <n v="0"/>
    <x v="0"/>
    <n v="0.75"/>
    <n v="0.25"/>
    <n v="1.4953333333333334"/>
    <n v="0.3"/>
    <n v="0"/>
    <n v="0"/>
    <n v="5.5453333333333328"/>
    <d v="2021-06-19T00:00:00"/>
    <n v="1"/>
    <s v="UltrașiiSYR"/>
  </r>
  <r>
    <x v="4"/>
    <s v="F"/>
    <n v="6"/>
    <n v="12.06"/>
    <d v="1899-12-30T01:02:16"/>
    <d v="1899-12-30T01:09:29"/>
    <d v="1899-12-30T01:05:53"/>
    <n v="31"/>
    <d v="1899-12-30T00:05:28"/>
    <n v="3.0150000000000001"/>
    <n v="3"/>
    <x v="0"/>
    <n v="0.75"/>
    <n v="0.25"/>
    <n v="0"/>
    <n v="0"/>
    <n v="0"/>
    <n v="0"/>
    <n v="3.01125"/>
    <d v="2021-06-20T00:00:00"/>
    <n v="1"/>
    <s v="Flower power"/>
  </r>
  <r>
    <x v="35"/>
    <s v="M"/>
    <n v="6"/>
    <n v="12.97"/>
    <d v="1899-12-30T01:03:13"/>
    <d v="1899-12-30T01:12:04"/>
    <d v="1899-12-30T01:07:38"/>
    <n v="66"/>
    <d v="1899-12-30T00:05:13"/>
    <n v="3.0880952380952382"/>
    <n v="2.5"/>
    <x v="1"/>
    <n v="0.25"/>
    <n v="0.75"/>
    <n v="0"/>
    <n v="0"/>
    <n v="0"/>
    <n v="0"/>
    <n v="2.6470238095238097"/>
    <d v="2021-06-18T00:00:00"/>
    <n v="1"/>
    <e v="#N/A"/>
  </r>
  <r>
    <x v="36"/>
    <s v="F"/>
    <n v="6"/>
    <n v="30.31"/>
    <d v="1899-12-30T02:40:54"/>
    <d v="1899-12-30T03:00:51"/>
    <d v="1899-12-30T02:50:53"/>
    <n v="263"/>
    <d v="1899-12-30T00:05:38"/>
    <n v="5"/>
    <n v="2.5"/>
    <x v="0"/>
    <n v="0.75"/>
    <n v="0.25"/>
    <n v="0.17533333333333334"/>
    <n v="0.4"/>
    <n v="0"/>
    <n v="0"/>
    <n v="4.9503333333333339"/>
    <d v="2021-06-19T00:00:00"/>
    <n v="1"/>
    <e v="#N/A"/>
  </r>
  <r>
    <x v="30"/>
    <s v="F"/>
    <n v="6"/>
    <n v="12.04"/>
    <d v="1899-12-30T01:33:03"/>
    <d v="1899-12-30T01:33:08"/>
    <d v="1899-12-30T01:33:05"/>
    <n v="57"/>
    <d v="1899-12-30T00:07:44"/>
    <n v="3.01"/>
    <n v="1"/>
    <x v="0"/>
    <n v="0.75"/>
    <n v="0.25"/>
    <n v="0"/>
    <n v="0"/>
    <n v="0"/>
    <n v="0"/>
    <n v="2.5074999999999998"/>
    <d v="2021-06-20T00:00:00"/>
    <n v="1"/>
    <s v="UltrașiiSYR"/>
  </r>
  <r>
    <x v="6"/>
    <s v="F"/>
    <n v="6"/>
    <n v="23.47"/>
    <d v="1899-12-30T02:17:18"/>
    <d v="1899-12-30T02:18:36"/>
    <d v="1899-12-30T02:17:57"/>
    <n v="375"/>
    <d v="1899-12-30T00:05:53"/>
    <n v="5"/>
    <n v="2"/>
    <x v="0"/>
    <n v="0.75"/>
    <n v="0.25"/>
    <n v="0.25"/>
    <n v="0.1"/>
    <n v="0"/>
    <n v="0"/>
    <n v="4.5999999999999996"/>
    <d v="2021-06-20T00:00:00"/>
    <n v="1"/>
    <s v="Flower power"/>
  </r>
  <r>
    <x v="5"/>
    <s v="F"/>
    <n v="6"/>
    <n v="12.17"/>
    <d v="1899-12-30T01:11:42"/>
    <d v="1899-12-30T01:18:05"/>
    <d v="1899-12-30T01:14:54"/>
    <n v="20"/>
    <d v="1899-12-30T00:06:09"/>
    <n v="3.0425"/>
    <n v="1.5"/>
    <x v="1"/>
    <n v="0.25"/>
    <n v="0.75"/>
    <n v="0"/>
    <n v="0"/>
    <n v="0"/>
    <n v="0"/>
    <n v="1.8856250000000001"/>
    <d v="2021-06-16T00:00:00"/>
    <n v="1"/>
    <s v="Flower power"/>
  </r>
  <r>
    <x v="33"/>
    <s v="M"/>
    <n v="6"/>
    <n v="39"/>
    <d v="1899-12-30T03:41:53"/>
    <d v="1899-12-30T04:11:55"/>
    <d v="1899-12-30T03:56:54"/>
    <n v="78"/>
    <d v="1899-12-30T00:06:04"/>
    <n v="5"/>
    <n v="1"/>
    <x v="0"/>
    <n v="0.75"/>
    <n v="0.25"/>
    <n v="0"/>
    <n v="0.9"/>
    <n v="0"/>
    <n v="0"/>
    <n v="4.9000000000000004"/>
    <d v="2021-06-20T00:00:00"/>
    <n v="1"/>
    <s v="UltrașiiSYR"/>
  </r>
  <r>
    <x v="8"/>
    <s v="M"/>
    <n v="6"/>
    <n v="42.87"/>
    <d v="1899-12-30T08:03:53"/>
    <d v="1899-12-30T08:04:03"/>
    <d v="1899-12-30T08:03:58"/>
    <n v="1210"/>
    <d v="1899-12-30T00:11:17"/>
    <n v="5"/>
    <n v="0"/>
    <x v="1"/>
    <n v="0.25"/>
    <n v="0.75"/>
    <n v="0.80666666666666664"/>
    <n v="1"/>
    <n v="0"/>
    <n v="0.4"/>
    <n v="3.4566666666666666"/>
    <d v="2021-06-20T00:00:00"/>
    <n v="1"/>
    <s v="UltrașiiSYR"/>
  </r>
  <r>
    <x v="10"/>
    <s v="F"/>
    <n v="6"/>
    <n v="23.71"/>
    <d v="1899-12-30T02:44:15"/>
    <d v="1899-12-30T03:44:41"/>
    <d v="1899-12-30T03:14:28"/>
    <n v="222"/>
    <d v="1899-12-30T00:08:12"/>
    <n v="5"/>
    <n v="1"/>
    <x v="0"/>
    <n v="0.75"/>
    <n v="0.25"/>
    <n v="0.14799999999999999"/>
    <n v="0.1"/>
    <n v="0"/>
    <n v="0"/>
    <n v="4.2479999999999993"/>
    <d v="2021-06-19T00:00:00"/>
    <n v="1"/>
    <s v="UltrașiiSYR"/>
  </r>
  <r>
    <x v="11"/>
    <s v="M"/>
    <n v="6"/>
    <n v="21.11"/>
    <d v="1899-12-30T01:53:42"/>
    <d v="1899-12-30T01:59:28"/>
    <d v="1899-12-30T01:56:35"/>
    <n v="470"/>
    <d v="1899-12-30T00:05:31"/>
    <n v="5"/>
    <n v="1.5"/>
    <x v="0"/>
    <n v="0.75"/>
    <n v="0.25"/>
    <n v="0.31333333333333335"/>
    <n v="0"/>
    <n v="0"/>
    <n v="0"/>
    <n v="4.4383333333333335"/>
    <d v="2021-06-20T00:00:00"/>
    <n v="1"/>
    <s v="Flower power"/>
  </r>
  <r>
    <x v="13"/>
    <s v="M"/>
    <n v="6"/>
    <n v="5.0199999999999996"/>
    <d v="1899-12-30T00:28:19"/>
    <d v="1899-12-30T00:29:42"/>
    <d v="1899-12-30T00:29:00"/>
    <n v="1"/>
    <d v="1899-12-30T00:05:47"/>
    <n v="1.195238095238095"/>
    <n v="1.5"/>
    <x v="1"/>
    <n v="0.25"/>
    <n v="0.75"/>
    <n v="0"/>
    <n v="0"/>
    <n v="0"/>
    <n v="0"/>
    <n v="1.4238095238095236"/>
    <d v="2021-06-15T00:00:00"/>
    <n v="1"/>
    <s v="Flower power"/>
  </r>
  <r>
    <x v="14"/>
    <s v="M"/>
    <n v="6"/>
    <n v="7.06"/>
    <d v="1899-12-30T00:36:19"/>
    <d v="1899-12-30T00:36:19"/>
    <d v="1899-12-30T00:36:19"/>
    <n v="8"/>
    <d v="1899-12-30T00:05:09"/>
    <n v="1.6809523809523808"/>
    <n v="2.5"/>
    <x v="1"/>
    <n v="0.25"/>
    <n v="0.75"/>
    <n v="0"/>
    <n v="0"/>
    <n v="0"/>
    <n v="0"/>
    <n v="2.2952380952380951"/>
    <d v="2021-06-20T00:00:00"/>
    <n v="1"/>
    <s v="Flower power"/>
  </r>
  <r>
    <x v="17"/>
    <s v="F"/>
    <n v="6"/>
    <n v="8.08"/>
    <d v="1899-12-30T00:56:20"/>
    <d v="1899-12-30T00:56:32"/>
    <d v="1899-12-30T00:56:26"/>
    <n v="27"/>
    <d v="1899-12-30T00:06:59"/>
    <n v="2.02"/>
    <n v="1"/>
    <x v="1"/>
    <n v="0.25"/>
    <n v="0.75"/>
    <n v="0"/>
    <n v="0"/>
    <n v="0"/>
    <n v="0.7"/>
    <n v="1.9549999999999998"/>
    <d v="2021-06-14T00:00:00"/>
    <n v="1"/>
    <s v="Flower power"/>
  </r>
  <r>
    <x v="18"/>
    <s v="M"/>
    <n v="6"/>
    <n v="6.01"/>
    <d v="1899-12-30T00:28:16"/>
    <d v="1899-12-30T00:28:18"/>
    <d v="1899-12-30T00:28:17"/>
    <n v="27"/>
    <d v="1899-12-30T00:04:42"/>
    <n v="1.4309523809523808"/>
    <n v="3.5"/>
    <x v="1"/>
    <n v="0.25"/>
    <n v="0.75"/>
    <n v="0"/>
    <n v="0"/>
    <n v="0"/>
    <n v="0"/>
    <n v="2.9827380952380951"/>
    <d v="2021-06-16T00:00:00"/>
    <n v="1"/>
    <s v="Flower power"/>
  </r>
  <r>
    <x v="19"/>
    <s v="F"/>
    <n v="6"/>
    <n v="21.24"/>
    <d v="1899-12-30T02:22:15"/>
    <d v="1899-12-30T02:23:34"/>
    <d v="1899-12-30T02:22:55"/>
    <n v="222"/>
    <d v="1899-12-30T00:06:44"/>
    <n v="5"/>
    <n v="1"/>
    <x v="0"/>
    <n v="0.75"/>
    <n v="0.25"/>
    <n v="0.14799999999999999"/>
    <n v="0"/>
    <n v="0"/>
    <n v="0"/>
    <n v="4.1479999999999997"/>
    <d v="2021-06-19T00:00:00"/>
    <n v="1"/>
    <s v="Flower power"/>
  </r>
  <r>
    <x v="2"/>
    <s v="M"/>
    <n v="6"/>
    <n v="21.27"/>
    <d v="1899-12-30T01:29:09"/>
    <d v="1899-12-30T01:34:09"/>
    <d v="1899-12-30T01:31:39"/>
    <n v="174"/>
    <d v="1899-12-30T00:04:19"/>
    <n v="5"/>
    <n v="4"/>
    <x v="0"/>
    <n v="0.75"/>
    <n v="0.25"/>
    <n v="0.11600000000000001"/>
    <n v="0"/>
    <n v="0"/>
    <n v="0"/>
    <n v="4.8659999999999997"/>
    <d v="2021-06-20T00:00:00"/>
    <n v="1"/>
    <s v="Flower power"/>
  </r>
  <r>
    <x v="23"/>
    <s v="M"/>
    <n v="6"/>
    <n v="28.06"/>
    <d v="1899-12-30T04:59:17"/>
    <d v="1899-12-30T04:40:06"/>
    <d v="1899-12-30T04:49:41"/>
    <n v="2224"/>
    <d v="1899-12-30T00:10:19"/>
    <n v="5"/>
    <n v="0"/>
    <x v="0"/>
    <n v="0.75"/>
    <n v="0.25"/>
    <n v="1.4826666666666666"/>
    <n v="0.3"/>
    <n v="0"/>
    <n v="0"/>
    <n v="5.5326666666666666"/>
    <d v="2021-06-19T00:00:00"/>
    <n v="1"/>
    <s v="UltrașiiSYR"/>
  </r>
  <r>
    <x v="20"/>
    <s v="M"/>
    <n v="6"/>
    <n v="9.3000000000000007"/>
    <d v="1899-12-30T00:44:50"/>
    <d v="1899-12-30T00:47:26"/>
    <d v="1899-12-30T00:46:08"/>
    <n v="8"/>
    <d v="1899-12-30T00:04:58"/>
    <n v="2.2142857142857144"/>
    <n v="3"/>
    <x v="1"/>
    <n v="0.25"/>
    <n v="0.75"/>
    <n v="0"/>
    <n v="0"/>
    <n v="0"/>
    <n v="0"/>
    <n v="2.8035714285714288"/>
    <d v="2021-06-14T00:00:00"/>
    <n v="1"/>
    <s v="Flower power"/>
  </r>
  <r>
    <x v="34"/>
    <s v="M"/>
    <n v="6"/>
    <n v="28.57"/>
    <d v="1899-12-30T04:01:36"/>
    <d v="1899-12-30T04:07:14"/>
    <d v="1899-12-30T04:04:25"/>
    <n v="2189"/>
    <d v="1899-12-30T00:08:33"/>
    <n v="5"/>
    <n v="0"/>
    <x v="0"/>
    <n v="0.75"/>
    <n v="0.25"/>
    <n v="1.4593333333333334"/>
    <n v="0.3"/>
    <n v="0"/>
    <n v="0"/>
    <n v="5.5093333333333332"/>
    <d v="2021-06-19T00:00:00"/>
    <n v="1"/>
    <e v="#N/A"/>
  </r>
  <r>
    <x v="21"/>
    <s v="M"/>
    <n v="6"/>
    <n v="10.1"/>
    <d v="1899-12-30T00:46:34"/>
    <d v="1899-12-30T00:46:34"/>
    <d v="1899-12-30T00:46:34"/>
    <n v="13"/>
    <d v="1899-12-30T00:04:37"/>
    <n v="2.4047619047619047"/>
    <n v="3.5"/>
    <x v="1"/>
    <n v="0.25"/>
    <n v="0.75"/>
    <n v="0"/>
    <n v="0"/>
    <n v="0"/>
    <n v="0"/>
    <n v="3.2261904761904763"/>
    <d v="2021-06-16T00:00:00"/>
    <n v="1"/>
    <s v="UltrașiiSYR"/>
  </r>
  <r>
    <x v="9"/>
    <s v="M"/>
    <n v="6"/>
    <n v="10.98"/>
    <d v="1899-12-30T01:03:24"/>
    <d v="1899-12-30T01:03:46"/>
    <d v="1899-12-30T01:03:35"/>
    <n v="54"/>
    <d v="1899-12-30T00:05:47"/>
    <n v="2.6142857142857143"/>
    <n v="1.5"/>
    <x v="1"/>
    <n v="0.25"/>
    <n v="0.75"/>
    <n v="0"/>
    <n v="0"/>
    <n v="0"/>
    <n v="0"/>
    <n v="1.7785714285714285"/>
    <d v="2021-06-19T00:00:00"/>
    <n v="1"/>
    <e v="#N/A"/>
  </r>
  <r>
    <x v="31"/>
    <s v="M"/>
    <n v="6"/>
    <n v="13.01"/>
    <d v="1899-12-30T00:53:36"/>
    <d v="1899-12-30T00:54:21"/>
    <d v="1899-12-30T00:53:59"/>
    <n v="10"/>
    <d v="1899-12-30T00:04:09"/>
    <n v="3.0976190476190473"/>
    <n v="4.5"/>
    <x v="1"/>
    <n v="0.25"/>
    <n v="0.75"/>
    <n v="0"/>
    <n v="0"/>
    <n v="0"/>
    <n v="0"/>
    <n v="4.149404761904762"/>
    <d v="2021-06-17T00:00:00"/>
    <n v="1"/>
    <s v="Flower power"/>
  </r>
  <r>
    <x v="22"/>
    <s v="F"/>
    <n v="6"/>
    <n v="15"/>
    <d v="1899-12-30T01:28:50"/>
    <d v="1899-12-30T01:30:55"/>
    <d v="1899-12-30T01:29:53"/>
    <n v="7"/>
    <d v="1899-12-30T00:06:00"/>
    <n v="3.75"/>
    <n v="2"/>
    <x v="0"/>
    <n v="0.75"/>
    <n v="0.25"/>
    <n v="0"/>
    <n v="0"/>
    <n v="0"/>
    <n v="0"/>
    <n v="3.3125"/>
    <d v="2021-06-20T00:00:00"/>
    <n v="1"/>
    <s v="UltrașiiSYR"/>
  </r>
  <r>
    <x v="25"/>
    <s v="F"/>
    <n v="6"/>
    <n v="21.01"/>
    <d v="1899-12-30T02:02:06"/>
    <d v="1899-12-30T02:06:32"/>
    <d v="1899-12-30T02:04:19"/>
    <n v="503"/>
    <d v="1899-12-30T00:05:55"/>
    <n v="5"/>
    <n v="2"/>
    <x v="0"/>
    <n v="0.75"/>
    <n v="0.25"/>
    <n v="0.33533333333333332"/>
    <n v="0"/>
    <n v="0"/>
    <n v="0"/>
    <n v="4.5853333333333337"/>
    <d v="2021-06-19T00:00:00"/>
    <n v="1"/>
    <s v="Flower power"/>
  </r>
  <r>
    <x v="26"/>
    <s v="M"/>
    <n v="6"/>
    <n v="29"/>
    <d v="1899-12-30T04:49:16"/>
    <d v="1899-12-30T05:10:37"/>
    <d v="1899-12-30T04:59:57"/>
    <n v="2210"/>
    <d v="1899-12-30T00:10:21"/>
    <n v="5"/>
    <n v="0"/>
    <x v="0"/>
    <n v="0.75"/>
    <n v="0.25"/>
    <n v="1.4733333333333334"/>
    <n v="0.4"/>
    <n v="0"/>
    <n v="0"/>
    <n v="5.623333333333334"/>
    <d v="2021-06-19T00:00:00"/>
    <n v="1"/>
    <s v="UltrașiiSYR"/>
  </r>
  <r>
    <x v="32"/>
    <s v="F"/>
    <n v="6"/>
    <n v="5.69"/>
    <d v="1899-12-30T00:25:58"/>
    <d v="1899-12-30T00:59:13"/>
    <d v="1899-12-30T00:42:35"/>
    <n v="10"/>
    <d v="1899-12-30T00:07:29"/>
    <n v="1.4225000000000001"/>
    <n v="1"/>
    <x v="0"/>
    <n v="0.75"/>
    <n v="0.25"/>
    <n v="0"/>
    <n v="0"/>
    <n v="0"/>
    <n v="0"/>
    <n v="1.316875"/>
    <d v="2021-06-16T00:00:00"/>
    <n v="1"/>
    <e v="#N/A"/>
  </r>
  <r>
    <x v="0"/>
    <s v="M"/>
    <n v="7"/>
    <n v="21.14"/>
    <d v="1899-12-30T01:39:10"/>
    <d v="1899-12-30T01:39:10"/>
    <d v="1899-12-30T01:39:10"/>
    <n v="26"/>
    <d v="1899-12-30T00:04:41"/>
    <n v="5"/>
    <n v="3.5"/>
    <x v="0"/>
    <n v="0.75"/>
    <n v="0.25"/>
    <n v="0"/>
    <n v="0"/>
    <n v="0"/>
    <n v="0"/>
    <n v="4.625"/>
    <d v="2021-06-24T00:00:00"/>
    <n v="1"/>
    <s v="Flower power"/>
  </r>
  <r>
    <x v="3"/>
    <s v="M"/>
    <n v="7"/>
    <n v="18"/>
    <d v="1899-12-30T01:25:39"/>
    <d v="1899-12-30T01:25:54"/>
    <d v="1899-12-30T01:25:47"/>
    <n v="167"/>
    <d v="1899-12-30T00:04:46"/>
    <n v="4.2857142857142856"/>
    <n v="3.5"/>
    <x v="1"/>
    <n v="0.25"/>
    <n v="0.75"/>
    <n v="0.11133333333333334"/>
    <n v="0"/>
    <n v="0"/>
    <n v="0"/>
    <n v="3.8077619047619047"/>
    <d v="2021-06-25T00:00:00"/>
    <n v="1"/>
    <s v="UltrașiiSYR"/>
  </r>
  <r>
    <x v="4"/>
    <s v="F"/>
    <n v="7"/>
    <n v="5"/>
    <d v="1899-12-30T00:22:53"/>
    <d v="1899-12-30T00:25:32"/>
    <d v="1899-12-30T00:24:13"/>
    <n v="7"/>
    <d v="1899-12-30T00:04:51"/>
    <n v="1.25"/>
    <n v="4"/>
    <x v="1"/>
    <n v="0.25"/>
    <n v="0.75"/>
    <n v="0"/>
    <n v="0"/>
    <n v="0"/>
    <n v="0"/>
    <n v="3.3125"/>
    <d v="2021-06-25T00:00:00"/>
    <n v="1"/>
    <s v="Flower power"/>
  </r>
  <r>
    <x v="36"/>
    <s v="F"/>
    <n v="7"/>
    <n v="43.83"/>
    <d v="1899-12-30T05:31:48"/>
    <d v="1899-12-30T05:35:03"/>
    <d v="1899-12-30T05:33:26"/>
    <n v="1911"/>
    <d v="1899-12-30T00:07:36"/>
    <n v="5"/>
    <n v="1"/>
    <x v="0"/>
    <n v="0.75"/>
    <n v="0.25"/>
    <n v="1.274"/>
    <n v="1.1000000000000001"/>
    <n v="0"/>
    <n v="0"/>
    <n v="6.3740000000000006"/>
    <d v="2021-06-27T00:00:00"/>
    <n v="1"/>
    <e v="#N/A"/>
  </r>
  <r>
    <x v="30"/>
    <s v="F"/>
    <n v="7"/>
    <n v="22.78"/>
    <d v="1899-12-30T03:32:19"/>
    <d v="1899-12-30T04:08:05"/>
    <d v="1899-12-30T03:50:12"/>
    <n v="709"/>
    <d v="1899-12-30T00:10:06"/>
    <n v="5"/>
    <n v="0"/>
    <x v="0"/>
    <n v="0.75"/>
    <n v="0.25"/>
    <n v="0.47266666666666668"/>
    <n v="0"/>
    <n v="0"/>
    <n v="0"/>
    <n v="4.222666666666667"/>
    <d v="2021-06-26T00:00:00"/>
    <n v="1"/>
    <s v="UltrașiiSYR"/>
  </r>
  <r>
    <x v="6"/>
    <s v="F"/>
    <n v="7"/>
    <n v="14.67"/>
    <d v="1899-12-30T01:27:24"/>
    <d v="1899-12-30T01:27:31"/>
    <d v="1899-12-30T01:27:28"/>
    <n v="345"/>
    <d v="1899-12-30T00:05:58"/>
    <n v="3.6675"/>
    <n v="2"/>
    <x v="0"/>
    <n v="0.75"/>
    <n v="0.25"/>
    <n v="0.23"/>
    <n v="0"/>
    <n v="0"/>
    <n v="0"/>
    <n v="3.4806249999999999"/>
    <d v="2021-06-27T00:00:00"/>
    <n v="1"/>
    <s v="Flower power"/>
  </r>
  <r>
    <x v="5"/>
    <s v="F"/>
    <n v="7"/>
    <n v="5.67"/>
    <d v="1899-12-30T00:28:33"/>
    <d v="1899-12-30T00:28:43"/>
    <d v="1899-12-30T00:28:38"/>
    <n v="18"/>
    <d v="1899-12-30T00:05:03"/>
    <n v="1.4175"/>
    <n v="3.5"/>
    <x v="1"/>
    <n v="0.25"/>
    <n v="0.75"/>
    <n v="0"/>
    <n v="0"/>
    <n v="0"/>
    <n v="0"/>
    <n v="2.9793750000000001"/>
    <d v="2021-06-26T00:00:00"/>
    <n v="1"/>
    <s v="Flower power"/>
  </r>
  <r>
    <x v="33"/>
    <s v="M"/>
    <n v="7"/>
    <n v="16.5"/>
    <d v="1899-12-30T01:18:51"/>
    <d v="1899-12-30T01:24:46"/>
    <d v="1899-12-30T01:21:48"/>
    <n v="38"/>
    <d v="1899-12-30T00:04:57"/>
    <n v="3.9285714285714284"/>
    <n v="3"/>
    <x v="1"/>
    <n v="0.25"/>
    <n v="0.75"/>
    <n v="0"/>
    <n v="0"/>
    <n v="0"/>
    <n v="0"/>
    <n v="3.2321428571428572"/>
    <d v="2021-06-24T00:00:00"/>
    <n v="1"/>
    <s v="UltrașiiSYR"/>
  </r>
  <r>
    <x v="8"/>
    <s v="M"/>
    <n v="7"/>
    <n v="90.94"/>
    <d v="1899-12-30T17:42:34"/>
    <d v="1899-12-30T17:42:48"/>
    <d v="1899-12-30T17:42:41"/>
    <n v="1198"/>
    <d v="1899-12-30T00:11:41"/>
    <n v="5"/>
    <n v="0"/>
    <x v="0"/>
    <n v="0.75"/>
    <n v="0.25"/>
    <n v="0.79866666666666664"/>
    <n v="3.4"/>
    <n v="0"/>
    <n v="0.4"/>
    <n v="8.3486666666666665"/>
    <d v="2021-06-22T00:00:00"/>
    <n v="1"/>
    <s v="UltrașiiSYR"/>
  </r>
  <r>
    <x v="10"/>
    <s v="F"/>
    <n v="7"/>
    <n v="18.93"/>
    <d v="1899-12-30T02:16:56"/>
    <d v="1899-12-30T03:18:48"/>
    <d v="1899-12-30T02:47:52"/>
    <n v="47"/>
    <d v="1899-12-30T00:08:52"/>
    <n v="4.7324999999999999"/>
    <n v="1"/>
    <x v="0"/>
    <n v="0.75"/>
    <n v="0.25"/>
    <n v="0"/>
    <n v="0"/>
    <n v="0"/>
    <n v="0"/>
    <n v="3.7993749999999999"/>
    <d v="2021-06-27T00:00:00"/>
    <n v="1"/>
    <s v="UltrașiiSYR"/>
  </r>
  <r>
    <x v="11"/>
    <s v="M"/>
    <n v="7"/>
    <n v="5.01"/>
    <d v="1899-12-30T00:20:04"/>
    <d v="1899-12-30T00:20:04"/>
    <d v="1899-12-30T00:20:04"/>
    <n v="14"/>
    <d v="1899-12-30T00:04:00"/>
    <n v="1.1928571428571428"/>
    <n v="5"/>
    <x v="1"/>
    <n v="0.25"/>
    <n v="0.75"/>
    <n v="0"/>
    <n v="0"/>
    <n v="0"/>
    <n v="0"/>
    <n v="4.0482142857142858"/>
    <d v="2021-06-22T00:00:00"/>
    <n v="1"/>
    <s v="Flower power"/>
  </r>
  <r>
    <x v="14"/>
    <s v="M"/>
    <n v="7"/>
    <n v="17.02"/>
    <d v="1899-12-30T01:38:06"/>
    <d v="1899-12-30T01:39:10"/>
    <d v="1899-12-30T01:38:38"/>
    <n v="57"/>
    <d v="1899-12-30T00:05:48"/>
    <n v="4.0523809523809522"/>
    <n v="1.5"/>
    <x v="0"/>
    <n v="0.75"/>
    <n v="0.25"/>
    <n v="0"/>
    <n v="0"/>
    <n v="0"/>
    <n v="0"/>
    <n v="3.4142857142857141"/>
    <d v="2021-06-21T00:00:00"/>
    <n v="1"/>
    <s v="Flower power"/>
  </r>
  <r>
    <x v="7"/>
    <s v="F"/>
    <n v="7"/>
    <n v="18.239999999999998"/>
    <d v="1899-12-30T02:06:02"/>
    <d v="1899-12-30T03:10:52"/>
    <d v="1899-12-30T02:38:27"/>
    <n v="42"/>
    <d v="1899-12-30T00:08:41"/>
    <n v="4.5599999999999996"/>
    <n v="1"/>
    <x v="0"/>
    <n v="0.75"/>
    <n v="0.25"/>
    <n v="0"/>
    <n v="0"/>
    <n v="0"/>
    <n v="0"/>
    <n v="3.67"/>
    <d v="2021-06-27T00:00:00"/>
    <n v="1"/>
    <s v="UltrașiiSYR"/>
  </r>
  <r>
    <x v="17"/>
    <s v="F"/>
    <n v="7"/>
    <n v="8.5299999999999994"/>
    <d v="1899-12-30T00:59:42"/>
    <d v="1899-12-30T01:00:28"/>
    <d v="1899-12-30T01:00:05"/>
    <n v="49"/>
    <d v="1899-12-30T00:07:03"/>
    <n v="2.1324999999999998"/>
    <n v="1"/>
    <x v="0"/>
    <n v="0.75"/>
    <n v="0.25"/>
    <n v="0"/>
    <n v="0"/>
    <n v="0"/>
    <n v="0.7"/>
    <n v="2.5493749999999995"/>
    <d v="2021-06-21T00:00:00"/>
    <n v="1"/>
    <s v="Flower power"/>
  </r>
  <r>
    <x v="18"/>
    <s v="M"/>
    <n v="7"/>
    <m/>
    <m/>
    <m/>
    <m/>
    <m/>
    <m/>
    <m/>
    <m/>
    <x v="3"/>
    <m/>
    <m/>
    <m/>
    <m/>
    <m/>
    <m/>
    <n v="1.5"/>
    <m/>
    <n v="1"/>
    <s v="Flower power"/>
  </r>
  <r>
    <x v="19"/>
    <s v="F"/>
    <n v="7"/>
    <n v="2.5"/>
    <d v="1899-12-30T00:12:19"/>
    <d v="1899-12-30T00:12:24"/>
    <d v="1899-12-30T00:12:22"/>
    <n v="28"/>
    <d v="1899-12-30T00:04:57"/>
    <n v="0.625"/>
    <n v="4"/>
    <x v="1"/>
    <n v="0.25"/>
    <n v="0.75"/>
    <n v="0"/>
    <n v="0"/>
    <n v="0"/>
    <n v="0"/>
    <n v="3.15625"/>
    <d v="2021-06-26T00:00:00"/>
    <n v="1"/>
    <s v="Flower power"/>
  </r>
  <r>
    <x v="2"/>
    <s v="M"/>
    <n v="7"/>
    <n v="16.63"/>
    <d v="1899-12-30T02:10:51"/>
    <d v="1899-12-30T02:59:28"/>
    <d v="1899-12-30T02:35:10"/>
    <n v="678"/>
    <d v="1899-12-30T00:09:20"/>
    <n v="3.9595238095238092"/>
    <n v="0"/>
    <x v="0"/>
    <n v="0.75"/>
    <n v="0.25"/>
    <n v="0.45200000000000001"/>
    <n v="0"/>
    <n v="0"/>
    <n v="0"/>
    <n v="3.421642857142857"/>
    <d v="2021-06-24T00:00:00"/>
    <n v="1"/>
    <s v="Flower power"/>
  </r>
  <r>
    <x v="23"/>
    <s v="M"/>
    <n v="7"/>
    <n v="8.1300000000000008"/>
    <d v="1899-12-30T00:43:05"/>
    <d v="1899-12-30T00:45:03"/>
    <d v="1899-12-30T00:44:04"/>
    <n v="0"/>
    <d v="1899-12-30T00:05:25"/>
    <n v="1.9357142857142857"/>
    <n v="2"/>
    <x v="1"/>
    <n v="0.25"/>
    <n v="0.75"/>
    <n v="0"/>
    <n v="0"/>
    <n v="0"/>
    <n v="0"/>
    <n v="1.9839285714285715"/>
    <d v="2021-06-23T00:00:00"/>
    <n v="1"/>
    <s v="UltrașiiSYR"/>
  </r>
  <r>
    <x v="20"/>
    <s v="M"/>
    <n v="7"/>
    <n v="40"/>
    <d v="1899-12-30T07:51:13"/>
    <d v="1899-12-30T08:10:59"/>
    <d v="1899-12-30T08:01:06"/>
    <n v="1836"/>
    <d v="1899-12-30T00:12:02"/>
    <n v="5"/>
    <n v="0"/>
    <x v="0"/>
    <n v="0.75"/>
    <n v="0.25"/>
    <n v="1.224"/>
    <n v="0.9"/>
    <n v="0"/>
    <n v="0"/>
    <n v="5.8740000000000006"/>
    <d v="2021-06-26T00:00:00"/>
    <n v="1"/>
    <s v="Flower power"/>
  </r>
  <r>
    <x v="34"/>
    <s v="M"/>
    <n v="7"/>
    <n v="15.04"/>
    <d v="1899-12-30T01:29:35"/>
    <d v="1899-12-30T01:32:10"/>
    <d v="1899-12-30T01:30:52"/>
    <n v="795"/>
    <d v="1899-12-30T00:06:03"/>
    <n v="3.5809523809523807"/>
    <n v="1"/>
    <x v="1"/>
    <n v="0.25"/>
    <n v="0.75"/>
    <n v="0.53"/>
    <n v="0"/>
    <n v="0"/>
    <n v="0"/>
    <n v="2.175238095238095"/>
    <d v="2021-06-24T00:00:00"/>
    <n v="1"/>
    <e v="#N/A"/>
  </r>
  <r>
    <x v="21"/>
    <s v="M"/>
    <n v="7"/>
    <n v="22.22"/>
    <d v="1899-12-30T01:57:09"/>
    <d v="1899-12-30T02:00:01"/>
    <d v="1899-12-30T01:58:35"/>
    <n v="15"/>
    <d v="1899-12-30T00:05:20"/>
    <n v="5"/>
    <n v="2"/>
    <x v="0"/>
    <n v="0.75"/>
    <n v="0.25"/>
    <n v="0"/>
    <n v="0"/>
    <n v="0"/>
    <n v="0"/>
    <n v="4.25"/>
    <d v="2021-06-27T00:00:00"/>
    <n v="1"/>
    <s v="UltrașiiSYR"/>
  </r>
  <r>
    <x v="29"/>
    <s v="M"/>
    <n v="7"/>
    <n v="10.11"/>
    <d v="1899-12-30T01:21:18"/>
    <d v="1899-12-30T01:23:12"/>
    <d v="1899-12-30T01:22:15"/>
    <n v="2"/>
    <d v="1899-12-30T00:08:08"/>
    <n v="2.407142857142857"/>
    <n v="0"/>
    <x v="0"/>
    <n v="0.75"/>
    <n v="0.25"/>
    <n v="0"/>
    <n v="0"/>
    <n v="0"/>
    <n v="0"/>
    <n v="1.8053571428571429"/>
    <d v="2021-06-27T00:00:00"/>
    <n v="1"/>
    <e v="#N/A"/>
  </r>
  <r>
    <x v="24"/>
    <s v="M"/>
    <n v="7"/>
    <n v="16.079999999999998"/>
    <d v="1899-12-30T01:45:03"/>
    <d v="1899-12-30T02:06:50"/>
    <d v="1899-12-30T01:55:57"/>
    <n v="259"/>
    <d v="1899-12-30T00:07:13"/>
    <n v="3.8285714285714278"/>
    <n v="1"/>
    <x v="0"/>
    <n v="0.75"/>
    <n v="0.25"/>
    <n v="0.17266666666666666"/>
    <n v="0"/>
    <n v="0"/>
    <n v="0.4"/>
    <n v="3.6940952380952377"/>
    <d v="2021-06-27T00:00:00"/>
    <n v="1"/>
    <s v="UltrașiiSYR"/>
  </r>
  <r>
    <x v="31"/>
    <s v="M"/>
    <n v="7"/>
    <n v="25.14"/>
    <d v="1899-12-30T01:53:50"/>
    <d v="1899-12-30T02:01:46"/>
    <d v="1899-12-30T01:57:48"/>
    <n v="41"/>
    <d v="1899-12-30T00:04:41"/>
    <n v="5"/>
    <n v="3.5"/>
    <x v="0"/>
    <n v="0.75"/>
    <n v="0.25"/>
    <n v="0"/>
    <n v="0.2"/>
    <n v="0"/>
    <n v="0"/>
    <n v="4.8250000000000002"/>
    <d v="2021-06-27T00:00:00"/>
    <n v="1"/>
    <s v="Flower power"/>
  </r>
  <r>
    <x v="27"/>
    <s v="M"/>
    <n v="7"/>
    <n v="10.050000000000001"/>
    <d v="1899-12-30T01:03:10"/>
    <d v="1899-12-30T01:04:02"/>
    <d v="1899-12-30T01:03:36"/>
    <n v="0"/>
    <d v="1899-12-30T00:06:20"/>
    <n v="2.3928571428571428"/>
    <n v="1"/>
    <x v="0"/>
    <n v="0.75"/>
    <n v="0.25"/>
    <n v="0"/>
    <n v="0"/>
    <n v="0"/>
    <n v="0"/>
    <n v="2.0446428571428572"/>
    <d v="2021-06-27T00:00:00"/>
    <n v="1"/>
    <e v="#N/A"/>
  </r>
  <r>
    <x v="22"/>
    <s v="F"/>
    <n v="7"/>
    <n v="10"/>
    <d v="1899-12-30T01:01:44"/>
    <d v="1899-12-30T01:07:11"/>
    <d v="1899-12-30T01:04:28"/>
    <n v="54"/>
    <d v="1899-12-30T00:06:27"/>
    <n v="2.5"/>
    <n v="1.5"/>
    <x v="1"/>
    <n v="0.25"/>
    <n v="0.75"/>
    <n v="0"/>
    <n v="0"/>
    <n v="0"/>
    <n v="0"/>
    <n v="1.75"/>
    <d v="2021-06-26T00:00:00"/>
    <n v="1"/>
    <s v="UltrașiiSYR"/>
  </r>
  <r>
    <x v="1"/>
    <s v="M"/>
    <n v="7"/>
    <n v="15.78"/>
    <d v="1899-12-30T01:25:23"/>
    <d v="1899-12-30T01:25:23"/>
    <d v="1899-12-30T01:25:23"/>
    <n v="136"/>
    <d v="1899-12-30T00:05:25"/>
    <n v="3.7571428571428567"/>
    <n v="2"/>
    <x v="1"/>
    <n v="0.25"/>
    <n v="0.75"/>
    <n v="9.0666666666666673E-2"/>
    <n v="0"/>
    <n v="0"/>
    <n v="0"/>
    <n v="2.5299523809523805"/>
    <d v="2021-06-21T00:00:00"/>
    <n v="1"/>
    <s v="UltrașiiSYR"/>
  </r>
  <r>
    <x v="25"/>
    <s v="F"/>
    <n v="7"/>
    <n v="10.01"/>
    <d v="1899-12-30T00:51:01"/>
    <d v="1899-12-30T00:51:32"/>
    <d v="1899-12-30T00:51:17"/>
    <n v="87"/>
    <d v="1899-12-30T00:05:07"/>
    <n v="2.5024999999999999"/>
    <n v="3.5"/>
    <x v="1"/>
    <n v="0.25"/>
    <n v="0.75"/>
    <n v="0"/>
    <n v="0"/>
    <n v="0"/>
    <n v="0"/>
    <n v="3.2506249999999999"/>
    <d v="2021-06-26T00:00:00"/>
    <n v="1"/>
    <s v="Flower power"/>
  </r>
  <r>
    <x v="26"/>
    <s v="M"/>
    <n v="7"/>
    <n v="13.5"/>
    <d v="1899-12-30T01:19:07"/>
    <d v="1899-12-30T01:20:54"/>
    <d v="1899-12-30T01:20:01"/>
    <n v="396"/>
    <d v="1899-12-30T00:05:56"/>
    <n v="3.214285714285714"/>
    <n v="1.5"/>
    <x v="1"/>
    <n v="0.25"/>
    <n v="0.75"/>
    <n v="0.26400000000000001"/>
    <n v="0"/>
    <n v="0"/>
    <n v="0"/>
    <n v="2.1925714285714282"/>
    <d v="2021-06-27T00:00:00"/>
    <n v="1"/>
    <s v="UltrașiiSYR"/>
  </r>
  <r>
    <x v="32"/>
    <s v="F"/>
    <n v="7"/>
    <n v="7.34"/>
    <d v="1899-12-30T00:49:35"/>
    <d v="1899-12-30T00:53:13"/>
    <d v="1899-12-30T00:51:24"/>
    <n v="15"/>
    <d v="1899-12-30T00:07:00"/>
    <n v="1.835"/>
    <n v="1"/>
    <x v="1"/>
    <n v="0.25"/>
    <n v="0.75"/>
    <n v="0"/>
    <n v="0"/>
    <n v="0"/>
    <n v="0"/>
    <n v="1.20875"/>
    <d v="2021-06-27T00:00:00"/>
    <n v="1"/>
    <e v="#N/A"/>
  </r>
  <r>
    <x v="0"/>
    <s v="M"/>
    <n v="8"/>
    <n v="3.01"/>
    <d v="1899-12-30T00:11:31"/>
    <d v="1899-12-30T00:11:31"/>
    <d v="1899-12-30T00:11:31"/>
    <n v="16"/>
    <d v="1899-12-30T00:03:50"/>
    <n v="0.71666666666666656"/>
    <n v="5"/>
    <x v="1"/>
    <n v="0.25"/>
    <n v="0.75"/>
    <n v="0"/>
    <n v="0"/>
    <n v="0.6"/>
    <n v="0"/>
    <n v="4.5291666666666668"/>
    <d v="2021-07-02T00:00:00"/>
    <n v="1"/>
    <s v="Flower power"/>
  </r>
  <r>
    <x v="3"/>
    <s v="M"/>
    <n v="8"/>
    <n v="45.17"/>
    <d v="1899-12-30T08:42:37"/>
    <d v="1899-12-30T11:53:41"/>
    <d v="1899-12-30T10:18:09"/>
    <n v="3346"/>
    <d v="1899-12-30T00:13:41"/>
    <n v="5"/>
    <n v="0"/>
    <x v="1"/>
    <n v="0.25"/>
    <n v="0.75"/>
    <n v="2.2306666666666666"/>
    <n v="1.2"/>
    <n v="0"/>
    <n v="0"/>
    <n v="4.6806666666666663"/>
    <d v="2021-07-03T00:00:00"/>
    <n v="1"/>
    <s v="UltrașiiSYR"/>
  </r>
  <r>
    <x v="4"/>
    <s v="F"/>
    <n v="8"/>
    <n v="4.8600000000000003"/>
    <d v="1899-12-30T00:23:18"/>
    <d v="1899-12-30T00:23:43"/>
    <d v="1899-12-30T00:23:30"/>
    <n v="9"/>
    <d v="1899-12-30T00:04:50"/>
    <n v="1.2150000000000001"/>
    <n v="4"/>
    <x v="1"/>
    <n v="0.25"/>
    <n v="0.75"/>
    <n v="0"/>
    <n v="0"/>
    <n v="0"/>
    <n v="0"/>
    <n v="3.30375"/>
    <d v="2021-07-02T00:00:00"/>
    <n v="1"/>
    <s v="Flower power"/>
  </r>
  <r>
    <x v="36"/>
    <s v="F"/>
    <n v="8"/>
    <n v="4.24"/>
    <d v="1899-12-30T00:19:39"/>
    <d v="1899-12-30T00:19:39"/>
    <d v="1899-12-30T00:19:39"/>
    <n v="34"/>
    <d v="1899-12-30T00:04:38"/>
    <n v="1.06"/>
    <n v="4.5"/>
    <x v="1"/>
    <n v="0.25"/>
    <n v="0.75"/>
    <n v="0"/>
    <n v="0"/>
    <n v="0"/>
    <n v="0"/>
    <n v="3.64"/>
    <d v="2021-07-01T00:00:00"/>
    <n v="1"/>
    <e v="#N/A"/>
  </r>
  <r>
    <x v="30"/>
    <s v="F"/>
    <n v="8"/>
    <n v="16.38"/>
    <d v="1899-12-30T07:25:24"/>
    <d v="1899-12-30T07:50:43"/>
    <d v="1899-12-30T07:38:03"/>
    <n v="1130"/>
    <d v="1899-12-30T00:27:58"/>
    <n v="4.0949999999999998"/>
    <n v="0"/>
    <x v="1"/>
    <n v="0.25"/>
    <n v="0.75"/>
    <n v="0.7533333333333333"/>
    <n v="0"/>
    <n v="0"/>
    <n v="0"/>
    <n v="1.7770833333333331"/>
    <d v="2021-07-04T00:00:00"/>
    <n v="1"/>
    <s v="UltrașiiSYR"/>
  </r>
  <r>
    <x v="6"/>
    <s v="F"/>
    <n v="8"/>
    <n v="5.01"/>
    <d v="1899-12-30T00:23:24"/>
    <d v="1899-12-30T00:23:24"/>
    <d v="1899-12-30T00:23:24"/>
    <n v="12"/>
    <d v="1899-12-30T00:04:40"/>
    <n v="1.2524999999999999"/>
    <n v="4.5"/>
    <x v="1"/>
    <n v="0.25"/>
    <n v="0.75"/>
    <n v="0"/>
    <n v="0"/>
    <n v="0"/>
    <n v="0"/>
    <n v="3.6881249999999999"/>
    <d v="2021-07-04T00:00:00"/>
    <n v="1"/>
    <s v="Flower power"/>
  </r>
  <r>
    <x v="5"/>
    <s v="F"/>
    <n v="8"/>
    <n v="3.16"/>
    <d v="1899-12-30T00:14:41"/>
    <d v="1899-12-30T00:14:59"/>
    <d v="1899-12-30T00:14:50"/>
    <n v="0"/>
    <d v="1899-12-30T00:04:42"/>
    <n v="0.79"/>
    <n v="4.5"/>
    <x v="1"/>
    <n v="0.25"/>
    <n v="0.75"/>
    <n v="0"/>
    <n v="0"/>
    <n v="0"/>
    <n v="0"/>
    <n v="3.5724999999999998"/>
    <d v="2021-07-04T00:00:00"/>
    <n v="1"/>
    <s v="Flower power"/>
  </r>
  <r>
    <x v="33"/>
    <s v="M"/>
    <n v="8"/>
    <n v="21.72"/>
    <d v="1899-12-30T01:55:10"/>
    <d v="1899-12-30T02:12:12"/>
    <d v="1899-12-30T02:03:41"/>
    <n v="87"/>
    <d v="1899-12-30T00:05:42"/>
    <n v="5"/>
    <n v="1.5"/>
    <x v="0"/>
    <n v="0.75"/>
    <n v="0.25"/>
    <n v="0"/>
    <n v="0"/>
    <n v="0"/>
    <n v="0"/>
    <n v="4.125"/>
    <d v="2021-06-30T00:00:00"/>
    <n v="1"/>
    <s v="UltrașiiSYR"/>
  </r>
  <r>
    <x v="8"/>
    <s v="M"/>
    <n v="8"/>
    <n v="52.58"/>
    <d v="1899-12-30T10:18:52"/>
    <d v="1899-12-30T11:10:12"/>
    <d v="1899-12-30T10:44:32"/>
    <n v="2255"/>
    <d v="1899-12-30T00:12:15"/>
    <n v="5"/>
    <n v="0"/>
    <x v="1"/>
    <n v="0.25"/>
    <n v="0.75"/>
    <n v="1.5033333333333334"/>
    <n v="1.5"/>
    <n v="0"/>
    <n v="0.4"/>
    <n v="4.6533333333333342"/>
    <d v="2021-07-03T00:00:00"/>
    <n v="1"/>
    <s v="UltrașiiSYR"/>
  </r>
  <r>
    <x v="10"/>
    <s v="F"/>
    <n v="8"/>
    <n v="30"/>
    <d v="1899-12-30T03:04:39"/>
    <d v="1899-12-30T04:18:04"/>
    <d v="1899-12-30T03:41:22"/>
    <n v="80"/>
    <d v="1899-12-30T00:07:23"/>
    <n v="5"/>
    <n v="1"/>
    <x v="0"/>
    <n v="0.75"/>
    <n v="0.25"/>
    <n v="0"/>
    <n v="0.4"/>
    <n v="0"/>
    <n v="0"/>
    <n v="4.4000000000000004"/>
    <d v="2021-07-03T00:00:00"/>
    <n v="1"/>
    <s v="UltrașiiSYR"/>
  </r>
  <r>
    <x v="11"/>
    <s v="M"/>
    <n v="8"/>
    <n v="17.010000000000002"/>
    <d v="1899-12-30T01:23:45"/>
    <d v="1899-12-30T01:24:02"/>
    <d v="1899-12-30T01:23:53"/>
    <n v="524"/>
    <d v="1899-12-30T00:04:56"/>
    <n v="4.05"/>
    <n v="3"/>
    <x v="0"/>
    <n v="0.75"/>
    <n v="0.25"/>
    <n v="0.34933333333333333"/>
    <n v="0"/>
    <n v="0"/>
    <n v="0"/>
    <n v="4.1368333333333327"/>
    <d v="2021-07-04T00:00:00"/>
    <n v="1"/>
    <s v="Flower power"/>
  </r>
  <r>
    <x v="17"/>
    <s v="F"/>
    <n v="8"/>
    <n v="10.75"/>
    <d v="1899-12-30T01:13:39"/>
    <d v="1899-12-30T01:17:09"/>
    <d v="1899-12-30T01:15:24"/>
    <n v="34"/>
    <d v="1899-12-30T00:07:01"/>
    <n v="2.6875"/>
    <n v="1"/>
    <x v="1"/>
    <n v="0.25"/>
    <n v="0.75"/>
    <n v="0"/>
    <n v="0"/>
    <n v="0"/>
    <n v="0.7"/>
    <n v="2.1218750000000002"/>
    <d v="2021-07-04T00:00:00"/>
    <n v="1"/>
    <s v="Flower power"/>
  </r>
  <r>
    <x v="19"/>
    <s v="F"/>
    <n v="8"/>
    <n v="10.02"/>
    <d v="1899-12-30T01:00:29"/>
    <d v="1899-12-30T01:02:10"/>
    <d v="1899-12-30T01:01:19"/>
    <n v="106"/>
    <d v="1899-12-30T00:06:07"/>
    <n v="2.5049999999999999"/>
    <n v="1.5"/>
    <x v="0"/>
    <n v="0.75"/>
    <n v="0.25"/>
    <n v="7.0666666666666669E-2"/>
    <n v="0"/>
    <n v="0"/>
    <n v="0"/>
    <n v="2.324416666666667"/>
    <d v="2021-07-01T00:00:00"/>
    <n v="1"/>
    <s v="Flower power"/>
  </r>
  <r>
    <x v="2"/>
    <s v="M"/>
    <n v="8"/>
    <m/>
    <m/>
    <m/>
    <m/>
    <m/>
    <m/>
    <m/>
    <m/>
    <x v="3"/>
    <m/>
    <m/>
    <m/>
    <m/>
    <m/>
    <m/>
    <n v="1.5"/>
    <m/>
    <n v="1"/>
    <s v="Flower power"/>
  </r>
  <r>
    <x v="20"/>
    <s v="M"/>
    <n v="8"/>
    <n v="5.15"/>
    <d v="1899-12-30T00:22:03"/>
    <d v="1899-12-30T00:22:03"/>
    <d v="1899-12-30T00:22:03"/>
    <n v="4"/>
    <d v="1899-12-30T00:04:17"/>
    <n v="1.2261904761904763"/>
    <n v="4"/>
    <x v="1"/>
    <n v="0.25"/>
    <n v="0.75"/>
    <n v="0"/>
    <n v="0"/>
    <n v="0"/>
    <n v="0"/>
    <n v="3.3065476190476191"/>
    <d v="2021-07-04T00:00:00"/>
    <n v="1"/>
    <s v="Flower power"/>
  </r>
  <r>
    <x v="9"/>
    <s v="M"/>
    <n v="8"/>
    <n v="12.26"/>
    <d v="1899-12-30T01:08:50"/>
    <d v="1899-12-30T01:09:49"/>
    <d v="1899-12-30T01:09:19"/>
    <n v="7"/>
    <d v="1899-12-30T00:05:39"/>
    <n v="2.9190476190476189"/>
    <n v="1.5"/>
    <x v="1"/>
    <n v="0.25"/>
    <n v="0.75"/>
    <n v="0"/>
    <n v="0"/>
    <n v="0"/>
    <n v="0"/>
    <n v="1.8547619047619048"/>
    <d v="2021-07-04T00:00:00"/>
    <n v="1"/>
    <e v="#N/A"/>
  </r>
  <r>
    <x v="34"/>
    <s v="M"/>
    <n v="8"/>
    <n v="33.04"/>
    <d v="1899-12-30T02:19:48"/>
    <d v="1899-12-30T02:19:48"/>
    <d v="1899-12-30T02:19:48"/>
    <n v="181"/>
    <d v="1899-12-30T00:04:14"/>
    <n v="5"/>
    <n v="4.5"/>
    <x v="0"/>
    <n v="0.75"/>
    <n v="0.25"/>
    <n v="0.12066666666666667"/>
    <n v="0.6"/>
    <n v="0"/>
    <n v="0"/>
    <n v="5.5956666666666663"/>
    <d v="2021-07-03T00:00:00"/>
    <n v="1"/>
    <e v="#N/A"/>
  </r>
  <r>
    <x v="21"/>
    <s v="M"/>
    <n v="8"/>
    <n v="23.1"/>
    <d v="1899-12-30T01:49:24"/>
    <d v="1899-12-30T01:56:08"/>
    <d v="1899-12-30T01:52:46"/>
    <n v="21"/>
    <d v="1899-12-30T00:04:53"/>
    <n v="5"/>
    <n v="3"/>
    <x v="1"/>
    <n v="0.25"/>
    <n v="0.75"/>
    <n v="0"/>
    <n v="0.1"/>
    <n v="0"/>
    <n v="0"/>
    <n v="3.6"/>
    <d v="2021-07-03T00:00:00"/>
    <n v="1"/>
    <s v="UltrașiiSYR"/>
  </r>
  <r>
    <x v="31"/>
    <s v="M"/>
    <n v="8"/>
    <n v="11.41"/>
    <d v="1899-12-30T00:54:21"/>
    <d v="1899-12-30T00:57:21"/>
    <d v="1899-12-30T00:55:51"/>
    <n v="17"/>
    <d v="1899-12-30T00:04:54"/>
    <n v="2.7166666666666668"/>
    <n v="3"/>
    <x v="0"/>
    <n v="0.75"/>
    <n v="0.25"/>
    <n v="0"/>
    <n v="0"/>
    <n v="0"/>
    <n v="0"/>
    <n v="2.7875000000000001"/>
    <d v="2021-06-29T00:00:00"/>
    <n v="1"/>
    <s v="Flower power"/>
  </r>
  <r>
    <x v="22"/>
    <s v="F"/>
    <n v="8"/>
    <n v="3"/>
    <d v="1899-12-30T00:15:35"/>
    <d v="1899-12-30T00:15:42"/>
    <d v="1899-12-30T00:15:38"/>
    <n v="0"/>
    <d v="1899-12-30T00:05:13"/>
    <n v="0.75"/>
    <n v="3.5"/>
    <x v="1"/>
    <n v="0.25"/>
    <n v="0.75"/>
    <n v="0"/>
    <n v="0"/>
    <n v="0"/>
    <n v="0"/>
    <n v="2.8125"/>
    <d v="2021-07-04T00:00:00"/>
    <n v="1"/>
    <s v="UltrașiiSYR"/>
  </r>
  <r>
    <x v="25"/>
    <s v="F"/>
    <n v="8"/>
    <n v="12.05"/>
    <d v="1899-12-30T02:00:39"/>
    <d v="1899-12-30T02:04:42"/>
    <d v="1899-12-30T02:02:40"/>
    <n v="710"/>
    <d v="1899-12-30T00:10:11"/>
    <n v="3.0125000000000002"/>
    <n v="0"/>
    <x v="0"/>
    <n v="0.75"/>
    <n v="0.25"/>
    <n v="0.47333333333333333"/>
    <n v="0"/>
    <n v="0"/>
    <n v="0"/>
    <n v="2.7327083333333335"/>
    <d v="2021-07-03T00:00:00"/>
    <n v="1"/>
    <s v="Flower power"/>
  </r>
  <r>
    <x v="26"/>
    <s v="M"/>
    <n v="8"/>
    <n v="25.01"/>
    <d v="1899-12-30T02:17:42"/>
    <d v="1899-12-30T02:24:39"/>
    <d v="1899-12-30T02:21:11"/>
    <n v="676"/>
    <d v="1899-12-30T00:05:39"/>
    <n v="5"/>
    <n v="1.5"/>
    <x v="0"/>
    <n v="0.75"/>
    <n v="0.25"/>
    <n v="0.45066666666666666"/>
    <n v="0.2"/>
    <n v="0"/>
    <n v="0"/>
    <n v="4.7756666666666669"/>
    <d v="2021-07-03T00:00:00"/>
    <n v="1"/>
    <s v="UltrașiiSYR"/>
  </r>
  <r>
    <x v="32"/>
    <s v="F"/>
    <n v="8"/>
    <n v="5.67"/>
    <d v="1899-12-30T00:35:50"/>
    <d v="1899-12-30T01:00:29"/>
    <d v="1899-12-30T00:48:10"/>
    <n v="16"/>
    <d v="1899-12-30T00:08:30"/>
    <n v="1.4175"/>
    <n v="1"/>
    <x v="0"/>
    <n v="0.75"/>
    <n v="0.25"/>
    <n v="0"/>
    <n v="0"/>
    <n v="0"/>
    <n v="0"/>
    <n v="1.3131249999999999"/>
    <d v="2021-07-02T00:00:00"/>
    <n v="1"/>
    <e v="#N/A"/>
  </r>
  <r>
    <x v="0"/>
    <s v="M"/>
    <n v="9"/>
    <n v="5.0199999999999996"/>
    <d v="1899-12-30T00:19:48"/>
    <d v="1899-12-30T00:19:48"/>
    <d v="1899-12-30T00:19:48"/>
    <n v="29"/>
    <d v="1899-12-30T00:03:57"/>
    <n v="1.195238095238095"/>
    <n v="5"/>
    <x v="1"/>
    <n v="0.25"/>
    <n v="0.75"/>
    <n v="0"/>
    <n v="0"/>
    <n v="0.1"/>
    <n v="0"/>
    <n v="4.1488095238095237"/>
    <d v="2021-07-08T00:00:00"/>
    <n v="1"/>
    <s v="Flower power"/>
  </r>
  <r>
    <x v="3"/>
    <s v="M"/>
    <n v="9"/>
    <n v="23.45"/>
    <d v="1899-12-30T02:11:12"/>
    <d v="1899-12-30T02:15:23"/>
    <d v="1899-12-30T02:13:18"/>
    <n v="102"/>
    <d v="1899-12-30T00:05:41"/>
    <n v="5"/>
    <n v="1.5"/>
    <x v="1"/>
    <n v="0.25"/>
    <n v="0.75"/>
    <n v="6.8000000000000005E-2"/>
    <n v="0.1"/>
    <n v="0"/>
    <n v="0"/>
    <n v="2.5430000000000001"/>
    <d v="2021-07-09T00:00:00"/>
    <n v="1"/>
    <s v="UltrașiiSYR"/>
  </r>
  <r>
    <x v="4"/>
    <s v="F"/>
    <n v="9"/>
    <m/>
    <m/>
    <m/>
    <m/>
    <m/>
    <m/>
    <m/>
    <m/>
    <x v="3"/>
    <m/>
    <m/>
    <m/>
    <m/>
    <m/>
    <m/>
    <n v="1.5"/>
    <m/>
    <n v="1"/>
    <s v="Flower power"/>
  </r>
  <r>
    <x v="36"/>
    <s v="F"/>
    <n v="9"/>
    <n v="7.76"/>
    <d v="1899-12-30T00:36:31"/>
    <d v="1899-12-30T00:36:32"/>
    <d v="1899-12-30T00:36:31"/>
    <n v="8"/>
    <d v="1899-12-30T00:04:42"/>
    <n v="1.94"/>
    <n v="4.5"/>
    <x v="1"/>
    <n v="0.25"/>
    <n v="0.75"/>
    <n v="0"/>
    <n v="0"/>
    <n v="0"/>
    <n v="0"/>
    <n v="3.86"/>
    <d v="2021-07-05T00:00:00"/>
    <n v="1"/>
    <e v="#N/A"/>
  </r>
  <r>
    <x v="6"/>
    <s v="F"/>
    <n v="9"/>
    <n v="15.57"/>
    <d v="1899-12-30T02:09:25"/>
    <d v="1899-12-30T02:43:41"/>
    <d v="1899-12-30T02:26:33"/>
    <n v="808"/>
    <d v="1899-12-30T00:09:25"/>
    <n v="3.8925000000000001"/>
    <n v="0"/>
    <x v="0"/>
    <n v="0.75"/>
    <n v="0.25"/>
    <n v="0.53866666666666663"/>
    <n v="0"/>
    <n v="0"/>
    <n v="0"/>
    <n v="3.4580416666666665"/>
    <d v="2021-07-10T00:00:00"/>
    <n v="1"/>
    <s v="Flower power"/>
  </r>
  <r>
    <x v="5"/>
    <s v="F"/>
    <n v="9"/>
    <n v="12.82"/>
    <d v="1899-12-30T01:22:40"/>
    <d v="1899-12-30T01:24:17"/>
    <d v="1899-12-30T01:23:29"/>
    <n v="197"/>
    <d v="1899-12-30T00:06:31"/>
    <n v="3.2050000000000001"/>
    <n v="1.5"/>
    <x v="0"/>
    <n v="0.75"/>
    <n v="0.25"/>
    <n v="0.13133333333333333"/>
    <n v="0"/>
    <n v="0"/>
    <n v="0"/>
    <n v="2.9100833333333336"/>
    <d v="2021-07-05T00:00:00"/>
    <n v="1"/>
    <s v="Flower power"/>
  </r>
  <r>
    <x v="33"/>
    <s v="M"/>
    <n v="9"/>
    <n v="23.92"/>
    <d v="1899-12-30T01:55:22"/>
    <d v="1899-12-30T02:05:45"/>
    <d v="1899-12-30T02:00:33"/>
    <n v="77"/>
    <d v="1899-12-30T00:05:02"/>
    <n v="5"/>
    <n v="2.5"/>
    <x v="0"/>
    <n v="0.75"/>
    <n v="0.25"/>
    <n v="0"/>
    <n v="0.1"/>
    <n v="0"/>
    <n v="0"/>
    <n v="4.4749999999999996"/>
    <d v="2021-07-11T00:00:00"/>
    <n v="1"/>
    <s v="UltrașiiSYR"/>
  </r>
  <r>
    <x v="8"/>
    <s v="M"/>
    <n v="9"/>
    <n v="43.08"/>
    <d v="1899-12-30T08:51:46"/>
    <d v="1899-12-30T09:35:29"/>
    <d v="1899-12-30T09:13:37"/>
    <n v="2377"/>
    <d v="1899-12-30T00:12:51"/>
    <n v="5"/>
    <n v="0"/>
    <x v="0"/>
    <n v="0.75"/>
    <n v="0.25"/>
    <n v="1.5846666666666667"/>
    <n v="1.1000000000000001"/>
    <n v="0"/>
    <n v="0.4"/>
    <n v="6.8346666666666671"/>
    <d v="2021-07-10T00:00:00"/>
    <n v="1"/>
    <s v="UltrașiiSYR"/>
  </r>
  <r>
    <x v="10"/>
    <s v="F"/>
    <n v="9"/>
    <n v="9.11"/>
    <d v="1899-12-30T01:06:41"/>
    <d v="1899-12-30T01:27:44"/>
    <d v="1899-12-30T01:17:13"/>
    <n v="212"/>
    <d v="1899-12-30T00:08:29"/>
    <n v="2.2774999999999999"/>
    <n v="1"/>
    <x v="1"/>
    <n v="0.25"/>
    <n v="0.75"/>
    <n v="0.14133333333333334"/>
    <n v="0"/>
    <n v="0"/>
    <n v="0"/>
    <n v="1.4607083333333333"/>
    <d v="2021-07-11T00:00:00"/>
    <n v="1"/>
    <s v="UltrașiiSYR"/>
  </r>
  <r>
    <x v="11"/>
    <s v="M"/>
    <n v="9"/>
    <n v="10.3"/>
    <d v="1899-12-30T00:42:44"/>
    <d v="1899-12-30T00:42:51"/>
    <d v="1899-12-30T00:42:48"/>
    <n v="38"/>
    <d v="1899-12-30T00:04:09"/>
    <n v="2.4523809523809526"/>
    <n v="4.5"/>
    <x v="1"/>
    <n v="0.25"/>
    <n v="0.75"/>
    <n v="0"/>
    <n v="0"/>
    <n v="0"/>
    <n v="0"/>
    <n v="3.9880952380952381"/>
    <d v="2021-07-07T00:00:00"/>
    <n v="1"/>
    <s v="Flower power"/>
  </r>
  <r>
    <x v="17"/>
    <s v="F"/>
    <n v="9"/>
    <n v="10.26"/>
    <d v="1899-12-30T02:33:30"/>
    <d v="1899-12-30T02:34:52"/>
    <d v="1899-12-30T02:34:11"/>
    <n v="425"/>
    <d v="1899-12-30T00:15:02"/>
    <n v="2.5649999999999999"/>
    <n v="0"/>
    <x v="0"/>
    <n v="0.75"/>
    <n v="0.25"/>
    <n v="0.28333333333333333"/>
    <n v="0"/>
    <n v="0"/>
    <n v="0.7"/>
    <n v="2.9070833333333335"/>
    <d v="2021-07-10T00:00:00"/>
    <n v="1"/>
    <s v="Flower power"/>
  </r>
  <r>
    <x v="19"/>
    <s v="F"/>
    <n v="9"/>
    <m/>
    <m/>
    <m/>
    <m/>
    <m/>
    <m/>
    <m/>
    <m/>
    <x v="3"/>
    <m/>
    <m/>
    <m/>
    <m/>
    <m/>
    <m/>
    <n v="1.5"/>
    <m/>
    <n v="1"/>
    <s v="Flower power"/>
  </r>
  <r>
    <x v="20"/>
    <s v="M"/>
    <n v="9"/>
    <m/>
    <m/>
    <m/>
    <m/>
    <m/>
    <m/>
    <m/>
    <m/>
    <x v="3"/>
    <m/>
    <m/>
    <m/>
    <m/>
    <m/>
    <m/>
    <n v="1.5"/>
    <m/>
    <n v="1"/>
    <s v="Flower power"/>
  </r>
  <r>
    <x v="34"/>
    <s v="M"/>
    <n v="9"/>
    <n v="15.69"/>
    <d v="1899-12-30T01:42:31"/>
    <d v="1899-12-30T01:44:03"/>
    <d v="1899-12-30T01:43:17"/>
    <n v="898"/>
    <d v="1899-12-30T00:06:35"/>
    <n v="3.7357142857142853"/>
    <n v="1"/>
    <x v="1"/>
    <n v="0.25"/>
    <n v="0.75"/>
    <n v="0.59866666666666668"/>
    <n v="0"/>
    <n v="0"/>
    <n v="0"/>
    <n v="2.2825952380952383"/>
    <d v="2021-07-10T00:00:00"/>
    <n v="1"/>
    <e v="#N/A"/>
  </r>
  <r>
    <x v="1"/>
    <s v="M"/>
    <n v="9"/>
    <n v="5.01"/>
    <d v="1899-12-30T00:24:57"/>
    <d v="1899-12-30T00:24:57"/>
    <d v="1899-12-30T00:24:57"/>
    <n v="18"/>
    <d v="1899-12-30T00:04:59"/>
    <n v="1.1928571428571428"/>
    <n v="3"/>
    <x v="1"/>
    <n v="0.25"/>
    <n v="0.75"/>
    <n v="0"/>
    <n v="0"/>
    <n v="0"/>
    <n v="0"/>
    <n v="2.5482142857142858"/>
    <d v="2021-07-11T00:00:00"/>
    <n v="1"/>
    <s v="UltrașiiSYR"/>
  </r>
  <r>
    <x v="21"/>
    <s v="M"/>
    <n v="9"/>
    <n v="34.200000000000003"/>
    <d v="1899-12-30T04:11:40"/>
    <d v="1899-12-30T04:52:58"/>
    <d v="1899-12-30T04:32:19"/>
    <n v="822"/>
    <d v="1899-12-30T00:07:58"/>
    <n v="5"/>
    <n v="1"/>
    <x v="0"/>
    <n v="0.75"/>
    <n v="0.25"/>
    <n v="0.54800000000000004"/>
    <n v="0.6"/>
    <n v="0"/>
    <n v="0"/>
    <n v="5.1479999999999997"/>
    <d v="2021-07-10T00:00:00"/>
    <n v="1"/>
    <s v="UltrașiiSYR"/>
  </r>
  <r>
    <x v="31"/>
    <s v="M"/>
    <n v="9"/>
    <n v="13.1"/>
    <d v="1899-12-30T00:58:11"/>
    <d v="1899-12-30T00:58:11"/>
    <d v="1899-12-30T00:58:11"/>
    <n v="11"/>
    <d v="1899-12-30T00:04:26"/>
    <n v="3.1190476190476186"/>
    <n v="4"/>
    <x v="1"/>
    <n v="0.25"/>
    <n v="0.75"/>
    <n v="0"/>
    <n v="0"/>
    <n v="0"/>
    <n v="0"/>
    <n v="3.7797619047619047"/>
    <d v="2021-07-08T00:00:00"/>
    <n v="1"/>
    <s v="Flower power"/>
  </r>
  <r>
    <x v="22"/>
    <s v="F"/>
    <n v="9"/>
    <n v="10.039999999999999"/>
    <d v="1899-12-30T00:57:13"/>
    <d v="1899-12-30T00:58:56"/>
    <d v="1899-12-30T00:58:05"/>
    <n v="0"/>
    <d v="1899-12-30T00:05:47"/>
    <n v="2.5099999999999998"/>
    <n v="2"/>
    <x v="0"/>
    <n v="0.75"/>
    <n v="0.25"/>
    <n v="0"/>
    <n v="0"/>
    <n v="0"/>
    <n v="0"/>
    <n v="2.3824999999999998"/>
    <d v="2021-07-11T00:00:00"/>
    <n v="1"/>
    <s v="UltrașiiSYR"/>
  </r>
  <r>
    <x v="27"/>
    <s v="M"/>
    <n v="9"/>
    <n v="13.66"/>
    <d v="1899-12-30T01:39:12"/>
    <d v="1899-12-30T01:53:47"/>
    <d v="1899-12-30T01:46:29"/>
    <n v="0"/>
    <d v="1899-12-30T00:07:48"/>
    <n v="3.2523809523809524"/>
    <n v="1"/>
    <x v="0"/>
    <n v="0.75"/>
    <n v="0.25"/>
    <n v="0"/>
    <n v="0"/>
    <n v="0"/>
    <n v="0"/>
    <n v="2.6892857142857141"/>
    <d v="2021-07-11T00:00:00"/>
    <n v="1"/>
    <e v="#N/A"/>
  </r>
  <r>
    <x v="14"/>
    <s v="M"/>
    <n v="9"/>
    <n v="17.05"/>
    <d v="1899-12-30T01:43:19"/>
    <d v="1899-12-30T01:46:23"/>
    <d v="1899-12-30T01:44:51"/>
    <n v="68"/>
    <d v="1899-12-30T00:06:09"/>
    <n v="4.0595238095238093"/>
    <n v="1"/>
    <x v="0"/>
    <n v="0.75"/>
    <n v="0.25"/>
    <n v="0"/>
    <n v="0"/>
    <n v="0"/>
    <n v="0"/>
    <n v="3.2946428571428568"/>
    <d v="2021-07-10T00:00:00"/>
    <n v="1"/>
    <s v="Flower power"/>
  </r>
  <r>
    <x v="29"/>
    <s v="M"/>
    <n v="9"/>
    <n v="10.050000000000001"/>
    <d v="1899-12-30T01:12:12"/>
    <d v="1899-12-30T01:12:40"/>
    <d v="1899-12-30T01:12:26"/>
    <n v="52"/>
    <d v="1899-12-30T00:07:12"/>
    <n v="2.3928571428571428"/>
    <n v="1"/>
    <x v="0"/>
    <n v="0.75"/>
    <n v="0.25"/>
    <n v="0"/>
    <n v="0"/>
    <n v="0"/>
    <n v="0"/>
    <n v="2.0446428571428572"/>
    <d v="2021-07-08T00:00:00"/>
    <n v="1"/>
    <e v="#N/A"/>
  </r>
  <r>
    <x v="25"/>
    <s v="F"/>
    <n v="9"/>
    <n v="3.01"/>
    <d v="1899-12-30T00:14:28"/>
    <d v="1899-12-30T00:14:28"/>
    <d v="1899-12-30T00:14:28"/>
    <n v="91"/>
    <d v="1899-12-30T00:04:48"/>
    <n v="0.75249999999999995"/>
    <n v="4"/>
    <x v="1"/>
    <n v="0.25"/>
    <n v="0.75"/>
    <n v="0"/>
    <n v="0"/>
    <n v="0"/>
    <n v="0"/>
    <n v="3.1881249999999999"/>
    <d v="2021-07-10T00:00:00"/>
    <n v="1"/>
    <s v="Flower power"/>
  </r>
  <r>
    <x v="26"/>
    <s v="M"/>
    <n v="9"/>
    <n v="32.17"/>
    <d v="1899-12-30T03:06:50"/>
    <d v="1899-12-30T03:25:16"/>
    <d v="1899-12-30T03:16:03"/>
    <n v="750"/>
    <d v="1899-12-30T00:06:06"/>
    <n v="5"/>
    <n v="1"/>
    <x v="0"/>
    <n v="0.75"/>
    <n v="0.25"/>
    <n v="0.5"/>
    <n v="0.5"/>
    <n v="0"/>
    <n v="0"/>
    <n v="5"/>
    <d v="2021-07-11T00:00:00"/>
    <n v="1"/>
    <s v="UltrașiiSYR"/>
  </r>
  <r>
    <x v="32"/>
    <s v="F"/>
    <n v="9"/>
    <n v="10.16"/>
    <d v="1899-12-30T01:13:26"/>
    <d v="1899-12-30T01:15:28"/>
    <d v="1899-12-30T01:14:27"/>
    <n v="14"/>
    <d v="1899-12-30T00:07:20"/>
    <n v="2.54"/>
    <n v="1"/>
    <x v="0"/>
    <n v="0.75"/>
    <n v="0.25"/>
    <n v="0"/>
    <n v="0"/>
    <n v="0"/>
    <n v="0"/>
    <n v="2.1550000000000002"/>
    <d v="2021-07-11T00:00:00"/>
    <n v="1"/>
    <e v="#N/A"/>
  </r>
  <r>
    <x v="0"/>
    <s v="M"/>
    <n v="10"/>
    <n v="17.25"/>
    <d v="1899-12-30T01:28:05"/>
    <d v="1899-12-30T01:28:23"/>
    <d v="1899-12-30T01:28:14"/>
    <n v="87"/>
    <d v="1899-12-30T00:05:07"/>
    <n v="4.1071428571428568"/>
    <n v="2.5"/>
    <x v="0"/>
    <n v="0.75"/>
    <n v="0.25"/>
    <n v="0"/>
    <n v="0"/>
    <n v="0"/>
    <n v="0"/>
    <n v="3.7053571428571423"/>
    <d v="2021-07-14T00:00:00"/>
    <n v="1"/>
    <s v="Flower power"/>
  </r>
  <r>
    <x v="3"/>
    <s v="M"/>
    <n v="10"/>
    <n v="38.79"/>
    <d v="1899-12-30T05:38:23"/>
    <d v="1899-12-30T06:21:14"/>
    <d v="1899-12-30T05:59:49"/>
    <n v="2066"/>
    <d v="1899-12-30T00:09:17"/>
    <n v="5"/>
    <n v="0"/>
    <x v="1"/>
    <n v="0.25"/>
    <n v="0.75"/>
    <n v="1.3773333333333333"/>
    <n v="0.8"/>
    <n v="0"/>
    <n v="0"/>
    <n v="3.4273333333333333"/>
    <d v="2021-07-17T00:00:00"/>
    <n v="1"/>
    <s v="UltrașiiSYR"/>
  </r>
  <r>
    <x v="4"/>
    <s v="F"/>
    <n v="10"/>
    <n v="39.270000000000003"/>
    <d v="1899-12-30T05:30:49"/>
    <d v="1899-12-30T05:48:27"/>
    <d v="1899-12-30T05:39:38"/>
    <n v="2049"/>
    <d v="1899-12-30T00:08:39"/>
    <n v="5"/>
    <n v="1"/>
    <x v="0"/>
    <n v="0.75"/>
    <n v="0.25"/>
    <n v="1.3660000000000001"/>
    <n v="0.9"/>
    <n v="0"/>
    <n v="0"/>
    <n v="6.266"/>
    <d v="2021-07-17T00:00:00"/>
    <n v="1"/>
    <s v="Flower power"/>
  </r>
  <r>
    <x v="36"/>
    <s v="F"/>
    <n v="10"/>
    <n v="18.559999999999999"/>
    <d v="1899-12-30T02:13:56"/>
    <d v="1899-12-30T02:27:06"/>
    <d v="1899-12-30T02:20:31"/>
    <n v="1005"/>
    <d v="1899-12-30T00:07:34"/>
    <n v="4.6399999999999997"/>
    <n v="1"/>
    <x v="0"/>
    <n v="0.75"/>
    <n v="0.25"/>
    <n v="0.67"/>
    <n v="0"/>
    <n v="0"/>
    <n v="0"/>
    <n v="4.3999999999999995"/>
    <d v="2021-07-17T00:00:00"/>
    <n v="1"/>
    <e v="#N/A"/>
  </r>
  <r>
    <x v="6"/>
    <s v="F"/>
    <n v="10"/>
    <n v="7.01"/>
    <d v="1899-12-30T00:33:37"/>
    <d v="1899-12-30T00:33:37"/>
    <d v="1899-12-30T00:33:37"/>
    <n v="38"/>
    <d v="1899-12-30T00:04:48"/>
    <n v="1.7524999999999999"/>
    <n v="4"/>
    <x v="1"/>
    <n v="0.25"/>
    <n v="0.75"/>
    <n v="0"/>
    <n v="0"/>
    <n v="0"/>
    <n v="0"/>
    <n v="3.4381249999999999"/>
    <d v="2021-07-18T00:00:00"/>
    <n v="1"/>
    <s v="Flower power"/>
  </r>
  <r>
    <x v="33"/>
    <s v="M"/>
    <n v="10"/>
    <n v="34.07"/>
    <d v="1899-12-30T03:05:26"/>
    <d v="1899-12-30T03:24:54"/>
    <d v="1899-12-30T03:15:10"/>
    <n v="53"/>
    <d v="1899-12-30T00:05:44"/>
    <n v="5"/>
    <n v="1.5"/>
    <x v="0"/>
    <n v="0.75"/>
    <n v="0.25"/>
    <n v="0"/>
    <n v="0.6"/>
    <n v="0"/>
    <n v="0"/>
    <n v="4.7249999999999996"/>
    <d v="2021-07-17T00:00:00"/>
    <n v="1"/>
    <s v="UltrașiiSYR"/>
  </r>
  <r>
    <x v="8"/>
    <s v="M"/>
    <n v="10"/>
    <n v="77.2"/>
    <d v="1899-12-30T20:18:00"/>
    <d v="1899-12-30T20:18:00"/>
    <d v="1899-12-30T20:18:00"/>
    <n v="4300"/>
    <d v="1899-12-30T00:15:47"/>
    <n v="5"/>
    <n v="0"/>
    <x v="1"/>
    <n v="0.25"/>
    <n v="0.75"/>
    <n v="2.8666666666666667"/>
    <n v="2.8"/>
    <n v="0"/>
    <n v="0.4"/>
    <n v="7.3166666666666673"/>
    <d v="2021-07-16T00:00:00"/>
    <n v="1"/>
    <s v="UltrașiiSYR"/>
  </r>
  <r>
    <x v="10"/>
    <s v="F"/>
    <n v="10"/>
    <n v="21.74"/>
    <d v="1899-12-30T03:39:09"/>
    <d v="1899-12-30T03:39:11"/>
    <d v="1899-12-30T03:39:10"/>
    <n v="1074"/>
    <d v="1899-12-30T00:10:05"/>
    <n v="5"/>
    <n v="0"/>
    <x v="1"/>
    <n v="0.25"/>
    <n v="0.75"/>
    <n v="0.71599999999999997"/>
    <n v="0"/>
    <n v="0"/>
    <n v="0"/>
    <n v="1.966"/>
    <d v="2021-07-17T00:00:00"/>
    <n v="1"/>
    <s v="UltrașiiSYR"/>
  </r>
  <r>
    <x v="11"/>
    <s v="M"/>
    <n v="10"/>
    <n v="21.49"/>
    <d v="1899-12-30T02:19:47"/>
    <d v="1899-12-30T02:20:10"/>
    <d v="1899-12-30T02:19:59"/>
    <n v="1067"/>
    <d v="1899-12-30T00:06:31"/>
    <n v="5"/>
    <n v="1"/>
    <x v="0"/>
    <n v="0.75"/>
    <n v="0.25"/>
    <n v="0.71133333333333337"/>
    <n v="0"/>
    <n v="0"/>
    <n v="0"/>
    <n v="4.7113333333333332"/>
    <d v="2021-07-17T00:00:00"/>
    <n v="1"/>
    <s v="Flower power"/>
  </r>
  <r>
    <x v="17"/>
    <s v="F"/>
    <n v="10"/>
    <n v="8.09"/>
    <d v="1899-12-30T01:00:59"/>
    <d v="1899-12-30T01:01:50"/>
    <d v="1899-12-30T01:01:25"/>
    <n v="16"/>
    <d v="1899-12-30T00:07:35"/>
    <n v="2.0225"/>
    <n v="1"/>
    <x v="1"/>
    <n v="0.25"/>
    <n v="0.75"/>
    <n v="0"/>
    <n v="0"/>
    <n v="0"/>
    <n v="0.7"/>
    <n v="1.9556249999999999"/>
    <d v="2021-07-16T00:00:00"/>
    <n v="1"/>
    <s v="Flower power"/>
  </r>
  <r>
    <x v="19"/>
    <s v="F"/>
    <n v="10"/>
    <n v="5.16"/>
    <d v="1899-12-30T00:39:38"/>
    <d v="1899-12-30T00:42:21"/>
    <d v="1899-12-30T00:41:00"/>
    <n v="47"/>
    <d v="1899-12-30T00:07:57"/>
    <n v="1.29"/>
    <n v="1"/>
    <x v="1"/>
    <n v="0.25"/>
    <n v="0.75"/>
    <n v="0"/>
    <n v="0"/>
    <n v="0"/>
    <n v="0"/>
    <n v="1.0725"/>
    <d v="2021-07-17T00:00:00"/>
    <n v="1"/>
    <s v="Flower power"/>
  </r>
  <r>
    <x v="34"/>
    <s v="M"/>
    <n v="10"/>
    <n v="28.73"/>
    <d v="1899-12-30T05:17:56"/>
    <d v="1899-12-30T07:23:53"/>
    <d v="1899-12-30T06:20:54"/>
    <n v="2560"/>
    <d v="1899-12-30T00:13:15"/>
    <n v="5"/>
    <n v="0"/>
    <x v="0"/>
    <n v="0.75"/>
    <n v="0.25"/>
    <n v="1.7066666666666668"/>
    <n v="0.3"/>
    <n v="0"/>
    <n v="0"/>
    <n v="5.7566666666666668"/>
    <d v="2021-07-18T00:00:00"/>
    <n v="1"/>
    <e v="#N/A"/>
  </r>
  <r>
    <x v="1"/>
    <s v="M"/>
    <n v="10"/>
    <n v="59.06"/>
    <d v="1899-12-30T12:19:29"/>
    <d v="1899-12-30T12:19:31"/>
    <d v="1899-12-30T12:19:30"/>
    <n v="3230"/>
    <d v="1899-12-30T00:12:31"/>
    <n v="5"/>
    <n v="0"/>
    <x v="0"/>
    <n v="0.75"/>
    <n v="0.25"/>
    <n v="2.1533333333333333"/>
    <n v="1.9"/>
    <n v="0"/>
    <n v="0"/>
    <n v="7.8033333333333328"/>
    <d v="2021-07-16T00:00:00"/>
    <n v="1"/>
    <s v="UltrașiiSYR"/>
  </r>
  <r>
    <x v="21"/>
    <s v="M"/>
    <n v="10"/>
    <n v="11.19"/>
    <d v="1899-12-30T00:52:44"/>
    <d v="1899-12-30T00:52:54"/>
    <d v="1899-12-30T00:52:49"/>
    <n v="5"/>
    <d v="1899-12-30T00:04:43"/>
    <n v="2.6642857142857141"/>
    <n v="3.5"/>
    <x v="1"/>
    <n v="0.25"/>
    <n v="0.75"/>
    <n v="0"/>
    <n v="0"/>
    <n v="0"/>
    <n v="0"/>
    <n v="3.2910714285714286"/>
    <d v="2021-07-16T00:00:00"/>
    <n v="1"/>
    <s v="UltrașiiSYR"/>
  </r>
  <r>
    <x v="31"/>
    <s v="M"/>
    <n v="10"/>
    <n v="21.64"/>
    <d v="1899-12-30T02:27:23"/>
    <d v="1899-12-30T02:29:06"/>
    <d v="1899-12-30T02:28:14"/>
    <n v="1025"/>
    <d v="1899-12-30T00:06:51"/>
    <n v="5"/>
    <n v="1"/>
    <x v="0"/>
    <n v="0.75"/>
    <n v="0.25"/>
    <n v="0.68333333333333335"/>
    <n v="0"/>
    <n v="0"/>
    <n v="0"/>
    <n v="4.6833333333333336"/>
    <d v="2021-07-17T00:00:00"/>
    <n v="1"/>
    <s v="Flower power"/>
  </r>
  <r>
    <x v="22"/>
    <s v="F"/>
    <n v="10"/>
    <n v="21.58"/>
    <d v="1899-12-30T02:12:20"/>
    <d v="1899-12-30T02:13:02"/>
    <d v="1899-12-30T02:12:41"/>
    <n v="228"/>
    <d v="1899-12-30T00:06:09"/>
    <n v="5"/>
    <n v="1.5"/>
    <x v="0"/>
    <n v="0.75"/>
    <n v="0.25"/>
    <n v="0.152"/>
    <n v="0"/>
    <n v="0"/>
    <n v="0"/>
    <n v="4.2770000000000001"/>
    <d v="2021-07-17T00:00:00"/>
    <n v="1"/>
    <s v="UltrașiiSYR"/>
  </r>
  <r>
    <x v="14"/>
    <s v="M"/>
    <n v="10"/>
    <n v="21.12"/>
    <d v="1899-12-30T02:07:10"/>
    <d v="1899-12-30T02:08:23"/>
    <d v="1899-12-30T02:07:46"/>
    <n v="53"/>
    <d v="1899-12-30T00:06:03"/>
    <n v="5"/>
    <n v="1"/>
    <x v="0"/>
    <n v="0.75"/>
    <n v="0.25"/>
    <n v="0"/>
    <n v="0"/>
    <n v="0"/>
    <n v="0"/>
    <n v="4"/>
    <d v="2021-07-17T00:00:00"/>
    <n v="1"/>
    <s v="Flower power"/>
  </r>
  <r>
    <x v="29"/>
    <s v="M"/>
    <n v="10"/>
    <n v="10.039999999999999"/>
    <d v="1899-12-30T01:19:39"/>
    <d v="1899-12-30T01:35:47"/>
    <d v="1899-12-30T01:27:43"/>
    <n v="83"/>
    <d v="1899-12-30T00:08:44"/>
    <n v="2.39047619047619"/>
    <n v="0"/>
    <x v="1"/>
    <n v="0.25"/>
    <n v="0.75"/>
    <n v="0"/>
    <n v="0"/>
    <n v="0"/>
    <n v="0"/>
    <n v="0.59761904761904749"/>
    <d v="2021-07-13T00:00:00"/>
    <n v="1"/>
    <e v="#N/A"/>
  </r>
  <r>
    <x v="24"/>
    <s v="M"/>
    <n v="10"/>
    <n v="10.23"/>
    <d v="1899-12-30T01:02:31"/>
    <d v="1899-12-30T01:02:40"/>
    <d v="1899-12-30T01:02:36"/>
    <n v="193"/>
    <d v="1899-12-30T00:06:07"/>
    <n v="2.4357142857142855"/>
    <n v="1"/>
    <x v="0"/>
    <n v="0.75"/>
    <n v="0.25"/>
    <n v="0.12866666666666668"/>
    <n v="0"/>
    <n v="0"/>
    <n v="0.4"/>
    <n v="2.6054523809523809"/>
    <d v="2021-07-17T00:00:00"/>
    <n v="1"/>
    <s v="UltrașiiSYR"/>
  </r>
  <r>
    <x v="25"/>
    <s v="F"/>
    <n v="10"/>
    <n v="4.01"/>
    <d v="1899-12-30T00:20:36"/>
    <d v="1899-12-30T00:20:36"/>
    <d v="1899-12-30T00:20:36"/>
    <n v="4"/>
    <d v="1899-12-30T00:05:08"/>
    <n v="1.0024999999999999"/>
    <n v="3.5"/>
    <x v="1"/>
    <n v="0.25"/>
    <n v="0.75"/>
    <n v="0"/>
    <n v="0"/>
    <n v="0"/>
    <n v="0"/>
    <n v="2.8756249999999999"/>
    <d v="2021-07-15T00:00:00"/>
    <n v="1"/>
    <s v="Flower power"/>
  </r>
  <r>
    <x v="2"/>
    <s v="M"/>
    <n v="10"/>
    <n v="12.15"/>
    <d v="1899-12-30T00:55:52"/>
    <d v="1899-12-30T00:55:52"/>
    <d v="1899-12-30T00:55:52"/>
    <n v="113"/>
    <d v="1899-12-30T00:04:36"/>
    <n v="2.8928571428571428"/>
    <n v="3.5"/>
    <x v="0"/>
    <n v="0.75"/>
    <n v="0.25"/>
    <n v="7.5333333333333335E-2"/>
    <n v="0"/>
    <n v="0"/>
    <n v="0"/>
    <n v="3.1199761904761907"/>
    <d v="2021-07-16T00:00:00"/>
    <n v="1"/>
    <s v="Flower power"/>
  </r>
  <r>
    <x v="26"/>
    <s v="M"/>
    <n v="10"/>
    <n v="33.5"/>
    <d v="1899-12-30T04:30:43"/>
    <d v="1899-12-30T05:00:43"/>
    <d v="1899-12-30T04:45:43"/>
    <n v="1578"/>
    <d v="1899-12-30T00:08:32"/>
    <n v="5"/>
    <n v="0"/>
    <x v="1"/>
    <n v="0.25"/>
    <n v="0.75"/>
    <n v="1.052"/>
    <n v="0.6"/>
    <n v="0"/>
    <n v="0"/>
    <n v="2.9020000000000001"/>
    <d v="2021-07-18T00:00:00"/>
    <n v="1"/>
    <s v="UltrașiiSYR"/>
  </r>
  <r>
    <x v="32"/>
    <s v="F"/>
    <n v="10"/>
    <n v="2.87"/>
    <d v="1899-12-30T00:19:11"/>
    <d v="1899-12-30T00:19:27"/>
    <d v="1899-12-30T00:19:19"/>
    <n v="26"/>
    <d v="1899-12-30T00:06:44"/>
    <n v="0.71750000000000003"/>
    <n v="1"/>
    <x v="1"/>
    <n v="0.25"/>
    <n v="0.75"/>
    <n v="0"/>
    <n v="0"/>
    <n v="0"/>
    <n v="0"/>
    <n v="0.92937500000000006"/>
    <d v="2021-07-17T00:00:00"/>
    <n v="1"/>
    <e v="#N/A"/>
  </r>
  <r>
    <x v="0"/>
    <s v="M"/>
    <s v="P2"/>
    <m/>
    <m/>
    <m/>
    <m/>
    <m/>
    <m/>
    <m/>
    <m/>
    <x v="2"/>
    <m/>
    <m/>
    <m/>
    <m/>
    <m/>
    <m/>
    <n v="3.25"/>
    <m/>
    <m/>
    <m/>
  </r>
  <r>
    <x v="1"/>
    <s v="M"/>
    <s v="P2"/>
    <m/>
    <m/>
    <m/>
    <m/>
    <m/>
    <m/>
    <m/>
    <m/>
    <x v="2"/>
    <m/>
    <m/>
    <m/>
    <m/>
    <m/>
    <m/>
    <n v="1.5"/>
    <m/>
    <m/>
    <m/>
  </r>
  <r>
    <x v="3"/>
    <s v="M"/>
    <s v="P2"/>
    <m/>
    <m/>
    <m/>
    <m/>
    <m/>
    <m/>
    <m/>
    <m/>
    <x v="2"/>
    <m/>
    <m/>
    <m/>
    <m/>
    <m/>
    <m/>
    <n v="5.333333333333333"/>
    <m/>
    <m/>
    <m/>
  </r>
  <r>
    <x v="4"/>
    <s v="F"/>
    <s v="P2"/>
    <m/>
    <m/>
    <m/>
    <m/>
    <m/>
    <m/>
    <m/>
    <m/>
    <x v="2"/>
    <m/>
    <m/>
    <m/>
    <m/>
    <m/>
    <m/>
    <n v="4"/>
    <m/>
    <m/>
    <m/>
  </r>
  <r>
    <x v="30"/>
    <s v="F"/>
    <s v="P2"/>
    <m/>
    <m/>
    <m/>
    <m/>
    <m/>
    <m/>
    <m/>
    <m/>
    <x v="2"/>
    <m/>
    <m/>
    <m/>
    <m/>
    <m/>
    <m/>
    <n v="3.1666666666666665"/>
    <m/>
    <m/>
    <m/>
  </r>
  <r>
    <x v="6"/>
    <s v="F"/>
    <s v="P2"/>
    <m/>
    <m/>
    <m/>
    <m/>
    <m/>
    <m/>
    <m/>
    <m/>
    <x v="2"/>
    <m/>
    <m/>
    <m/>
    <m/>
    <m/>
    <m/>
    <n v="3.6666666666666665"/>
    <m/>
    <m/>
    <m/>
  </r>
  <r>
    <x v="5"/>
    <s v="F"/>
    <s v="P2"/>
    <m/>
    <m/>
    <m/>
    <m/>
    <m/>
    <m/>
    <m/>
    <m/>
    <x v="2"/>
    <m/>
    <m/>
    <m/>
    <m/>
    <m/>
    <m/>
    <n v="1.8333333333333333"/>
    <m/>
    <m/>
    <m/>
  </r>
  <r>
    <x v="33"/>
    <s v="M"/>
    <s v="P2"/>
    <m/>
    <m/>
    <m/>
    <m/>
    <m/>
    <m/>
    <m/>
    <m/>
    <x v="2"/>
    <m/>
    <m/>
    <m/>
    <m/>
    <m/>
    <m/>
    <n v="3"/>
    <m/>
    <m/>
    <m/>
  </r>
  <r>
    <x v="7"/>
    <s v="F"/>
    <s v="P2"/>
    <m/>
    <m/>
    <m/>
    <m/>
    <m/>
    <m/>
    <m/>
    <m/>
    <x v="2"/>
    <m/>
    <m/>
    <m/>
    <m/>
    <m/>
    <m/>
    <n v="2.6666666666666665"/>
    <m/>
    <m/>
    <m/>
  </r>
  <r>
    <x v="8"/>
    <s v="M"/>
    <s v="P2"/>
    <m/>
    <m/>
    <m/>
    <m/>
    <m/>
    <m/>
    <m/>
    <m/>
    <x v="2"/>
    <m/>
    <m/>
    <m/>
    <m/>
    <m/>
    <m/>
    <n v="4.666666666666667"/>
    <m/>
    <m/>
    <m/>
  </r>
  <r>
    <x v="10"/>
    <s v="F"/>
    <s v="P2"/>
    <m/>
    <m/>
    <m/>
    <m/>
    <m/>
    <m/>
    <m/>
    <m/>
    <x v="2"/>
    <m/>
    <m/>
    <m/>
    <m/>
    <m/>
    <m/>
    <n v="3.3333333333333335"/>
    <m/>
    <m/>
    <m/>
  </r>
  <r>
    <x v="11"/>
    <s v="M"/>
    <s v="P2"/>
    <m/>
    <m/>
    <m/>
    <m/>
    <m/>
    <m/>
    <m/>
    <m/>
    <x v="2"/>
    <m/>
    <m/>
    <m/>
    <m/>
    <m/>
    <m/>
    <n v="2.3333333333333335"/>
    <m/>
    <m/>
    <m/>
  </r>
  <r>
    <x v="13"/>
    <s v="M"/>
    <s v="P2"/>
    <m/>
    <m/>
    <m/>
    <m/>
    <m/>
    <m/>
    <m/>
    <m/>
    <x v="2"/>
    <m/>
    <m/>
    <m/>
    <m/>
    <m/>
    <m/>
    <n v="3.8333333333333335"/>
    <m/>
    <m/>
    <m/>
  </r>
  <r>
    <x v="35"/>
    <s v="M"/>
    <s v="P2"/>
    <m/>
    <m/>
    <m/>
    <m/>
    <m/>
    <m/>
    <m/>
    <m/>
    <x v="2"/>
    <m/>
    <m/>
    <m/>
    <m/>
    <m/>
    <m/>
    <n v="0.66666666666666663"/>
    <m/>
    <m/>
    <m/>
  </r>
  <r>
    <x v="14"/>
    <s v="M"/>
    <s v="P2"/>
    <m/>
    <m/>
    <m/>
    <m/>
    <m/>
    <m/>
    <m/>
    <m/>
    <x v="2"/>
    <m/>
    <m/>
    <m/>
    <m/>
    <m/>
    <m/>
    <n v="0.16666666666666666"/>
    <m/>
    <m/>
    <m/>
  </r>
  <r>
    <x v="16"/>
    <s v="M"/>
    <s v="P2"/>
    <m/>
    <m/>
    <m/>
    <m/>
    <m/>
    <m/>
    <m/>
    <m/>
    <x v="2"/>
    <m/>
    <m/>
    <m/>
    <m/>
    <m/>
    <m/>
    <n v="0"/>
    <m/>
    <m/>
    <m/>
  </r>
  <r>
    <x v="17"/>
    <s v="F"/>
    <s v="P2"/>
    <m/>
    <m/>
    <m/>
    <m/>
    <m/>
    <m/>
    <m/>
    <m/>
    <x v="2"/>
    <m/>
    <m/>
    <m/>
    <m/>
    <m/>
    <m/>
    <n v="2.5"/>
    <m/>
    <m/>
    <m/>
  </r>
  <r>
    <x v="18"/>
    <s v="M"/>
    <s v="P2"/>
    <m/>
    <m/>
    <m/>
    <m/>
    <m/>
    <m/>
    <m/>
    <m/>
    <x v="2"/>
    <m/>
    <m/>
    <m/>
    <m/>
    <m/>
    <m/>
    <n v="0.16666666666666666"/>
    <m/>
    <m/>
    <m/>
  </r>
  <r>
    <x v="19"/>
    <s v="F"/>
    <s v="P2"/>
    <m/>
    <m/>
    <m/>
    <m/>
    <m/>
    <m/>
    <m/>
    <m/>
    <x v="2"/>
    <m/>
    <m/>
    <m/>
    <m/>
    <m/>
    <m/>
    <n v="1.8333333333333333"/>
    <m/>
    <m/>
    <m/>
  </r>
  <r>
    <x v="2"/>
    <s v="M"/>
    <s v="P2"/>
    <m/>
    <m/>
    <m/>
    <m/>
    <m/>
    <m/>
    <m/>
    <m/>
    <x v="2"/>
    <m/>
    <m/>
    <m/>
    <m/>
    <m/>
    <m/>
    <n v="3.1666666666666665"/>
    <m/>
    <m/>
    <m/>
  </r>
  <r>
    <x v="23"/>
    <s v="M"/>
    <s v="P2"/>
    <m/>
    <m/>
    <m/>
    <m/>
    <m/>
    <m/>
    <m/>
    <m/>
    <x v="2"/>
    <m/>
    <m/>
    <m/>
    <m/>
    <m/>
    <m/>
    <n v="4.333333333333333"/>
    <m/>
    <m/>
    <m/>
  </r>
  <r>
    <x v="28"/>
    <s v="M"/>
    <s v="P2"/>
    <m/>
    <m/>
    <m/>
    <m/>
    <m/>
    <m/>
    <m/>
    <m/>
    <x v="2"/>
    <m/>
    <m/>
    <m/>
    <m/>
    <m/>
    <m/>
    <n v="0"/>
    <m/>
    <m/>
    <m/>
  </r>
  <r>
    <x v="20"/>
    <s v="M"/>
    <s v="P2"/>
    <m/>
    <m/>
    <m/>
    <m/>
    <m/>
    <m/>
    <m/>
    <m/>
    <x v="2"/>
    <m/>
    <m/>
    <m/>
    <m/>
    <m/>
    <m/>
    <n v="3.6666666666666665"/>
    <m/>
    <m/>
    <m/>
  </r>
  <r>
    <x v="34"/>
    <s v="M"/>
    <s v="P2"/>
    <m/>
    <m/>
    <m/>
    <m/>
    <m/>
    <m/>
    <m/>
    <m/>
    <x v="2"/>
    <m/>
    <m/>
    <m/>
    <m/>
    <m/>
    <m/>
    <n v="1"/>
    <m/>
    <m/>
    <m/>
  </r>
  <r>
    <x v="12"/>
    <s v="M"/>
    <s v="P2"/>
    <m/>
    <m/>
    <m/>
    <m/>
    <m/>
    <m/>
    <m/>
    <m/>
    <x v="2"/>
    <m/>
    <m/>
    <m/>
    <m/>
    <m/>
    <m/>
    <n v="0"/>
    <m/>
    <m/>
    <m/>
  </r>
  <r>
    <x v="24"/>
    <s v="M"/>
    <s v="P2"/>
    <m/>
    <m/>
    <m/>
    <m/>
    <m/>
    <m/>
    <m/>
    <m/>
    <x v="2"/>
    <m/>
    <m/>
    <m/>
    <m/>
    <m/>
    <m/>
    <n v="1.6666666666666667"/>
    <m/>
    <m/>
    <m/>
  </r>
  <r>
    <x v="36"/>
    <s v="F"/>
    <s v="P2"/>
    <m/>
    <m/>
    <m/>
    <m/>
    <m/>
    <m/>
    <m/>
    <m/>
    <x v="2"/>
    <m/>
    <m/>
    <m/>
    <m/>
    <m/>
    <m/>
    <n v="1.3333333333333333"/>
    <m/>
    <m/>
    <m/>
  </r>
  <r>
    <x v="27"/>
    <s v="M"/>
    <s v="P2"/>
    <m/>
    <m/>
    <m/>
    <m/>
    <m/>
    <m/>
    <m/>
    <m/>
    <x v="2"/>
    <m/>
    <m/>
    <m/>
    <m/>
    <m/>
    <m/>
    <n v="0.5"/>
    <m/>
    <m/>
    <m/>
  </r>
  <r>
    <x v="21"/>
    <s v="M"/>
    <s v="P2"/>
    <m/>
    <m/>
    <m/>
    <m/>
    <m/>
    <m/>
    <m/>
    <m/>
    <x v="2"/>
    <m/>
    <m/>
    <m/>
    <m/>
    <m/>
    <m/>
    <n v="2.1666666666666665"/>
    <m/>
    <m/>
    <m/>
  </r>
  <r>
    <x v="9"/>
    <s v="M"/>
    <s v="P2"/>
    <m/>
    <m/>
    <m/>
    <m/>
    <m/>
    <m/>
    <m/>
    <m/>
    <x v="2"/>
    <m/>
    <m/>
    <m/>
    <m/>
    <m/>
    <m/>
    <n v="0.83333333333333337"/>
    <m/>
    <m/>
    <m/>
  </r>
  <r>
    <x v="31"/>
    <s v="M"/>
    <s v="P2"/>
    <m/>
    <m/>
    <m/>
    <m/>
    <m/>
    <m/>
    <m/>
    <m/>
    <x v="2"/>
    <m/>
    <m/>
    <m/>
    <m/>
    <m/>
    <m/>
    <n v="1.5"/>
    <m/>
    <m/>
    <m/>
  </r>
  <r>
    <x v="15"/>
    <s v="M"/>
    <s v="P2"/>
    <m/>
    <m/>
    <m/>
    <m/>
    <m/>
    <m/>
    <m/>
    <m/>
    <x v="2"/>
    <m/>
    <m/>
    <m/>
    <m/>
    <m/>
    <m/>
    <n v="0"/>
    <m/>
    <m/>
    <m/>
  </r>
  <r>
    <x v="29"/>
    <s v="M"/>
    <s v="P2"/>
    <m/>
    <m/>
    <m/>
    <m/>
    <m/>
    <m/>
    <m/>
    <m/>
    <x v="2"/>
    <m/>
    <m/>
    <m/>
    <m/>
    <m/>
    <m/>
    <n v="1.6666666666666667"/>
    <m/>
    <m/>
    <m/>
  </r>
  <r>
    <x v="22"/>
    <s v="F"/>
    <s v="P2"/>
    <m/>
    <m/>
    <m/>
    <m/>
    <m/>
    <m/>
    <m/>
    <m/>
    <x v="2"/>
    <m/>
    <m/>
    <m/>
    <m/>
    <m/>
    <m/>
    <n v="1.6666666666666667"/>
    <m/>
    <m/>
    <m/>
  </r>
  <r>
    <x v="25"/>
    <s v="F"/>
    <s v="P2"/>
    <m/>
    <m/>
    <m/>
    <m/>
    <m/>
    <m/>
    <m/>
    <m/>
    <x v="2"/>
    <m/>
    <m/>
    <m/>
    <m/>
    <m/>
    <m/>
    <n v="2.3333333333333335"/>
    <m/>
    <m/>
    <m/>
  </r>
  <r>
    <x v="26"/>
    <s v="M"/>
    <s v="P2"/>
    <m/>
    <m/>
    <m/>
    <m/>
    <m/>
    <m/>
    <m/>
    <m/>
    <x v="2"/>
    <m/>
    <m/>
    <m/>
    <m/>
    <m/>
    <m/>
    <n v="5.166666666666667"/>
    <m/>
    <m/>
    <m/>
  </r>
  <r>
    <x v="32"/>
    <s v="F"/>
    <s v="P2"/>
    <m/>
    <m/>
    <m/>
    <m/>
    <m/>
    <m/>
    <m/>
    <m/>
    <x v="2"/>
    <m/>
    <m/>
    <m/>
    <m/>
    <m/>
    <m/>
    <n v="0.66666666666666663"/>
    <m/>
    <m/>
    <m/>
  </r>
  <r>
    <x v="0"/>
    <s v="M"/>
    <n v="11"/>
    <n v="16.21"/>
    <d v="1899-12-30T01:23:10"/>
    <d v="1899-12-30T01:24:05"/>
    <d v="1899-12-30T01:23:38"/>
    <n v="332"/>
    <d v="1899-12-30T00:05:10"/>
    <n v="3.8595238095238096"/>
    <n v="2.5"/>
    <x v="1"/>
    <n v="0.25"/>
    <n v="0.75"/>
    <n v="0.22133333333333333"/>
    <n v="0"/>
    <n v="0"/>
    <n v="0"/>
    <n v="3.0612142857142857"/>
    <d v="2021-07-23T00:00:00"/>
    <n v="1"/>
    <s v="Flower power"/>
  </r>
  <r>
    <x v="3"/>
    <s v="M"/>
    <n v="11"/>
    <n v="21"/>
    <d v="1899-12-30T01:41:09"/>
    <d v="1899-12-30T01:41:39"/>
    <d v="1899-12-30T01:41:24"/>
    <n v="43"/>
    <d v="1899-12-30T00:04:50"/>
    <n v="5"/>
    <n v="3"/>
    <x v="1"/>
    <n v="0.25"/>
    <n v="0.75"/>
    <n v="0"/>
    <n v="0"/>
    <n v="0"/>
    <n v="0"/>
    <n v="3.5"/>
    <d v="2021-07-25T00:00:00"/>
    <n v="1"/>
    <s v="UltrașiiSYR"/>
  </r>
  <r>
    <x v="4"/>
    <s v="F"/>
    <n v="11"/>
    <n v="17.62"/>
    <d v="1899-12-30T01:32:43"/>
    <d v="1899-12-30T01:52:15"/>
    <d v="1899-12-30T01:42:29"/>
    <n v="36"/>
    <d v="1899-12-30T00:05:49"/>
    <n v="4.4050000000000002"/>
    <n v="2"/>
    <x v="0"/>
    <n v="0.75"/>
    <n v="0.25"/>
    <n v="0"/>
    <n v="0"/>
    <n v="0"/>
    <n v="0"/>
    <n v="3.80375"/>
    <d v="2021-07-25T00:00:00"/>
    <n v="1"/>
    <s v="Flower power"/>
  </r>
  <r>
    <x v="36"/>
    <s v="F"/>
    <n v="11"/>
    <n v="8.24"/>
    <d v="1899-12-30T00:37:29"/>
    <d v="1899-12-30T00:37:31"/>
    <d v="1899-12-30T00:37:30"/>
    <n v="42"/>
    <d v="1899-12-30T00:04:33"/>
    <n v="2.06"/>
    <n v="4.5"/>
    <x v="1"/>
    <n v="0.25"/>
    <n v="0.75"/>
    <n v="0"/>
    <n v="0"/>
    <n v="0"/>
    <n v="0"/>
    <n v="3.89"/>
    <d v="2021-07-20T00:00:00"/>
    <n v="1"/>
    <e v="#N/A"/>
  </r>
  <r>
    <x v="6"/>
    <s v="F"/>
    <n v="11"/>
    <n v="8.16"/>
    <d v="1899-12-30T00:41:00"/>
    <d v="1899-12-30T00:41:00"/>
    <d v="1899-12-30T00:41:00"/>
    <n v="26"/>
    <d v="1899-12-30T00:05:01"/>
    <n v="2.04"/>
    <n v="3.5"/>
    <x v="1"/>
    <n v="0.25"/>
    <n v="0.75"/>
    <n v="0"/>
    <n v="0"/>
    <n v="0"/>
    <n v="0"/>
    <n v="3.1349999999999998"/>
    <d v="2021-07-25T00:00:00"/>
    <n v="1"/>
    <s v="Flower power"/>
  </r>
  <r>
    <x v="33"/>
    <s v="M"/>
    <n v="11"/>
    <n v="3"/>
    <d v="1899-12-30T00:11:47"/>
    <d v="1899-12-30T00:11:47"/>
    <d v="1899-12-30T00:11:47"/>
    <n v="22"/>
    <d v="1899-12-30T00:03:56"/>
    <n v="0.7142857142857143"/>
    <n v="5"/>
    <x v="1"/>
    <n v="0.25"/>
    <n v="0.75"/>
    <n v="0"/>
    <n v="0"/>
    <n v="0.30000000000000004"/>
    <n v="0"/>
    <n v="4.2285714285714286"/>
    <d v="2021-07-22T00:00:00"/>
    <n v="1"/>
    <s v="UltrașiiSYR"/>
  </r>
  <r>
    <x v="8"/>
    <s v="M"/>
    <n v="11"/>
    <n v="50.92"/>
    <d v="1899-12-30T08:58:06"/>
    <d v="1899-12-30T08:58:15"/>
    <d v="1899-12-30T08:58:10"/>
    <n v="638"/>
    <d v="1899-12-30T00:10:34"/>
    <n v="5"/>
    <n v="0"/>
    <x v="0"/>
    <n v="0.75"/>
    <n v="0.25"/>
    <n v="0.42533333333333334"/>
    <n v="1.4"/>
    <n v="0"/>
    <n v="0.4"/>
    <n v="5.9753333333333334"/>
    <d v="2021-07-25T00:00:00"/>
    <n v="1"/>
    <s v="UltrașiiSYR"/>
  </r>
  <r>
    <x v="10"/>
    <s v="F"/>
    <n v="11"/>
    <n v="11"/>
    <d v="1899-12-30T01:04:20"/>
    <d v="1899-12-30T01:17:46"/>
    <d v="1899-12-30T01:11:03"/>
    <n v="19"/>
    <d v="1899-12-30T00:06:28"/>
    <n v="2.75"/>
    <n v="1.5"/>
    <x v="1"/>
    <n v="0.25"/>
    <n v="0.75"/>
    <n v="0"/>
    <n v="0"/>
    <n v="0"/>
    <n v="0"/>
    <n v="1.8125"/>
    <d v="2021-07-21T00:00:00"/>
    <n v="1"/>
    <s v="UltrașiiSYR"/>
  </r>
  <r>
    <x v="11"/>
    <s v="M"/>
    <n v="11"/>
    <n v="10.96"/>
    <d v="1899-12-30T00:45:27"/>
    <d v="1899-12-30T00:46:22"/>
    <d v="1899-12-30T00:45:54"/>
    <n v="36"/>
    <d v="1899-12-30T00:04:11"/>
    <n v="2.6095238095238096"/>
    <n v="4.5"/>
    <x v="1"/>
    <n v="0.25"/>
    <n v="0.75"/>
    <n v="0"/>
    <n v="0"/>
    <n v="0"/>
    <n v="0"/>
    <n v="4.0273809523809527"/>
    <d v="2021-07-26T00:00:00"/>
    <n v="1"/>
    <s v="Flower power"/>
  </r>
  <r>
    <x v="17"/>
    <s v="F"/>
    <n v="11"/>
    <n v="10.01"/>
    <d v="1899-12-30T01:23:07"/>
    <d v="1899-12-30T01:23:49"/>
    <d v="1899-12-30T01:23:28"/>
    <n v="85"/>
    <d v="1899-12-30T00:08:20"/>
    <n v="2.5024999999999999"/>
    <n v="1"/>
    <x v="0"/>
    <n v="0.75"/>
    <n v="0.25"/>
    <n v="0"/>
    <n v="0"/>
    <n v="0"/>
    <n v="0.7"/>
    <n v="2.8268750000000002"/>
    <d v="2021-07-25T00:00:00"/>
    <n v="1"/>
    <s v="Flower power"/>
  </r>
  <r>
    <x v="34"/>
    <s v="M"/>
    <n v="11"/>
    <n v="21"/>
    <d v="1899-12-30T01:38:35"/>
    <d v="1899-12-30T01:39:51"/>
    <d v="1899-12-30T01:39:13"/>
    <n v="125"/>
    <d v="1899-12-30T00:04:43"/>
    <n v="5"/>
    <n v="3.5"/>
    <x v="0"/>
    <n v="0.75"/>
    <n v="0.25"/>
    <n v="8.3333333333333329E-2"/>
    <n v="0"/>
    <n v="0"/>
    <n v="0"/>
    <n v="4.708333333333333"/>
    <d v="2021-07-25T00:00:00"/>
    <n v="1"/>
    <e v="#N/A"/>
  </r>
  <r>
    <x v="18"/>
    <s v="M"/>
    <n v="11"/>
    <n v="6"/>
    <d v="1899-12-30T00:28:31"/>
    <d v="1899-12-30T00:28:49"/>
    <d v="1899-12-30T00:28:40"/>
    <n v="26"/>
    <d v="1899-12-30T00:04:47"/>
    <n v="1.4285714285714286"/>
    <n v="3"/>
    <x v="0"/>
    <n v="0.75"/>
    <n v="0.25"/>
    <n v="0"/>
    <n v="0"/>
    <n v="0"/>
    <n v="0"/>
    <n v="1.8214285714285714"/>
    <d v="2021-07-24T00:00:00"/>
    <n v="1"/>
    <s v="Flower power"/>
  </r>
  <r>
    <x v="1"/>
    <s v="M"/>
    <n v="11"/>
    <n v="11.05"/>
    <d v="1899-12-30T01:05:52"/>
    <d v="1899-12-30T01:05:52"/>
    <d v="1899-12-30T01:05:52"/>
    <n v="299"/>
    <d v="1899-12-30T00:05:58"/>
    <n v="2.6309523809523809"/>
    <n v="1.5"/>
    <x v="1"/>
    <n v="0.25"/>
    <n v="0.75"/>
    <n v="0.19933333333333333"/>
    <n v="0"/>
    <n v="0"/>
    <n v="0"/>
    <n v="1.9820714285714287"/>
    <d v="2021-07-22T00:00:00"/>
    <n v="1"/>
    <s v="UltrașiiSYR"/>
  </r>
  <r>
    <x v="21"/>
    <s v="M"/>
    <n v="11"/>
    <n v="24.1"/>
    <d v="1899-12-30T03:22:06"/>
    <d v="1899-12-30T03:40:59"/>
    <d v="1899-12-30T03:31:33"/>
    <n v="862"/>
    <d v="1899-12-30T00:08:47"/>
    <n v="5"/>
    <n v="0"/>
    <x v="0"/>
    <n v="0.75"/>
    <n v="0.25"/>
    <n v="0.57466666666666666"/>
    <n v="0.1"/>
    <n v="0"/>
    <n v="0"/>
    <n v="4.4246666666666661"/>
    <d v="2021-07-25T00:00:00"/>
    <n v="1"/>
    <s v="UltrașiiSYR"/>
  </r>
  <r>
    <x v="31"/>
    <s v="M"/>
    <n v="11"/>
    <n v="20.059999999999999"/>
    <d v="1899-12-30T01:38:08"/>
    <d v="1899-12-30T01:49:11"/>
    <d v="1899-12-30T01:43:39"/>
    <n v="53"/>
    <d v="1899-12-30T00:05:10"/>
    <n v="4.7761904761904761"/>
    <n v="2.5"/>
    <x v="0"/>
    <n v="0.75"/>
    <n v="0.25"/>
    <n v="0"/>
    <n v="0"/>
    <n v="0"/>
    <n v="0"/>
    <n v="4.2071428571428573"/>
    <d v="2021-07-25T00:00:00"/>
    <n v="1"/>
    <s v="Flower power"/>
  </r>
  <r>
    <x v="22"/>
    <s v="F"/>
    <n v="11"/>
    <n v="4"/>
    <d v="1899-12-30T00:21:27"/>
    <d v="1899-12-30T00:22:38"/>
    <d v="1899-12-30T00:22:03"/>
    <n v="0"/>
    <d v="1899-12-30T00:05:31"/>
    <n v="1"/>
    <n v="3"/>
    <x v="1"/>
    <n v="0.25"/>
    <n v="0.75"/>
    <n v="0"/>
    <n v="0"/>
    <n v="0"/>
    <n v="0"/>
    <n v="2.5"/>
    <d v="2021-07-25T00:00:00"/>
    <n v="1"/>
    <s v="UltrașiiSYR"/>
  </r>
  <r>
    <x v="14"/>
    <s v="M"/>
    <n v="11"/>
    <n v="7.1"/>
    <d v="1899-12-30T00:36:46"/>
    <d v="1899-12-30T00:36:46"/>
    <d v="1899-12-30T00:36:46"/>
    <n v="8"/>
    <d v="1899-12-30T00:05:11"/>
    <n v="1.6904761904761902"/>
    <n v="2.5"/>
    <x v="1"/>
    <n v="0.25"/>
    <n v="0.75"/>
    <n v="0"/>
    <n v="0"/>
    <n v="0"/>
    <n v="0"/>
    <n v="2.2976190476190474"/>
    <d v="2021-07-22T00:00:00"/>
    <n v="1"/>
    <s v="Flower power"/>
  </r>
  <r>
    <x v="24"/>
    <s v="M"/>
    <n v="11"/>
    <n v="4.66"/>
    <d v="1899-12-30T00:24:40"/>
    <d v="1899-12-30T00:24:46"/>
    <d v="1899-12-30T00:24:43"/>
    <n v="5"/>
    <d v="1899-12-30T00:05:18"/>
    <n v="1.1095238095238096"/>
    <n v="2"/>
    <x v="1"/>
    <n v="0.25"/>
    <n v="0.75"/>
    <n v="0"/>
    <n v="0"/>
    <n v="0"/>
    <n v="0.4"/>
    <n v="2.1773809523809522"/>
    <d v="2021-07-21T00:00:00"/>
    <n v="1"/>
    <s v="UltrașiiSYR"/>
  </r>
  <r>
    <x v="25"/>
    <s v="F"/>
    <n v="11"/>
    <n v="12.65"/>
    <d v="1899-12-30T01:09:04"/>
    <d v="1899-12-30T01:09:04"/>
    <d v="1899-12-30T01:09:04"/>
    <n v="68"/>
    <d v="1899-12-30T00:05:28"/>
    <n v="3.1625000000000001"/>
    <n v="3"/>
    <x v="0"/>
    <n v="0.75"/>
    <n v="0.25"/>
    <n v="0"/>
    <n v="0"/>
    <n v="0"/>
    <n v="0"/>
    <n v="3.1218750000000002"/>
    <d v="2021-07-24T00:00:00"/>
    <n v="1"/>
    <s v="Flower power"/>
  </r>
  <r>
    <x v="26"/>
    <s v="M"/>
    <n v="11"/>
    <n v="27.68"/>
    <d v="1899-12-30T02:38:47"/>
    <d v="1899-12-30T03:07:19"/>
    <d v="1899-12-30T02:53:03"/>
    <n v="795"/>
    <d v="1899-12-30T00:06:15"/>
    <n v="5"/>
    <n v="1"/>
    <x v="1"/>
    <n v="0.25"/>
    <n v="0.75"/>
    <n v="0.53"/>
    <n v="0.3"/>
    <n v="0"/>
    <n v="0"/>
    <n v="2.83"/>
    <d v="2021-07-24T00:00:00"/>
    <n v="1"/>
    <s v="UltrașiiSYR"/>
  </r>
  <r>
    <x v="32"/>
    <s v="F"/>
    <n v="11"/>
    <n v="7.94"/>
    <d v="1899-12-30T00:51:25"/>
    <d v="1899-12-30T01:11:54"/>
    <d v="1899-12-30T01:01:40"/>
    <n v="7"/>
    <d v="1899-12-30T00:07:46"/>
    <n v="1.9850000000000001"/>
    <n v="1"/>
    <x v="0"/>
    <n v="0.75"/>
    <n v="0.25"/>
    <n v="0"/>
    <n v="0"/>
    <n v="0"/>
    <n v="0"/>
    <n v="1.73875"/>
    <d v="2021-07-21T00:00:00"/>
    <n v="1"/>
    <e v="#N/A"/>
  </r>
  <r>
    <x v="0"/>
    <s v="M"/>
    <n v="12"/>
    <n v="10.52"/>
    <d v="1899-12-30T00:46:05"/>
    <d v="1899-12-30T00:46:05"/>
    <d v="1899-12-30T00:46:05"/>
    <n v="0"/>
    <d v="1899-12-30T00:04:23"/>
    <n v="2.5047619047619047"/>
    <n v="4"/>
    <x v="1"/>
    <n v="0.25"/>
    <n v="0.75"/>
    <n v="0"/>
    <n v="0"/>
    <n v="0"/>
    <n v="0"/>
    <n v="3.6261904761904762"/>
    <d v="2021-07-30T00:00:00"/>
    <n v="1"/>
    <s v="Flower power"/>
  </r>
  <r>
    <x v="3"/>
    <s v="M"/>
    <n v="12"/>
    <m/>
    <m/>
    <m/>
    <m/>
    <m/>
    <m/>
    <m/>
    <m/>
    <x v="3"/>
    <m/>
    <m/>
    <m/>
    <m/>
    <m/>
    <m/>
    <n v="1.5"/>
    <m/>
    <n v="1"/>
    <s v="UltrașiiSYR"/>
  </r>
  <r>
    <x v="4"/>
    <s v="F"/>
    <n v="12"/>
    <n v="9.01"/>
    <d v="1899-12-30T00:43:16"/>
    <d v="1899-12-30T00:48:04"/>
    <d v="1899-12-30T00:45:40"/>
    <n v="14"/>
    <d v="1899-12-30T00:05:04"/>
    <n v="2.2524999999999999"/>
    <n v="3.5"/>
    <x v="1"/>
    <n v="0.25"/>
    <n v="0.75"/>
    <n v="0"/>
    <n v="0"/>
    <n v="0"/>
    <n v="0"/>
    <n v="3.1881249999999999"/>
    <d v="2021-07-28T00:00:00"/>
    <n v="1"/>
    <s v="Flower power"/>
  </r>
  <r>
    <x v="36"/>
    <s v="F"/>
    <n v="12"/>
    <n v="16.690000000000001"/>
    <d v="1899-12-30T04:26:31"/>
    <d v="1899-12-30T04:35:17"/>
    <d v="1899-12-30T04:30:54"/>
    <n v="1261"/>
    <d v="1899-12-30T00:16:14"/>
    <n v="4.1725000000000003"/>
    <n v="0"/>
    <x v="0"/>
    <n v="0.75"/>
    <n v="0.25"/>
    <n v="0.84066666666666667"/>
    <n v="0"/>
    <n v="0"/>
    <n v="0"/>
    <n v="3.9700416666666669"/>
    <d v="2021-07-31T00:00:00"/>
    <n v="1"/>
    <e v="#N/A"/>
  </r>
  <r>
    <x v="6"/>
    <s v="F"/>
    <n v="12"/>
    <n v="31.61"/>
    <d v="1899-12-30T05:07:44"/>
    <d v="1899-12-30T05:35:11"/>
    <d v="1899-12-30T05:21:28"/>
    <n v="1790"/>
    <d v="1899-12-30T00:10:10"/>
    <n v="5"/>
    <n v="0"/>
    <x v="0"/>
    <n v="0.75"/>
    <n v="0.25"/>
    <n v="1.1933333333333334"/>
    <n v="0.5"/>
    <n v="0"/>
    <n v="0"/>
    <n v="5.4433333333333334"/>
    <d v="2021-07-31T00:00:00"/>
    <n v="1"/>
    <s v="Flower power"/>
  </r>
  <r>
    <x v="8"/>
    <s v="M"/>
    <n v="12"/>
    <n v="76.83"/>
    <d v="1899-12-30T12:10:35"/>
    <d v="1899-12-30T13:10:37"/>
    <d v="1899-12-30T12:40:36"/>
    <n v="1778"/>
    <d v="1899-12-30T00:09:54"/>
    <n v="5"/>
    <n v="0"/>
    <x v="1"/>
    <n v="0.25"/>
    <n v="0.75"/>
    <n v="1.1853333333333333"/>
    <n v="2.7"/>
    <n v="0"/>
    <n v="0.4"/>
    <n v="5.5353333333333339"/>
    <d v="2021-07-31T00:00:00"/>
    <n v="1"/>
    <s v="UltrașiiSYR"/>
  </r>
  <r>
    <x v="10"/>
    <s v="F"/>
    <n v="12"/>
    <n v="31.76"/>
    <d v="1899-12-30T06:42:34"/>
    <d v="1899-12-30T06:42:40"/>
    <d v="1899-12-30T06:42:37"/>
    <n v="1765"/>
    <d v="1899-12-30T00:12:41"/>
    <n v="5"/>
    <n v="0"/>
    <x v="1"/>
    <n v="0.25"/>
    <n v="0.75"/>
    <n v="1.1766666666666667"/>
    <n v="0.5"/>
    <n v="0"/>
    <n v="0"/>
    <n v="2.9266666666666667"/>
    <d v="2021-07-31T00:00:00"/>
    <n v="1"/>
    <s v="UltrașiiSYR"/>
  </r>
  <r>
    <x v="11"/>
    <s v="M"/>
    <n v="12"/>
    <n v="10.96"/>
    <d v="1899-12-30T00:45:27"/>
    <d v="1899-12-30T00:46:22"/>
    <d v="1899-12-30T00:45:54"/>
    <n v="36"/>
    <d v="1899-12-30T00:04:11"/>
    <n v="2.6095238095238096"/>
    <n v="4.5"/>
    <x v="1"/>
    <n v="0.25"/>
    <n v="0.75"/>
    <n v="0"/>
    <n v="0"/>
    <n v="0"/>
    <n v="0"/>
    <n v="4.0273809523809527"/>
    <d v="2021-07-26T00:00:00"/>
    <n v="1"/>
    <s v="Flower power"/>
  </r>
  <r>
    <x v="17"/>
    <s v="F"/>
    <n v="12"/>
    <n v="8.1999999999999993"/>
    <d v="1899-12-30T01:03:03"/>
    <d v="1899-12-30T01:25:04"/>
    <d v="1899-12-30T01:14:03"/>
    <n v="0"/>
    <d v="1899-12-30T00:09:02"/>
    <n v="2.0499999999999998"/>
    <n v="0"/>
    <x v="1"/>
    <n v="0.25"/>
    <n v="0.75"/>
    <n v="0"/>
    <n v="0"/>
    <n v="0"/>
    <n v="0.7"/>
    <n v="1.2124999999999999"/>
    <d v="2021-07-30T00:00:00"/>
    <n v="1"/>
    <s v="Flower power"/>
  </r>
  <r>
    <x v="34"/>
    <s v="M"/>
    <n v="12"/>
    <n v="17.11"/>
    <d v="1899-12-30T01:11:35"/>
    <d v="1899-12-30T01:11:35"/>
    <d v="1899-12-30T01:11:35"/>
    <n v="82"/>
    <d v="1899-12-30T00:04:11"/>
    <n v="4.0738095238095235"/>
    <n v="4.5"/>
    <x v="1"/>
    <n v="0.25"/>
    <n v="0.75"/>
    <n v="0"/>
    <n v="0"/>
    <n v="0"/>
    <n v="0"/>
    <n v="4.3934523809523807"/>
    <d v="2021-07-31T00:00:00"/>
    <n v="1"/>
    <e v="#N/A"/>
  </r>
  <r>
    <x v="18"/>
    <s v="M"/>
    <n v="12"/>
    <n v="9"/>
    <d v="1899-12-30T00:46:33"/>
    <d v="1899-12-30T00:46:33"/>
    <d v="1899-12-30T00:46:33"/>
    <n v="34"/>
    <d v="1899-12-30T00:05:10"/>
    <n v="2.1428571428571428"/>
    <n v="2.5"/>
    <x v="1"/>
    <n v="0.25"/>
    <n v="0.75"/>
    <n v="0"/>
    <n v="0"/>
    <n v="0"/>
    <n v="0"/>
    <n v="2.4107142857142856"/>
    <d v="2021-07-28T00:00:00"/>
    <n v="1"/>
    <s v="Flower power"/>
  </r>
  <r>
    <x v="1"/>
    <s v="M"/>
    <n v="12"/>
    <n v="93.71"/>
    <d v="1899-12-30T16:49:14"/>
    <d v="1899-12-30T23:16:24"/>
    <d v="1899-12-30T20:02:49"/>
    <n v="6316"/>
    <d v="1899-12-30T00:12:50"/>
    <n v="5"/>
    <n v="0"/>
    <x v="0"/>
    <n v="0.75"/>
    <n v="0.25"/>
    <n v="4.2106666666666666"/>
    <n v="3.6"/>
    <n v="0"/>
    <n v="0"/>
    <n v="11.560666666666666"/>
    <d v="2021-07-31T00:00:00"/>
    <n v="1"/>
    <s v="UltrașiiSYR"/>
  </r>
  <r>
    <x v="2"/>
    <s v="M"/>
    <n v="12"/>
    <n v="19.100000000000001"/>
    <d v="1899-12-30T01:27:57"/>
    <d v="1899-12-30T01:36:21"/>
    <d v="1899-12-30T01:32:09"/>
    <n v="310"/>
    <d v="1899-12-30T00:04:49"/>
    <n v="4.5476190476190474"/>
    <n v="3"/>
    <x v="0"/>
    <n v="0.75"/>
    <n v="0.25"/>
    <n v="0.20666666666666667"/>
    <n v="0"/>
    <n v="0"/>
    <n v="0"/>
    <n v="4.3673809523809526"/>
    <d v="2021-07-27T00:00:00"/>
    <n v="1"/>
    <s v="Flower power"/>
  </r>
  <r>
    <x v="21"/>
    <s v="M"/>
    <n v="12"/>
    <n v="11.11"/>
    <d v="1899-12-30T00:51:13"/>
    <d v="1899-12-30T00:51:35"/>
    <d v="1899-12-30T00:51:24"/>
    <n v="8"/>
    <d v="1899-12-30T00:04:38"/>
    <n v="2.6452380952380952"/>
    <n v="3.5"/>
    <x v="1"/>
    <n v="0.25"/>
    <n v="0.75"/>
    <n v="0"/>
    <n v="0"/>
    <n v="0"/>
    <n v="0"/>
    <n v="3.2863095238095239"/>
    <d v="2021-07-31T00:00:00"/>
    <n v="1"/>
    <s v="UltrașiiSYR"/>
  </r>
  <r>
    <x v="31"/>
    <s v="M"/>
    <n v="12"/>
    <n v="12.02"/>
    <d v="1899-12-30T00:53:21"/>
    <d v="1899-12-30T00:53:51"/>
    <d v="1899-12-30T00:53:36"/>
    <n v="3"/>
    <d v="1899-12-30T00:04:28"/>
    <n v="2.8619047619047615"/>
    <n v="4"/>
    <x v="1"/>
    <n v="0.25"/>
    <n v="0.75"/>
    <n v="0"/>
    <n v="0"/>
    <n v="0"/>
    <n v="0"/>
    <n v="3.7154761904761902"/>
    <d v="2021-07-29T00:00:00"/>
    <n v="1"/>
    <s v="Flower power"/>
  </r>
  <r>
    <x v="22"/>
    <s v="F"/>
    <n v="12"/>
    <n v="10.01"/>
    <d v="1899-12-30T00:54:23"/>
    <d v="1899-12-30T00:55:51"/>
    <d v="1899-12-30T00:55:07"/>
    <n v="0"/>
    <d v="1899-12-30T00:05:30"/>
    <n v="2.5024999999999999"/>
    <n v="3"/>
    <x v="1"/>
    <n v="0.25"/>
    <n v="0.75"/>
    <n v="0"/>
    <n v="0"/>
    <n v="0"/>
    <n v="0"/>
    <n v="2.8756249999999999"/>
    <d v="2021-07-26T00:00:00"/>
    <n v="1"/>
    <s v="UltrașiiSYR"/>
  </r>
  <r>
    <x v="24"/>
    <s v="M"/>
    <n v="12"/>
    <n v="12.95"/>
    <d v="1899-12-30T01:15:37"/>
    <d v="1899-12-30T02:02:30"/>
    <d v="1899-12-30T01:39:03"/>
    <n v="171"/>
    <d v="1899-12-30T00:07:39"/>
    <n v="3.083333333333333"/>
    <n v="1"/>
    <x v="0"/>
    <n v="0.75"/>
    <n v="0.25"/>
    <n v="0.114"/>
    <n v="0"/>
    <n v="0"/>
    <n v="0.4"/>
    <n v="3.0764999999999998"/>
    <d v="2021-08-01T00:00:00"/>
    <n v="1"/>
    <s v="UltrașiiSYR"/>
  </r>
  <r>
    <x v="25"/>
    <s v="F"/>
    <n v="12"/>
    <n v="8.01"/>
    <d v="1899-12-30T00:40:39"/>
    <d v="1899-12-30T00:40:39"/>
    <d v="1899-12-30T00:40:39"/>
    <n v="18"/>
    <d v="1899-12-30T00:05:04"/>
    <n v="2.0024999999999999"/>
    <n v="3.5"/>
    <x v="0"/>
    <n v="0.75"/>
    <n v="0.25"/>
    <n v="0"/>
    <n v="0"/>
    <n v="0"/>
    <n v="0"/>
    <n v="2.3768750000000001"/>
    <d v="2021-07-30T00:00:00"/>
    <n v="1"/>
    <s v="Flower power"/>
  </r>
  <r>
    <x v="26"/>
    <s v="M"/>
    <n v="12"/>
    <n v="34.659999999999997"/>
    <d v="1899-12-30T06:16:51"/>
    <d v="1899-12-30T06:16:51"/>
    <d v="1899-12-30T06:16:51"/>
    <n v="2402"/>
    <d v="1899-12-30T00:10:52"/>
    <n v="5"/>
    <n v="0"/>
    <x v="0"/>
    <n v="0.75"/>
    <n v="0.25"/>
    <n v="1.6013333333333333"/>
    <n v="0.6"/>
    <n v="0"/>
    <n v="0"/>
    <n v="5.9513333333333325"/>
    <d v="2021-07-31T00:00:00"/>
    <n v="1"/>
    <s v="UltrașiiSYR"/>
  </r>
  <r>
    <x v="0"/>
    <s v="M"/>
    <n v="13"/>
    <n v="12.14"/>
    <d v="1899-12-30T01:01:30"/>
    <d v="1899-12-30T01:02:45"/>
    <d v="1899-12-30T01:02:08"/>
    <n v="59"/>
    <d v="1899-12-30T00:05:07"/>
    <n v="2.8904761904761904"/>
    <n v="2.5"/>
    <x v="1"/>
    <n v="0.25"/>
    <n v="0.75"/>
    <n v="0"/>
    <n v="0"/>
    <n v="0"/>
    <n v="0"/>
    <n v="2.5976190476190477"/>
    <d v="2021-08-03T00:00:00"/>
    <n v="1"/>
    <s v="Flower power"/>
  </r>
  <r>
    <x v="3"/>
    <s v="M"/>
    <n v="13"/>
    <n v="26.92"/>
    <d v="1899-12-30T05:51:09"/>
    <d v="1899-12-30T08:55:05"/>
    <d v="1899-12-30T07:23:07"/>
    <n v="2622"/>
    <d v="1899-12-30T00:16:28"/>
    <n v="5"/>
    <n v="0"/>
    <x v="1"/>
    <n v="0.25"/>
    <n v="0.75"/>
    <n v="1.748"/>
    <n v="0.2"/>
    <n v="0"/>
    <n v="0"/>
    <n v="3.1980000000000004"/>
    <d v="2021-08-02T00:00:00"/>
    <n v="1"/>
    <s v="UltrașiiSYR"/>
  </r>
  <r>
    <x v="4"/>
    <s v="F"/>
    <n v="13"/>
    <n v="27.13"/>
    <d v="1899-12-30T06:27:52"/>
    <d v="1899-12-30T08:29:57"/>
    <d v="1899-12-30T07:28:54"/>
    <n v="1900"/>
    <d v="1899-12-30T00:16:33"/>
    <n v="5"/>
    <n v="0"/>
    <x v="0"/>
    <n v="0.75"/>
    <n v="0.25"/>
    <n v="1.2666666666666666"/>
    <n v="0.3"/>
    <n v="0"/>
    <n v="0"/>
    <n v="5.3166666666666664"/>
    <d v="2021-08-08T00:00:00"/>
    <n v="1"/>
    <s v="Flower power"/>
  </r>
  <r>
    <x v="36"/>
    <s v="F"/>
    <n v="13"/>
    <n v="35.39"/>
    <d v="1899-12-30T05:35:19"/>
    <d v="1899-12-30T05:38:57"/>
    <d v="1899-12-30T05:37:08"/>
    <n v="2210"/>
    <d v="1899-12-30T00:09:32"/>
    <n v="5"/>
    <n v="0"/>
    <x v="0"/>
    <n v="0.75"/>
    <n v="0.25"/>
    <n v="1.4733333333333334"/>
    <n v="0.7"/>
    <n v="0"/>
    <n v="0"/>
    <n v="5.9233333333333338"/>
    <d v="2021-08-07T00:00:00"/>
    <n v="1"/>
    <e v="#N/A"/>
  </r>
  <r>
    <x v="6"/>
    <s v="F"/>
    <n v="13"/>
    <n v="5.01"/>
    <d v="1899-12-30T00:24:30"/>
    <d v="1899-12-30T00:24:30"/>
    <d v="1899-12-30T00:24:30"/>
    <n v="24"/>
    <d v="1899-12-30T00:04:53"/>
    <n v="1.2524999999999999"/>
    <n v="4"/>
    <x v="1"/>
    <n v="0.25"/>
    <n v="0.75"/>
    <n v="0"/>
    <n v="0"/>
    <n v="0"/>
    <n v="0"/>
    <n v="3.3131249999999999"/>
    <d v="2021-08-08T00:00:00"/>
    <n v="1"/>
    <s v="Flower power"/>
  </r>
  <r>
    <x v="8"/>
    <s v="M"/>
    <n v="13"/>
    <n v="22.55"/>
    <d v="1899-12-30T04:17:02"/>
    <d v="1899-12-30T04:41:22"/>
    <d v="1899-12-30T04:29:12"/>
    <n v="1147"/>
    <d v="1899-12-30T00:11:56"/>
    <n v="5"/>
    <n v="0"/>
    <x v="0"/>
    <n v="0.75"/>
    <n v="0.25"/>
    <n v="0.76466666666666672"/>
    <n v="0"/>
    <n v="0"/>
    <n v="0.4"/>
    <n v="4.9146666666666672"/>
    <d v="2021-08-07T00:00:00"/>
    <n v="1"/>
    <s v="UltrașiiSYR"/>
  </r>
  <r>
    <x v="10"/>
    <s v="F"/>
    <n v="13"/>
    <n v="10"/>
    <d v="1899-12-30T00:56:34"/>
    <d v="1899-12-30T01:15:49"/>
    <d v="1899-12-30T01:06:12"/>
    <n v="14"/>
    <d v="1899-12-30T00:06:37"/>
    <n v="2.5"/>
    <n v="1"/>
    <x v="1"/>
    <n v="0.25"/>
    <n v="0.75"/>
    <n v="0"/>
    <n v="0"/>
    <n v="0"/>
    <n v="0"/>
    <n v="1.375"/>
    <d v="2021-08-07T00:00:00"/>
    <n v="1"/>
    <s v="UltrașiiSYR"/>
  </r>
  <r>
    <x v="11"/>
    <s v="M"/>
    <n v="13"/>
    <n v="19.93"/>
    <d v="1899-12-30T02:28:42"/>
    <d v="1899-12-30T02:35:43"/>
    <d v="1899-12-30T02:32:12"/>
    <n v="1313"/>
    <d v="1899-12-30T00:07:38"/>
    <n v="4.7452380952380953"/>
    <n v="1"/>
    <x v="0"/>
    <n v="0.75"/>
    <n v="0.25"/>
    <n v="0.8753333333333333"/>
    <n v="0"/>
    <n v="0"/>
    <n v="0"/>
    <n v="4.6842619047619047"/>
    <d v="2021-08-07T00:00:00"/>
    <n v="1"/>
    <s v="Flower power"/>
  </r>
  <r>
    <x v="17"/>
    <s v="F"/>
    <n v="13"/>
    <n v="8.18"/>
    <d v="1899-12-30T00:59:03"/>
    <d v="1899-12-30T01:16:38"/>
    <d v="1899-12-30T01:07:51"/>
    <n v="0"/>
    <d v="1899-12-30T00:08:18"/>
    <n v="2.0449999999999999"/>
    <n v="1"/>
    <x v="0"/>
    <n v="0.75"/>
    <n v="0.25"/>
    <n v="0"/>
    <n v="0"/>
    <n v="0"/>
    <n v="0.7"/>
    <n v="2.4837499999999997"/>
    <d v="2021-08-02T00:00:00"/>
    <n v="1"/>
    <s v="Flower power"/>
  </r>
  <r>
    <x v="14"/>
    <s v="M"/>
    <n v="13"/>
    <n v="21.12"/>
    <d v="1899-12-30T02:06:57"/>
    <d v="1899-12-30T02:08:32"/>
    <d v="1899-12-30T02:07:45"/>
    <n v="38"/>
    <d v="1899-12-30T00:06:03"/>
    <n v="5"/>
    <n v="1"/>
    <x v="0"/>
    <n v="0.75"/>
    <n v="0.25"/>
    <n v="0"/>
    <n v="0"/>
    <n v="0"/>
    <n v="0"/>
    <n v="4"/>
    <d v="2021-08-07T00:00:00"/>
    <n v="1"/>
    <s v="Flower power"/>
  </r>
  <r>
    <x v="9"/>
    <s v="M"/>
    <n v="13"/>
    <n v="16.23"/>
    <d v="1899-12-30T01:48:58"/>
    <d v="1899-12-30T01:51:15"/>
    <d v="1899-12-30T01:50:07"/>
    <n v="428"/>
    <d v="1899-12-30T00:06:47"/>
    <n v="3.8642857142857143"/>
    <n v="1"/>
    <x v="0"/>
    <n v="0.75"/>
    <n v="0.25"/>
    <n v="0.28533333333333333"/>
    <n v="0"/>
    <n v="0"/>
    <n v="0"/>
    <n v="3.4335476190476193"/>
    <d v="2021-08-07T00:00:00"/>
    <n v="1"/>
    <e v="#N/A"/>
  </r>
  <r>
    <x v="29"/>
    <s v="M"/>
    <n v="13"/>
    <n v="10.02"/>
    <d v="1899-12-30T01:08:14"/>
    <d v="1899-12-30T01:09:23"/>
    <d v="1899-12-30T01:08:49"/>
    <n v="0"/>
    <d v="1899-12-30T00:06:52"/>
    <n v="2.3857142857142857"/>
    <n v="1"/>
    <x v="0"/>
    <n v="0.75"/>
    <n v="0.25"/>
    <n v="0"/>
    <n v="0"/>
    <n v="0"/>
    <n v="0"/>
    <n v="2.0392857142857141"/>
    <d v="2021-08-06T00:00:00"/>
    <n v="1"/>
    <e v="#N/A"/>
  </r>
  <r>
    <x v="34"/>
    <s v="M"/>
    <n v="13"/>
    <n v="34.520000000000003"/>
    <d v="1899-12-30T04:15:03"/>
    <d v="1899-12-30T04:23:09"/>
    <d v="1899-12-30T04:19:06"/>
    <n v="2205"/>
    <d v="1899-12-30T00:07:30"/>
    <n v="5"/>
    <n v="1"/>
    <x v="0"/>
    <n v="0.75"/>
    <n v="0.25"/>
    <n v="1.47"/>
    <n v="0.6"/>
    <n v="0"/>
    <n v="0"/>
    <n v="6.0699999999999994"/>
    <d v="2021-08-07T00:00:00"/>
    <n v="1"/>
    <e v="#N/A"/>
  </r>
  <r>
    <x v="18"/>
    <s v="M"/>
    <n v="13"/>
    <n v="14.01"/>
    <d v="1899-12-30T01:07:49"/>
    <d v="1899-12-30T01:07:54"/>
    <d v="1899-12-30T01:07:51"/>
    <n v="20"/>
    <d v="1899-12-30T00:04:51"/>
    <n v="3.3357142857142854"/>
    <n v="3"/>
    <x v="0"/>
    <n v="0.75"/>
    <n v="0.25"/>
    <n v="0"/>
    <n v="0"/>
    <n v="0"/>
    <n v="0"/>
    <n v="3.2517857142857141"/>
    <d v="2021-08-08T00:00:00"/>
    <n v="1"/>
    <s v="Flower power"/>
  </r>
  <r>
    <x v="1"/>
    <s v="M"/>
    <n v="13"/>
    <n v="71.150000000000006"/>
    <d v="1899-12-30T13:24:00"/>
    <d v="1899-12-30T16:11:43"/>
    <d v="1899-12-30T14:47:52"/>
    <n v="4774"/>
    <d v="1899-12-30T00:12:29"/>
    <n v="5"/>
    <n v="0"/>
    <x v="0"/>
    <n v="0.75"/>
    <n v="0.25"/>
    <n v="3.1826666666666665"/>
    <n v="2.5"/>
    <n v="0"/>
    <n v="0"/>
    <n v="9.4326666666666661"/>
    <d v="2021-08-07T00:00:00"/>
    <n v="1"/>
    <s v="UltrașiiSYR"/>
  </r>
  <r>
    <x v="2"/>
    <s v="M"/>
    <n v="13"/>
    <n v="6.22"/>
    <d v="1899-12-30T00:22:22"/>
    <d v="1899-12-30T00:22:22"/>
    <d v="1899-12-30T00:22:22"/>
    <n v="0"/>
    <d v="1899-12-30T00:03:36"/>
    <n v="1.4809523809523808"/>
    <n v="5"/>
    <x v="1"/>
    <n v="0.25"/>
    <n v="0.75"/>
    <n v="0"/>
    <n v="0"/>
    <n v="2.1"/>
    <n v="0"/>
    <n v="6.2202380952380949"/>
    <d v="2021-08-08T00:00:00"/>
    <n v="1"/>
    <s v="Flower power"/>
  </r>
  <r>
    <x v="21"/>
    <s v="M"/>
    <n v="13"/>
    <n v="24.3"/>
    <d v="1899-12-30T02:04:21"/>
    <d v="1899-12-30T02:13:37"/>
    <d v="1899-12-30T02:08:59"/>
    <n v="31"/>
    <d v="1899-12-30T00:05:18"/>
    <n v="5"/>
    <n v="2"/>
    <x v="0"/>
    <n v="0.75"/>
    <n v="0.25"/>
    <n v="0"/>
    <n v="0.1"/>
    <n v="0"/>
    <n v="0"/>
    <n v="4.3499999999999996"/>
    <d v="2021-08-07T00:00:00"/>
    <n v="1"/>
    <s v="UltrașiiSYR"/>
  </r>
  <r>
    <x v="31"/>
    <s v="M"/>
    <n v="13"/>
    <n v="26.14"/>
    <d v="1899-12-30T01:57:47"/>
    <d v="1899-12-30T01:59:18"/>
    <d v="1899-12-30T01:58:33"/>
    <n v="42"/>
    <d v="1899-12-30T00:04:32"/>
    <n v="5"/>
    <n v="3.5"/>
    <x v="0"/>
    <n v="0.75"/>
    <n v="0.25"/>
    <n v="0"/>
    <n v="0.2"/>
    <n v="0"/>
    <n v="0"/>
    <n v="4.8250000000000002"/>
    <d v="2021-08-08T00:00:00"/>
    <n v="1"/>
    <s v="Flower power"/>
  </r>
  <r>
    <x v="22"/>
    <s v="F"/>
    <n v="13"/>
    <n v="10.01"/>
    <d v="1899-12-30T00:51:41"/>
    <d v="1899-12-30T00:56:52"/>
    <d v="1899-12-30T00:54:17"/>
    <n v="0"/>
    <d v="1899-12-30T00:05:25"/>
    <n v="2.5024999999999999"/>
    <n v="3"/>
    <x v="1"/>
    <n v="0.25"/>
    <n v="0.75"/>
    <n v="0"/>
    <n v="0"/>
    <n v="0"/>
    <n v="0"/>
    <n v="2.8756249999999999"/>
    <d v="2021-08-08T00:00:00"/>
    <n v="1"/>
    <s v="UltrașiiSYR"/>
  </r>
  <r>
    <x v="32"/>
    <s v="F"/>
    <n v="13"/>
    <n v="3.87"/>
    <d v="1899-12-30T00:26:45"/>
    <d v="1899-12-30T00:30:34"/>
    <d v="1899-12-30T00:28:40"/>
    <n v="7"/>
    <d v="1899-12-30T00:07:24"/>
    <n v="0.96750000000000003"/>
    <n v="1"/>
    <x v="1"/>
    <n v="0.25"/>
    <n v="0.75"/>
    <n v="0"/>
    <n v="0"/>
    <n v="0"/>
    <n v="0"/>
    <n v="0.99187500000000006"/>
    <d v="2021-08-03T00:00:00"/>
    <n v="1"/>
    <e v="#N/A"/>
  </r>
  <r>
    <x v="23"/>
    <s v="M"/>
    <n v="13"/>
    <n v="3.01"/>
    <d v="1899-12-30T00:11:58"/>
    <d v="1899-12-30T00:11:58"/>
    <d v="1899-12-30T00:11:58"/>
    <n v="0"/>
    <d v="1899-12-30T00:03:59"/>
    <n v="0.71666666666666656"/>
    <n v="5"/>
    <x v="1"/>
    <n v="0.25"/>
    <n v="0.75"/>
    <n v="0"/>
    <n v="0"/>
    <n v="0.1"/>
    <n v="0"/>
    <n v="4.0291666666666668"/>
    <d v="2021-08-07T00:00:00"/>
    <n v="1"/>
    <s v="UltrașiiSYR"/>
  </r>
  <r>
    <x v="33"/>
    <s v="M"/>
    <n v="13"/>
    <n v="10.61"/>
    <d v="1899-12-30T00:52:59"/>
    <d v="1899-12-30T00:52:59"/>
    <d v="1899-12-30T00:52:59"/>
    <n v="97"/>
    <d v="1899-12-30T00:05:00"/>
    <n v="2.5261904761904761"/>
    <n v="3"/>
    <x v="1"/>
    <n v="0.25"/>
    <n v="0.75"/>
    <n v="0"/>
    <n v="0"/>
    <n v="0"/>
    <n v="0"/>
    <n v="2.8815476190476188"/>
    <d v="2021-08-05T00:00:00"/>
    <n v="1"/>
    <s v="UltrașiiSYR"/>
  </r>
  <r>
    <x v="24"/>
    <s v="M"/>
    <n v="13"/>
    <n v="7.81"/>
    <d v="1899-12-30T00:40:02"/>
    <d v="1899-12-30T00:41:47"/>
    <d v="1899-12-30T00:40:54"/>
    <n v="4"/>
    <d v="1899-12-30T00:05:14"/>
    <n v="1.8595238095238094"/>
    <n v="2.5"/>
    <x v="1"/>
    <n v="0.25"/>
    <n v="0.75"/>
    <n v="0"/>
    <n v="0"/>
    <n v="0"/>
    <n v="0.4"/>
    <n v="2.7398809523809522"/>
    <d v="2021-08-05T00:00:00"/>
    <n v="1"/>
    <s v="UltrașiiSYR"/>
  </r>
  <r>
    <x v="25"/>
    <s v="F"/>
    <n v="13"/>
    <n v="6.01"/>
    <d v="1899-12-30T00:29:46"/>
    <d v="1899-12-30T00:29:46"/>
    <d v="1899-12-30T00:29:46"/>
    <n v="20"/>
    <d v="1899-12-30T00:04:57"/>
    <n v="1.5024999999999999"/>
    <n v="4"/>
    <x v="1"/>
    <n v="0.25"/>
    <n v="0.75"/>
    <n v="0"/>
    <n v="0"/>
    <n v="0"/>
    <n v="0"/>
    <n v="3.3756249999999999"/>
    <d v="2021-08-04T00:00:00"/>
    <n v="1"/>
    <s v="Flower power"/>
  </r>
  <r>
    <x v="26"/>
    <s v="M"/>
    <n v="13"/>
    <n v="17.02"/>
    <d v="1899-12-30T01:25:16"/>
    <d v="1899-12-30T01:36:11"/>
    <d v="1899-12-30T01:30:43"/>
    <n v="25"/>
    <d v="1899-12-30T00:05:20"/>
    <n v="4.0523809523809522"/>
    <n v="2"/>
    <x v="1"/>
    <n v="0.25"/>
    <n v="0.75"/>
    <n v="0"/>
    <n v="0"/>
    <n v="0"/>
    <n v="0"/>
    <n v="2.513095238095238"/>
    <d v="2021-08-05T00:00:00"/>
    <n v="1"/>
    <s v="UltrașiiSYR"/>
  </r>
  <r>
    <x v="0"/>
    <s v="M"/>
    <n v="14"/>
    <n v="15.41"/>
    <d v="1899-12-30T01:19:40"/>
    <d v="1899-12-30T01:19:52"/>
    <d v="1899-12-30T01:19:46"/>
    <n v="152"/>
    <d v="1899-12-30T00:05:11"/>
    <n v="3.6690476190476189"/>
    <n v="2.5"/>
    <x v="1"/>
    <n v="0.25"/>
    <n v="0.75"/>
    <n v="0.10133333333333333"/>
    <n v="0"/>
    <n v="0"/>
    <n v="0"/>
    <n v="2.8935952380952381"/>
    <d v="2021-08-11T00:00:00"/>
    <n v="1"/>
    <s v="Flower power"/>
  </r>
  <r>
    <x v="3"/>
    <s v="M"/>
    <n v="14"/>
    <n v="37.19"/>
    <d v="1899-12-30T10:37:39"/>
    <d v="1899-12-30T12:03:30"/>
    <d v="1899-12-30T11:20:34"/>
    <n v="3149"/>
    <d v="1899-12-30T00:18:18"/>
    <n v="5"/>
    <n v="0"/>
    <x v="0"/>
    <n v="0.75"/>
    <n v="0.25"/>
    <n v="2.0993333333333335"/>
    <n v="0.8"/>
    <n v="0"/>
    <n v="0"/>
    <n v="6.6493333333333338"/>
    <d v="2021-08-15T00:00:00"/>
    <n v="1"/>
    <s v="UltrașiiSYR"/>
  </r>
  <r>
    <x v="4"/>
    <s v="F"/>
    <n v="14"/>
    <n v="10.01"/>
    <d v="1899-12-30T00:47:27"/>
    <d v="1899-12-30T00:49:23"/>
    <d v="1899-12-30T00:48:25"/>
    <n v="11"/>
    <d v="1899-12-30T00:04:50"/>
    <n v="2.5024999999999999"/>
    <n v="4"/>
    <x v="1"/>
    <n v="0.25"/>
    <n v="0.75"/>
    <n v="0"/>
    <n v="0"/>
    <n v="0"/>
    <n v="0"/>
    <n v="3.6256249999999999"/>
    <d v="2021-08-15T00:00:00"/>
    <n v="1"/>
    <s v="Flower power"/>
  </r>
  <r>
    <x v="36"/>
    <s v="F"/>
    <n v="14"/>
    <n v="11.02"/>
    <d v="1899-12-30T00:48:36"/>
    <d v="1899-12-30T01:55:35"/>
    <d v="1899-12-30T01:22:06"/>
    <n v="31"/>
    <d v="1899-12-30T00:07:27"/>
    <n v="2.7549999999999999"/>
    <n v="1"/>
    <x v="1"/>
    <n v="0.25"/>
    <n v="0.75"/>
    <n v="0"/>
    <n v="0"/>
    <n v="0"/>
    <n v="0"/>
    <n v="1.43875"/>
    <d v="2021-08-10T00:00:00"/>
    <n v="1"/>
    <e v="#N/A"/>
  </r>
  <r>
    <x v="6"/>
    <s v="F"/>
    <n v="14"/>
    <n v="5.01"/>
    <d v="1899-12-30T00:24:54"/>
    <d v="1899-12-30T00:24:54"/>
    <d v="1899-12-30T00:24:54"/>
    <n v="33"/>
    <d v="1899-12-30T00:04:58"/>
    <n v="1.2524999999999999"/>
    <n v="4"/>
    <x v="1"/>
    <n v="0.25"/>
    <n v="0.75"/>
    <n v="0"/>
    <n v="0"/>
    <n v="0"/>
    <n v="0"/>
    <n v="3.3131249999999999"/>
    <d v="2021-08-12T00:00:00"/>
    <n v="1"/>
    <s v="Flower power"/>
  </r>
  <r>
    <x v="8"/>
    <s v="M"/>
    <n v="14"/>
    <n v="44.29"/>
    <d v="1899-12-30T09:07:34"/>
    <d v="1899-12-30T09:51:58"/>
    <d v="1899-12-30T09:29:46"/>
    <n v="2510"/>
    <d v="1899-12-30T00:12:52"/>
    <n v="5"/>
    <n v="0"/>
    <x v="1"/>
    <n v="0.25"/>
    <n v="0.75"/>
    <n v="1.6733333333333333"/>
    <n v="1.1000000000000001"/>
    <n v="0"/>
    <n v="0.4"/>
    <n v="4.4233333333333338"/>
    <d v="2021-08-14T00:00:00"/>
    <n v="1"/>
    <s v="UltrașiiSYR"/>
  </r>
  <r>
    <x v="10"/>
    <s v="F"/>
    <n v="14"/>
    <n v="14.88"/>
    <d v="1899-12-30T01:26:08"/>
    <d v="1899-12-30T01:45:06"/>
    <d v="1899-12-30T01:35:37"/>
    <n v="31"/>
    <d v="1899-12-30T00:06:26"/>
    <n v="3.72"/>
    <n v="1.5"/>
    <x v="1"/>
    <n v="0.25"/>
    <n v="0.75"/>
    <n v="0"/>
    <n v="0"/>
    <n v="0"/>
    <n v="0"/>
    <n v="2.0550000000000002"/>
    <d v="2021-08-14T00:00:00"/>
    <n v="1"/>
    <s v="UltrașiiSYR"/>
  </r>
  <r>
    <x v="11"/>
    <s v="M"/>
    <n v="14"/>
    <n v="21.57"/>
    <d v="1899-12-30T01:33:38"/>
    <d v="1899-12-30T01:34:35"/>
    <d v="1899-12-30T01:34:06"/>
    <n v="26"/>
    <d v="1899-12-30T00:04:22"/>
    <n v="5"/>
    <n v="4"/>
    <x v="0"/>
    <n v="0.75"/>
    <n v="0.25"/>
    <n v="0"/>
    <n v="0"/>
    <n v="0"/>
    <n v="0"/>
    <n v="4.75"/>
    <d v="2021-08-14T00:00:00"/>
    <n v="1"/>
    <s v="Flower power"/>
  </r>
  <r>
    <x v="17"/>
    <s v="F"/>
    <n v="14"/>
    <n v="3.21"/>
    <d v="1899-12-30T00:30:46"/>
    <d v="1899-12-30T00:30:48"/>
    <d v="1899-12-30T00:30:47"/>
    <n v="25"/>
    <d v="1899-12-30T00:09:35"/>
    <n v="0.80249999999999999"/>
    <n v="0"/>
    <x v="1"/>
    <n v="0.25"/>
    <n v="0.75"/>
    <n v="0"/>
    <n v="0"/>
    <n v="0"/>
    <n v="0.7"/>
    <n v="0.90062500000000001"/>
    <d v="2021-08-12T00:00:00"/>
    <n v="1"/>
    <s v="Flower power"/>
  </r>
  <r>
    <x v="14"/>
    <s v="M"/>
    <n v="14"/>
    <n v="7.14"/>
    <d v="1899-12-30T00:38:47"/>
    <d v="1899-12-30T00:38:47"/>
    <d v="1899-12-30T00:38:47"/>
    <n v="7"/>
    <d v="1899-12-30T00:05:26"/>
    <n v="1.7"/>
    <n v="2"/>
    <x v="1"/>
    <n v="0.25"/>
    <n v="0.75"/>
    <n v="0"/>
    <n v="0"/>
    <n v="0"/>
    <n v="0"/>
    <n v="1.925"/>
    <d v="2021-08-14T00:00:00"/>
    <n v="1"/>
    <s v="Flower power"/>
  </r>
  <r>
    <x v="9"/>
    <s v="M"/>
    <n v="14"/>
    <n v="8.01"/>
    <d v="1899-12-30T00:42:19"/>
    <d v="1899-12-30T00:43:05"/>
    <d v="1899-12-30T00:42:42"/>
    <n v="0"/>
    <d v="1899-12-30T00:05:20"/>
    <n v="1.907142857142857"/>
    <n v="2"/>
    <x v="1"/>
    <n v="0.25"/>
    <n v="0.75"/>
    <n v="0"/>
    <n v="0"/>
    <n v="0"/>
    <n v="0"/>
    <n v="1.9767857142857141"/>
    <d v="2021-08-15T00:00:00"/>
    <n v="1"/>
    <e v="#N/A"/>
  </r>
  <r>
    <x v="34"/>
    <s v="M"/>
    <n v="14"/>
    <n v="19.04"/>
    <d v="1899-12-30T01:53:30"/>
    <d v="1899-12-30T01:57:59"/>
    <d v="1899-12-30T01:55:45"/>
    <n v="974"/>
    <d v="1899-12-30T00:06:05"/>
    <n v="4.5333333333333332"/>
    <n v="1"/>
    <x v="1"/>
    <n v="0.25"/>
    <n v="0.75"/>
    <n v="0.64933333333333332"/>
    <n v="0"/>
    <n v="0"/>
    <n v="0"/>
    <n v="2.5326666666666666"/>
    <d v="2021-08-12T00:00:00"/>
    <n v="1"/>
    <e v="#N/A"/>
  </r>
  <r>
    <x v="1"/>
    <s v="M"/>
    <n v="14"/>
    <m/>
    <m/>
    <m/>
    <m/>
    <m/>
    <m/>
    <m/>
    <m/>
    <x v="3"/>
    <m/>
    <m/>
    <m/>
    <m/>
    <m/>
    <m/>
    <n v="1.5"/>
    <m/>
    <n v="1"/>
    <s v="UltrașiiSYR"/>
  </r>
  <r>
    <x v="2"/>
    <s v="M"/>
    <n v="14"/>
    <n v="25.01"/>
    <d v="1899-12-30T02:00:43"/>
    <d v="1899-12-30T02:04:12"/>
    <d v="1899-12-30T02:02:28"/>
    <n v="506"/>
    <d v="1899-12-30T00:04:54"/>
    <n v="5"/>
    <n v="3"/>
    <x v="0"/>
    <n v="0.75"/>
    <n v="0.25"/>
    <n v="0.33733333333333332"/>
    <n v="0.2"/>
    <n v="0"/>
    <n v="0"/>
    <n v="5.0373333333333337"/>
    <d v="2021-08-13T00:00:00"/>
    <n v="1"/>
    <s v="Flower power"/>
  </r>
  <r>
    <x v="21"/>
    <s v="M"/>
    <n v="14"/>
    <n v="10.11"/>
    <d v="1899-12-30T00:49:55"/>
    <d v="1899-12-30T00:49:55"/>
    <d v="1899-12-30T00:49:55"/>
    <n v="7"/>
    <d v="1899-12-30T00:04:56"/>
    <n v="2.407142857142857"/>
    <n v="3"/>
    <x v="1"/>
    <n v="0.25"/>
    <n v="0.75"/>
    <n v="0"/>
    <n v="0"/>
    <n v="0"/>
    <n v="0"/>
    <n v="2.8517857142857141"/>
    <d v="2021-08-13T00:00:00"/>
    <n v="1"/>
    <s v="UltrașiiSYR"/>
  </r>
  <r>
    <x v="31"/>
    <s v="M"/>
    <n v="14"/>
    <n v="8.6"/>
    <d v="1899-12-30T00:36:16"/>
    <d v="1899-12-30T00:37:40"/>
    <d v="1899-12-30T00:36:58"/>
    <n v="0"/>
    <d v="1899-12-30T00:04:18"/>
    <n v="2.0476190476190474"/>
    <n v="4"/>
    <x v="1"/>
    <n v="0.25"/>
    <n v="0.75"/>
    <n v="0"/>
    <n v="0"/>
    <n v="0"/>
    <n v="0"/>
    <n v="3.5119047619047619"/>
    <d v="2021-08-11T00:00:00"/>
    <n v="1"/>
    <s v="Flower power"/>
  </r>
  <r>
    <x v="22"/>
    <s v="F"/>
    <n v="14"/>
    <n v="15.01"/>
    <d v="1899-12-30T01:17:33"/>
    <d v="1899-12-30T01:18:45"/>
    <d v="1899-12-30T01:18:09"/>
    <n v="2"/>
    <d v="1899-12-30T00:05:12"/>
    <n v="3.7524999999999999"/>
    <n v="3.5"/>
    <x v="0"/>
    <n v="0.75"/>
    <n v="0.25"/>
    <n v="0"/>
    <n v="0"/>
    <n v="0"/>
    <n v="0"/>
    <n v="3.6893750000000001"/>
    <d v="2021-08-10T00:00:00"/>
    <n v="1"/>
    <s v="UltrașiiSYR"/>
  </r>
  <r>
    <x v="32"/>
    <s v="F"/>
    <n v="14"/>
    <n v="8.2100000000000009"/>
    <d v="1899-12-30T00:57:49"/>
    <d v="1899-12-30T01:10:33"/>
    <d v="1899-12-30T01:04:11"/>
    <n v="10"/>
    <d v="1899-12-30T00:07:49"/>
    <n v="2.0525000000000002"/>
    <n v="1"/>
    <x v="0"/>
    <n v="0.75"/>
    <n v="0.25"/>
    <n v="0"/>
    <n v="0"/>
    <n v="0"/>
    <n v="0"/>
    <n v="1.7893750000000002"/>
    <d v="2021-08-12T00:00:00"/>
    <n v="1"/>
    <e v="#N/A"/>
  </r>
  <r>
    <x v="33"/>
    <s v="M"/>
    <n v="14"/>
    <n v="18.68"/>
    <d v="1899-12-30T01:33:38"/>
    <d v="1899-12-30T01:52:29"/>
    <d v="1899-12-30T01:43:03"/>
    <n v="41"/>
    <d v="1899-12-30T00:05:31"/>
    <n v="4.4476190476190478"/>
    <n v="1.5"/>
    <x v="0"/>
    <n v="0.75"/>
    <n v="0.25"/>
    <n v="0"/>
    <n v="0"/>
    <n v="0"/>
    <n v="0"/>
    <n v="3.7107142857142859"/>
    <d v="2021-08-15T00:00:00"/>
    <n v="1"/>
    <s v="UltrașiiSYR"/>
  </r>
  <r>
    <x v="25"/>
    <s v="F"/>
    <n v="14"/>
    <n v="10"/>
    <d v="1899-12-30T00:46:03"/>
    <d v="1899-12-30T00:46:29"/>
    <d v="1899-12-30T00:46:16"/>
    <n v="124"/>
    <d v="1899-12-30T00:04:38"/>
    <n v="2.5"/>
    <n v="4.5"/>
    <x v="0"/>
    <n v="0.75"/>
    <n v="0.25"/>
    <n v="8.2666666666666666E-2"/>
    <n v="0"/>
    <n v="0"/>
    <n v="0"/>
    <n v="3.0826666666666664"/>
    <d v="2021-08-14T00:00:00"/>
    <n v="1"/>
    <s v="Flower power"/>
  </r>
  <r>
    <x v="0"/>
    <s v="M"/>
    <n v="15"/>
    <n v="21.14"/>
    <d v="1899-12-30T01:47:27"/>
    <d v="1899-12-30T01:48:26"/>
    <d v="1899-12-30T01:47:56"/>
    <n v="174"/>
    <d v="1899-12-30T00:05:06"/>
    <n v="5"/>
    <n v="2.5"/>
    <x v="4"/>
    <n v="0.5"/>
    <n v="0.5"/>
    <n v="0.11600000000000001"/>
    <n v="0"/>
    <n v="0"/>
    <n v="0"/>
    <n v="3.8660000000000001"/>
    <d v="2021-08-22T00:00:00"/>
    <n v="1"/>
    <s v="Flower power"/>
  </r>
  <r>
    <x v="3"/>
    <s v="M"/>
    <n v="15"/>
    <n v="41.44"/>
    <d v="1899-12-30T08:52:58"/>
    <d v="1899-12-30T13:27:13"/>
    <d v="1899-12-30T11:10:05"/>
    <n v="3947"/>
    <d v="1899-12-30T00:16:10"/>
    <n v="5"/>
    <n v="0"/>
    <x v="4"/>
    <n v="0.5"/>
    <n v="0.5"/>
    <n v="2.6313333333333335"/>
    <n v="1"/>
    <n v="0"/>
    <n v="0"/>
    <n v="6.131333333333334"/>
    <d v="2021-08-21T00:00:00"/>
    <n v="1"/>
    <s v="UltrașiiSYR"/>
  </r>
  <r>
    <x v="4"/>
    <s v="F"/>
    <n v="15"/>
    <n v="17.05"/>
    <d v="1899-12-30T01:25:06"/>
    <d v="1899-12-30T01:31:18"/>
    <d v="1899-12-30T01:28:12"/>
    <n v="18"/>
    <d v="1899-12-30T00:05:10"/>
    <n v="4.2625000000000002"/>
    <n v="3.5"/>
    <x v="4"/>
    <n v="0.5"/>
    <n v="0.5"/>
    <n v="0"/>
    <n v="0"/>
    <n v="0"/>
    <n v="0"/>
    <n v="3.8812500000000001"/>
    <d v="2021-08-22T00:00:00"/>
    <n v="1"/>
    <s v="Flower power"/>
  </r>
  <r>
    <x v="36"/>
    <s v="F"/>
    <n v="15"/>
    <n v="6.49"/>
    <d v="1899-12-30T00:28:42"/>
    <d v="1899-12-30T00:39:31"/>
    <d v="1899-12-30T00:34:07"/>
    <n v="74"/>
    <d v="1899-12-30T00:05:15"/>
    <n v="1.6225000000000001"/>
    <n v="3.5"/>
    <x v="4"/>
    <n v="0.5"/>
    <n v="0.5"/>
    <n v="0"/>
    <n v="0"/>
    <n v="0"/>
    <n v="0"/>
    <n v="2.5612500000000002"/>
    <d v="2021-08-20T00:00:00"/>
    <n v="1"/>
    <e v="#N/A"/>
  </r>
  <r>
    <x v="6"/>
    <s v="F"/>
    <n v="15"/>
    <n v="30.02"/>
    <d v="1899-12-30T02:39:55"/>
    <d v="1899-12-30T02:40:45"/>
    <d v="1899-12-30T02:40:20"/>
    <n v="50"/>
    <d v="1899-12-30T00:05:20"/>
    <n v="5"/>
    <n v="3"/>
    <x v="4"/>
    <n v="0.5"/>
    <n v="0.5"/>
    <n v="0"/>
    <n v="0.4"/>
    <n v="0"/>
    <n v="0"/>
    <n v="4.4000000000000004"/>
    <d v="2021-08-22T00:00:00"/>
    <n v="1"/>
    <s v="Flower power"/>
  </r>
  <r>
    <x v="8"/>
    <s v="M"/>
    <n v="15"/>
    <n v="98.93"/>
    <d v="1899-12-30T20:10:19"/>
    <d v="1899-12-30T23:35:18"/>
    <d v="1899-12-30T21:52:48"/>
    <n v="3591"/>
    <d v="1899-12-30T00:13:16"/>
    <n v="5"/>
    <n v="0"/>
    <x v="4"/>
    <n v="0.5"/>
    <n v="0.5"/>
    <n v="2.3940000000000001"/>
    <n v="3.8"/>
    <n v="0"/>
    <n v="0.4"/>
    <n v="9.0939999999999994"/>
    <d v="2021-08-20T00:00:00"/>
    <n v="1"/>
    <s v="UltrașiiSYR"/>
  </r>
  <r>
    <x v="10"/>
    <s v="F"/>
    <n v="15"/>
    <n v="21.01"/>
    <d v="1899-12-30T02:02:33"/>
    <d v="1899-12-30T02:44:04"/>
    <d v="1899-12-30T02:23:18"/>
    <n v="77"/>
    <d v="1899-12-30T00:06:49"/>
    <n v="5"/>
    <n v="1"/>
    <x v="4"/>
    <n v="0.5"/>
    <n v="0.5"/>
    <n v="0"/>
    <n v="0"/>
    <n v="0"/>
    <n v="0"/>
    <n v="3"/>
    <d v="2021-08-19T00:00:00"/>
    <n v="1"/>
    <s v="UltrașiiSYR"/>
  </r>
  <r>
    <x v="11"/>
    <s v="M"/>
    <n v="15"/>
    <n v="12.91"/>
    <d v="1899-12-30T00:57:57"/>
    <d v="1899-12-30T00:57:57"/>
    <d v="1899-12-30T00:57:57"/>
    <n v="21"/>
    <d v="1899-12-30T00:04:29"/>
    <n v="3.0738095238095235"/>
    <n v="4"/>
    <x v="4"/>
    <n v="0.5"/>
    <n v="0.5"/>
    <n v="0"/>
    <n v="0"/>
    <n v="0"/>
    <n v="0"/>
    <n v="3.5369047619047618"/>
    <d v="2021-08-19T00:00:00"/>
    <n v="1"/>
    <s v="Flower power"/>
  </r>
  <r>
    <x v="17"/>
    <s v="F"/>
    <n v="15"/>
    <n v="7.99"/>
    <d v="1899-12-30T00:55:31"/>
    <d v="1899-12-30T01:19:58"/>
    <d v="1899-12-30T01:07:45"/>
    <n v="0"/>
    <d v="1899-12-30T00:08:29"/>
    <n v="1.9975000000000001"/>
    <n v="1"/>
    <x v="4"/>
    <n v="0.5"/>
    <n v="0.5"/>
    <n v="0"/>
    <n v="0"/>
    <n v="0"/>
    <n v="0.7"/>
    <n v="2.19875"/>
    <d v="2021-08-18T00:00:00"/>
    <n v="1"/>
    <s v="Flower power"/>
  </r>
  <r>
    <x v="26"/>
    <s v="M"/>
    <n v="15"/>
    <n v="32.47"/>
    <d v="1899-12-30T02:59:39"/>
    <d v="1899-12-30T03:23:10"/>
    <d v="1899-12-30T03:11:25"/>
    <n v="810"/>
    <d v="1899-12-30T00:05:54"/>
    <n v="5"/>
    <n v="1.5"/>
    <x v="4"/>
    <n v="0.5"/>
    <n v="0.5"/>
    <n v="0.54"/>
    <n v="0.5"/>
    <n v="0"/>
    <n v="0"/>
    <n v="4.29"/>
    <d v="2021-08-21T00:00:00"/>
    <n v="1"/>
    <s v="UltrașiiSYR"/>
  </r>
  <r>
    <x v="34"/>
    <s v="M"/>
    <n v="15"/>
    <n v="42.12"/>
    <d v="1899-12-30T07:53:35"/>
    <d v="1899-12-30T08:16:36"/>
    <d v="1899-12-30T08:05:05"/>
    <n v="3804"/>
    <d v="1899-12-30T00:11:31"/>
    <n v="5"/>
    <n v="0"/>
    <x v="4"/>
    <n v="0.5"/>
    <n v="0.5"/>
    <n v="2.536"/>
    <n v="1"/>
    <n v="0"/>
    <n v="0"/>
    <n v="6.0359999999999996"/>
    <d v="2021-08-21T00:00:00"/>
    <n v="1"/>
    <e v="#N/A"/>
  </r>
  <r>
    <x v="18"/>
    <s v="M"/>
    <n v="15"/>
    <n v="14"/>
    <d v="1899-12-30T01:12:34"/>
    <d v="1899-12-30T01:18:54"/>
    <d v="1899-12-30T01:15:44"/>
    <n v="98"/>
    <d v="1899-12-30T00:05:25"/>
    <n v="3.333333333333333"/>
    <n v="2"/>
    <x v="4"/>
    <n v="0.5"/>
    <n v="0.5"/>
    <n v="0"/>
    <n v="0"/>
    <n v="0"/>
    <n v="0"/>
    <n v="2.6666666666666665"/>
    <d v="2021-08-16T00:00:00"/>
    <n v="1"/>
    <s v="Flower power"/>
  </r>
  <r>
    <x v="2"/>
    <s v="M"/>
    <n v="15"/>
    <n v="30.1"/>
    <d v="1899-12-30T02:11:56"/>
    <d v="1899-12-30T02:22:01"/>
    <d v="1899-12-30T02:16:58"/>
    <n v="684"/>
    <d v="1899-12-30T00:04:33"/>
    <n v="5"/>
    <n v="3.5"/>
    <x v="4"/>
    <n v="0.5"/>
    <n v="0.5"/>
    <n v="0.45600000000000002"/>
    <n v="0.4"/>
    <n v="0"/>
    <n v="0"/>
    <n v="5.1060000000000008"/>
    <d v="2021-08-19T00:00:00"/>
    <n v="1"/>
    <s v="Flower power"/>
  </r>
  <r>
    <x v="21"/>
    <s v="M"/>
    <n v="15"/>
    <n v="74.33"/>
    <d v="1899-12-30T07:04:39"/>
    <d v="1899-12-30T07:27:41"/>
    <d v="1899-12-30T07:16:10"/>
    <n v="169"/>
    <d v="1899-12-30T00:05:52"/>
    <n v="5"/>
    <n v="1.5"/>
    <x v="4"/>
    <n v="0.5"/>
    <n v="0.5"/>
    <n v="0.11266666666666666"/>
    <n v="2.6"/>
    <n v="0"/>
    <n v="0"/>
    <n v="5.9626666666666672"/>
    <d v="2021-08-19T00:00:00"/>
    <n v="1"/>
    <s v="UltrașiiSYR"/>
  </r>
  <r>
    <x v="31"/>
    <s v="M"/>
    <n v="15"/>
    <n v="14.1"/>
    <d v="1899-12-30T01:03:14"/>
    <d v="1899-12-30T01:03:14"/>
    <d v="1899-12-30T01:03:14"/>
    <n v="5"/>
    <d v="1899-12-30T00:04:29"/>
    <n v="3.3571428571428568"/>
    <n v="4"/>
    <x v="4"/>
    <n v="0.5"/>
    <n v="0.5"/>
    <n v="0"/>
    <n v="0"/>
    <n v="0"/>
    <n v="0"/>
    <n v="3.6785714285714284"/>
    <d v="2021-08-20T00:00:00"/>
    <n v="1"/>
    <s v="Flower power"/>
  </r>
  <r>
    <x v="22"/>
    <s v="F"/>
    <n v="15"/>
    <n v="20.39"/>
    <d v="1899-12-30T02:10:17"/>
    <d v="1899-12-30T02:11:24"/>
    <d v="1899-12-30T02:10:51"/>
    <n v="31"/>
    <d v="1899-12-30T00:06:25"/>
    <n v="5"/>
    <n v="1.5"/>
    <x v="4"/>
    <n v="0.5"/>
    <n v="0.5"/>
    <n v="0"/>
    <n v="0"/>
    <n v="0"/>
    <n v="0"/>
    <n v="3.25"/>
    <d v="2021-08-21T00:00:00"/>
    <n v="1"/>
    <s v="UltrașiiSYR"/>
  </r>
  <r>
    <x v="32"/>
    <s v="F"/>
    <n v="15"/>
    <n v="6.83"/>
    <d v="1899-12-30T00:42:49"/>
    <d v="1899-12-30T01:03:34"/>
    <d v="1899-12-30T00:53:12"/>
    <n v="9"/>
    <d v="1899-12-30T00:07:47"/>
    <n v="1.7075"/>
    <n v="1"/>
    <x v="4"/>
    <n v="0.5"/>
    <n v="0.5"/>
    <n v="0"/>
    <n v="0"/>
    <n v="0"/>
    <n v="0"/>
    <n v="1.35375"/>
    <d v="2021-08-22T00:00:00"/>
    <n v="1"/>
    <e v="#N/A"/>
  </r>
  <r>
    <x v="33"/>
    <s v="M"/>
    <n v="15"/>
    <n v="13.49"/>
    <d v="1899-12-30T01:00:53"/>
    <d v="1899-12-30T01:05:23"/>
    <d v="1899-12-30T01:03:08"/>
    <n v="18"/>
    <d v="1899-12-30T00:04:41"/>
    <n v="3.211904761904762"/>
    <n v="3.5"/>
    <x v="4"/>
    <n v="0.5"/>
    <n v="0.5"/>
    <n v="0"/>
    <n v="0"/>
    <n v="0"/>
    <n v="0"/>
    <n v="3.355952380952381"/>
    <d v="2021-08-20T00:00:00"/>
    <n v="1"/>
    <s v="UltrașiiSYR"/>
  </r>
  <r>
    <x v="25"/>
    <s v="F"/>
    <n v="15"/>
    <n v="9.0299999999999994"/>
    <d v="1899-12-30T00:45:53"/>
    <d v="1899-12-30T00:45:56"/>
    <d v="1899-12-30T00:45:54"/>
    <m/>
    <d v="1899-12-30T00:05:05"/>
    <n v="2.2574999999999998"/>
    <n v="3.5"/>
    <x v="4"/>
    <n v="0.5"/>
    <n v="0.5"/>
    <n v="0"/>
    <n v="0"/>
    <n v="0"/>
    <n v="0"/>
    <n v="2.8787500000000001"/>
    <d v="2021-08-20T00:00:00"/>
    <n v="1"/>
    <s v="Flower power"/>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8" applyNumberFormats="0" applyBorderFormats="0" applyFontFormats="0" applyPatternFormats="0" applyAlignmentFormats="0" applyWidthHeightFormats="1" dataCaption="Values" grandTotalCaption="Total prezente" updatedVersion="6" minRefreshableVersion="3" showCalcMbrs="0" useAutoFormatting="1" itemPrintTitles="1" createdVersion="3" indent="0" outline="1" outlineData="1" multipleFieldFilters="0" colHeaderCaption="D/V">
  <location ref="A1:E40" firstHeaderRow="1" firstDataRow="2" firstDataCol="1"/>
  <pivotFields count="22">
    <pivotField axis="axisRow" showAll="0" defaultSubtotal="0">
      <items count="37">
        <item x="19"/>
        <item x="9"/>
        <item x="15"/>
        <item x="26"/>
        <item x="28"/>
        <item x="8"/>
        <item x="27"/>
        <item x="1"/>
        <item x="16"/>
        <item x="18"/>
        <item x="13"/>
        <item x="0"/>
        <item x="20"/>
        <item x="29"/>
        <item x="25"/>
        <item x="6"/>
        <item x="24"/>
        <item x="22"/>
        <item x="14"/>
        <item x="17"/>
        <item x="23"/>
        <item x="21"/>
        <item x="2"/>
        <item x="3"/>
        <item x="4"/>
        <item x="5"/>
        <item x="7"/>
        <item x="10"/>
        <item x="11"/>
        <item x="12"/>
        <item x="30"/>
        <item x="31"/>
        <item x="32"/>
        <item x="33"/>
        <item x="34"/>
        <item x="35"/>
        <item x="36"/>
      </items>
    </pivotField>
    <pivotField showAll="0"/>
    <pivotField showAll="0"/>
    <pivotField showAll="0"/>
    <pivotField showAll="0"/>
    <pivotField showAll="0"/>
    <pivotField showAll="0"/>
    <pivotField showAll="0"/>
    <pivotField showAll="0"/>
    <pivotField showAll="0"/>
    <pivotField showAll="0"/>
    <pivotField axis="axisCol" dataField="1" showAll="0">
      <items count="6">
        <item x="0"/>
        <item x="1"/>
        <item h="1" x="2"/>
        <item h="1" x="3"/>
        <item x="4"/>
        <item t="default"/>
      </items>
    </pivotField>
    <pivotField numFmtId="9" showAll="0"/>
    <pivotField numFmtId="9" showAll="0"/>
    <pivotField numFmtId="43" showAll="0"/>
    <pivotField numFmtId="166" showAll="0"/>
    <pivotField showAll="0"/>
    <pivotField numFmtId="166" showAll="0"/>
    <pivotField showAll="0"/>
    <pivotField showAll="0"/>
    <pivotField showAll="0"/>
    <pivotField showAll="0"/>
  </pivotFields>
  <rowFields count="1">
    <field x="0"/>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rowItems>
  <colFields count="1">
    <field x="11"/>
  </colFields>
  <colItems count="4">
    <i>
      <x/>
    </i>
    <i>
      <x v="1"/>
    </i>
    <i>
      <x v="4"/>
    </i>
    <i t="grand">
      <x/>
    </i>
  </colItems>
  <dataFields count="1">
    <dataField name="Count of Tip" fld="11" subtotal="count" baseField="0" baseItem="0"/>
  </dataFields>
  <formats count="63">
    <format dxfId="62">
      <pivotArea dataOnly="0" labelOnly="1" fieldPosition="0">
        <references count="1">
          <reference field="11" count="0"/>
        </references>
      </pivotArea>
    </format>
    <format dxfId="61">
      <pivotArea dataOnly="0" labelOnly="1" grandCol="1" outline="0" fieldPosition="0"/>
    </format>
    <format dxfId="60">
      <pivotArea type="all" dataOnly="0" outline="0" fieldPosition="0"/>
    </format>
    <format dxfId="59">
      <pivotArea type="all" dataOnly="0" outline="0" fieldPosition="0"/>
    </format>
    <format dxfId="58">
      <pivotArea type="all" dataOnly="0" outline="0" fieldPosition="0"/>
    </format>
    <format dxfId="57">
      <pivotArea type="all" dataOnly="0" outline="0" fieldPosition="0"/>
    </format>
    <format dxfId="56">
      <pivotArea grandCol="1" outline="0" collapsedLevelsAreSubtotals="1" fieldPosition="0"/>
    </format>
    <format dxfId="55">
      <pivotArea type="topRight" dataOnly="0" labelOnly="1" outline="0" offset="D1" fieldPosition="0"/>
    </format>
    <format dxfId="54">
      <pivotArea dataOnly="0" labelOnly="1" grandCol="1" outline="0" fieldPosition="0"/>
    </format>
    <format dxfId="53">
      <pivotArea outline="0" collapsedLevelsAreSubtotals="1" fieldPosition="0">
        <references count="1">
          <reference field="11" count="1" selected="0">
            <x v="1"/>
          </reference>
        </references>
      </pivotArea>
    </format>
    <format dxfId="52">
      <pivotArea type="topRight" dataOnly="0" labelOnly="1" outline="0" fieldPosition="0"/>
    </format>
    <format dxfId="51">
      <pivotArea dataOnly="0" labelOnly="1" fieldPosition="0">
        <references count="1">
          <reference field="11" count="1">
            <x v="1"/>
          </reference>
        </references>
      </pivotArea>
    </format>
    <format dxfId="50">
      <pivotArea outline="0" collapsedLevelsAreSubtotals="1" fieldPosition="0">
        <references count="1">
          <reference field="11" count="1" selected="0">
            <x v="0"/>
          </reference>
        </references>
      </pivotArea>
    </format>
    <format dxfId="49">
      <pivotArea dataOnly="0" labelOnly="1" fieldPosition="0">
        <references count="1">
          <reference field="11" count="1">
            <x v="0"/>
          </reference>
        </references>
      </pivotArea>
    </format>
    <format dxfId="48">
      <pivotArea field="11" type="button" dataOnly="0" labelOnly="1" outline="0" axis="axisCol" fieldPosition="0"/>
    </format>
    <format dxfId="47">
      <pivotArea field="11" type="button" dataOnly="0" labelOnly="1" outline="0" axis="axisCol" fieldPosition="0"/>
    </format>
    <format dxfId="46">
      <pivotArea collapsedLevelsAreSubtotals="1" fieldPosition="0">
        <references count="2">
          <reference field="0" count="1">
            <x v="27"/>
          </reference>
          <reference field="11" count="1" selected="0">
            <x v="0"/>
          </reference>
        </references>
      </pivotArea>
    </format>
    <format dxfId="45">
      <pivotArea collapsedLevelsAreSubtotals="1" fieldPosition="0">
        <references count="2">
          <reference field="0" count="1">
            <x v="27"/>
          </reference>
          <reference field="11" count="1" selected="0">
            <x v="0"/>
          </reference>
        </references>
      </pivotArea>
    </format>
    <format dxfId="44">
      <pivotArea collapsedLevelsAreSubtotals="1" fieldPosition="0">
        <references count="2">
          <reference field="0" count="1">
            <x v="27"/>
          </reference>
          <reference field="11" count="1" selected="0">
            <x v="0"/>
          </reference>
        </references>
      </pivotArea>
    </format>
    <format dxfId="43">
      <pivotArea collapsedLevelsAreSubtotals="1" fieldPosition="0">
        <references count="2">
          <reference field="0" count="1">
            <x v="11"/>
          </reference>
          <reference field="11" count="1" selected="0">
            <x v="0"/>
          </reference>
        </references>
      </pivotArea>
    </format>
    <format dxfId="42">
      <pivotArea collapsedLevelsAreSubtotals="1" fieldPosition="0">
        <references count="2">
          <reference field="0" count="1">
            <x v="11"/>
          </reference>
          <reference field="11" count="1" selected="0">
            <x v="0"/>
          </reference>
        </references>
      </pivotArea>
    </format>
    <format dxfId="41">
      <pivotArea collapsedLevelsAreSubtotals="1" fieldPosition="0">
        <references count="2">
          <reference field="0" count="1">
            <x v="11"/>
          </reference>
          <reference field="11" count="1" selected="0">
            <x v="0"/>
          </reference>
        </references>
      </pivotArea>
    </format>
    <format dxfId="40">
      <pivotArea collapsedLevelsAreSubtotals="1" fieldPosition="0">
        <references count="2">
          <reference field="0" count="1">
            <x v="23"/>
          </reference>
          <reference field="11" count="1" selected="0">
            <x v="0"/>
          </reference>
        </references>
      </pivotArea>
    </format>
    <format dxfId="39">
      <pivotArea collapsedLevelsAreSubtotals="1" fieldPosition="0">
        <references count="2">
          <reference field="0" count="1">
            <x v="3"/>
          </reference>
          <reference field="11" count="1" selected="0">
            <x v="0"/>
          </reference>
        </references>
      </pivotArea>
    </format>
    <format dxfId="38">
      <pivotArea collapsedLevelsAreSubtotals="1" fieldPosition="0">
        <references count="2">
          <reference field="0" count="1">
            <x v="15"/>
          </reference>
          <reference field="11" count="1" selected="0">
            <x v="0"/>
          </reference>
        </references>
      </pivotArea>
    </format>
    <format dxfId="37">
      <pivotArea collapsedLevelsAreSubtotals="1" fieldPosition="0">
        <references count="2">
          <reference field="0" count="1">
            <x v="11"/>
          </reference>
          <reference field="11" count="1" selected="0">
            <x v="0"/>
          </reference>
        </references>
      </pivotArea>
    </format>
    <format dxfId="36">
      <pivotArea collapsedLevelsAreSubtotals="1" fieldPosition="0">
        <references count="2">
          <reference field="0" count="1">
            <x v="17"/>
          </reference>
          <reference field="11" count="1" selected="0">
            <x v="0"/>
          </reference>
        </references>
      </pivotArea>
    </format>
    <format dxfId="35">
      <pivotArea collapsedLevelsAreSubtotals="1" fieldPosition="0">
        <references count="2">
          <reference field="0" count="1">
            <x v="18"/>
          </reference>
          <reference field="11" count="1" selected="0">
            <x v="0"/>
          </reference>
        </references>
      </pivotArea>
    </format>
    <format dxfId="34">
      <pivotArea collapsedLevelsAreSubtotals="1" fieldPosition="0">
        <references count="2">
          <reference field="0" count="1">
            <x v="14"/>
          </reference>
          <reference field="11" count="1" selected="0">
            <x v="1"/>
          </reference>
        </references>
      </pivotArea>
    </format>
    <format dxfId="33">
      <pivotArea collapsedLevelsAreSubtotals="1" fieldPosition="0">
        <references count="2">
          <reference field="0" count="1">
            <x v="11"/>
          </reference>
          <reference field="11" count="1" selected="0">
            <x v="0"/>
          </reference>
        </references>
      </pivotArea>
    </format>
    <format dxfId="32">
      <pivotArea collapsedLevelsAreSubtotals="1" fieldPosition="0">
        <references count="2">
          <reference field="0" count="1">
            <x v="5"/>
          </reference>
          <reference field="11" count="1" selected="0">
            <x v="0"/>
          </reference>
        </references>
      </pivotArea>
    </format>
    <format dxfId="31">
      <pivotArea collapsedLevelsAreSubtotals="1" fieldPosition="0">
        <references count="2">
          <reference field="0" count="1">
            <x v="19"/>
          </reference>
          <reference field="11" count="1" selected="0">
            <x v="0"/>
          </reference>
        </references>
      </pivotArea>
    </format>
    <format dxfId="30">
      <pivotArea collapsedLevelsAreSubtotals="1" fieldPosition="0">
        <references count="2">
          <reference field="0" count="1">
            <x v="21"/>
          </reference>
          <reference field="11" count="1" selected="0">
            <x v="0"/>
          </reference>
        </references>
      </pivotArea>
    </format>
    <format dxfId="29">
      <pivotArea collapsedLevelsAreSubtotals="1" fieldPosition="0">
        <references count="2">
          <reference field="0" count="1">
            <x v="31"/>
          </reference>
          <reference field="11" count="1" selected="0">
            <x v="0"/>
          </reference>
        </references>
      </pivotArea>
    </format>
    <format dxfId="28">
      <pivotArea collapsedLevelsAreSubtotals="1" fieldPosition="0">
        <references count="2">
          <reference field="0" count="1">
            <x v="3"/>
          </reference>
          <reference field="11" count="1" selected="0">
            <x v="1"/>
          </reference>
        </references>
      </pivotArea>
    </format>
    <format dxfId="27">
      <pivotArea collapsedLevelsAreSubtotals="1" fieldPosition="0">
        <references count="2">
          <reference field="0" count="1">
            <x v="5"/>
          </reference>
          <reference field="11" count="1" selected="0">
            <x v="1"/>
          </reference>
        </references>
      </pivotArea>
    </format>
    <format dxfId="26">
      <pivotArea collapsedLevelsAreSubtotals="1" fieldPosition="0">
        <references count="2">
          <reference field="0" count="1">
            <x v="14"/>
          </reference>
          <reference field="11" count="1" selected="0">
            <x v="0"/>
          </reference>
        </references>
      </pivotArea>
    </format>
    <format dxfId="25">
      <pivotArea collapsedLevelsAreSubtotals="1" fieldPosition="0">
        <references count="2">
          <reference field="0" count="1">
            <x v="17"/>
          </reference>
          <reference field="11" count="1" selected="0">
            <x v="1"/>
          </reference>
        </references>
      </pivotArea>
    </format>
    <format dxfId="24">
      <pivotArea collapsedLevelsAreSubtotals="1" fieldPosition="0">
        <references count="2">
          <reference field="0" count="1">
            <x v="19"/>
          </reference>
          <reference field="11" count="1" selected="0">
            <x v="1"/>
          </reference>
        </references>
      </pivotArea>
    </format>
    <format dxfId="23">
      <pivotArea collapsedLevelsAreSubtotals="1" fieldPosition="0">
        <references count="2">
          <reference field="0" count="1">
            <x v="21"/>
          </reference>
          <reference field="11" count="1" selected="0">
            <x v="1"/>
          </reference>
        </references>
      </pivotArea>
    </format>
    <format dxfId="22">
      <pivotArea collapsedLevelsAreSubtotals="1" fieldPosition="0">
        <references count="2">
          <reference field="0" count="1">
            <x v="32"/>
          </reference>
          <reference field="11" count="1" selected="0">
            <x v="1"/>
          </reference>
        </references>
      </pivotArea>
    </format>
    <format dxfId="21">
      <pivotArea collapsedLevelsAreSubtotals="1" fieldPosition="0">
        <references count="2">
          <reference field="0" count="1">
            <x v="24"/>
          </reference>
          <reference field="11" count="1" selected="0">
            <x v="1"/>
          </reference>
        </references>
      </pivotArea>
    </format>
    <format dxfId="20">
      <pivotArea collapsedLevelsAreSubtotals="1" fieldPosition="0">
        <references count="2">
          <reference field="0" count="1">
            <x v="11"/>
          </reference>
          <reference field="11" count="1" selected="0">
            <x v="0"/>
          </reference>
        </references>
      </pivotArea>
    </format>
    <format dxfId="19">
      <pivotArea collapsedLevelsAreSubtotals="1" fieldPosition="0">
        <references count="2">
          <reference field="0" count="1">
            <x v="28"/>
          </reference>
          <reference field="11" count="1" selected="0">
            <x v="1"/>
          </reference>
        </references>
      </pivotArea>
    </format>
    <format dxfId="18">
      <pivotArea collapsedLevelsAreSubtotals="1" fieldPosition="0">
        <references count="2">
          <reference field="0" count="2">
            <x v="14"/>
            <x v="15"/>
          </reference>
          <reference field="11" count="1" selected="0">
            <x v="0"/>
          </reference>
        </references>
      </pivotArea>
    </format>
    <format dxfId="17">
      <pivotArea collapsedLevelsAreSubtotals="1" fieldPosition="0">
        <references count="2">
          <reference field="0" count="1">
            <x v="14"/>
          </reference>
          <reference field="11" count="1" selected="0">
            <x v="0"/>
          </reference>
        </references>
      </pivotArea>
    </format>
    <format dxfId="16">
      <pivotArea collapsedLevelsAreSubtotals="1" fieldPosition="0">
        <references count="2">
          <reference field="0" count="1">
            <x v="3"/>
          </reference>
          <reference field="11" count="1" selected="0">
            <x v="0"/>
          </reference>
        </references>
      </pivotArea>
    </format>
    <format dxfId="15">
      <pivotArea collapsedLevelsAreSubtotals="1" fieldPosition="0">
        <references count="2">
          <reference field="0" count="1">
            <x v="11"/>
          </reference>
          <reference field="11" count="1" selected="0">
            <x v="0"/>
          </reference>
        </references>
      </pivotArea>
    </format>
    <format dxfId="14">
      <pivotArea collapsedLevelsAreSubtotals="1" fieldPosition="0">
        <references count="2">
          <reference field="0" count="1">
            <x v="7"/>
          </reference>
          <reference field="11" count="1" selected="0">
            <x v="0"/>
          </reference>
        </references>
      </pivotArea>
    </format>
    <format dxfId="13">
      <pivotArea collapsedLevelsAreSubtotals="1" fieldPosition="0">
        <references count="1">
          <reference field="0" count="0"/>
        </references>
      </pivotArea>
    </format>
    <format dxfId="12">
      <pivotArea collapsedLevelsAreSubtotals="1" fieldPosition="0">
        <references count="1">
          <reference field="0" count="0"/>
        </references>
      </pivotArea>
    </format>
    <format dxfId="11">
      <pivotArea collapsedLevelsAreSubtotals="1" fieldPosition="0">
        <references count="2">
          <reference field="0" count="1">
            <x v="7"/>
          </reference>
          <reference field="11" count="1" selected="0">
            <x v="0"/>
          </reference>
        </references>
      </pivotArea>
    </format>
    <format dxfId="10">
      <pivotArea collapsedLevelsAreSubtotals="1" fieldPosition="0">
        <references count="2">
          <reference field="0" count="1">
            <x v="3"/>
          </reference>
          <reference field="11" count="1" selected="0">
            <x v="0"/>
          </reference>
        </references>
      </pivotArea>
    </format>
    <format dxfId="9">
      <pivotArea collapsedLevelsAreSubtotals="1" fieldPosition="0">
        <references count="2">
          <reference field="0" count="1">
            <x v="11"/>
          </reference>
          <reference field="11" count="1" selected="0">
            <x v="0"/>
          </reference>
        </references>
      </pivotArea>
    </format>
    <format dxfId="8">
      <pivotArea collapsedLevelsAreSubtotals="1" fieldPosition="0">
        <references count="2">
          <reference field="0" count="1">
            <x v="14"/>
          </reference>
          <reference field="11" count="1" selected="0">
            <x v="1"/>
          </reference>
        </references>
      </pivotArea>
    </format>
    <format dxfId="7">
      <pivotArea collapsedLevelsAreSubtotals="1" fieldPosition="0">
        <references count="2">
          <reference field="0" count="1">
            <x v="15"/>
          </reference>
          <reference field="11" count="1" selected="0">
            <x v="0"/>
          </reference>
        </references>
      </pivotArea>
    </format>
    <format dxfId="6">
      <pivotArea collapsedLevelsAreSubtotals="1" fieldPosition="0">
        <references count="2">
          <reference field="0" count="1">
            <x v="17"/>
          </reference>
          <reference field="11" count="1" selected="0">
            <x v="1"/>
          </reference>
        </references>
      </pivotArea>
    </format>
    <format dxfId="5">
      <pivotArea collapsedLevelsAreSubtotals="1" fieldPosition="0">
        <references count="2">
          <reference field="0" count="1">
            <x v="18"/>
          </reference>
          <reference field="11" count="1" selected="0">
            <x v="0"/>
          </reference>
        </references>
      </pivotArea>
    </format>
    <format dxfId="4">
      <pivotArea collapsedLevelsAreSubtotals="1" fieldPosition="0">
        <references count="2">
          <reference field="0" count="1">
            <x v="21"/>
          </reference>
          <reference field="11" count="1" selected="0">
            <x v="0"/>
          </reference>
        </references>
      </pivotArea>
    </format>
    <format dxfId="3">
      <pivotArea collapsedLevelsAreSubtotals="1" fieldPosition="0">
        <references count="2">
          <reference field="0" count="1">
            <x v="31"/>
          </reference>
          <reference field="11" count="1" selected="0">
            <x v="0"/>
          </reference>
        </references>
      </pivotArea>
    </format>
    <format dxfId="2">
      <pivotArea collapsedLevelsAreSubtotals="1" fieldPosition="0">
        <references count="2">
          <reference field="0" count="1">
            <x v="27"/>
          </reference>
          <reference field="11" count="1" selected="0">
            <x v="0"/>
          </reference>
        </references>
      </pivotArea>
    </format>
    <format dxfId="1">
      <pivotArea collapsedLevelsAreSubtotals="1" fieldPosition="0">
        <references count="2">
          <reference field="0" count="1">
            <x v="28"/>
          </reference>
          <reference field="11" count="1" selected="0">
            <x v="1"/>
          </reference>
        </references>
      </pivotArea>
    </format>
    <format dxfId="0">
      <pivotArea collapsedLevelsAreSubtotals="1" fieldPosition="0">
        <references count="1">
          <reference field="0" count="0"/>
        </references>
      </pivotArea>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facebook.com/groups/657276174438565/permalink/1940814496084720/" TargetMode="External"/><Relationship Id="rId7" Type="http://schemas.openxmlformats.org/officeDocument/2006/relationships/printerSettings" Target="../printerSettings/printerSettings10.bin"/><Relationship Id="rId2" Type="http://schemas.openxmlformats.org/officeDocument/2006/relationships/hyperlink" Target="https://www.facebook.com/groups/657276174438565/permalink/1934002850099218/" TargetMode="External"/><Relationship Id="rId1" Type="http://schemas.openxmlformats.org/officeDocument/2006/relationships/hyperlink" Target="https://www.facebook.com/groups/657276174438565/permalink/1929912187174951/" TargetMode="External"/><Relationship Id="rId6" Type="http://schemas.openxmlformats.org/officeDocument/2006/relationships/hyperlink" Target="https://www.facebook.com/groups/657276174438565/permalink/1929496660549837/" TargetMode="External"/><Relationship Id="rId5" Type="http://schemas.openxmlformats.org/officeDocument/2006/relationships/hyperlink" Target="https://www.facebook.com/groups/657276174438565/permalink/1952310528268450/" TargetMode="External"/><Relationship Id="rId4" Type="http://schemas.openxmlformats.org/officeDocument/2006/relationships/hyperlink" Target="https://www.facebook.com/groups/657276174438565/permalink/194608646222419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H20"/>
  <sheetViews>
    <sheetView workbookViewId="0">
      <selection activeCell="C21" sqref="C21"/>
    </sheetView>
  </sheetViews>
  <sheetFormatPr defaultRowHeight="14.4" x14ac:dyDescent="0.3"/>
  <cols>
    <col min="1" max="1" width="10.6640625" bestFit="1" customWidth="1"/>
    <col min="2" max="2" width="15.109375" bestFit="1" customWidth="1"/>
    <col min="3" max="3" width="17" bestFit="1" customWidth="1"/>
    <col min="4" max="4" width="17.33203125" bestFit="1" customWidth="1"/>
    <col min="5" max="5" width="22.88671875" bestFit="1" customWidth="1"/>
    <col min="7" max="7" width="22.88671875" bestFit="1" customWidth="1"/>
  </cols>
  <sheetData>
    <row r="1" spans="1:8" x14ac:dyDescent="0.3">
      <c r="C1">
        <v>1</v>
      </c>
      <c r="D1">
        <v>2</v>
      </c>
      <c r="E1">
        <v>3</v>
      </c>
      <c r="G1" s="18" t="s">
        <v>174</v>
      </c>
      <c r="H1" s="18" t="s">
        <v>175</v>
      </c>
    </row>
    <row r="2" spans="1:8" x14ac:dyDescent="0.3">
      <c r="A2" s="18" t="s">
        <v>0</v>
      </c>
      <c r="B2" s="1" t="s">
        <v>4</v>
      </c>
      <c r="C2" s="18" t="s">
        <v>1</v>
      </c>
      <c r="D2" t="s">
        <v>2</v>
      </c>
      <c r="E2" t="s">
        <v>3</v>
      </c>
      <c r="G2" s="63" t="s">
        <v>80</v>
      </c>
      <c r="H2" s="63">
        <v>14</v>
      </c>
    </row>
    <row r="3" spans="1:8" x14ac:dyDescent="0.3">
      <c r="A3" s="18" t="s">
        <v>163</v>
      </c>
      <c r="B3" t="s">
        <v>8</v>
      </c>
      <c r="C3" s="18" t="s">
        <v>5</v>
      </c>
      <c r="D3" t="s">
        <v>6</v>
      </c>
      <c r="E3" t="s">
        <v>7</v>
      </c>
      <c r="G3" s="63" t="s">
        <v>53</v>
      </c>
      <c r="H3" s="63">
        <v>8</v>
      </c>
    </row>
    <row r="4" spans="1:8" x14ac:dyDescent="0.3">
      <c r="A4" s="18" t="s">
        <v>164</v>
      </c>
      <c r="B4" t="s">
        <v>9</v>
      </c>
      <c r="C4" s="18" t="s">
        <v>7</v>
      </c>
      <c r="D4" t="s">
        <v>10</v>
      </c>
      <c r="G4" s="63" t="s">
        <v>51</v>
      </c>
      <c r="H4" s="63">
        <v>10</v>
      </c>
    </row>
    <row r="5" spans="1:8" x14ac:dyDescent="0.3">
      <c r="A5" s="18" t="s">
        <v>165</v>
      </c>
      <c r="B5" t="s">
        <v>42</v>
      </c>
      <c r="C5" s="18" t="s">
        <v>43</v>
      </c>
      <c r="D5" t="s">
        <v>44</v>
      </c>
      <c r="E5" t="s">
        <v>82</v>
      </c>
      <c r="G5" s="63" t="s">
        <v>5</v>
      </c>
      <c r="H5" s="63">
        <v>4</v>
      </c>
    </row>
    <row r="6" spans="1:8" x14ac:dyDescent="0.3">
      <c r="A6" s="18" t="s">
        <v>166</v>
      </c>
      <c r="B6" t="s">
        <v>76</v>
      </c>
      <c r="C6" s="18" t="s">
        <v>53</v>
      </c>
      <c r="D6" t="s">
        <v>54</v>
      </c>
      <c r="E6" t="s">
        <v>82</v>
      </c>
      <c r="G6" s="63" t="s">
        <v>7</v>
      </c>
      <c r="H6" s="63">
        <v>4</v>
      </c>
    </row>
    <row r="7" spans="1:8" ht="14.25" customHeight="1" x14ac:dyDescent="0.3">
      <c r="A7" s="18" t="s">
        <v>167</v>
      </c>
      <c r="B7" t="s">
        <v>83</v>
      </c>
      <c r="C7" s="18" t="s">
        <v>80</v>
      </c>
      <c r="D7" t="s">
        <v>2</v>
      </c>
      <c r="E7" t="s">
        <v>51</v>
      </c>
      <c r="G7" s="63" t="s">
        <v>2</v>
      </c>
      <c r="H7" s="63">
        <v>4</v>
      </c>
    </row>
    <row r="8" spans="1:8" ht="14.25" customHeight="1" x14ac:dyDescent="0.3">
      <c r="A8" s="18" t="s">
        <v>168</v>
      </c>
      <c r="B8" t="s">
        <v>89</v>
      </c>
      <c r="C8" s="18" t="s">
        <v>80</v>
      </c>
      <c r="D8" t="s">
        <v>51</v>
      </c>
      <c r="E8" t="s">
        <v>65</v>
      </c>
      <c r="G8" s="63" t="s">
        <v>43</v>
      </c>
      <c r="H8" s="63">
        <v>3</v>
      </c>
    </row>
    <row r="9" spans="1:8" ht="14.25" customHeight="1" x14ac:dyDescent="0.3">
      <c r="A9" s="18" t="s">
        <v>169</v>
      </c>
      <c r="B9" t="s">
        <v>90</v>
      </c>
      <c r="C9" s="18" t="s">
        <v>51</v>
      </c>
      <c r="D9" t="s">
        <v>53</v>
      </c>
      <c r="E9" t="s">
        <v>80</v>
      </c>
      <c r="G9" s="63" t="s">
        <v>1</v>
      </c>
      <c r="H9" s="63">
        <v>3</v>
      </c>
    </row>
    <row r="10" spans="1:8" ht="14.25" customHeight="1" x14ac:dyDescent="0.3">
      <c r="A10" s="18" t="s">
        <v>170</v>
      </c>
      <c r="B10" t="s">
        <v>107</v>
      </c>
      <c r="C10" s="18" t="s">
        <v>53</v>
      </c>
      <c r="D10" t="s">
        <v>51</v>
      </c>
      <c r="E10" t="s">
        <v>5</v>
      </c>
      <c r="G10" s="82" t="s">
        <v>132</v>
      </c>
      <c r="H10" s="82">
        <v>3</v>
      </c>
    </row>
    <row r="11" spans="1:8" ht="14.25" customHeight="1" x14ac:dyDescent="0.3">
      <c r="A11" s="18" t="s">
        <v>171</v>
      </c>
      <c r="B11" t="s">
        <v>126</v>
      </c>
      <c r="C11" s="18" t="s">
        <v>132</v>
      </c>
      <c r="D11" s="82" t="s">
        <v>51</v>
      </c>
      <c r="E11" t="s">
        <v>80</v>
      </c>
      <c r="G11" s="63" t="s">
        <v>82</v>
      </c>
      <c r="H11" s="63">
        <v>2</v>
      </c>
    </row>
    <row r="12" spans="1:8" ht="14.25" customHeight="1" x14ac:dyDescent="0.3">
      <c r="A12" s="18" t="s">
        <v>172</v>
      </c>
      <c r="B12" t="s">
        <v>162</v>
      </c>
      <c r="C12" s="18" t="s">
        <v>80</v>
      </c>
      <c r="D12" t="s">
        <v>154</v>
      </c>
      <c r="E12" t="s">
        <v>161</v>
      </c>
      <c r="G12" s="63" t="s">
        <v>44</v>
      </c>
      <c r="H12" s="63">
        <v>2</v>
      </c>
    </row>
    <row r="13" spans="1:8" ht="14.25" customHeight="1" x14ac:dyDescent="0.3">
      <c r="A13" s="18" t="s">
        <v>173</v>
      </c>
      <c r="B13" t="s">
        <v>376</v>
      </c>
      <c r="C13" s="18" t="s">
        <v>80</v>
      </c>
      <c r="D13" t="s">
        <v>51</v>
      </c>
      <c r="E13" t="s">
        <v>111</v>
      </c>
      <c r="G13" s="63" t="s">
        <v>54</v>
      </c>
      <c r="H13" s="63">
        <v>2</v>
      </c>
    </row>
    <row r="14" spans="1:8" ht="14.25" customHeight="1" x14ac:dyDescent="0.3">
      <c r="G14" t="s">
        <v>6</v>
      </c>
      <c r="H14" s="63">
        <v>2</v>
      </c>
    </row>
    <row r="15" spans="1:8" ht="14.25" customHeight="1" x14ac:dyDescent="0.3">
      <c r="G15" t="s">
        <v>10</v>
      </c>
      <c r="H15">
        <v>2</v>
      </c>
    </row>
    <row r="16" spans="1:8" ht="14.25" customHeight="1" x14ac:dyDescent="0.3">
      <c r="G16" t="s">
        <v>154</v>
      </c>
      <c r="H16">
        <v>2</v>
      </c>
    </row>
    <row r="17" spans="7:8" ht="14.25" customHeight="1" x14ac:dyDescent="0.3">
      <c r="G17" t="s">
        <v>65</v>
      </c>
      <c r="H17">
        <v>1</v>
      </c>
    </row>
    <row r="18" spans="7:8" ht="14.25" customHeight="1" x14ac:dyDescent="0.3">
      <c r="G18" t="s">
        <v>3</v>
      </c>
      <c r="H18">
        <v>1</v>
      </c>
    </row>
    <row r="19" spans="7:8" ht="14.25" customHeight="1" x14ac:dyDescent="0.3">
      <c r="G19" t="s">
        <v>161</v>
      </c>
      <c r="H19">
        <v>1</v>
      </c>
    </row>
    <row r="20" spans="7:8" x14ac:dyDescent="0.3">
      <c r="G20" s="82" t="s">
        <v>111</v>
      </c>
      <c r="H20">
        <v>1</v>
      </c>
    </row>
  </sheetData>
  <sortState ref="G2:H19">
    <sortCondition descending="1" ref="H2:H19"/>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pane ySplit="1" topLeftCell="A2" activePane="bottomLeft" state="frozen"/>
      <selection pane="bottomLeft" activeCell="H3" sqref="H3"/>
    </sheetView>
  </sheetViews>
  <sheetFormatPr defaultRowHeight="13.2" customHeight="1" x14ac:dyDescent="0.3"/>
  <cols>
    <col min="1" max="1" width="22.33203125" bestFit="1" customWidth="1"/>
    <col min="2" max="2" width="1.77734375" customWidth="1"/>
    <col min="3" max="3" width="23.77734375" bestFit="1" customWidth="1"/>
    <col min="4" max="4" width="5.6640625" customWidth="1"/>
    <col min="5" max="5" width="21.33203125" hidden="1" customWidth="1"/>
    <col min="6" max="6" width="20.44140625" hidden="1" customWidth="1"/>
    <col min="7" max="7" width="73.88671875" bestFit="1" customWidth="1"/>
    <col min="8" max="10" width="6.44140625" bestFit="1" customWidth="1"/>
  </cols>
  <sheetData>
    <row r="1" spans="1:11" s="82" customFormat="1" ht="13.2" customHeight="1" x14ac:dyDescent="0.3">
      <c r="C1" s="82" t="s">
        <v>32</v>
      </c>
      <c r="D1" s="82" t="s">
        <v>29</v>
      </c>
      <c r="G1" s="82" t="s">
        <v>295</v>
      </c>
      <c r="H1" s="82" t="s">
        <v>296</v>
      </c>
      <c r="I1" s="82" t="s">
        <v>297</v>
      </c>
      <c r="J1" s="82" t="s">
        <v>298</v>
      </c>
      <c r="K1" s="141" t="s">
        <v>149</v>
      </c>
    </row>
    <row r="2" spans="1:11" ht="13.2" customHeight="1" x14ac:dyDescent="0.3">
      <c r="A2" s="137" t="s">
        <v>225</v>
      </c>
      <c r="C2" t="s">
        <v>61</v>
      </c>
      <c r="D2">
        <v>1</v>
      </c>
      <c r="E2" s="38">
        <f>VLOOKUP(D2,Barem!L:N,2,0)</f>
        <v>44326</v>
      </c>
      <c r="F2" s="38">
        <f>VLOOKUP(D2,Barem!L:N,3,0)</f>
        <v>44332</v>
      </c>
      <c r="G2" s="138" t="s">
        <v>260</v>
      </c>
      <c r="H2">
        <v>1</v>
      </c>
      <c r="I2">
        <v>0.5</v>
      </c>
      <c r="J2">
        <v>1</v>
      </c>
      <c r="K2" s="139">
        <f>AVERAGE(H2:J2)</f>
        <v>0.83333333333333337</v>
      </c>
    </row>
    <row r="3" spans="1:11" ht="13.2" customHeight="1" x14ac:dyDescent="0.3">
      <c r="A3" s="137" t="s">
        <v>226</v>
      </c>
      <c r="C3" t="s">
        <v>159</v>
      </c>
      <c r="D3" s="82">
        <v>2</v>
      </c>
      <c r="E3" s="38">
        <f>VLOOKUP(D3,Barem!L:N,2,0)</f>
        <v>44333</v>
      </c>
      <c r="F3" s="38">
        <f>VLOOKUP(D3,Barem!L:N,3,0)</f>
        <v>44339</v>
      </c>
      <c r="G3" s="138" t="s">
        <v>261</v>
      </c>
      <c r="H3">
        <v>2.5</v>
      </c>
      <c r="I3">
        <v>4.5</v>
      </c>
      <c r="J3">
        <v>3</v>
      </c>
      <c r="K3" s="139">
        <f t="shared" ref="K3:K37" si="0">AVERAGE(H3:J3)</f>
        <v>3.3333333333333335</v>
      </c>
    </row>
    <row r="4" spans="1:11" ht="13.2" customHeight="1" x14ac:dyDescent="0.3">
      <c r="A4" s="137" t="s">
        <v>227</v>
      </c>
      <c r="C4" t="s">
        <v>48</v>
      </c>
      <c r="D4" s="82">
        <v>3</v>
      </c>
      <c r="E4" s="38">
        <f>VLOOKUP(D4,Barem!L:N,2,0)</f>
        <v>44340</v>
      </c>
      <c r="F4" s="38">
        <f>VLOOKUP(D4,Barem!L:N,3,0)</f>
        <v>44346</v>
      </c>
      <c r="G4" s="138" t="s">
        <v>262</v>
      </c>
      <c r="H4">
        <v>0.5</v>
      </c>
      <c r="I4">
        <v>0.5</v>
      </c>
      <c r="J4">
        <v>0.5</v>
      </c>
      <c r="K4" s="139">
        <f t="shared" si="0"/>
        <v>0.5</v>
      </c>
    </row>
    <row r="5" spans="1:11" ht="13.2" customHeight="1" x14ac:dyDescent="0.3">
      <c r="A5" s="137" t="s">
        <v>228</v>
      </c>
      <c r="C5" t="s">
        <v>102</v>
      </c>
      <c r="D5" s="82">
        <v>4</v>
      </c>
      <c r="E5" s="38">
        <f>VLOOKUP(D5,Barem!L:N,2,0)</f>
        <v>44347</v>
      </c>
      <c r="F5" s="38">
        <f>VLOOKUP(D5,Barem!L:N,3,0)</f>
        <v>44353</v>
      </c>
      <c r="G5" s="138" t="s">
        <v>263</v>
      </c>
      <c r="H5">
        <v>1.5</v>
      </c>
      <c r="I5">
        <v>3.5</v>
      </c>
      <c r="J5">
        <v>3</v>
      </c>
      <c r="K5" s="139">
        <f t="shared" si="0"/>
        <v>2.6666666666666665</v>
      </c>
    </row>
    <row r="6" spans="1:11" ht="13.2" customHeight="1" x14ac:dyDescent="0.3">
      <c r="A6" s="137" t="s">
        <v>229</v>
      </c>
      <c r="C6" t="s">
        <v>65</v>
      </c>
      <c r="D6" s="82">
        <v>5</v>
      </c>
      <c r="E6" s="38">
        <f>VLOOKUP(D6,Barem!L:N,2,0)</f>
        <v>44354</v>
      </c>
      <c r="F6" s="38">
        <f>VLOOKUP(D6,Barem!L:N,3,0)</f>
        <v>44360</v>
      </c>
      <c r="G6" s="138" t="s">
        <v>264</v>
      </c>
      <c r="H6">
        <v>2.5</v>
      </c>
      <c r="I6">
        <v>4</v>
      </c>
      <c r="J6">
        <v>3</v>
      </c>
      <c r="K6" s="139">
        <f t="shared" si="0"/>
        <v>3.1666666666666665</v>
      </c>
    </row>
    <row r="7" spans="1:11" ht="13.2" customHeight="1" x14ac:dyDescent="0.3">
      <c r="A7" s="137" t="s">
        <v>230</v>
      </c>
      <c r="C7" t="s">
        <v>205</v>
      </c>
      <c r="D7" s="82">
        <v>1</v>
      </c>
      <c r="E7" s="38">
        <f>VLOOKUP(D7,Barem!L:N,2,0)</f>
        <v>44326</v>
      </c>
      <c r="F7" s="38">
        <f>VLOOKUP(D7,Barem!L:N,3,0)</f>
        <v>44332</v>
      </c>
      <c r="G7" s="138" t="s">
        <v>265</v>
      </c>
      <c r="H7">
        <v>1</v>
      </c>
      <c r="I7" s="140">
        <v>1.5</v>
      </c>
      <c r="J7">
        <v>1</v>
      </c>
      <c r="K7" s="139">
        <f t="shared" si="0"/>
        <v>1.1666666666666667</v>
      </c>
    </row>
    <row r="8" spans="1:11" ht="13.2" customHeight="1" x14ac:dyDescent="0.3">
      <c r="A8" s="137" t="s">
        <v>231</v>
      </c>
      <c r="C8" t="s">
        <v>5</v>
      </c>
      <c r="D8" s="82">
        <v>2</v>
      </c>
      <c r="E8" s="38">
        <f>VLOOKUP(D8,Barem!L:N,2,0)</f>
        <v>44333</v>
      </c>
      <c r="F8" s="38">
        <f>VLOOKUP(D8,Barem!L:N,3,0)</f>
        <v>44339</v>
      </c>
      <c r="G8" t="s">
        <v>266</v>
      </c>
      <c r="H8">
        <v>4</v>
      </c>
      <c r="I8">
        <v>3.5</v>
      </c>
      <c r="J8">
        <v>2.5</v>
      </c>
      <c r="K8" s="139">
        <f t="shared" si="0"/>
        <v>3.3333333333333335</v>
      </c>
    </row>
    <row r="9" spans="1:11" ht="13.2" customHeight="1" x14ac:dyDescent="0.3">
      <c r="A9" s="137" t="s">
        <v>232</v>
      </c>
      <c r="C9" t="s">
        <v>55</v>
      </c>
      <c r="D9" s="82">
        <v>3</v>
      </c>
      <c r="E9" s="38">
        <f>VLOOKUP(D9,Barem!L:N,2,0)</f>
        <v>44340</v>
      </c>
      <c r="F9" s="38">
        <f>VLOOKUP(D9,Barem!L:N,3,0)</f>
        <v>44346</v>
      </c>
      <c r="G9" t="s">
        <v>267</v>
      </c>
      <c r="H9">
        <v>4</v>
      </c>
      <c r="I9">
        <v>3.5</v>
      </c>
      <c r="J9">
        <v>2</v>
      </c>
      <c r="K9" s="139">
        <f t="shared" si="0"/>
        <v>3.1666666666666665</v>
      </c>
    </row>
    <row r="10" spans="1:11" ht="13.2" customHeight="1" x14ac:dyDescent="0.3">
      <c r="A10" s="137" t="s">
        <v>233</v>
      </c>
      <c r="C10" t="s">
        <v>80</v>
      </c>
      <c r="D10" s="82">
        <v>4</v>
      </c>
      <c r="E10" s="38">
        <f>VLOOKUP(D10,Barem!L:N,2,0)</f>
        <v>44347</v>
      </c>
      <c r="F10" s="38">
        <f>VLOOKUP(D10,Barem!L:N,3,0)</f>
        <v>44353</v>
      </c>
      <c r="G10" t="s">
        <v>268</v>
      </c>
      <c r="H10">
        <v>5</v>
      </c>
      <c r="I10">
        <v>5</v>
      </c>
      <c r="J10">
        <v>3</v>
      </c>
      <c r="K10" s="139">
        <f t="shared" si="0"/>
        <v>4.333333333333333</v>
      </c>
    </row>
    <row r="11" spans="1:11" ht="13.2" customHeight="1" x14ac:dyDescent="0.3">
      <c r="A11" s="137" t="s">
        <v>234</v>
      </c>
      <c r="C11" t="s">
        <v>67</v>
      </c>
      <c r="D11" s="82">
        <v>5</v>
      </c>
      <c r="E11" s="38">
        <f>VLOOKUP(D11,Barem!L:N,2,0)</f>
        <v>44354</v>
      </c>
      <c r="F11" s="38">
        <f>VLOOKUP(D11,Barem!L:N,3,0)</f>
        <v>44360</v>
      </c>
      <c r="G11" t="s">
        <v>269</v>
      </c>
      <c r="H11">
        <v>5</v>
      </c>
      <c r="I11">
        <v>5.5</v>
      </c>
      <c r="J11">
        <v>4.5</v>
      </c>
      <c r="K11" s="139">
        <f t="shared" si="0"/>
        <v>5</v>
      </c>
    </row>
    <row r="12" spans="1:11" ht="13.2" customHeight="1" x14ac:dyDescent="0.3">
      <c r="A12" s="137" t="s">
        <v>235</v>
      </c>
      <c r="C12" t="s">
        <v>155</v>
      </c>
      <c r="D12" s="82">
        <v>1</v>
      </c>
      <c r="E12" s="38">
        <f>VLOOKUP(D12,Barem!L:N,2,0)</f>
        <v>44326</v>
      </c>
      <c r="F12" s="38">
        <f>VLOOKUP(D12,Barem!L:N,3,0)</f>
        <v>44332</v>
      </c>
      <c r="G12" t="s">
        <v>270</v>
      </c>
      <c r="H12">
        <v>0.5</v>
      </c>
      <c r="I12">
        <v>0.5</v>
      </c>
      <c r="J12">
        <v>0.5</v>
      </c>
      <c r="K12" s="139">
        <f t="shared" si="0"/>
        <v>0.5</v>
      </c>
    </row>
    <row r="13" spans="1:11" ht="13.2" customHeight="1" x14ac:dyDescent="0.3">
      <c r="A13" s="137" t="s">
        <v>236</v>
      </c>
      <c r="C13" t="s">
        <v>213</v>
      </c>
      <c r="D13" s="82">
        <v>2</v>
      </c>
      <c r="E13" s="38">
        <f>VLOOKUP(D13,Barem!L:N,2,0)</f>
        <v>44333</v>
      </c>
      <c r="F13" s="38">
        <f>VLOOKUP(D13,Barem!L:N,3,0)</f>
        <v>44339</v>
      </c>
      <c r="G13" t="s">
        <v>271</v>
      </c>
      <c r="H13">
        <v>1</v>
      </c>
      <c r="I13">
        <v>4</v>
      </c>
      <c r="J13">
        <v>1</v>
      </c>
      <c r="K13" s="139">
        <f t="shared" si="0"/>
        <v>2</v>
      </c>
    </row>
    <row r="14" spans="1:11" ht="13.2" customHeight="1" x14ac:dyDescent="0.3">
      <c r="A14" s="137" t="s">
        <v>237</v>
      </c>
      <c r="C14" t="s">
        <v>157</v>
      </c>
      <c r="D14" s="82">
        <v>3</v>
      </c>
      <c r="E14" s="38">
        <f>VLOOKUP(D14,Barem!L:N,2,0)</f>
        <v>44340</v>
      </c>
      <c r="F14" s="38">
        <f>VLOOKUP(D14,Barem!L:N,3,0)</f>
        <v>44346</v>
      </c>
      <c r="G14" t="s">
        <v>272</v>
      </c>
      <c r="H14">
        <v>2.5</v>
      </c>
      <c r="I14">
        <v>4.5</v>
      </c>
      <c r="J14">
        <v>3</v>
      </c>
      <c r="K14" s="139">
        <f t="shared" si="0"/>
        <v>3.3333333333333335</v>
      </c>
    </row>
    <row r="15" spans="1:11" ht="13.2" customHeight="1" x14ac:dyDescent="0.3">
      <c r="A15" s="137" t="s">
        <v>238</v>
      </c>
      <c r="C15" t="s">
        <v>51</v>
      </c>
      <c r="D15" s="82">
        <v>4</v>
      </c>
      <c r="E15" s="38">
        <f>VLOOKUP(D15,Barem!L:N,2,0)</f>
        <v>44347</v>
      </c>
      <c r="F15" s="38">
        <f>VLOOKUP(D15,Barem!L:N,3,0)</f>
        <v>44353</v>
      </c>
      <c r="G15" t="s">
        <v>273</v>
      </c>
      <c r="H15">
        <v>5</v>
      </c>
      <c r="I15">
        <v>6</v>
      </c>
      <c r="J15">
        <v>5.5</v>
      </c>
      <c r="K15" s="139">
        <f t="shared" si="0"/>
        <v>5.5</v>
      </c>
    </row>
    <row r="16" spans="1:11" ht="13.2" customHeight="1" x14ac:dyDescent="0.3">
      <c r="A16" s="137" t="s">
        <v>239</v>
      </c>
      <c r="C16" t="s">
        <v>49</v>
      </c>
      <c r="D16" s="82">
        <v>5</v>
      </c>
      <c r="E16" s="38">
        <f>VLOOKUP(D16,Barem!L:N,2,0)</f>
        <v>44354</v>
      </c>
      <c r="F16" s="38">
        <f>VLOOKUP(D16,Barem!L:N,3,0)</f>
        <v>44360</v>
      </c>
      <c r="G16" t="s">
        <v>274</v>
      </c>
      <c r="H16">
        <v>2.5</v>
      </c>
      <c r="I16">
        <v>3.5</v>
      </c>
      <c r="K16" s="139">
        <f t="shared" si="0"/>
        <v>3</v>
      </c>
    </row>
    <row r="17" spans="1:11" ht="13.2" customHeight="1" x14ac:dyDescent="0.3">
      <c r="A17" s="137" t="s">
        <v>240</v>
      </c>
      <c r="C17" t="s">
        <v>220</v>
      </c>
      <c r="D17" s="82">
        <v>3</v>
      </c>
      <c r="E17" s="38">
        <f>VLOOKUP(D17,Barem!L:N,2,0)</f>
        <v>44340</v>
      </c>
      <c r="F17" s="38">
        <f>VLOOKUP(D17,Barem!L:N,3,0)</f>
        <v>44346</v>
      </c>
      <c r="G17" t="s">
        <v>275</v>
      </c>
      <c r="H17">
        <v>0.5</v>
      </c>
      <c r="I17" s="140">
        <v>1</v>
      </c>
      <c r="J17">
        <v>0.5</v>
      </c>
      <c r="K17" s="139">
        <f t="shared" si="0"/>
        <v>0.66666666666666663</v>
      </c>
    </row>
    <row r="18" spans="1:11" ht="13.2" customHeight="1" x14ac:dyDescent="0.3">
      <c r="A18" s="137" t="s">
        <v>241</v>
      </c>
      <c r="C18" t="s">
        <v>66</v>
      </c>
      <c r="D18" s="82">
        <v>2</v>
      </c>
      <c r="E18" s="38">
        <f>VLOOKUP(D18,Barem!L:N,2,0)</f>
        <v>44333</v>
      </c>
      <c r="F18" s="38">
        <f>VLOOKUP(D18,Barem!L:N,3,0)</f>
        <v>44339</v>
      </c>
      <c r="G18" t="s">
        <v>276</v>
      </c>
      <c r="H18">
        <v>1.5</v>
      </c>
      <c r="I18">
        <v>4.5</v>
      </c>
      <c r="J18">
        <v>3.5</v>
      </c>
      <c r="K18" s="139">
        <f t="shared" si="0"/>
        <v>3.1666666666666665</v>
      </c>
    </row>
    <row r="19" spans="1:11" ht="13.2" customHeight="1" x14ac:dyDescent="0.3">
      <c r="A19" s="137" t="s">
        <v>242</v>
      </c>
      <c r="C19" t="s">
        <v>50</v>
      </c>
      <c r="D19" s="82">
        <v>3</v>
      </c>
      <c r="E19" s="38">
        <f>VLOOKUP(D19,Barem!L:N,2,0)</f>
        <v>44340</v>
      </c>
      <c r="F19" s="38">
        <f>VLOOKUP(D19,Barem!L:N,3,0)</f>
        <v>44346</v>
      </c>
      <c r="G19" t="s">
        <v>277</v>
      </c>
      <c r="H19">
        <v>1.5</v>
      </c>
      <c r="I19">
        <v>4</v>
      </c>
      <c r="J19">
        <v>2.5</v>
      </c>
      <c r="K19" s="139">
        <f t="shared" si="0"/>
        <v>2.6666666666666665</v>
      </c>
    </row>
    <row r="20" spans="1:11" ht="13.2" customHeight="1" x14ac:dyDescent="0.3">
      <c r="A20" s="137" t="s">
        <v>243</v>
      </c>
      <c r="C20" t="s">
        <v>111</v>
      </c>
      <c r="D20" s="82">
        <v>4</v>
      </c>
      <c r="E20" s="38">
        <f>VLOOKUP(D20,Barem!L:N,2,0)</f>
        <v>44347</v>
      </c>
      <c r="F20" s="38">
        <f>VLOOKUP(D20,Barem!L:N,3,0)</f>
        <v>44353</v>
      </c>
      <c r="G20" t="s">
        <v>278</v>
      </c>
      <c r="H20">
        <v>5</v>
      </c>
      <c r="I20">
        <v>6</v>
      </c>
      <c r="J20">
        <v>5.5</v>
      </c>
      <c r="K20" s="139">
        <f t="shared" si="0"/>
        <v>5.5</v>
      </c>
    </row>
    <row r="21" spans="1:11" ht="13.2" customHeight="1" x14ac:dyDescent="0.3">
      <c r="A21" s="137" t="s">
        <v>244</v>
      </c>
      <c r="C21" t="s">
        <v>52</v>
      </c>
      <c r="D21" s="82">
        <v>5</v>
      </c>
      <c r="E21" s="38">
        <f>VLOOKUP(D21,Barem!L:N,2,0)</f>
        <v>44354</v>
      </c>
      <c r="F21" s="38">
        <f>VLOOKUP(D21,Barem!L:N,3,0)</f>
        <v>44360</v>
      </c>
      <c r="G21" t="s">
        <v>279</v>
      </c>
      <c r="H21">
        <v>0.5</v>
      </c>
      <c r="I21">
        <v>3</v>
      </c>
      <c r="J21">
        <v>2.5</v>
      </c>
      <c r="K21" s="139">
        <f t="shared" si="0"/>
        <v>2</v>
      </c>
    </row>
    <row r="22" spans="1:11" ht="13.2" customHeight="1" x14ac:dyDescent="0.3">
      <c r="A22" s="137" t="s">
        <v>245</v>
      </c>
      <c r="C22" t="s">
        <v>60</v>
      </c>
      <c r="D22" s="82">
        <v>1</v>
      </c>
      <c r="E22" s="38">
        <f>VLOOKUP(D22,Barem!L:N,2,0)</f>
        <v>44326</v>
      </c>
      <c r="F22" s="38">
        <f>VLOOKUP(D22,Barem!L:N,3,0)</f>
        <v>44332</v>
      </c>
      <c r="G22" t="s">
        <v>280</v>
      </c>
      <c r="H22">
        <v>1.5</v>
      </c>
      <c r="I22">
        <v>3.5</v>
      </c>
      <c r="J22" s="82">
        <v>2.5</v>
      </c>
      <c r="K22" s="139">
        <f t="shared" si="0"/>
        <v>2.5</v>
      </c>
    </row>
    <row r="23" spans="1:11" ht="13.2" customHeight="1" x14ac:dyDescent="0.3">
      <c r="A23" s="137" t="s">
        <v>246</v>
      </c>
      <c r="C23" t="s">
        <v>153</v>
      </c>
      <c r="D23" s="82">
        <v>2</v>
      </c>
      <c r="E23" s="38">
        <f>VLOOKUP(D23,Barem!L:N,2,0)</f>
        <v>44333</v>
      </c>
      <c r="F23" s="38">
        <f>VLOOKUP(D23,Barem!L:N,3,0)</f>
        <v>44339</v>
      </c>
      <c r="G23" t="s">
        <v>281</v>
      </c>
      <c r="H23">
        <v>5</v>
      </c>
      <c r="I23">
        <v>4.5</v>
      </c>
      <c r="J23">
        <v>3.5</v>
      </c>
      <c r="K23" s="139">
        <f t="shared" si="0"/>
        <v>4.333333333333333</v>
      </c>
    </row>
    <row r="24" spans="1:11" ht="13.2" customHeight="1" x14ac:dyDescent="0.3">
      <c r="A24" s="137" t="s">
        <v>247</v>
      </c>
      <c r="C24" t="s">
        <v>203</v>
      </c>
      <c r="D24" s="82">
        <v>3</v>
      </c>
      <c r="E24" s="38">
        <f>VLOOKUP(D24,Barem!L:N,2,0)</f>
        <v>44340</v>
      </c>
      <c r="F24" s="38">
        <f>VLOOKUP(D24,Barem!L:N,3,0)</f>
        <v>44346</v>
      </c>
      <c r="G24" t="s">
        <v>282</v>
      </c>
      <c r="H24">
        <v>0.5</v>
      </c>
      <c r="I24">
        <v>3.5</v>
      </c>
      <c r="J24">
        <v>3</v>
      </c>
      <c r="K24" s="139">
        <f t="shared" si="0"/>
        <v>2.3333333333333335</v>
      </c>
    </row>
    <row r="25" spans="1:11" ht="13.2" customHeight="1" x14ac:dyDescent="0.3">
      <c r="A25" s="137" t="s">
        <v>248</v>
      </c>
      <c r="C25" t="s">
        <v>53</v>
      </c>
      <c r="D25" s="82">
        <v>4</v>
      </c>
      <c r="E25" s="38">
        <f>VLOOKUP(D25,Barem!L:N,2,0)</f>
        <v>44347</v>
      </c>
      <c r="F25" s="38">
        <f>VLOOKUP(D25,Barem!L:N,3,0)</f>
        <v>44353</v>
      </c>
      <c r="G25" t="s">
        <v>283</v>
      </c>
      <c r="H25">
        <v>5</v>
      </c>
      <c r="I25">
        <v>4.5</v>
      </c>
      <c r="J25">
        <v>4.5</v>
      </c>
      <c r="K25" s="139">
        <f t="shared" si="0"/>
        <v>4.666666666666667</v>
      </c>
    </row>
    <row r="26" spans="1:11" ht="13.2" customHeight="1" x14ac:dyDescent="0.3">
      <c r="A26" s="137" t="s">
        <v>249</v>
      </c>
      <c r="C26" t="s">
        <v>132</v>
      </c>
      <c r="D26" s="82">
        <v>5</v>
      </c>
      <c r="E26" s="38">
        <f>VLOOKUP(D26,Barem!L:N,2,0)</f>
        <v>44354</v>
      </c>
      <c r="F26" s="38">
        <f>VLOOKUP(D26,Barem!L:N,3,0)</f>
        <v>44360</v>
      </c>
      <c r="G26" t="s">
        <v>284</v>
      </c>
      <c r="H26">
        <v>5</v>
      </c>
      <c r="I26">
        <v>5.5</v>
      </c>
      <c r="J26" s="82">
        <v>4.5</v>
      </c>
      <c r="K26" s="139">
        <f t="shared" si="0"/>
        <v>5</v>
      </c>
    </row>
    <row r="27" spans="1:11" ht="13.2" customHeight="1" x14ac:dyDescent="0.3">
      <c r="A27" s="137" t="s">
        <v>250</v>
      </c>
      <c r="C27" t="s">
        <v>47</v>
      </c>
      <c r="D27" s="82">
        <v>1</v>
      </c>
      <c r="E27" s="38">
        <f>VLOOKUP(D27,Barem!L:N,2,0)</f>
        <v>44326</v>
      </c>
      <c r="F27" s="38">
        <f>VLOOKUP(D27,Barem!L:N,3,0)</f>
        <v>44332</v>
      </c>
      <c r="G27" t="s">
        <v>285</v>
      </c>
      <c r="H27">
        <v>5.5</v>
      </c>
      <c r="I27">
        <v>5.5</v>
      </c>
      <c r="J27">
        <v>5</v>
      </c>
      <c r="K27" s="139">
        <f t="shared" si="0"/>
        <v>5.333333333333333</v>
      </c>
    </row>
    <row r="28" spans="1:11" ht="13.2" customHeight="1" x14ac:dyDescent="0.3">
      <c r="A28" s="137" t="s">
        <v>251</v>
      </c>
      <c r="C28" t="s">
        <v>212</v>
      </c>
      <c r="D28" s="82">
        <v>2</v>
      </c>
      <c r="E28" s="38">
        <f>VLOOKUP(D28,Barem!L:N,2,0)</f>
        <v>44333</v>
      </c>
      <c r="F28" s="38">
        <f>VLOOKUP(D28,Barem!L:N,3,0)</f>
        <v>44339</v>
      </c>
      <c r="G28" t="s">
        <v>286</v>
      </c>
      <c r="H28">
        <v>2</v>
      </c>
      <c r="I28">
        <v>4</v>
      </c>
      <c r="J28">
        <v>3</v>
      </c>
      <c r="K28" s="139">
        <f t="shared" si="0"/>
        <v>3</v>
      </c>
    </row>
    <row r="29" spans="1:11" ht="13.2" customHeight="1" x14ac:dyDescent="0.3">
      <c r="A29" s="137" t="s">
        <v>252</v>
      </c>
      <c r="C29" t="s">
        <v>43</v>
      </c>
      <c r="D29" s="82">
        <v>3</v>
      </c>
      <c r="E29" s="38">
        <f>VLOOKUP(D29,Barem!L:N,2,0)</f>
        <v>44340</v>
      </c>
      <c r="F29" s="38">
        <f>VLOOKUP(D29,Barem!L:N,3,0)</f>
        <v>44346</v>
      </c>
      <c r="G29" t="s">
        <v>287</v>
      </c>
      <c r="H29">
        <v>3</v>
      </c>
      <c r="I29">
        <v>4.5</v>
      </c>
      <c r="J29">
        <v>3</v>
      </c>
      <c r="K29" s="139">
        <f t="shared" si="0"/>
        <v>3.5</v>
      </c>
    </row>
    <row r="30" spans="1:11" ht="13.2" customHeight="1" x14ac:dyDescent="0.3">
      <c r="A30" s="137" t="s">
        <v>253</v>
      </c>
      <c r="C30" t="s">
        <v>118</v>
      </c>
      <c r="D30" s="82">
        <v>4</v>
      </c>
      <c r="E30" s="38">
        <f>VLOOKUP(D30,Barem!L:N,2,0)</f>
        <v>44347</v>
      </c>
      <c r="F30" s="38">
        <f>VLOOKUP(D30,Barem!L:N,3,0)</f>
        <v>44353</v>
      </c>
      <c r="G30" s="82" t="s">
        <v>288</v>
      </c>
      <c r="H30">
        <v>4</v>
      </c>
      <c r="I30">
        <v>4.5</v>
      </c>
      <c r="J30">
        <v>3</v>
      </c>
      <c r="K30" s="139">
        <f t="shared" si="0"/>
        <v>3.8333333333333335</v>
      </c>
    </row>
    <row r="31" spans="1:11" ht="13.2" customHeight="1" x14ac:dyDescent="0.3">
      <c r="A31" s="137" t="s">
        <v>254</v>
      </c>
      <c r="C31" t="s">
        <v>103</v>
      </c>
      <c r="D31" s="82">
        <v>5</v>
      </c>
      <c r="E31" s="38">
        <f>VLOOKUP(D31,Barem!L:N,2,0)</f>
        <v>44354</v>
      </c>
      <c r="F31" s="38">
        <f>VLOOKUP(D31,Barem!L:N,3,0)</f>
        <v>44360</v>
      </c>
      <c r="G31" t="s">
        <v>289</v>
      </c>
      <c r="H31">
        <v>3</v>
      </c>
      <c r="I31">
        <v>5</v>
      </c>
      <c r="J31">
        <v>3.5</v>
      </c>
      <c r="K31" s="139">
        <f t="shared" si="0"/>
        <v>3.8333333333333335</v>
      </c>
    </row>
    <row r="32" spans="1:11" ht="13.2" customHeight="1" x14ac:dyDescent="0.3">
      <c r="A32" s="137" t="s">
        <v>255</v>
      </c>
      <c r="C32" t="s">
        <v>128</v>
      </c>
      <c r="D32" s="82">
        <v>1</v>
      </c>
      <c r="E32" s="38">
        <f>VLOOKUP(D32,Barem!L:N,2,0)</f>
        <v>44326</v>
      </c>
      <c r="F32" s="38">
        <f>VLOOKUP(D32,Barem!L:N,3,0)</f>
        <v>44332</v>
      </c>
      <c r="G32" t="s">
        <v>290</v>
      </c>
      <c r="H32">
        <v>3.5</v>
      </c>
      <c r="I32">
        <v>4.5</v>
      </c>
      <c r="J32">
        <v>4.5</v>
      </c>
      <c r="K32" s="139">
        <f t="shared" si="0"/>
        <v>4.166666666666667</v>
      </c>
    </row>
    <row r="33" spans="1:11" ht="13.2" customHeight="1" x14ac:dyDescent="0.3">
      <c r="A33" s="137" t="s">
        <v>256</v>
      </c>
      <c r="C33" t="s">
        <v>202</v>
      </c>
      <c r="D33" s="82">
        <v>3</v>
      </c>
      <c r="E33" s="38">
        <f>VLOOKUP(D33,Barem!L:N,2,0)</f>
        <v>44340</v>
      </c>
      <c r="F33" s="38">
        <f>VLOOKUP(D33,Barem!L:N,3,0)</f>
        <v>44346</v>
      </c>
      <c r="G33" t="s">
        <v>291</v>
      </c>
      <c r="H33">
        <v>0.5</v>
      </c>
      <c r="I33" s="140">
        <v>2.5</v>
      </c>
      <c r="J33">
        <v>1</v>
      </c>
      <c r="K33" s="139">
        <f t="shared" si="0"/>
        <v>1.3333333333333333</v>
      </c>
    </row>
    <row r="34" spans="1:11" ht="13.2" customHeight="1" x14ac:dyDescent="0.3">
      <c r="A34" s="137" t="s">
        <v>257</v>
      </c>
      <c r="C34" t="s">
        <v>154</v>
      </c>
      <c r="D34" s="82">
        <v>3</v>
      </c>
      <c r="E34" s="38">
        <f>VLOOKUP(D34,Barem!L:N,2,0)</f>
        <v>44340</v>
      </c>
      <c r="F34" s="38">
        <f>VLOOKUP(D34,Barem!L:N,3,0)</f>
        <v>44346</v>
      </c>
      <c r="G34" t="s">
        <v>292</v>
      </c>
      <c r="H34">
        <v>5</v>
      </c>
      <c r="I34">
        <v>5</v>
      </c>
      <c r="J34">
        <v>3.5</v>
      </c>
      <c r="K34" s="139">
        <f t="shared" si="0"/>
        <v>4.5</v>
      </c>
    </row>
    <row r="35" spans="1:11" ht="13.2" customHeight="1" x14ac:dyDescent="0.3">
      <c r="A35" s="137" t="s">
        <v>258</v>
      </c>
      <c r="C35" t="s">
        <v>119</v>
      </c>
      <c r="D35" s="82">
        <v>4</v>
      </c>
      <c r="E35" s="38">
        <f>VLOOKUP(D35,Barem!L:N,2,0)</f>
        <v>44347</v>
      </c>
      <c r="F35" s="38">
        <f>VLOOKUP(D35,Barem!L:N,3,0)</f>
        <v>44353</v>
      </c>
      <c r="G35" t="s">
        <v>293</v>
      </c>
      <c r="H35">
        <v>1</v>
      </c>
      <c r="I35">
        <v>3.5</v>
      </c>
      <c r="J35">
        <v>2</v>
      </c>
      <c r="K35" s="139">
        <f t="shared" si="0"/>
        <v>2.1666666666666665</v>
      </c>
    </row>
    <row r="36" spans="1:11" ht="13.2" customHeight="1" x14ac:dyDescent="0.3">
      <c r="A36" s="137" t="s">
        <v>259</v>
      </c>
      <c r="C36" t="s">
        <v>81</v>
      </c>
      <c r="D36" s="82">
        <v>5</v>
      </c>
      <c r="E36" s="38">
        <f>VLOOKUP(D36,Barem!L:N,2,0)</f>
        <v>44354</v>
      </c>
      <c r="F36" s="38">
        <f>VLOOKUP(D36,Barem!L:N,3,0)</f>
        <v>44360</v>
      </c>
      <c r="G36" t="s">
        <v>294</v>
      </c>
      <c r="H36">
        <v>0</v>
      </c>
      <c r="I36">
        <v>0</v>
      </c>
      <c r="J36">
        <v>0</v>
      </c>
      <c r="K36" s="139">
        <f t="shared" si="0"/>
        <v>0</v>
      </c>
    </row>
    <row r="37" spans="1:11" ht="13.2" customHeight="1" x14ac:dyDescent="0.3">
      <c r="A37" s="137" t="s">
        <v>301</v>
      </c>
      <c r="C37" t="s">
        <v>221</v>
      </c>
      <c r="D37">
        <v>4</v>
      </c>
      <c r="G37" s="82" t="s">
        <v>294</v>
      </c>
      <c r="H37">
        <v>0</v>
      </c>
      <c r="I37">
        <v>0</v>
      </c>
      <c r="J37">
        <v>0</v>
      </c>
      <c r="K37" s="139">
        <f t="shared" si="0"/>
        <v>0</v>
      </c>
    </row>
  </sheetData>
  <hyperlinks>
    <hyperlink ref="G2" r:id="rId1"/>
    <hyperlink ref="G3" r:id="rId2"/>
    <hyperlink ref="G4" r:id="rId3"/>
    <hyperlink ref="G5" r:id="rId4"/>
    <hyperlink ref="G6" r:id="rId5"/>
    <hyperlink ref="G7" r:id="rId6"/>
  </hyperlinks>
  <pageMargins left="0.7" right="0.7" top="0.75" bottom="0.75" header="0.3" footer="0.3"/>
  <pageSetup paperSize="9"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B43"/>
  <sheetViews>
    <sheetView tabSelected="1" zoomScaleNormal="100" workbookViewId="0">
      <pane ySplit="1" topLeftCell="A2" activePane="bottomLeft" state="frozen"/>
      <selection pane="bottomLeft" activeCell="L17" sqref="L17"/>
    </sheetView>
  </sheetViews>
  <sheetFormatPr defaultColWidth="9.109375" defaultRowHeight="12" x14ac:dyDescent="0.25"/>
  <cols>
    <col min="1" max="1" width="7.88671875" style="33" bestFit="1" customWidth="1"/>
    <col min="2" max="2" width="22.109375" style="33" bestFit="1" customWidth="1"/>
    <col min="3" max="8" width="5.33203125" style="34" customWidth="1"/>
    <col min="9" max="9" width="6.88671875" style="34" bestFit="1" customWidth="1"/>
    <col min="10" max="20" width="5.33203125" style="34" customWidth="1"/>
    <col min="21" max="21" width="13.21875" style="34" bestFit="1" customWidth="1"/>
    <col min="22" max="22" width="10.44140625" style="34" bestFit="1" customWidth="1"/>
    <col min="23" max="23" width="9.109375" style="34" customWidth="1"/>
    <col min="24" max="24" width="6.44140625" style="44" bestFit="1" customWidth="1"/>
    <col min="25" max="25" width="9.21875" style="44" customWidth="1"/>
    <col min="26" max="16384" width="9.109375" style="44"/>
  </cols>
  <sheetData>
    <row r="1" spans="1:28" ht="13.8" x14ac:dyDescent="0.3">
      <c r="A1" s="40" t="s">
        <v>69</v>
      </c>
      <c r="B1" s="40" t="s">
        <v>32</v>
      </c>
      <c r="C1" s="50">
        <v>1</v>
      </c>
      <c r="D1" s="50">
        <v>2</v>
      </c>
      <c r="E1" s="50">
        <v>3</v>
      </c>
      <c r="F1" s="50">
        <v>4</v>
      </c>
      <c r="G1" s="50">
        <v>5</v>
      </c>
      <c r="H1" s="94" t="s">
        <v>149</v>
      </c>
      <c r="I1" s="50">
        <v>6</v>
      </c>
      <c r="J1" s="50">
        <v>7</v>
      </c>
      <c r="K1" s="50">
        <v>8</v>
      </c>
      <c r="L1" s="50">
        <v>9</v>
      </c>
      <c r="M1" s="50">
        <v>10</v>
      </c>
      <c r="N1" s="94" t="s">
        <v>150</v>
      </c>
      <c r="O1" s="50">
        <v>11</v>
      </c>
      <c r="P1" s="50">
        <v>12</v>
      </c>
      <c r="Q1" s="50">
        <v>13</v>
      </c>
      <c r="R1" s="50">
        <v>14</v>
      </c>
      <c r="S1" s="50">
        <v>15</v>
      </c>
      <c r="T1" s="94" t="s">
        <v>151</v>
      </c>
      <c r="U1" s="147" t="s">
        <v>85</v>
      </c>
      <c r="V1" s="41" t="s">
        <v>71</v>
      </c>
      <c r="W1" s="41" t="s">
        <v>70</v>
      </c>
      <c r="X1" s="49" t="s">
        <v>106</v>
      </c>
      <c r="Y1" s="44" t="s">
        <v>305</v>
      </c>
    </row>
    <row r="2" spans="1:28" ht="13.8" x14ac:dyDescent="0.3">
      <c r="A2" s="42">
        <v>1</v>
      </c>
      <c r="B2" s="42" t="s">
        <v>80</v>
      </c>
      <c r="C2" s="43">
        <f>IF(SUMIFS(Data!$S:$S,Data!$A:$A,$B2,Data!$C:$C,C$1)=0,"",SUMIFS(Data!$S:$S,Data!$A:$A,$B2,Data!$C:$C,C$1))</f>
        <v>7.7886666666666677</v>
      </c>
      <c r="D2" s="43">
        <f>IF(SUMIFS(Data!$S:$S,Data!$A:$A,$B2,Data!$C:$C,D$1)=0,"",SUMIFS(Data!$S:$S,Data!$A:$A,$B2,Data!$C:$C,D$1))</f>
        <v>5.4380000000000006</v>
      </c>
      <c r="E2" s="43">
        <f>IF(SUMIFS(Data!$S:$S,Data!$A:$A,$B2,Data!$C:$C,E$1)=0,"",SUMIFS(Data!$S:$S,Data!$A:$A,$B2,Data!$C:$C,E$1))</f>
        <v>7.9493333333333336</v>
      </c>
      <c r="F2" s="43">
        <f>IF(SUMIFS(Data!$S:$S,Data!$A:$A,$B2,Data!$C:$C,F$1)=0,"",SUMIFS(Data!$S:$S,Data!$A:$A,$B2,Data!$C:$C,F$1))</f>
        <v>4.9020000000000001</v>
      </c>
      <c r="G2" s="43">
        <f>IF(SUMIFS(Data!$S:$S,Data!$A:$A,$B2,Data!$C:$C,G$1)=0,"",SUMIFS(Data!$S:$S,Data!$A:$A,$B2,Data!$C:$C,G$1))</f>
        <v>7.2840000000000007</v>
      </c>
      <c r="H2" s="43">
        <f>IF(SUMIFS(Data!$S:$S,Data!$A:$A,$B2,Data!$C:$C,H$1)=0,"",SUMIFS(Data!$S:$S,Data!$A:$A,$B2,Data!$C:$C,H$1))</f>
        <v>4.333333333333333</v>
      </c>
      <c r="I2" s="43">
        <f>IF(SUMIFS(Data!$S:$S,Data!$A:$A,$B2,Data!$C:$C,I$1)=0,"",SUMIFS(Data!$S:$S,Data!$A:$A,$B2,Data!$C:$C,I$1))</f>
        <v>3.4566666666666666</v>
      </c>
      <c r="J2" s="43">
        <f>IF(SUMIFS(Data!$S:$S,Data!$A:$A,$B2,Data!$C:$C,J$1)=0,"",SUMIFS(Data!$S:$S,Data!$A:$A,$B2,Data!$C:$C,J$1))</f>
        <v>8.3486666666666665</v>
      </c>
      <c r="K2" s="43">
        <f>IF(SUMIFS(Data!$S:$S,Data!$A:$A,$B2,Data!$C:$C,K$1)=0,"",SUMIFS(Data!$S:$S,Data!$A:$A,$B2,Data!$C:$C,K$1))</f>
        <v>4.6533333333333342</v>
      </c>
      <c r="L2" s="43">
        <f>IF(SUMIFS(Data!$S:$S,Data!$A:$A,$B2,Data!$C:$C,L$1)=0,"",SUMIFS(Data!$S:$S,Data!$A:$A,$B2,Data!$C:$C,L$1))</f>
        <v>6.8346666666666671</v>
      </c>
      <c r="M2" s="43">
        <f>IF(SUMIFS(Data!$S:$S,Data!$A:$A,$B2,Data!$C:$C,M$1)=0,"",SUMIFS(Data!$S:$S,Data!$A:$A,$B2,Data!$C:$C,M$1))</f>
        <v>7.3166666666666673</v>
      </c>
      <c r="N2" s="43">
        <f>IF(SUMIFS(Data!$S:$S,Data!$A:$A,$B2,Data!$C:$C,N$1)=0,"",SUMIFS(Data!$S:$S,Data!$A:$A,$B2,Data!$C:$C,N$1))</f>
        <v>4.666666666666667</v>
      </c>
      <c r="O2" s="43">
        <f>IF(SUMIFS(Data!$S:$S,Data!$A:$A,$B2,Data!$C:$C,O$1)=0,"",SUMIFS(Data!$S:$S,Data!$A:$A,$B2,Data!$C:$C,O$1))</f>
        <v>5.9753333333333334</v>
      </c>
      <c r="P2" s="43">
        <f>IF(SUMIFS(Data!$S:$S,Data!$A:$A,$B2,Data!$C:$C,P$1)=0,"",SUMIFS(Data!$S:$S,Data!$A:$A,$B2,Data!$C:$C,P$1))</f>
        <v>5.5353333333333339</v>
      </c>
      <c r="Q2" s="43">
        <f>IF(SUMIFS(Data!$S:$S,Data!$A:$A,$B2,Data!$C:$C,Q$1)=0,"",SUMIFS(Data!$S:$S,Data!$A:$A,$B2,Data!$C:$C,Q$1))</f>
        <v>4.9146666666666672</v>
      </c>
      <c r="R2" s="43">
        <f>IF(SUMIFS(Data!$S:$S,Data!$A:$A,$B2,Data!$C:$C,R$1)=0,"",SUMIFS(Data!$S:$S,Data!$A:$A,$B2,Data!$C:$C,R$1))</f>
        <v>4.4233333333333338</v>
      </c>
      <c r="S2" s="43">
        <f>IF(SUMIFS(Data!$S:$S,Data!$A:$A,$B2,Data!$C:$C,S$1)=0,"",SUMIFS(Data!$S:$S,Data!$A:$A,$B2,Data!$C:$C,S$1))</f>
        <v>9.0939999999999994</v>
      </c>
      <c r="T2" s="43">
        <f>IF(SUMIFS(Data!$S:$S,Data!$A:$A,$B2,Data!$C:$C,T$1)=0,"",SUMIFS(Data!$S:$S,Data!$A:$A,$B2,Data!$C:$C,T$1))</f>
        <v>3.75</v>
      </c>
      <c r="U2" s="43">
        <f>IF(SUMIFS(Data!X:X,Data!A:A,'#ligaSYR'!B2)&gt;12,5,IF(SUMIFS(Data!X:X,Data!A:A,'#ligaSYR'!B2)&gt;9,3, IF(SUMIFS(Data!X:X,Data!A:A,'#ligaSYR'!B2)&gt;4,1,0)))</f>
        <v>0</v>
      </c>
      <c r="V2" s="43">
        <f>SUM(C2:U2)</f>
        <v>106.66466666666668</v>
      </c>
      <c r="W2" s="43">
        <f>SUMIFS(Data!D:D,Data!A:A,'#ligaSYR'!B2)</f>
        <v>868.11999999999989</v>
      </c>
      <c r="X2" s="44" t="str">
        <f>IF(VLOOKUP(B2,Participanti!A:D,4,0)=0," ","New")</f>
        <v xml:space="preserve"> </v>
      </c>
      <c r="Y2" s="142">
        <f>MEDIAN(C2:T2)</f>
        <v>5.4866666666666672</v>
      </c>
      <c r="Z2" s="44">
        <f>A2</f>
        <v>1</v>
      </c>
    </row>
    <row r="3" spans="1:28" ht="13.8" x14ac:dyDescent="0.3">
      <c r="A3" s="42">
        <v>2</v>
      </c>
      <c r="B3" s="42" t="s">
        <v>51</v>
      </c>
      <c r="C3" s="43">
        <f>IF(SUMIFS(Data!$S:$S,Data!$A:$A,$B3,Data!$C:$C,C$1)=0,"",SUMIFS(Data!$S:$S,Data!$A:$A,$B3,Data!$C:$C,C$1))</f>
        <v>4.5861190476190474</v>
      </c>
      <c r="D3" s="43">
        <f>IF(SUMIFS(Data!$S:$S,Data!$A:$A,$B3,Data!$C:$C,D$1)=0,"",SUMIFS(Data!$S:$S,Data!$A:$A,$B3,Data!$C:$C,D$1))</f>
        <v>7.1293333333333333</v>
      </c>
      <c r="E3" s="43">
        <f>IF(SUMIFS(Data!$S:$S,Data!$A:$A,$B3,Data!$C:$C,E$1)=0,"",SUMIFS(Data!$S:$S,Data!$A:$A,$B3,Data!$C:$C,E$1))</f>
        <v>5.3393333333333333</v>
      </c>
      <c r="F3" s="43">
        <f>IF(SUMIFS(Data!$S:$S,Data!$A:$A,$B3,Data!$C:$C,F$1)=0,"",SUMIFS(Data!$S:$S,Data!$A:$A,$B3,Data!$C:$C,F$1))</f>
        <v>5.8426666666666662</v>
      </c>
      <c r="G3" s="43">
        <f>IF(SUMIFS(Data!$S:$S,Data!$A:$A,$B3,Data!$C:$C,G$1)=0,"",SUMIFS(Data!$S:$S,Data!$A:$A,$B3,Data!$C:$C,G$1))</f>
        <v>5.2526666666666664</v>
      </c>
      <c r="H3" s="43">
        <f>IF(SUMIFS(Data!$S:$S,Data!$A:$A,$B3,Data!$C:$C,H$1)=0,"",SUMIFS(Data!$S:$S,Data!$A:$A,$B3,Data!$C:$C,H$1))</f>
        <v>5.5</v>
      </c>
      <c r="I3" s="43">
        <f>IF(SUMIFS(Data!$S:$S,Data!$A:$A,$B3,Data!$C:$C,I$1)=0,"",SUMIFS(Data!$S:$S,Data!$A:$A,$B3,Data!$C:$C,I$1))</f>
        <v>5.5453333333333328</v>
      </c>
      <c r="J3" s="43">
        <f>IF(SUMIFS(Data!$S:$S,Data!$A:$A,$B3,Data!$C:$C,J$1)=0,"",SUMIFS(Data!$S:$S,Data!$A:$A,$B3,Data!$C:$C,J$1))</f>
        <v>3.8077619047619047</v>
      </c>
      <c r="K3" s="43">
        <f>IF(SUMIFS(Data!$S:$S,Data!$A:$A,$B3,Data!$C:$C,K$1)=0,"",SUMIFS(Data!$S:$S,Data!$A:$A,$B3,Data!$C:$C,K$1))</f>
        <v>4.6806666666666663</v>
      </c>
      <c r="L3" s="43">
        <f>IF(SUMIFS(Data!$S:$S,Data!$A:$A,$B3,Data!$C:$C,L$1)=0,"",SUMIFS(Data!$S:$S,Data!$A:$A,$B3,Data!$C:$C,L$1))</f>
        <v>2.5430000000000001</v>
      </c>
      <c r="M3" s="43">
        <f>IF(SUMIFS(Data!$S:$S,Data!$A:$A,$B3,Data!$C:$C,M$1)=0,"",SUMIFS(Data!$S:$S,Data!$A:$A,$B3,Data!$C:$C,M$1))</f>
        <v>3.4273333333333333</v>
      </c>
      <c r="N3" s="43">
        <f>IF(SUMIFS(Data!$S:$S,Data!$A:$A,$B3,Data!$C:$C,N$1)=0,"",SUMIFS(Data!$S:$S,Data!$A:$A,$B3,Data!$C:$C,N$1))</f>
        <v>5.333333333333333</v>
      </c>
      <c r="O3" s="43">
        <f>IF(SUMIFS(Data!$S:$S,Data!$A:$A,$B3,Data!$C:$C,O$1)=0,"",SUMIFS(Data!$S:$S,Data!$A:$A,$B3,Data!$C:$C,O$1))</f>
        <v>3.5</v>
      </c>
      <c r="P3" s="43">
        <f>IF(SUMIFS(Data!$S:$S,Data!$A:$A,$B3,Data!$C:$C,P$1)=0,"",SUMIFS(Data!$S:$S,Data!$A:$A,$B3,Data!$C:$C,P$1))</f>
        <v>1.5</v>
      </c>
      <c r="Q3" s="43">
        <f>IF(SUMIFS(Data!$S:$S,Data!$A:$A,$B3,Data!$C:$C,Q$1)=0,"",SUMIFS(Data!$S:$S,Data!$A:$A,$B3,Data!$C:$C,Q$1))</f>
        <v>3.1980000000000004</v>
      </c>
      <c r="R3" s="43">
        <f>IF(SUMIFS(Data!$S:$S,Data!$A:$A,$B3,Data!$C:$C,R$1)=0,"",SUMIFS(Data!$S:$S,Data!$A:$A,$B3,Data!$C:$C,R$1))</f>
        <v>6.6493333333333338</v>
      </c>
      <c r="S3" s="43">
        <f>IF(SUMIFS(Data!$S:$S,Data!$A:$A,$B3,Data!$C:$C,S$1)=0,"",SUMIFS(Data!$S:$S,Data!$A:$A,$B3,Data!$C:$C,S$1))</f>
        <v>6.131333333333334</v>
      </c>
      <c r="T3" s="43">
        <f>IF(SUMIFS(Data!$S:$S,Data!$A:$A,$B3,Data!$C:$C,T$1)=0,"",SUMIFS(Data!$S:$S,Data!$A:$A,$B3,Data!$C:$C,T$1))</f>
        <v>3.75</v>
      </c>
      <c r="U3" s="43">
        <f>IF(SUMIFS(Data!X:X,Data!A:A,'#ligaSYR'!B3)&gt;12,5,IF(SUMIFS(Data!X:X,Data!A:A,'#ligaSYR'!B3)&gt;9,3, IF(SUMIFS(Data!X:X,Data!A:A,'#ligaSYR'!B3)&gt;4,1,0)))</f>
        <v>0</v>
      </c>
      <c r="V3" s="43">
        <f>SUM(C3:U3)</f>
        <v>83.716214285714273</v>
      </c>
      <c r="W3" s="43">
        <f>SUMIFS(Data!D:D,Data!A:A,'#ligaSYR'!B3)</f>
        <v>461.51</v>
      </c>
      <c r="X3" s="44" t="str">
        <f>IF(VLOOKUP(B3,Participanti!A:D,4,0)=0," ","New")</f>
        <v xml:space="preserve"> </v>
      </c>
      <c r="Y3" s="142">
        <f>MEDIAN(C3:T3)</f>
        <v>4.9666666666666668</v>
      </c>
      <c r="Z3" s="44">
        <f t="shared" ref="Z3:Z37" si="0">A3</f>
        <v>2</v>
      </c>
    </row>
    <row r="4" spans="1:28" ht="13.8" x14ac:dyDescent="0.3">
      <c r="A4" s="42">
        <v>3</v>
      </c>
      <c r="B4" s="42" t="s">
        <v>111</v>
      </c>
      <c r="C4" s="43">
        <f>IF(SUMIFS(Data!$S:$S,Data!$A:$A,$B4,Data!$C:$C,C$1)=0,"",SUMIFS(Data!$S:$S,Data!$A:$A,$B4,Data!$C:$C,C$1))</f>
        <v>4.8966666666666674</v>
      </c>
      <c r="D4" s="43">
        <f>IF(SUMIFS(Data!$S:$S,Data!$A:$A,$B4,Data!$C:$C,D$1)=0,"",SUMIFS(Data!$S:$S,Data!$A:$A,$B4,Data!$C:$C,D$1))</f>
        <v>4.229166666666667</v>
      </c>
      <c r="E4" s="43">
        <f>IF(SUMIFS(Data!$S:$S,Data!$A:$A,$B4,Data!$C:$C,E$1)=0,"",SUMIFS(Data!$S:$S,Data!$A:$A,$B4,Data!$C:$C,E$1))</f>
        <v>5.0553333333333335</v>
      </c>
      <c r="F4" s="43">
        <f>IF(SUMIFS(Data!$S:$S,Data!$A:$A,$B4,Data!$C:$C,F$1)=0,"",SUMIFS(Data!$S:$S,Data!$A:$A,$B4,Data!$C:$C,F$1))</f>
        <v>5.9873333333333338</v>
      </c>
      <c r="G4" s="43">
        <f>IF(SUMIFS(Data!$S:$S,Data!$A:$A,$B4,Data!$C:$C,G$1)=0,"",SUMIFS(Data!$S:$S,Data!$A:$A,$B4,Data!$C:$C,G$1))</f>
        <v>2.9761904761904763</v>
      </c>
      <c r="H4" s="43">
        <f>IF(SUMIFS(Data!$S:$S,Data!$A:$A,$B4,Data!$C:$C,H$1)=0,"",SUMIFS(Data!$S:$S,Data!$A:$A,$B4,Data!$C:$C,H$1))</f>
        <v>5.5</v>
      </c>
      <c r="I4" s="43">
        <f>IF(SUMIFS(Data!$S:$S,Data!$A:$A,$B4,Data!$C:$C,I$1)=0,"",SUMIFS(Data!$S:$S,Data!$A:$A,$B4,Data!$C:$C,I$1))</f>
        <v>3.2261904761904763</v>
      </c>
      <c r="J4" s="43">
        <f>IF(SUMIFS(Data!$S:$S,Data!$A:$A,$B4,Data!$C:$C,J$1)=0,"",SUMIFS(Data!$S:$S,Data!$A:$A,$B4,Data!$C:$C,J$1))</f>
        <v>4.25</v>
      </c>
      <c r="K4" s="43">
        <f>IF(SUMIFS(Data!$S:$S,Data!$A:$A,$B4,Data!$C:$C,K$1)=0,"",SUMIFS(Data!$S:$S,Data!$A:$A,$B4,Data!$C:$C,K$1))</f>
        <v>3.6</v>
      </c>
      <c r="L4" s="43">
        <f>IF(SUMIFS(Data!$S:$S,Data!$A:$A,$B4,Data!$C:$C,L$1)=0,"",SUMIFS(Data!$S:$S,Data!$A:$A,$B4,Data!$C:$C,L$1))</f>
        <v>5.1479999999999997</v>
      </c>
      <c r="M4" s="43">
        <f>IF(SUMIFS(Data!$S:$S,Data!$A:$A,$B4,Data!$C:$C,M$1)=0,"",SUMIFS(Data!$S:$S,Data!$A:$A,$B4,Data!$C:$C,M$1))</f>
        <v>3.2910714285714286</v>
      </c>
      <c r="N4" s="43">
        <f>IF(SUMIFS(Data!$S:$S,Data!$A:$A,$B4,Data!$C:$C,N$1)=0,"",SUMIFS(Data!$S:$S,Data!$A:$A,$B4,Data!$C:$C,N$1))</f>
        <v>2.1666666666666665</v>
      </c>
      <c r="O4" s="43">
        <f>IF(SUMIFS(Data!$S:$S,Data!$A:$A,$B4,Data!$C:$C,O$1)=0,"",SUMIFS(Data!$S:$S,Data!$A:$A,$B4,Data!$C:$C,O$1))</f>
        <v>4.4246666666666661</v>
      </c>
      <c r="P4" s="43">
        <f>IF(SUMIFS(Data!$S:$S,Data!$A:$A,$B4,Data!$C:$C,P$1)=0,"",SUMIFS(Data!$S:$S,Data!$A:$A,$B4,Data!$C:$C,P$1))</f>
        <v>3.2863095238095239</v>
      </c>
      <c r="Q4" s="43">
        <f>IF(SUMIFS(Data!$S:$S,Data!$A:$A,$B4,Data!$C:$C,Q$1)=0,"",SUMIFS(Data!$S:$S,Data!$A:$A,$B4,Data!$C:$C,Q$1))</f>
        <v>4.3499999999999996</v>
      </c>
      <c r="R4" s="43">
        <f>IF(SUMIFS(Data!$S:$S,Data!$A:$A,$B4,Data!$C:$C,R$1)=0,"",SUMIFS(Data!$S:$S,Data!$A:$A,$B4,Data!$C:$C,R$1))</f>
        <v>2.8517857142857141</v>
      </c>
      <c r="S4" s="43">
        <f>IF(SUMIFS(Data!$S:$S,Data!$A:$A,$B4,Data!$C:$C,S$1)=0,"",SUMIFS(Data!$S:$S,Data!$A:$A,$B4,Data!$C:$C,S$1))</f>
        <v>5.9626666666666672</v>
      </c>
      <c r="T4" s="43">
        <f>IF(SUMIFS(Data!$S:$S,Data!$A:$A,$B4,Data!$C:$C,T$1)=0,"",SUMIFS(Data!$S:$S,Data!$A:$A,$B4,Data!$C:$C,T$1))</f>
        <v>4.75</v>
      </c>
      <c r="U4" s="43">
        <f>IF(SUMIFS(Data!X:X,Data!A:A,'#ligaSYR'!B4)&gt;12,5,IF(SUMIFS(Data!X:X,Data!A:A,'#ligaSYR'!B4)&gt;9,3, IF(SUMIFS(Data!X:X,Data!A:A,'#ligaSYR'!B4)&gt;4,1,0)))</f>
        <v>5</v>
      </c>
      <c r="V4" s="43">
        <f>SUM(C4:U4)</f>
        <v>80.952047619047605</v>
      </c>
      <c r="W4" s="43">
        <f>SUMIFS(Data!D:D,Data!A:A,'#ligaSYR'!B4)</f>
        <v>362.31</v>
      </c>
      <c r="X4" s="44" t="str">
        <f>IF(VLOOKUP(B4,Participanti!A:D,4,0)=0," ","New")</f>
        <v xml:space="preserve"> </v>
      </c>
      <c r="Y4" s="142">
        <f>MEDIAN(C4:T4)</f>
        <v>4.3</v>
      </c>
      <c r="Z4" s="44">
        <f t="shared" si="0"/>
        <v>3</v>
      </c>
    </row>
    <row r="5" spans="1:28" ht="13.8" x14ac:dyDescent="0.3">
      <c r="A5" s="42">
        <v>4</v>
      </c>
      <c r="B5" s="42" t="s">
        <v>53</v>
      </c>
      <c r="C5" s="43">
        <f>IF(SUMIFS(Data!$S:$S,Data!$A:$A,$B5,Data!$C:$C,C$1)=0,"",SUMIFS(Data!$S:$S,Data!$A:$A,$B5,Data!$C:$C,C$1))</f>
        <v>6.8233333333333333</v>
      </c>
      <c r="D5" s="43">
        <f>IF(SUMIFS(Data!$S:$S,Data!$A:$A,$B5,Data!$C:$C,D$1)=0,"",SUMIFS(Data!$S:$S,Data!$A:$A,$B5,Data!$C:$C,D$1))</f>
        <v>3.8565476190476189</v>
      </c>
      <c r="E5" s="43">
        <f>IF(SUMIFS(Data!$S:$S,Data!$A:$A,$B5,Data!$C:$C,E$1)=0,"",SUMIFS(Data!$S:$S,Data!$A:$A,$B5,Data!$C:$C,E$1))</f>
        <v>3.833333333333333</v>
      </c>
      <c r="F5" s="43">
        <f>IF(SUMIFS(Data!$S:$S,Data!$A:$A,$B5,Data!$C:$C,F$1)=0,"",SUMIFS(Data!$S:$S,Data!$A:$A,$B5,Data!$C:$C,F$1))</f>
        <v>4.9899999999999993</v>
      </c>
      <c r="G5" s="43">
        <f>IF(SUMIFS(Data!$S:$S,Data!$A:$A,$B5,Data!$C:$C,G$1)=0,"",SUMIFS(Data!$S:$S,Data!$A:$A,$B5,Data!$C:$C,G$1))</f>
        <v>4.7873333333333337</v>
      </c>
      <c r="H5" s="43">
        <f>IF(SUMIFS(Data!$S:$S,Data!$A:$A,$B5,Data!$C:$C,H$1)=0,"",SUMIFS(Data!$S:$S,Data!$A:$A,$B5,Data!$C:$C,H$1))</f>
        <v>4.666666666666667</v>
      </c>
      <c r="I5" s="43">
        <f>IF(SUMIFS(Data!$S:$S,Data!$A:$A,$B5,Data!$C:$C,I$1)=0,"",SUMIFS(Data!$S:$S,Data!$A:$A,$B5,Data!$C:$C,I$1))</f>
        <v>5.623333333333334</v>
      </c>
      <c r="J5" s="43">
        <f>IF(SUMIFS(Data!$S:$S,Data!$A:$A,$B5,Data!$C:$C,J$1)=0,"",SUMIFS(Data!$S:$S,Data!$A:$A,$B5,Data!$C:$C,J$1))</f>
        <v>2.1925714285714282</v>
      </c>
      <c r="K5" s="43">
        <f>IF(SUMIFS(Data!$S:$S,Data!$A:$A,$B5,Data!$C:$C,K$1)=0,"",SUMIFS(Data!$S:$S,Data!$A:$A,$B5,Data!$C:$C,K$1))</f>
        <v>4.7756666666666669</v>
      </c>
      <c r="L5" s="43">
        <f>IF(SUMIFS(Data!$S:$S,Data!$A:$A,$B5,Data!$C:$C,L$1)=0,"",SUMIFS(Data!$S:$S,Data!$A:$A,$B5,Data!$C:$C,L$1))</f>
        <v>5</v>
      </c>
      <c r="M5" s="43">
        <f>IF(SUMIFS(Data!$S:$S,Data!$A:$A,$B5,Data!$C:$C,M$1)=0,"",SUMIFS(Data!$S:$S,Data!$A:$A,$B5,Data!$C:$C,M$1))</f>
        <v>2.9020000000000001</v>
      </c>
      <c r="N5" s="43">
        <f>IF(SUMIFS(Data!$S:$S,Data!$A:$A,$B5,Data!$C:$C,N$1)=0,"",SUMIFS(Data!$S:$S,Data!$A:$A,$B5,Data!$C:$C,N$1))</f>
        <v>5.166666666666667</v>
      </c>
      <c r="O5" s="43">
        <f>IF(SUMIFS(Data!$S:$S,Data!$A:$A,$B5,Data!$C:$C,O$1)=0,"",SUMIFS(Data!$S:$S,Data!$A:$A,$B5,Data!$C:$C,O$1))</f>
        <v>2.83</v>
      </c>
      <c r="P5" s="43">
        <f>IF(SUMIFS(Data!$S:$S,Data!$A:$A,$B5,Data!$C:$C,P$1)=0,"",SUMIFS(Data!$S:$S,Data!$A:$A,$B5,Data!$C:$C,P$1))</f>
        <v>5.9513333333333325</v>
      </c>
      <c r="Q5" s="43">
        <f>IF(SUMIFS(Data!$S:$S,Data!$A:$A,$B5,Data!$C:$C,Q$1)=0,"",SUMIFS(Data!$S:$S,Data!$A:$A,$B5,Data!$C:$C,Q$1))</f>
        <v>2.513095238095238</v>
      </c>
      <c r="R5" s="43" t="str">
        <f>IF(SUMIFS(Data!$S:$S,Data!$A:$A,$B5,Data!$C:$C,R$1)=0,"",SUMIFS(Data!$S:$S,Data!$A:$A,$B5,Data!$C:$C,R$1))</f>
        <v/>
      </c>
      <c r="S5" s="43">
        <f>IF(SUMIFS(Data!$S:$S,Data!$A:$A,$B5,Data!$C:$C,S$1)=0,"",SUMIFS(Data!$S:$S,Data!$A:$A,$B5,Data!$C:$C,S$1))</f>
        <v>4.29</v>
      </c>
      <c r="T5" s="43">
        <f>IF(SUMIFS(Data!$S:$S,Data!$A:$A,$B5,Data!$C:$C,T$1)=0,"",SUMIFS(Data!$S:$S,Data!$A:$A,$B5,Data!$C:$C,T$1))</f>
        <v>5.25</v>
      </c>
      <c r="U5" s="43">
        <f>IF(SUMIFS(Data!X:X,Data!A:A,'#ligaSYR'!B5)&gt;12,5,IF(SUMIFS(Data!X:X,Data!A:A,'#ligaSYR'!B5)&gt;9,3, IF(SUMIFS(Data!X:X,Data!A:A,'#ligaSYR'!B5)&gt;4,1,0)))</f>
        <v>3</v>
      </c>
      <c r="V5" s="43">
        <f>SUM(C5:U5)</f>
        <v>78.451880952380947</v>
      </c>
      <c r="W5" s="43">
        <f>SUMIFS(Data!D:D,Data!A:A,'#ligaSYR'!B5)</f>
        <v>372.24</v>
      </c>
      <c r="X5" s="44" t="str">
        <f>IF(VLOOKUP(B5,Participanti!A:D,4,0)=0," ","New")</f>
        <v xml:space="preserve"> </v>
      </c>
      <c r="Y5" s="142">
        <f>MEDIAN(C5:T5)</f>
        <v>4.7756666666666669</v>
      </c>
      <c r="Z5" s="44">
        <f t="shared" si="0"/>
        <v>4</v>
      </c>
    </row>
    <row r="6" spans="1:28" ht="13.8" x14ac:dyDescent="0.3">
      <c r="A6" s="42">
        <v>5</v>
      </c>
      <c r="B6" s="42" t="s">
        <v>102</v>
      </c>
      <c r="C6" s="43">
        <f>IF(SUMIFS(Data!$S:$S,Data!$A:$A,$B6,Data!$C:$C,C$1)=0,"",SUMIFS(Data!$S:$S,Data!$A:$A,$B6,Data!$C:$C,C$1))</f>
        <v>3.344642857142857</v>
      </c>
      <c r="D6" s="43">
        <f>IF(SUMIFS(Data!$S:$S,Data!$A:$A,$B6,Data!$C:$C,D$1)=0,"",SUMIFS(Data!$S:$S,Data!$A:$A,$B6,Data!$C:$C,D$1))</f>
        <v>4.7566666666666659</v>
      </c>
      <c r="E6" s="43">
        <f>IF(SUMIFS(Data!$S:$S,Data!$A:$A,$B6,Data!$C:$C,E$1)=0,"",SUMIFS(Data!$S:$S,Data!$A:$A,$B6,Data!$C:$C,E$1))</f>
        <v>3.9547619047619049</v>
      </c>
      <c r="F6" s="43">
        <f>IF(SUMIFS(Data!$S:$S,Data!$A:$A,$B6,Data!$C:$C,F$1)=0,"",SUMIFS(Data!$S:$S,Data!$A:$A,$B6,Data!$C:$C,F$1))</f>
        <v>4.7493333333333325</v>
      </c>
      <c r="G6" s="43">
        <f>IF(SUMIFS(Data!$S:$S,Data!$A:$A,$B6,Data!$C:$C,G$1)=0,"",SUMIFS(Data!$S:$S,Data!$A:$A,$B6,Data!$C:$C,G$1))</f>
        <v>4.3458333333333332</v>
      </c>
      <c r="H6" s="43">
        <f>IF(SUMIFS(Data!$S:$S,Data!$A:$A,$B6,Data!$C:$C,H$1)=0,"",SUMIFS(Data!$S:$S,Data!$A:$A,$B6,Data!$C:$C,H$1))</f>
        <v>2.6666666666666665</v>
      </c>
      <c r="I6" s="43">
        <f>IF(SUMIFS(Data!$S:$S,Data!$A:$A,$B6,Data!$C:$C,I$1)=0,"",SUMIFS(Data!$S:$S,Data!$A:$A,$B6,Data!$C:$C,I$1))</f>
        <v>4.4383333333333335</v>
      </c>
      <c r="J6" s="43">
        <f>IF(SUMIFS(Data!$S:$S,Data!$A:$A,$B6,Data!$C:$C,J$1)=0,"",SUMIFS(Data!$S:$S,Data!$A:$A,$B6,Data!$C:$C,J$1))</f>
        <v>4.0482142857142858</v>
      </c>
      <c r="K6" s="43">
        <f>IF(SUMIFS(Data!$S:$S,Data!$A:$A,$B6,Data!$C:$C,K$1)=0,"",SUMIFS(Data!$S:$S,Data!$A:$A,$B6,Data!$C:$C,K$1))</f>
        <v>4.1368333333333327</v>
      </c>
      <c r="L6" s="43">
        <f>IF(SUMIFS(Data!$S:$S,Data!$A:$A,$B6,Data!$C:$C,L$1)=0,"",SUMIFS(Data!$S:$S,Data!$A:$A,$B6,Data!$C:$C,L$1))</f>
        <v>3.9880952380952381</v>
      </c>
      <c r="M6" s="43">
        <f>IF(SUMIFS(Data!$S:$S,Data!$A:$A,$B6,Data!$C:$C,M$1)=0,"",SUMIFS(Data!$S:$S,Data!$A:$A,$B6,Data!$C:$C,M$1))</f>
        <v>4.7113333333333332</v>
      </c>
      <c r="N6" s="43">
        <f>IF(SUMIFS(Data!$S:$S,Data!$A:$A,$B6,Data!$C:$C,N$1)=0,"",SUMIFS(Data!$S:$S,Data!$A:$A,$B6,Data!$C:$C,N$1))</f>
        <v>2.3333333333333335</v>
      </c>
      <c r="O6" s="43">
        <f>IF(SUMIFS(Data!$S:$S,Data!$A:$A,$B6,Data!$C:$C,O$1)=0,"",SUMIFS(Data!$S:$S,Data!$A:$A,$B6,Data!$C:$C,O$1))</f>
        <v>4.0273809523809527</v>
      </c>
      <c r="P6" s="43">
        <f>IF(SUMIFS(Data!$S:$S,Data!$A:$A,$B6,Data!$C:$C,P$1)=0,"",SUMIFS(Data!$S:$S,Data!$A:$A,$B6,Data!$C:$C,P$1))</f>
        <v>4.0273809523809527</v>
      </c>
      <c r="Q6" s="43">
        <f>IF(SUMIFS(Data!$S:$S,Data!$A:$A,$B6,Data!$C:$C,Q$1)=0,"",SUMIFS(Data!$S:$S,Data!$A:$A,$B6,Data!$C:$C,Q$1))</f>
        <v>4.6842619047619047</v>
      </c>
      <c r="R6" s="43">
        <f>IF(SUMIFS(Data!$S:$S,Data!$A:$A,$B6,Data!$C:$C,R$1)=0,"",SUMIFS(Data!$S:$S,Data!$A:$A,$B6,Data!$C:$C,R$1))</f>
        <v>4.75</v>
      </c>
      <c r="S6" s="43">
        <f>IF(SUMIFS(Data!$S:$S,Data!$A:$A,$B6,Data!$C:$C,S$1)=0,"",SUMIFS(Data!$S:$S,Data!$A:$A,$B6,Data!$C:$C,S$1))</f>
        <v>3.5369047619047618</v>
      </c>
      <c r="T6" s="43">
        <f>IF(SUMIFS(Data!$S:$S,Data!$A:$A,$B6,Data!$C:$C,T$1)=0,"",SUMIFS(Data!$S:$S,Data!$A:$A,$B6,Data!$C:$C,T$1))</f>
        <v>3.5</v>
      </c>
      <c r="U6" s="43">
        <f>IF(SUMIFS(Data!X:X,Data!A:A,'#ligaSYR'!B6)&gt;12,5,IF(SUMIFS(Data!X:X,Data!A:A,'#ligaSYR'!B6)&gt;9,3, IF(SUMIFS(Data!X:X,Data!A:A,'#ligaSYR'!B6)&gt;4,1,0)))</f>
        <v>5</v>
      </c>
      <c r="V6" s="43">
        <f>SUM(C6:U6)</f>
        <v>76.99997619047619</v>
      </c>
      <c r="W6" s="43">
        <f>SUMIFS(Data!D:D,Data!A:A,'#ligaSYR'!B6)</f>
        <v>231.77000000000004</v>
      </c>
      <c r="X6" s="44" t="str">
        <f>IF(VLOOKUP(B6,Participanti!A:D,4,0)=0," ","New")</f>
        <v xml:space="preserve"> </v>
      </c>
      <c r="Y6" s="142">
        <f>MEDIAN(C6:T6)</f>
        <v>4.0377976190476197</v>
      </c>
      <c r="Z6" s="44">
        <f t="shared" si="0"/>
        <v>5</v>
      </c>
    </row>
    <row r="7" spans="1:28" ht="13.8" x14ac:dyDescent="0.3">
      <c r="A7" s="42">
        <v>6</v>
      </c>
      <c r="B7" s="42" t="s">
        <v>5</v>
      </c>
      <c r="C7" s="43">
        <f>IF(SUMIFS(Data!$S:$S,Data!$A:$A,$B7,Data!$C:$C,C$1)=0,"",SUMIFS(Data!$S:$S,Data!$A:$A,$B7,Data!$C:$C,C$1))</f>
        <v>3.441875</v>
      </c>
      <c r="D7" s="43">
        <f>IF(SUMIFS(Data!$S:$S,Data!$A:$A,$B7,Data!$C:$C,D$1)=0,"",SUMIFS(Data!$S:$S,Data!$A:$A,$B7,Data!$C:$C,D$1))</f>
        <v>4.5</v>
      </c>
      <c r="E7" s="43">
        <f>IF(SUMIFS(Data!$S:$S,Data!$A:$A,$B7,Data!$C:$C,E$1)=0,"",SUMIFS(Data!$S:$S,Data!$A:$A,$B7,Data!$C:$C,E$1))</f>
        <v>3.6</v>
      </c>
      <c r="F7" s="43">
        <f>IF(SUMIFS(Data!$S:$S,Data!$A:$A,$B7,Data!$C:$C,F$1)=0,"",SUMIFS(Data!$S:$S,Data!$A:$A,$B7,Data!$C:$C,F$1))</f>
        <v>3.625</v>
      </c>
      <c r="G7" s="43">
        <f>IF(SUMIFS(Data!$S:$S,Data!$A:$A,$B7,Data!$C:$C,G$1)=0,"",SUMIFS(Data!$S:$S,Data!$A:$A,$B7,Data!$C:$C,G$1))</f>
        <v>4.625</v>
      </c>
      <c r="H7" s="43">
        <f>IF(SUMIFS(Data!$S:$S,Data!$A:$A,$B7,Data!$C:$C,H$1)=0,"",SUMIFS(Data!$S:$S,Data!$A:$A,$B7,Data!$C:$C,H$1))</f>
        <v>3.3333333333333335</v>
      </c>
      <c r="I7" s="43">
        <f>IF(SUMIFS(Data!$S:$S,Data!$A:$A,$B7,Data!$C:$C,I$1)=0,"",SUMIFS(Data!$S:$S,Data!$A:$A,$B7,Data!$C:$C,I$1))</f>
        <v>3.01125</v>
      </c>
      <c r="J7" s="43">
        <f>IF(SUMIFS(Data!$S:$S,Data!$A:$A,$B7,Data!$C:$C,J$1)=0,"",SUMIFS(Data!$S:$S,Data!$A:$A,$B7,Data!$C:$C,J$1))</f>
        <v>3.3125</v>
      </c>
      <c r="K7" s="43">
        <f>IF(SUMIFS(Data!$S:$S,Data!$A:$A,$B7,Data!$C:$C,K$1)=0,"",SUMIFS(Data!$S:$S,Data!$A:$A,$B7,Data!$C:$C,K$1))</f>
        <v>3.30375</v>
      </c>
      <c r="L7" s="43">
        <f>IF(SUMIFS(Data!$S:$S,Data!$A:$A,$B7,Data!$C:$C,L$1)=0,"",SUMIFS(Data!$S:$S,Data!$A:$A,$B7,Data!$C:$C,L$1))</f>
        <v>1.5</v>
      </c>
      <c r="M7" s="43">
        <f>IF(SUMIFS(Data!$S:$S,Data!$A:$A,$B7,Data!$C:$C,M$1)=0,"",SUMIFS(Data!$S:$S,Data!$A:$A,$B7,Data!$C:$C,M$1))</f>
        <v>6.266</v>
      </c>
      <c r="N7" s="43">
        <f>IF(SUMIFS(Data!$S:$S,Data!$A:$A,$B7,Data!$C:$C,N$1)=0,"",SUMIFS(Data!$S:$S,Data!$A:$A,$B7,Data!$C:$C,N$1))</f>
        <v>4</v>
      </c>
      <c r="O7" s="43">
        <f>IF(SUMIFS(Data!$S:$S,Data!$A:$A,$B7,Data!$C:$C,O$1)=0,"",SUMIFS(Data!$S:$S,Data!$A:$A,$B7,Data!$C:$C,O$1))</f>
        <v>3.80375</v>
      </c>
      <c r="P7" s="43">
        <f>IF(SUMIFS(Data!$S:$S,Data!$A:$A,$B7,Data!$C:$C,P$1)=0,"",SUMIFS(Data!$S:$S,Data!$A:$A,$B7,Data!$C:$C,P$1))</f>
        <v>3.1881249999999999</v>
      </c>
      <c r="Q7" s="43">
        <f>IF(SUMIFS(Data!$S:$S,Data!$A:$A,$B7,Data!$C:$C,Q$1)=0,"",SUMIFS(Data!$S:$S,Data!$A:$A,$B7,Data!$C:$C,Q$1))</f>
        <v>5.3166666666666664</v>
      </c>
      <c r="R7" s="43">
        <f>IF(SUMIFS(Data!$S:$S,Data!$A:$A,$B7,Data!$C:$C,R$1)=0,"",SUMIFS(Data!$S:$S,Data!$A:$A,$B7,Data!$C:$C,R$1))</f>
        <v>3.6256249999999999</v>
      </c>
      <c r="S7" s="43">
        <f>IF(SUMIFS(Data!$S:$S,Data!$A:$A,$B7,Data!$C:$C,S$1)=0,"",SUMIFS(Data!$S:$S,Data!$A:$A,$B7,Data!$C:$C,S$1))</f>
        <v>3.8812500000000001</v>
      </c>
      <c r="T7" s="43">
        <f>IF(SUMIFS(Data!$S:$S,Data!$A:$A,$B7,Data!$C:$C,T$1)=0,"",SUMIFS(Data!$S:$S,Data!$A:$A,$B7,Data!$C:$C,T$1))</f>
        <v>4</v>
      </c>
      <c r="U7" s="43">
        <f>IF(SUMIFS(Data!X:X,Data!A:A,'#ligaSYR'!B7)&gt;12,5,IF(SUMIFS(Data!X:X,Data!A:A,'#ligaSYR'!B7)&gt;9,3, IF(SUMIFS(Data!X:X,Data!A:A,'#ligaSYR'!B7)&gt;4,1,0)))</f>
        <v>5</v>
      </c>
      <c r="V7" s="43">
        <f>SUM(C7:U7)</f>
        <v>73.334124999999986</v>
      </c>
      <c r="W7" s="43">
        <f>SUMIFS(Data!D:D,Data!A:A,'#ligaSYR'!B7)</f>
        <v>208.72</v>
      </c>
      <c r="X7" s="44" t="str">
        <f>IF(VLOOKUP(B7,Participanti!A:D,4,0)=0," ","New")</f>
        <v xml:space="preserve"> </v>
      </c>
      <c r="Y7" s="142">
        <f>MEDIAN(C7:T7)</f>
        <v>3.6253124999999997</v>
      </c>
      <c r="Z7" s="44">
        <f t="shared" si="0"/>
        <v>6</v>
      </c>
      <c r="AB7" s="142"/>
    </row>
    <row r="8" spans="1:28" ht="13.8" x14ac:dyDescent="0.3">
      <c r="A8" s="42">
        <v>7</v>
      </c>
      <c r="B8" s="42" t="s">
        <v>159</v>
      </c>
      <c r="C8" s="43">
        <f>IF(SUMIFS(Data!$S:$S,Data!$A:$A,$B8,Data!$C:$C,C$1)=0,"",SUMIFS(Data!$S:$S,Data!$A:$A,$B8,Data!$C:$C,C$1))</f>
        <v>3.4381249999999999</v>
      </c>
      <c r="D8" s="43">
        <f>IF(SUMIFS(Data!$S:$S,Data!$A:$A,$B8,Data!$C:$C,D$1)=0,"",SUMIFS(Data!$S:$S,Data!$A:$A,$B8,Data!$C:$C,D$1))</f>
        <v>4.1306250000000002</v>
      </c>
      <c r="E8" s="43">
        <f>IF(SUMIFS(Data!$S:$S,Data!$A:$A,$B8,Data!$C:$C,E$1)=0,"",SUMIFS(Data!$S:$S,Data!$A:$A,$B8,Data!$C:$C,E$1))</f>
        <v>3.8131249999999999</v>
      </c>
      <c r="F8" s="43">
        <f>IF(SUMIFS(Data!$S:$S,Data!$A:$A,$B8,Data!$C:$C,F$1)=0,"",SUMIFS(Data!$S:$S,Data!$A:$A,$B8,Data!$C:$C,F$1))</f>
        <v>4.7</v>
      </c>
      <c r="G8" s="43">
        <f>IF(SUMIFS(Data!$S:$S,Data!$A:$A,$B8,Data!$C:$C,G$1)=0,"",SUMIFS(Data!$S:$S,Data!$A:$A,$B8,Data!$C:$C,G$1))</f>
        <v>4.4306666666666663</v>
      </c>
      <c r="H8" s="43">
        <f>IF(SUMIFS(Data!$S:$S,Data!$A:$A,$B8,Data!$C:$C,H$1)=0,"",SUMIFS(Data!$S:$S,Data!$A:$A,$B8,Data!$C:$C,H$1))</f>
        <v>3.3333333333333335</v>
      </c>
      <c r="I8" s="43">
        <f>IF(SUMIFS(Data!$S:$S,Data!$A:$A,$B8,Data!$C:$C,I$1)=0,"",SUMIFS(Data!$S:$S,Data!$A:$A,$B8,Data!$C:$C,I$1))</f>
        <v>4.5999999999999996</v>
      </c>
      <c r="J8" s="43">
        <f>IF(SUMIFS(Data!$S:$S,Data!$A:$A,$B8,Data!$C:$C,J$1)=0,"",SUMIFS(Data!$S:$S,Data!$A:$A,$B8,Data!$C:$C,J$1))</f>
        <v>3.4806249999999999</v>
      </c>
      <c r="K8" s="43">
        <f>IF(SUMIFS(Data!$S:$S,Data!$A:$A,$B8,Data!$C:$C,K$1)=0,"",SUMIFS(Data!$S:$S,Data!$A:$A,$B8,Data!$C:$C,K$1))</f>
        <v>3.6881249999999999</v>
      </c>
      <c r="L8" s="43">
        <f>IF(SUMIFS(Data!$S:$S,Data!$A:$A,$B8,Data!$C:$C,L$1)=0,"",SUMIFS(Data!$S:$S,Data!$A:$A,$B8,Data!$C:$C,L$1))</f>
        <v>3.4580416666666665</v>
      </c>
      <c r="M8" s="43">
        <f>IF(SUMIFS(Data!$S:$S,Data!$A:$A,$B8,Data!$C:$C,M$1)=0,"",SUMIFS(Data!$S:$S,Data!$A:$A,$B8,Data!$C:$C,M$1))</f>
        <v>3.4381249999999999</v>
      </c>
      <c r="N8" s="43">
        <f>IF(SUMIFS(Data!$S:$S,Data!$A:$A,$B8,Data!$C:$C,N$1)=0,"",SUMIFS(Data!$S:$S,Data!$A:$A,$B8,Data!$C:$C,N$1))</f>
        <v>3.6666666666666665</v>
      </c>
      <c r="O8" s="43">
        <f>IF(SUMIFS(Data!$S:$S,Data!$A:$A,$B8,Data!$C:$C,O$1)=0,"",SUMIFS(Data!$S:$S,Data!$A:$A,$B8,Data!$C:$C,O$1))</f>
        <v>3.1349999999999998</v>
      </c>
      <c r="P8" s="43">
        <f>IF(SUMIFS(Data!$S:$S,Data!$A:$A,$B8,Data!$C:$C,P$1)=0,"",SUMIFS(Data!$S:$S,Data!$A:$A,$B8,Data!$C:$C,P$1))</f>
        <v>5.4433333333333334</v>
      </c>
      <c r="Q8" s="43">
        <f>IF(SUMIFS(Data!$S:$S,Data!$A:$A,$B8,Data!$C:$C,Q$1)=0,"",SUMIFS(Data!$S:$S,Data!$A:$A,$B8,Data!$C:$C,Q$1))</f>
        <v>3.3131249999999999</v>
      </c>
      <c r="R8" s="43">
        <f>IF(SUMIFS(Data!$S:$S,Data!$A:$A,$B8,Data!$C:$C,R$1)=0,"",SUMIFS(Data!$S:$S,Data!$A:$A,$B8,Data!$C:$C,R$1))</f>
        <v>3.3131249999999999</v>
      </c>
      <c r="S8" s="43">
        <f>IF(SUMIFS(Data!$S:$S,Data!$A:$A,$B8,Data!$C:$C,S$1)=0,"",SUMIFS(Data!$S:$S,Data!$A:$A,$B8,Data!$C:$C,S$1))</f>
        <v>4.4000000000000004</v>
      </c>
      <c r="T8" s="43">
        <f>IF(SUMIFS(Data!$S:$S,Data!$A:$A,$B8,Data!$C:$C,T$1)=0,"",SUMIFS(Data!$S:$S,Data!$A:$A,$B8,Data!$C:$C,T$1))</f>
        <v>2</v>
      </c>
      <c r="U8" s="43">
        <f>IF(SUMIFS(Data!X:X,Data!A:A,'#ligaSYR'!B8)&gt;12,5,IF(SUMIFS(Data!X:X,Data!A:A,'#ligaSYR'!B8)&gt;9,3, IF(SUMIFS(Data!X:X,Data!A:A,'#ligaSYR'!B8)&gt;4,1,0)))</f>
        <v>5</v>
      </c>
      <c r="V8" s="43">
        <f>SUM(C8:U8)</f>
        <v>72.782041666666672</v>
      </c>
      <c r="W8" s="43">
        <f>SUMIFS(Data!D:D,Data!A:A,'#ligaSYR'!B8)</f>
        <v>230.41</v>
      </c>
      <c r="X8" s="44" t="str">
        <f>IF(VLOOKUP(B8,Participanti!A:D,4,0)=0," ","New")</f>
        <v xml:space="preserve"> </v>
      </c>
      <c r="Y8" s="142">
        <f>MEDIAN(C8:T8)</f>
        <v>3.573645833333333</v>
      </c>
      <c r="Z8" s="44">
        <f t="shared" si="0"/>
        <v>7</v>
      </c>
    </row>
    <row r="9" spans="1:28" ht="13.8" x14ac:dyDescent="0.3">
      <c r="A9" s="42">
        <v>8</v>
      </c>
      <c r="B9" s="42" t="s">
        <v>65</v>
      </c>
      <c r="C9" s="43">
        <f>IF(SUMIFS(Data!$S:$S,Data!$A:$A,$B9,Data!$C:$C,C$1)=0,"",SUMIFS(Data!$S:$S,Data!$A:$A,$B9,Data!$C:$C,C$1))</f>
        <v>4.329642857142856</v>
      </c>
      <c r="D9" s="43">
        <f>IF(SUMIFS(Data!$S:$S,Data!$A:$A,$B9,Data!$C:$C,D$1)=0,"",SUMIFS(Data!$S:$S,Data!$A:$A,$B9,Data!$C:$C,D$1))</f>
        <v>7.4813333333333336</v>
      </c>
      <c r="E9" s="43">
        <f>IF(SUMIFS(Data!$S:$S,Data!$A:$A,$B9,Data!$C:$C,E$1)=0,"",SUMIFS(Data!$S:$S,Data!$A:$A,$B9,Data!$C:$C,E$1))</f>
        <v>5.0659999999999998</v>
      </c>
      <c r="F9" s="43">
        <f>IF(SUMIFS(Data!$S:$S,Data!$A:$A,$B9,Data!$C:$C,F$1)=0,"",SUMIFS(Data!$S:$S,Data!$A:$A,$B9,Data!$C:$C,F$1))</f>
        <v>6.0873333333333335</v>
      </c>
      <c r="G9" s="43">
        <f>IF(SUMIFS(Data!$S:$S,Data!$A:$A,$B9,Data!$C:$C,G$1)=0,"",SUMIFS(Data!$S:$S,Data!$A:$A,$B9,Data!$C:$C,G$1))</f>
        <v>1.6839285714285714</v>
      </c>
      <c r="H9" s="43">
        <f>IF(SUMIFS(Data!$S:$S,Data!$A:$A,$B9,Data!$C:$C,H$1)=0,"",SUMIFS(Data!$S:$S,Data!$A:$A,$B9,Data!$C:$C,H$1))</f>
        <v>3.1666666666666665</v>
      </c>
      <c r="I9" s="43" t="str">
        <f>IF(SUMIFS(Data!$S:$S,Data!$A:$A,$B9,Data!$C:$C,I$1)=0,"",SUMIFS(Data!$S:$S,Data!$A:$A,$B9,Data!$C:$C,I$1))</f>
        <v/>
      </c>
      <c r="J9" s="43">
        <f>IF(SUMIFS(Data!$S:$S,Data!$A:$A,$B9,Data!$C:$C,J$1)=0,"",SUMIFS(Data!$S:$S,Data!$A:$A,$B9,Data!$C:$C,J$1))</f>
        <v>2.5299523809523805</v>
      </c>
      <c r="K9" s="43" t="str">
        <f>IF(SUMIFS(Data!$S:$S,Data!$A:$A,$B9,Data!$C:$C,K$1)=0,"",SUMIFS(Data!$S:$S,Data!$A:$A,$B9,Data!$C:$C,K$1))</f>
        <v/>
      </c>
      <c r="L9" s="43">
        <f>IF(SUMIFS(Data!$S:$S,Data!$A:$A,$B9,Data!$C:$C,L$1)=0,"",SUMIFS(Data!$S:$S,Data!$A:$A,$B9,Data!$C:$C,L$1))</f>
        <v>2.5482142857142858</v>
      </c>
      <c r="M9" s="43">
        <f>IF(SUMIFS(Data!$S:$S,Data!$A:$A,$B9,Data!$C:$C,M$1)=0,"",SUMIFS(Data!$S:$S,Data!$A:$A,$B9,Data!$C:$C,M$1))</f>
        <v>7.8033333333333328</v>
      </c>
      <c r="N9" s="43">
        <f>IF(SUMIFS(Data!$S:$S,Data!$A:$A,$B9,Data!$C:$C,N$1)=0,"",SUMIFS(Data!$S:$S,Data!$A:$A,$B9,Data!$C:$C,N$1))</f>
        <v>1.5</v>
      </c>
      <c r="O9" s="43">
        <f>IF(SUMIFS(Data!$S:$S,Data!$A:$A,$B9,Data!$C:$C,O$1)=0,"",SUMIFS(Data!$S:$S,Data!$A:$A,$B9,Data!$C:$C,O$1))</f>
        <v>1.9820714285714287</v>
      </c>
      <c r="P9" s="43">
        <f>IF(SUMIFS(Data!$S:$S,Data!$A:$A,$B9,Data!$C:$C,P$1)=0,"",SUMIFS(Data!$S:$S,Data!$A:$A,$B9,Data!$C:$C,P$1))</f>
        <v>11.560666666666666</v>
      </c>
      <c r="Q9" s="43">
        <f>IF(SUMIFS(Data!$S:$S,Data!$A:$A,$B9,Data!$C:$C,Q$1)=0,"",SUMIFS(Data!$S:$S,Data!$A:$A,$B9,Data!$C:$C,Q$1))</f>
        <v>9.4326666666666661</v>
      </c>
      <c r="R9" s="43">
        <f>IF(SUMIFS(Data!$S:$S,Data!$A:$A,$B9,Data!$C:$C,R$1)=0,"",SUMIFS(Data!$S:$S,Data!$A:$A,$B9,Data!$C:$C,R$1))</f>
        <v>1.5</v>
      </c>
      <c r="S9" s="43" t="str">
        <f>IF(SUMIFS(Data!$S:$S,Data!$A:$A,$B9,Data!$C:$C,S$1)=0,"",SUMIFS(Data!$S:$S,Data!$A:$A,$B9,Data!$C:$C,S$1))</f>
        <v/>
      </c>
      <c r="T9" s="43">
        <f>IF(SUMIFS(Data!$S:$S,Data!$A:$A,$B9,Data!$C:$C,T$1)=0,"",SUMIFS(Data!$S:$S,Data!$A:$A,$B9,Data!$C:$C,T$1))</f>
        <v>4.5</v>
      </c>
      <c r="U9" s="43">
        <f>IF(SUMIFS(Data!X:X,Data!A:A,'#ligaSYR'!B9)&gt;12,5,IF(SUMIFS(Data!X:X,Data!A:A,'#ligaSYR'!B9)&gt;9,3, IF(SUMIFS(Data!X:X,Data!A:A,'#ligaSYR'!B9)&gt;4,1,0)))</f>
        <v>1</v>
      </c>
      <c r="V9" s="43">
        <f>SUM(C9:U9)</f>
        <v>72.171809523809515</v>
      </c>
      <c r="W9" s="43">
        <f>SUMIFS(Data!D:D,Data!A:A,'#ligaSYR'!B9)</f>
        <v>426.66999999999996</v>
      </c>
      <c r="X9" s="44" t="str">
        <f>IF(VLOOKUP(B9,Participanti!A:D,4,0)=0," ","New")</f>
        <v xml:space="preserve"> </v>
      </c>
      <c r="Y9" s="142">
        <f>MEDIAN(C9:T9)</f>
        <v>4.329642857142856</v>
      </c>
      <c r="Z9" s="44">
        <f t="shared" si="0"/>
        <v>8</v>
      </c>
    </row>
    <row r="10" spans="1:28" ht="13.8" x14ac:dyDescent="0.3">
      <c r="A10" s="42">
        <v>9</v>
      </c>
      <c r="B10" s="42" t="s">
        <v>49</v>
      </c>
      <c r="C10" s="43">
        <f>IF(SUMIFS(Data!$S:$S,Data!$A:$A,$B10,Data!$C:$C,C$1)=0,"",SUMIFS(Data!$S:$S,Data!$A:$A,$B10,Data!$C:$C,C$1))</f>
        <v>4.2829047619047609</v>
      </c>
      <c r="D10" s="43">
        <f>IF(SUMIFS(Data!$S:$S,Data!$A:$A,$B10,Data!$C:$C,D$1)=0,"",SUMIFS(Data!$S:$S,Data!$A:$A,$B10,Data!$C:$C,D$1))</f>
        <v>3.3053571428571429</v>
      </c>
      <c r="E10" s="43">
        <f>IF(SUMIFS(Data!$S:$S,Data!$A:$A,$B10,Data!$C:$C,E$1)=0,"",SUMIFS(Data!$S:$S,Data!$A:$A,$B10,Data!$C:$C,E$1))</f>
        <v>3.6726190476190474</v>
      </c>
      <c r="F10" s="43">
        <f>IF(SUMIFS(Data!$S:$S,Data!$A:$A,$B10,Data!$C:$C,F$1)=0,"",SUMIFS(Data!$S:$S,Data!$A:$A,$B10,Data!$C:$C,F$1))</f>
        <v>3.6928571428571426</v>
      </c>
      <c r="G10" s="43">
        <f>IF(SUMIFS(Data!$S:$S,Data!$A:$A,$B10,Data!$C:$C,G$1)=0,"",SUMIFS(Data!$S:$S,Data!$A:$A,$B10,Data!$C:$C,G$1))</f>
        <v>3.4303571428571429</v>
      </c>
      <c r="H10" s="43">
        <f>IF(SUMIFS(Data!$S:$S,Data!$A:$A,$B10,Data!$C:$C,H$1)=0,"",SUMIFS(Data!$S:$S,Data!$A:$A,$B10,Data!$C:$C,H$1))</f>
        <v>3</v>
      </c>
      <c r="I10" s="43">
        <f>IF(SUMIFS(Data!$S:$S,Data!$A:$A,$B10,Data!$C:$C,I$1)=0,"",SUMIFS(Data!$S:$S,Data!$A:$A,$B10,Data!$C:$C,I$1))</f>
        <v>3.8928571428571432</v>
      </c>
      <c r="J10" s="43">
        <f>IF(SUMIFS(Data!$S:$S,Data!$A:$A,$B10,Data!$C:$C,J$1)=0,"",SUMIFS(Data!$S:$S,Data!$A:$A,$B10,Data!$C:$C,J$1))</f>
        <v>4.625</v>
      </c>
      <c r="K10" s="43">
        <f>IF(SUMIFS(Data!$S:$S,Data!$A:$A,$B10,Data!$C:$C,K$1)=0,"",SUMIFS(Data!$S:$S,Data!$A:$A,$B10,Data!$C:$C,K$1))</f>
        <v>4.5291666666666668</v>
      </c>
      <c r="L10" s="43">
        <f>IF(SUMIFS(Data!$S:$S,Data!$A:$A,$B10,Data!$C:$C,L$1)=0,"",SUMIFS(Data!$S:$S,Data!$A:$A,$B10,Data!$C:$C,L$1))</f>
        <v>4.1488095238095237</v>
      </c>
      <c r="M10" s="43">
        <f>IF(SUMIFS(Data!$S:$S,Data!$A:$A,$B10,Data!$C:$C,M$1)=0,"",SUMIFS(Data!$S:$S,Data!$A:$A,$B10,Data!$C:$C,M$1))</f>
        <v>3.7053571428571423</v>
      </c>
      <c r="N10" s="43">
        <f>IF(SUMIFS(Data!$S:$S,Data!$A:$A,$B10,Data!$C:$C,N$1)=0,"",SUMIFS(Data!$S:$S,Data!$A:$A,$B10,Data!$C:$C,N$1))</f>
        <v>3.25</v>
      </c>
      <c r="O10" s="43">
        <f>IF(SUMIFS(Data!$S:$S,Data!$A:$A,$B10,Data!$C:$C,O$1)=0,"",SUMIFS(Data!$S:$S,Data!$A:$A,$B10,Data!$C:$C,O$1))</f>
        <v>3.0612142857142857</v>
      </c>
      <c r="P10" s="43">
        <f>IF(SUMIFS(Data!$S:$S,Data!$A:$A,$B10,Data!$C:$C,P$1)=0,"",SUMIFS(Data!$S:$S,Data!$A:$A,$B10,Data!$C:$C,P$1))</f>
        <v>3.6261904761904762</v>
      </c>
      <c r="Q10" s="43">
        <f>IF(SUMIFS(Data!$S:$S,Data!$A:$A,$B10,Data!$C:$C,Q$1)=0,"",SUMIFS(Data!$S:$S,Data!$A:$A,$B10,Data!$C:$C,Q$1))</f>
        <v>2.5976190476190477</v>
      </c>
      <c r="R10" s="43">
        <f>IF(SUMIFS(Data!$S:$S,Data!$A:$A,$B10,Data!$C:$C,R$1)=0,"",SUMIFS(Data!$S:$S,Data!$A:$A,$B10,Data!$C:$C,R$1))</f>
        <v>2.8935952380952381</v>
      </c>
      <c r="S10" s="43">
        <f>IF(SUMIFS(Data!$S:$S,Data!$A:$A,$B10,Data!$C:$C,S$1)=0,"",SUMIFS(Data!$S:$S,Data!$A:$A,$B10,Data!$C:$C,S$1))</f>
        <v>3.8660000000000001</v>
      </c>
      <c r="T10" s="43">
        <f>IF(SUMIFS(Data!$S:$S,Data!$A:$A,$B10,Data!$C:$C,T$1)=0,"",SUMIFS(Data!$S:$S,Data!$A:$A,$B10,Data!$C:$C,T$1))</f>
        <v>3</v>
      </c>
      <c r="U10" s="43">
        <f>IF(SUMIFS(Data!X:X,Data!A:A,'#ligaSYR'!B10)&gt;12,5,IF(SUMIFS(Data!X:X,Data!A:A,'#ligaSYR'!B10)&gt;9,3, IF(SUMIFS(Data!X:X,Data!A:A,'#ligaSYR'!B10)&gt;4,1,0)))</f>
        <v>5</v>
      </c>
      <c r="V10" s="43">
        <f>SUM(C10:U10)</f>
        <v>69.579904761904771</v>
      </c>
      <c r="W10" s="43">
        <f>SUMIFS(Data!D:D,Data!A:A,'#ligaSYR'!B10)</f>
        <v>210.84000000000003</v>
      </c>
      <c r="X10" s="44" t="str">
        <f>IF(VLOOKUP(B10,Participanti!A:D,4,0)=0," ","New")</f>
        <v xml:space="preserve"> </v>
      </c>
      <c r="Y10" s="142">
        <f>MEDIAN(C10:T10)</f>
        <v>3.649404761904762</v>
      </c>
      <c r="Z10" s="44">
        <f t="shared" si="0"/>
        <v>9</v>
      </c>
    </row>
    <row r="11" spans="1:28" ht="13.8" x14ac:dyDescent="0.3">
      <c r="A11" s="42">
        <v>10</v>
      </c>
      <c r="B11" s="42" t="s">
        <v>119</v>
      </c>
      <c r="C11" s="43" t="str">
        <f>IF(SUMIFS(Data!$S:$S,Data!$A:$A,$B11,Data!$C:$C,C$1)=0,"",SUMIFS(Data!$S:$S,Data!$A:$A,$B11,Data!$C:$C,C$1))</f>
        <v/>
      </c>
      <c r="D11" s="43">
        <f>IF(SUMIFS(Data!$S:$S,Data!$A:$A,$B11,Data!$C:$C,D$1)=0,"",SUMIFS(Data!$S:$S,Data!$A:$A,$B11,Data!$C:$C,D$1))</f>
        <v>4.3494047619047622</v>
      </c>
      <c r="E11" s="43">
        <f>IF(SUMIFS(Data!$S:$S,Data!$A:$A,$B11,Data!$C:$C,E$1)=0,"",SUMIFS(Data!$S:$S,Data!$A:$A,$B11,Data!$C:$C,E$1))</f>
        <v>4.875</v>
      </c>
      <c r="F11" s="43">
        <f>IF(SUMIFS(Data!$S:$S,Data!$A:$A,$B11,Data!$C:$C,F$1)=0,"",SUMIFS(Data!$S:$S,Data!$A:$A,$B11,Data!$C:$C,F$1))</f>
        <v>3.5982142857142856</v>
      </c>
      <c r="G11" s="43">
        <f>IF(SUMIFS(Data!$S:$S,Data!$A:$A,$B11,Data!$C:$C,G$1)=0,"",SUMIFS(Data!$S:$S,Data!$A:$A,$B11,Data!$C:$C,G$1))</f>
        <v>4.75</v>
      </c>
      <c r="H11" s="43">
        <f>IF(SUMIFS(Data!$S:$S,Data!$A:$A,$B11,Data!$C:$C,H$1)=0,"",SUMIFS(Data!$S:$S,Data!$A:$A,$B11,Data!$C:$C,H$1))</f>
        <v>2.1666666666666665</v>
      </c>
      <c r="I11" s="43">
        <f>IF(SUMIFS(Data!$S:$S,Data!$A:$A,$B11,Data!$C:$C,I$1)=0,"",SUMIFS(Data!$S:$S,Data!$A:$A,$B11,Data!$C:$C,I$1))</f>
        <v>4.149404761904762</v>
      </c>
      <c r="J11" s="43">
        <f>IF(SUMIFS(Data!$S:$S,Data!$A:$A,$B11,Data!$C:$C,J$1)=0,"",SUMIFS(Data!$S:$S,Data!$A:$A,$B11,Data!$C:$C,J$1))</f>
        <v>4.8250000000000002</v>
      </c>
      <c r="K11" s="43">
        <f>IF(SUMIFS(Data!$S:$S,Data!$A:$A,$B11,Data!$C:$C,K$1)=0,"",SUMIFS(Data!$S:$S,Data!$A:$A,$B11,Data!$C:$C,K$1))</f>
        <v>2.7875000000000001</v>
      </c>
      <c r="L11" s="43">
        <f>IF(SUMIFS(Data!$S:$S,Data!$A:$A,$B11,Data!$C:$C,L$1)=0,"",SUMIFS(Data!$S:$S,Data!$A:$A,$B11,Data!$C:$C,L$1))</f>
        <v>3.7797619047619047</v>
      </c>
      <c r="M11" s="43">
        <f>IF(SUMIFS(Data!$S:$S,Data!$A:$A,$B11,Data!$C:$C,M$1)=0,"",SUMIFS(Data!$S:$S,Data!$A:$A,$B11,Data!$C:$C,M$1))</f>
        <v>4.6833333333333336</v>
      </c>
      <c r="N11" s="43">
        <f>IF(SUMIFS(Data!$S:$S,Data!$A:$A,$B11,Data!$C:$C,N$1)=0,"",SUMIFS(Data!$S:$S,Data!$A:$A,$B11,Data!$C:$C,N$1))</f>
        <v>1.5</v>
      </c>
      <c r="O11" s="43">
        <f>IF(SUMIFS(Data!$S:$S,Data!$A:$A,$B11,Data!$C:$C,O$1)=0,"",SUMIFS(Data!$S:$S,Data!$A:$A,$B11,Data!$C:$C,O$1))</f>
        <v>4.2071428571428573</v>
      </c>
      <c r="P11" s="43">
        <f>IF(SUMIFS(Data!$S:$S,Data!$A:$A,$B11,Data!$C:$C,P$1)=0,"",SUMIFS(Data!$S:$S,Data!$A:$A,$B11,Data!$C:$C,P$1))</f>
        <v>3.7154761904761902</v>
      </c>
      <c r="Q11" s="43">
        <f>IF(SUMIFS(Data!$S:$S,Data!$A:$A,$B11,Data!$C:$C,Q$1)=0,"",SUMIFS(Data!$S:$S,Data!$A:$A,$B11,Data!$C:$C,Q$1))</f>
        <v>4.8250000000000002</v>
      </c>
      <c r="R11" s="43">
        <f>IF(SUMIFS(Data!$S:$S,Data!$A:$A,$B11,Data!$C:$C,R$1)=0,"",SUMIFS(Data!$S:$S,Data!$A:$A,$B11,Data!$C:$C,R$1))</f>
        <v>3.5119047619047619</v>
      </c>
      <c r="S11" s="43">
        <f>IF(SUMIFS(Data!$S:$S,Data!$A:$A,$B11,Data!$C:$C,S$1)=0,"",SUMIFS(Data!$S:$S,Data!$A:$A,$B11,Data!$C:$C,S$1))</f>
        <v>3.6785714285714284</v>
      </c>
      <c r="T11" s="43">
        <f>IF(SUMIFS(Data!$S:$S,Data!$A:$A,$B11,Data!$C:$C,T$1)=0,"",SUMIFS(Data!$S:$S,Data!$A:$A,$B11,Data!$C:$C,T$1))</f>
        <v>1.25</v>
      </c>
      <c r="U11" s="43">
        <f>IF(SUMIFS(Data!X:X,Data!A:A,'#ligaSYR'!B11)&gt;12,5,IF(SUMIFS(Data!X:X,Data!A:A,'#ligaSYR'!B11)&gt;9,3, IF(SUMIFS(Data!X:X,Data!A:A,'#ligaSYR'!B11)&gt;4,1,0)))</f>
        <v>5</v>
      </c>
      <c r="V11" s="43">
        <f>SUM(C11:U11)</f>
        <v>67.652380952380952</v>
      </c>
      <c r="W11" s="43">
        <f>SUMIFS(Data!D:D,Data!A:A,'#ligaSYR'!B11)</f>
        <v>228.64</v>
      </c>
      <c r="X11" s="44" t="str">
        <f>IF(VLOOKUP(B11,Participanti!A:D,4,0)=0," ","New")</f>
        <v xml:space="preserve"> </v>
      </c>
      <c r="Y11" s="142">
        <f>MEDIAN(C11:T11)</f>
        <v>3.7797619047619047</v>
      </c>
      <c r="Z11" s="44">
        <f t="shared" si="0"/>
        <v>10</v>
      </c>
    </row>
    <row r="12" spans="1:28" ht="13.8" x14ac:dyDescent="0.3">
      <c r="A12" s="42">
        <v>11</v>
      </c>
      <c r="B12" s="42" t="s">
        <v>132</v>
      </c>
      <c r="C12" s="43">
        <f>IF(SUMIFS(Data!$S:$S,Data!$A:$A,$B12,Data!$C:$C,C$1)=0,"",SUMIFS(Data!$S:$S,Data!$A:$A,$B12,Data!$C:$C,C$1))</f>
        <v>3.8178571428571426</v>
      </c>
      <c r="D12" s="43">
        <f>IF(SUMIFS(Data!$S:$S,Data!$A:$A,$B12,Data!$C:$C,D$1)=0,"",SUMIFS(Data!$S:$S,Data!$A:$A,$B12,Data!$C:$C,D$1))</f>
        <v>4.0210476190476196</v>
      </c>
      <c r="E12" s="43">
        <f>IF(SUMIFS(Data!$S:$S,Data!$A:$A,$B12,Data!$C:$C,E$1)=0,"",SUMIFS(Data!$S:$S,Data!$A:$A,$B12,Data!$C:$C,E$1))</f>
        <v>5.3150000000000004</v>
      </c>
      <c r="F12" s="43" t="str">
        <f>IF(SUMIFS(Data!$S:$S,Data!$A:$A,$B12,Data!$C:$C,F$1)=0,"",SUMIFS(Data!$S:$S,Data!$A:$A,$B12,Data!$C:$C,F$1))</f>
        <v/>
      </c>
      <c r="G12" s="43">
        <f>IF(SUMIFS(Data!$S:$S,Data!$A:$A,$B12,Data!$C:$C,G$1)=0,"",SUMIFS(Data!$S:$S,Data!$A:$A,$B12,Data!$C:$C,G$1))</f>
        <v>5.0423095238095232</v>
      </c>
      <c r="H12" s="43">
        <f>IF(SUMIFS(Data!$S:$S,Data!$A:$A,$B12,Data!$C:$C,H$1)=0,"",SUMIFS(Data!$S:$S,Data!$A:$A,$B12,Data!$C:$C,H$1))</f>
        <v>5</v>
      </c>
      <c r="I12" s="43">
        <f>IF(SUMIFS(Data!$S:$S,Data!$A:$A,$B12,Data!$C:$C,I$1)=0,"",SUMIFS(Data!$S:$S,Data!$A:$A,$B12,Data!$C:$C,I$1))</f>
        <v>4.8659999999999997</v>
      </c>
      <c r="J12" s="43">
        <f>IF(SUMIFS(Data!$S:$S,Data!$A:$A,$B12,Data!$C:$C,J$1)=0,"",SUMIFS(Data!$S:$S,Data!$A:$A,$B12,Data!$C:$C,J$1))</f>
        <v>3.421642857142857</v>
      </c>
      <c r="K12" s="43">
        <f>IF(SUMIFS(Data!$S:$S,Data!$A:$A,$B12,Data!$C:$C,K$1)=0,"",SUMIFS(Data!$S:$S,Data!$A:$A,$B12,Data!$C:$C,K$1))</f>
        <v>1.5</v>
      </c>
      <c r="L12" s="43" t="str">
        <f>IF(SUMIFS(Data!$S:$S,Data!$A:$A,$B12,Data!$C:$C,L$1)=0,"",SUMIFS(Data!$S:$S,Data!$A:$A,$B12,Data!$C:$C,L$1))</f>
        <v/>
      </c>
      <c r="M12" s="43">
        <f>IF(SUMIFS(Data!$S:$S,Data!$A:$A,$B12,Data!$C:$C,M$1)=0,"",SUMIFS(Data!$S:$S,Data!$A:$A,$B12,Data!$C:$C,M$1))</f>
        <v>3.1199761904761907</v>
      </c>
      <c r="N12" s="43">
        <f>IF(SUMIFS(Data!$S:$S,Data!$A:$A,$B12,Data!$C:$C,N$1)=0,"",SUMIFS(Data!$S:$S,Data!$A:$A,$B12,Data!$C:$C,N$1))</f>
        <v>3.1666666666666665</v>
      </c>
      <c r="O12" s="43" t="str">
        <f>IF(SUMIFS(Data!$S:$S,Data!$A:$A,$B12,Data!$C:$C,O$1)=0,"",SUMIFS(Data!$S:$S,Data!$A:$A,$B12,Data!$C:$C,O$1))</f>
        <v/>
      </c>
      <c r="P12" s="43">
        <f>IF(SUMIFS(Data!$S:$S,Data!$A:$A,$B12,Data!$C:$C,P$1)=0,"",SUMIFS(Data!$S:$S,Data!$A:$A,$B12,Data!$C:$C,P$1))</f>
        <v>4.3673809523809526</v>
      </c>
      <c r="Q12" s="43">
        <f>IF(SUMIFS(Data!$S:$S,Data!$A:$A,$B12,Data!$C:$C,Q$1)=0,"",SUMIFS(Data!$S:$S,Data!$A:$A,$B12,Data!$C:$C,Q$1))</f>
        <v>6.2202380952380949</v>
      </c>
      <c r="R12" s="43">
        <f>IF(SUMIFS(Data!$S:$S,Data!$A:$A,$B12,Data!$C:$C,R$1)=0,"",SUMIFS(Data!$S:$S,Data!$A:$A,$B12,Data!$C:$C,R$1))</f>
        <v>5.0373333333333337</v>
      </c>
      <c r="S12" s="43">
        <f>IF(SUMIFS(Data!$S:$S,Data!$A:$A,$B12,Data!$C:$C,S$1)=0,"",SUMIFS(Data!$S:$S,Data!$A:$A,$B12,Data!$C:$C,S$1))</f>
        <v>5.1060000000000008</v>
      </c>
      <c r="T12" s="43">
        <f>IF(SUMIFS(Data!$S:$S,Data!$A:$A,$B12,Data!$C:$C,T$1)=0,"",SUMIFS(Data!$S:$S,Data!$A:$A,$B12,Data!$C:$C,T$1))</f>
        <v>4.25</v>
      </c>
      <c r="U12" s="43">
        <f>IF(SUMIFS(Data!X:X,Data!A:A,'#ligaSYR'!B12)&gt;12,5,IF(SUMIFS(Data!X:X,Data!A:A,'#ligaSYR'!B12)&gt;9,3, IF(SUMIFS(Data!X:X,Data!A:A,'#ligaSYR'!B12)&gt;4,1,0)))</f>
        <v>3</v>
      </c>
      <c r="V12" s="43">
        <f>SUM(C12:U12)</f>
        <v>67.251452380952372</v>
      </c>
      <c r="W12" s="43">
        <f>SUMIFS(Data!D:D,Data!A:A,'#ligaSYR'!B12)</f>
        <v>195.23</v>
      </c>
      <c r="X12" s="44" t="str">
        <f>IF(VLOOKUP(B12,Participanti!A:D,4,0)=0," ","New")</f>
        <v xml:space="preserve"> </v>
      </c>
      <c r="Y12" s="142">
        <f>MEDIAN(C12:T12)</f>
        <v>4.3673809523809526</v>
      </c>
      <c r="Z12" s="44">
        <f t="shared" si="0"/>
        <v>11</v>
      </c>
    </row>
    <row r="13" spans="1:28" ht="13.8" x14ac:dyDescent="0.3">
      <c r="A13" s="42">
        <v>12</v>
      </c>
      <c r="B13" s="42" t="s">
        <v>220</v>
      </c>
      <c r="C13" s="43" t="str">
        <f>IF(SUMIFS(Data!$S:$S,Data!$A:$A,$B13,Data!$C:$C,C$1)=0,"",SUMIFS(Data!$S:$S,Data!$A:$A,$B13,Data!$C:$C,C$1))</f>
        <v/>
      </c>
      <c r="D13" s="43" t="str">
        <f>IF(SUMIFS(Data!$S:$S,Data!$A:$A,$B13,Data!$C:$C,D$1)=0,"",SUMIFS(Data!$S:$S,Data!$A:$A,$B13,Data!$C:$C,D$1))</f>
        <v/>
      </c>
      <c r="E13" s="43">
        <f>IF(SUMIFS(Data!$S:$S,Data!$A:$A,$B13,Data!$C:$C,E$1)=0,"",SUMIFS(Data!$S:$S,Data!$A:$A,$B13,Data!$C:$C,E$1))</f>
        <v>5.3839999999999995</v>
      </c>
      <c r="F13" s="43">
        <f>IF(SUMIFS(Data!$S:$S,Data!$A:$A,$B13,Data!$C:$C,F$1)=0,"",SUMIFS(Data!$S:$S,Data!$A:$A,$B13,Data!$C:$C,F$1))</f>
        <v>5.0173333333333341</v>
      </c>
      <c r="G13" s="43">
        <f>IF(SUMIFS(Data!$S:$S,Data!$A:$A,$B13,Data!$C:$C,G$1)=0,"",SUMIFS(Data!$S:$S,Data!$A:$A,$B13,Data!$C:$C,G$1))</f>
        <v>2.4218809523809521</v>
      </c>
      <c r="H13" s="43">
        <f>IF(SUMIFS(Data!$S:$S,Data!$A:$A,$B13,Data!$C:$C,H$1)=0,"",SUMIFS(Data!$S:$S,Data!$A:$A,$B13,Data!$C:$C,H$1))</f>
        <v>0.66666666666666663</v>
      </c>
      <c r="I13" s="43">
        <f>IF(SUMIFS(Data!$S:$S,Data!$A:$A,$B13,Data!$C:$C,I$1)=0,"",SUMIFS(Data!$S:$S,Data!$A:$A,$B13,Data!$C:$C,I$1))</f>
        <v>5.5093333333333332</v>
      </c>
      <c r="J13" s="43">
        <f>IF(SUMIFS(Data!$S:$S,Data!$A:$A,$B13,Data!$C:$C,J$1)=0,"",SUMIFS(Data!$S:$S,Data!$A:$A,$B13,Data!$C:$C,J$1))</f>
        <v>2.175238095238095</v>
      </c>
      <c r="K13" s="43">
        <f>IF(SUMIFS(Data!$S:$S,Data!$A:$A,$B13,Data!$C:$C,K$1)=0,"",SUMIFS(Data!$S:$S,Data!$A:$A,$B13,Data!$C:$C,K$1))</f>
        <v>5.5956666666666663</v>
      </c>
      <c r="L13" s="43">
        <f>IF(SUMIFS(Data!$S:$S,Data!$A:$A,$B13,Data!$C:$C,L$1)=0,"",SUMIFS(Data!$S:$S,Data!$A:$A,$B13,Data!$C:$C,L$1))</f>
        <v>2.2825952380952383</v>
      </c>
      <c r="M13" s="43">
        <f>IF(SUMIFS(Data!$S:$S,Data!$A:$A,$B13,Data!$C:$C,M$1)=0,"",SUMIFS(Data!$S:$S,Data!$A:$A,$B13,Data!$C:$C,M$1))</f>
        <v>5.7566666666666668</v>
      </c>
      <c r="N13" s="43">
        <f>IF(SUMIFS(Data!$S:$S,Data!$A:$A,$B13,Data!$C:$C,N$1)=0,"",SUMIFS(Data!$S:$S,Data!$A:$A,$B13,Data!$C:$C,N$1))</f>
        <v>1</v>
      </c>
      <c r="O13" s="43">
        <f>IF(SUMIFS(Data!$S:$S,Data!$A:$A,$B13,Data!$C:$C,O$1)=0,"",SUMIFS(Data!$S:$S,Data!$A:$A,$B13,Data!$C:$C,O$1))</f>
        <v>4.708333333333333</v>
      </c>
      <c r="P13" s="43">
        <f>IF(SUMIFS(Data!$S:$S,Data!$A:$A,$B13,Data!$C:$C,P$1)=0,"",SUMIFS(Data!$S:$S,Data!$A:$A,$B13,Data!$C:$C,P$1))</f>
        <v>4.3934523809523807</v>
      </c>
      <c r="Q13" s="43">
        <f>IF(SUMIFS(Data!$S:$S,Data!$A:$A,$B13,Data!$C:$C,Q$1)=0,"",SUMIFS(Data!$S:$S,Data!$A:$A,$B13,Data!$C:$C,Q$1))</f>
        <v>6.0699999999999994</v>
      </c>
      <c r="R13" s="43">
        <f>IF(SUMIFS(Data!$S:$S,Data!$A:$A,$B13,Data!$C:$C,R$1)=0,"",SUMIFS(Data!$S:$S,Data!$A:$A,$B13,Data!$C:$C,R$1))</f>
        <v>2.5326666666666666</v>
      </c>
      <c r="S13" s="43">
        <f>IF(SUMIFS(Data!$S:$S,Data!$A:$A,$B13,Data!$C:$C,S$1)=0,"",SUMIFS(Data!$S:$S,Data!$A:$A,$B13,Data!$C:$C,S$1))</f>
        <v>6.0359999999999996</v>
      </c>
      <c r="T13" s="43">
        <f>IF(SUMIFS(Data!$S:$S,Data!$A:$A,$B13,Data!$C:$C,T$1)=0,"",SUMIFS(Data!$S:$S,Data!$A:$A,$B13,Data!$C:$C,T$1))</f>
        <v>0.75</v>
      </c>
      <c r="U13" s="43">
        <f>IF(SUMIFS(Data!X:X,Data!A:A,'#ligaSYR'!B13)&gt;12,5,IF(SUMIFS(Data!X:X,Data!A:A,'#ligaSYR'!B13)&gt;9,3, IF(SUMIFS(Data!X:X,Data!A:A,'#ligaSYR'!B13)&gt;4,1,0)))</f>
        <v>3</v>
      </c>
      <c r="V13" s="43">
        <f>SUM(C13:U13)</f>
        <v>63.299833333333339</v>
      </c>
      <c r="W13" s="43">
        <f>SUMIFS(Data!D:D,Data!A:A,'#ligaSYR'!B13)</f>
        <v>324.31</v>
      </c>
      <c r="X13" s="44" t="str">
        <f>IF(VLOOKUP(B13,Participanti!A:D,4,0)=0," ","New")</f>
        <v>New</v>
      </c>
      <c r="Y13" s="142">
        <f>MEDIAN(C13:T13)</f>
        <v>4.5508928571428573</v>
      </c>
      <c r="Z13" s="44">
        <f t="shared" si="0"/>
        <v>12</v>
      </c>
    </row>
    <row r="14" spans="1:28" ht="13.8" x14ac:dyDescent="0.3">
      <c r="A14" s="42">
        <v>13</v>
      </c>
      <c r="B14" s="42" t="s">
        <v>103</v>
      </c>
      <c r="C14" s="43">
        <f>IF(SUMIFS(Data!$S:$S,Data!$A:$A,$B14,Data!$C:$C,C$1)=0,"",SUMIFS(Data!$S:$S,Data!$A:$A,$B14,Data!$C:$C,C$1))</f>
        <v>2.625</v>
      </c>
      <c r="D14" s="43">
        <f>IF(SUMIFS(Data!$S:$S,Data!$A:$A,$B14,Data!$C:$C,D$1)=0,"",SUMIFS(Data!$S:$S,Data!$A:$A,$B14,Data!$C:$C,D$1))</f>
        <v>4.3250000000000002</v>
      </c>
      <c r="E14" s="43">
        <f>IF(SUMIFS(Data!$S:$S,Data!$A:$A,$B14,Data!$C:$C,E$1)=0,"",SUMIFS(Data!$S:$S,Data!$A:$A,$B14,Data!$C:$C,E$1))</f>
        <v>3.5625</v>
      </c>
      <c r="F14" s="43">
        <f>IF(SUMIFS(Data!$S:$S,Data!$A:$A,$B14,Data!$C:$C,F$1)=0,"",SUMIFS(Data!$S:$S,Data!$A:$A,$B14,Data!$C:$C,F$1))</f>
        <v>4.25</v>
      </c>
      <c r="G14" s="43">
        <f>IF(SUMIFS(Data!$S:$S,Data!$A:$A,$B14,Data!$C:$C,G$1)=0,"",SUMIFS(Data!$S:$S,Data!$A:$A,$B14,Data!$C:$C,G$1))</f>
        <v>2.13</v>
      </c>
      <c r="H14" s="43">
        <f>IF(SUMIFS(Data!$S:$S,Data!$A:$A,$B14,Data!$C:$C,H$1)=0,"",SUMIFS(Data!$S:$S,Data!$A:$A,$B14,Data!$C:$C,H$1))</f>
        <v>3.8333333333333335</v>
      </c>
      <c r="I14" s="43">
        <f>IF(SUMIFS(Data!$S:$S,Data!$A:$A,$B14,Data!$C:$C,I$1)=0,"",SUMIFS(Data!$S:$S,Data!$A:$A,$B14,Data!$C:$C,I$1))</f>
        <v>3.3125</v>
      </c>
      <c r="J14" s="43">
        <f>IF(SUMIFS(Data!$S:$S,Data!$A:$A,$B14,Data!$C:$C,J$1)=0,"",SUMIFS(Data!$S:$S,Data!$A:$A,$B14,Data!$C:$C,J$1))</f>
        <v>1.75</v>
      </c>
      <c r="K14" s="43">
        <f>IF(SUMIFS(Data!$S:$S,Data!$A:$A,$B14,Data!$C:$C,K$1)=0,"",SUMIFS(Data!$S:$S,Data!$A:$A,$B14,Data!$C:$C,K$1))</f>
        <v>2.8125</v>
      </c>
      <c r="L14" s="43">
        <f>IF(SUMIFS(Data!$S:$S,Data!$A:$A,$B14,Data!$C:$C,L$1)=0,"",SUMIFS(Data!$S:$S,Data!$A:$A,$B14,Data!$C:$C,L$1))</f>
        <v>2.3824999999999998</v>
      </c>
      <c r="M14" s="43">
        <f>IF(SUMIFS(Data!$S:$S,Data!$A:$A,$B14,Data!$C:$C,M$1)=0,"",SUMIFS(Data!$S:$S,Data!$A:$A,$B14,Data!$C:$C,M$1))</f>
        <v>4.2770000000000001</v>
      </c>
      <c r="N14" s="43">
        <f>IF(SUMIFS(Data!$S:$S,Data!$A:$A,$B14,Data!$C:$C,N$1)=0,"",SUMIFS(Data!$S:$S,Data!$A:$A,$B14,Data!$C:$C,N$1))</f>
        <v>1.6666666666666667</v>
      </c>
      <c r="O14" s="43">
        <f>IF(SUMIFS(Data!$S:$S,Data!$A:$A,$B14,Data!$C:$C,O$1)=0,"",SUMIFS(Data!$S:$S,Data!$A:$A,$B14,Data!$C:$C,O$1))</f>
        <v>2.5</v>
      </c>
      <c r="P14" s="43">
        <f>IF(SUMIFS(Data!$S:$S,Data!$A:$A,$B14,Data!$C:$C,P$1)=0,"",SUMIFS(Data!$S:$S,Data!$A:$A,$B14,Data!$C:$C,P$1))</f>
        <v>2.8756249999999999</v>
      </c>
      <c r="Q14" s="43">
        <f>IF(SUMIFS(Data!$S:$S,Data!$A:$A,$B14,Data!$C:$C,Q$1)=0,"",SUMIFS(Data!$S:$S,Data!$A:$A,$B14,Data!$C:$C,Q$1))</f>
        <v>2.8756249999999999</v>
      </c>
      <c r="R14" s="43">
        <f>IF(SUMIFS(Data!$S:$S,Data!$A:$A,$B14,Data!$C:$C,R$1)=0,"",SUMIFS(Data!$S:$S,Data!$A:$A,$B14,Data!$C:$C,R$1))</f>
        <v>3.6893750000000001</v>
      </c>
      <c r="S14" s="43">
        <f>IF(SUMIFS(Data!$S:$S,Data!$A:$A,$B14,Data!$C:$C,S$1)=0,"",SUMIFS(Data!$S:$S,Data!$A:$A,$B14,Data!$C:$C,S$1))</f>
        <v>3.25</v>
      </c>
      <c r="T14" s="43">
        <f>IF(SUMIFS(Data!$S:$S,Data!$A:$A,$B14,Data!$C:$C,T$1)=0,"",SUMIFS(Data!$S:$S,Data!$A:$A,$B14,Data!$C:$C,T$1))</f>
        <v>4</v>
      </c>
      <c r="U14" s="43">
        <f>IF(SUMIFS(Data!X:X,Data!A:A,'#ligaSYR'!B14)&gt;12,5,IF(SUMIFS(Data!X:X,Data!A:A,'#ligaSYR'!B14)&gt;9,3, IF(SUMIFS(Data!X:X,Data!A:A,'#ligaSYR'!B14)&gt;4,1,0)))</f>
        <v>5</v>
      </c>
      <c r="V14" s="43">
        <f>SUM(C14:U14)</f>
        <v>61.11762499999999</v>
      </c>
      <c r="W14" s="43">
        <f>SUMIFS(Data!D:D,Data!A:A,'#ligaSYR'!B14)</f>
        <v>188.16999999999996</v>
      </c>
      <c r="X14" s="44" t="str">
        <f>IF(VLOOKUP(B14,Participanti!A:D,4,0)=0," ","New")</f>
        <v xml:space="preserve"> </v>
      </c>
      <c r="Y14" s="142">
        <f>MEDIAN(C14:T14)</f>
        <v>3.0628124999999997</v>
      </c>
      <c r="Z14" s="44">
        <f t="shared" si="0"/>
        <v>13</v>
      </c>
    </row>
    <row r="15" spans="1:28" ht="13.8" x14ac:dyDescent="0.3">
      <c r="A15" s="42">
        <v>14</v>
      </c>
      <c r="B15" s="42" t="s">
        <v>118</v>
      </c>
      <c r="C15" s="43" t="str">
        <f>IF(SUMIFS(Data!$S:$S,Data!$A:$A,$B15,Data!$C:$C,C$1)=0,"",SUMIFS(Data!$S:$S,Data!$A:$A,$B15,Data!$C:$C,C$1))</f>
        <v/>
      </c>
      <c r="D15" s="43" t="str">
        <f>IF(SUMIFS(Data!$S:$S,Data!$A:$A,$B15,Data!$C:$C,D$1)=0,"",SUMIFS(Data!$S:$S,Data!$A:$A,$B15,Data!$C:$C,D$1))</f>
        <v/>
      </c>
      <c r="E15" s="43">
        <f>IF(SUMIFS(Data!$S:$S,Data!$A:$A,$B15,Data!$C:$C,E$1)=0,"",SUMIFS(Data!$S:$S,Data!$A:$A,$B15,Data!$C:$C,E$1))</f>
        <v>4.8250000000000002</v>
      </c>
      <c r="F15" s="43">
        <f>IF(SUMIFS(Data!$S:$S,Data!$A:$A,$B15,Data!$C:$C,F$1)=0,"",SUMIFS(Data!$S:$S,Data!$A:$A,$B15,Data!$C:$C,F$1))</f>
        <v>3.9702380952380953</v>
      </c>
      <c r="G15" s="43">
        <f>IF(SUMIFS(Data!$S:$S,Data!$A:$A,$B15,Data!$C:$C,G$1)=0,"",SUMIFS(Data!$S:$S,Data!$A:$A,$B15,Data!$C:$C,G$1))</f>
        <v>3.9702380952380953</v>
      </c>
      <c r="H15" s="43">
        <f>IF(SUMIFS(Data!$S:$S,Data!$A:$A,$B15,Data!$C:$C,H$1)=0,"",SUMIFS(Data!$S:$S,Data!$A:$A,$B15,Data!$C:$C,H$1))</f>
        <v>3.8333333333333335</v>
      </c>
      <c r="I15" s="43">
        <f>IF(SUMIFS(Data!$S:$S,Data!$A:$A,$B15,Data!$C:$C,I$1)=0,"",SUMIFS(Data!$S:$S,Data!$A:$A,$B15,Data!$C:$C,I$1))</f>
        <v>4.9000000000000004</v>
      </c>
      <c r="J15" s="43">
        <f>IF(SUMIFS(Data!$S:$S,Data!$A:$A,$B15,Data!$C:$C,J$1)=0,"",SUMIFS(Data!$S:$S,Data!$A:$A,$B15,Data!$C:$C,J$1))</f>
        <v>3.2321428571428572</v>
      </c>
      <c r="K15" s="43">
        <f>IF(SUMIFS(Data!$S:$S,Data!$A:$A,$B15,Data!$C:$C,K$1)=0,"",SUMIFS(Data!$S:$S,Data!$A:$A,$B15,Data!$C:$C,K$1))</f>
        <v>4.125</v>
      </c>
      <c r="L15" s="43">
        <f>IF(SUMIFS(Data!$S:$S,Data!$A:$A,$B15,Data!$C:$C,L$1)=0,"",SUMIFS(Data!$S:$S,Data!$A:$A,$B15,Data!$C:$C,L$1))</f>
        <v>4.4749999999999996</v>
      </c>
      <c r="M15" s="43">
        <f>IF(SUMIFS(Data!$S:$S,Data!$A:$A,$B15,Data!$C:$C,M$1)=0,"",SUMIFS(Data!$S:$S,Data!$A:$A,$B15,Data!$C:$C,M$1))</f>
        <v>4.7249999999999996</v>
      </c>
      <c r="N15" s="43">
        <f>IF(SUMIFS(Data!$S:$S,Data!$A:$A,$B15,Data!$C:$C,N$1)=0,"",SUMIFS(Data!$S:$S,Data!$A:$A,$B15,Data!$C:$C,N$1))</f>
        <v>3</v>
      </c>
      <c r="O15" s="43">
        <f>IF(SUMIFS(Data!$S:$S,Data!$A:$A,$B15,Data!$C:$C,O$1)=0,"",SUMIFS(Data!$S:$S,Data!$A:$A,$B15,Data!$C:$C,O$1))</f>
        <v>4.2285714285714286</v>
      </c>
      <c r="P15" s="43" t="str">
        <f>IF(SUMIFS(Data!$S:$S,Data!$A:$A,$B15,Data!$C:$C,P$1)=0,"",SUMIFS(Data!$S:$S,Data!$A:$A,$B15,Data!$C:$C,P$1))</f>
        <v/>
      </c>
      <c r="Q15" s="43">
        <f>IF(SUMIFS(Data!$S:$S,Data!$A:$A,$B15,Data!$C:$C,Q$1)=0,"",SUMIFS(Data!$S:$S,Data!$A:$A,$B15,Data!$C:$C,Q$1))</f>
        <v>2.8815476190476188</v>
      </c>
      <c r="R15" s="43">
        <f>IF(SUMIFS(Data!$S:$S,Data!$A:$A,$B15,Data!$C:$C,R$1)=0,"",SUMIFS(Data!$S:$S,Data!$A:$A,$B15,Data!$C:$C,R$1))</f>
        <v>3.7107142857142859</v>
      </c>
      <c r="S15" s="43">
        <f>IF(SUMIFS(Data!$S:$S,Data!$A:$A,$B15,Data!$C:$C,S$1)=0,"",SUMIFS(Data!$S:$S,Data!$A:$A,$B15,Data!$C:$C,S$1))</f>
        <v>3.355952380952381</v>
      </c>
      <c r="T15" s="43">
        <f>IF(SUMIFS(Data!$S:$S,Data!$A:$A,$B15,Data!$C:$C,T$1)=0,"",SUMIFS(Data!$S:$S,Data!$A:$A,$B15,Data!$C:$C,T$1))</f>
        <v>2</v>
      </c>
      <c r="U15" s="43">
        <f>IF(SUMIFS(Data!X:X,Data!A:A,'#ligaSYR'!B15)&gt;12,5,IF(SUMIFS(Data!X:X,Data!A:A,'#ligaSYR'!B15)&gt;9,3, IF(SUMIFS(Data!X:X,Data!A:A,'#ligaSYR'!B15)&gt;4,1,0)))</f>
        <v>3</v>
      </c>
      <c r="V15" s="43">
        <f>SUM(C15:U15)</f>
        <v>60.232738095238098</v>
      </c>
      <c r="W15" s="43">
        <f>SUMIFS(Data!D:D,Data!A:A,'#ligaSYR'!B15)</f>
        <v>235.99</v>
      </c>
      <c r="X15" s="44" t="str">
        <f>IF(VLOOKUP(B15,Participanti!A:D,4,0)=0," ","New")</f>
        <v xml:space="preserve"> </v>
      </c>
      <c r="Y15" s="142">
        <f>MEDIAN(C15:T15)</f>
        <v>3.9702380952380953</v>
      </c>
      <c r="Z15" s="44">
        <f t="shared" si="0"/>
        <v>14</v>
      </c>
    </row>
    <row r="16" spans="1:28" ht="13.8" x14ac:dyDescent="0.3">
      <c r="A16" s="42">
        <v>15</v>
      </c>
      <c r="B16" s="42" t="s">
        <v>157</v>
      </c>
      <c r="C16" s="43">
        <f>IF(SUMIFS(Data!$S:$S,Data!$A:$A,$B16,Data!$C:$C,C$1)=0,"",SUMIFS(Data!$S:$S,Data!$A:$A,$B16,Data!$C:$C,C$1))</f>
        <v>2.3292083333333333</v>
      </c>
      <c r="D16" s="43">
        <f>IF(SUMIFS(Data!$S:$S,Data!$A:$A,$B16,Data!$C:$C,D$1)=0,"",SUMIFS(Data!$S:$S,Data!$A:$A,$B16,Data!$C:$C,D$1))</f>
        <v>2.9381249999999999</v>
      </c>
      <c r="E16" s="43">
        <f>IF(SUMIFS(Data!$S:$S,Data!$A:$A,$B16,Data!$C:$C,E$1)=0,"",SUMIFS(Data!$S:$S,Data!$A:$A,$B16,Data!$C:$C,E$1))</f>
        <v>3.25</v>
      </c>
      <c r="F16" s="43">
        <f>IF(SUMIFS(Data!$S:$S,Data!$A:$A,$B16,Data!$C:$C,F$1)=0,"",SUMIFS(Data!$S:$S,Data!$A:$A,$B16,Data!$C:$C,F$1))</f>
        <v>2.9187500000000002</v>
      </c>
      <c r="G16" s="43">
        <f>IF(SUMIFS(Data!$S:$S,Data!$A:$A,$B16,Data!$C:$C,G$1)=0,"",SUMIFS(Data!$S:$S,Data!$A:$A,$B16,Data!$C:$C,G$1))</f>
        <v>3.964375</v>
      </c>
      <c r="H16" s="43">
        <f>IF(SUMIFS(Data!$S:$S,Data!$A:$A,$B16,Data!$C:$C,H$1)=0,"",SUMIFS(Data!$S:$S,Data!$A:$A,$B16,Data!$C:$C,H$1))</f>
        <v>3.3333333333333335</v>
      </c>
      <c r="I16" s="43">
        <f>IF(SUMIFS(Data!$S:$S,Data!$A:$A,$B16,Data!$C:$C,I$1)=0,"",SUMIFS(Data!$S:$S,Data!$A:$A,$B16,Data!$C:$C,I$1))</f>
        <v>4.5853333333333337</v>
      </c>
      <c r="J16" s="43">
        <f>IF(SUMIFS(Data!$S:$S,Data!$A:$A,$B16,Data!$C:$C,J$1)=0,"",SUMIFS(Data!$S:$S,Data!$A:$A,$B16,Data!$C:$C,J$1))</f>
        <v>3.2506249999999999</v>
      </c>
      <c r="K16" s="43">
        <f>IF(SUMIFS(Data!$S:$S,Data!$A:$A,$B16,Data!$C:$C,K$1)=0,"",SUMIFS(Data!$S:$S,Data!$A:$A,$B16,Data!$C:$C,K$1))</f>
        <v>2.7327083333333335</v>
      </c>
      <c r="L16" s="43">
        <f>IF(SUMIFS(Data!$S:$S,Data!$A:$A,$B16,Data!$C:$C,L$1)=0,"",SUMIFS(Data!$S:$S,Data!$A:$A,$B16,Data!$C:$C,L$1))</f>
        <v>3.1881249999999999</v>
      </c>
      <c r="M16" s="43">
        <f>IF(SUMIFS(Data!$S:$S,Data!$A:$A,$B16,Data!$C:$C,M$1)=0,"",SUMIFS(Data!$S:$S,Data!$A:$A,$B16,Data!$C:$C,M$1))</f>
        <v>2.8756249999999999</v>
      </c>
      <c r="N16" s="43">
        <f>IF(SUMIFS(Data!$S:$S,Data!$A:$A,$B16,Data!$C:$C,N$1)=0,"",SUMIFS(Data!$S:$S,Data!$A:$A,$B16,Data!$C:$C,N$1))</f>
        <v>2.3333333333333335</v>
      </c>
      <c r="O16" s="43">
        <f>IF(SUMIFS(Data!$S:$S,Data!$A:$A,$B16,Data!$C:$C,O$1)=0,"",SUMIFS(Data!$S:$S,Data!$A:$A,$B16,Data!$C:$C,O$1))</f>
        <v>3.1218750000000002</v>
      </c>
      <c r="P16" s="43">
        <f>IF(SUMIFS(Data!$S:$S,Data!$A:$A,$B16,Data!$C:$C,P$1)=0,"",SUMIFS(Data!$S:$S,Data!$A:$A,$B16,Data!$C:$C,P$1))</f>
        <v>2.3768750000000001</v>
      </c>
      <c r="Q16" s="43">
        <f>IF(SUMIFS(Data!$S:$S,Data!$A:$A,$B16,Data!$C:$C,Q$1)=0,"",SUMIFS(Data!$S:$S,Data!$A:$A,$B16,Data!$C:$C,Q$1))</f>
        <v>3.3756249999999999</v>
      </c>
      <c r="R16" s="43">
        <f>IF(SUMIFS(Data!$S:$S,Data!$A:$A,$B16,Data!$C:$C,R$1)=0,"",SUMIFS(Data!$S:$S,Data!$A:$A,$B16,Data!$C:$C,R$1))</f>
        <v>3.0826666666666664</v>
      </c>
      <c r="S16" s="43">
        <f>IF(SUMIFS(Data!$S:$S,Data!$A:$A,$B16,Data!$C:$C,S$1)=0,"",SUMIFS(Data!$S:$S,Data!$A:$A,$B16,Data!$C:$C,S$1))</f>
        <v>2.8787500000000001</v>
      </c>
      <c r="T16" s="43">
        <f>IF(SUMIFS(Data!$S:$S,Data!$A:$A,$B16,Data!$C:$C,T$1)=0,"",SUMIFS(Data!$S:$S,Data!$A:$A,$B16,Data!$C:$C,T$1))</f>
        <v>1.5</v>
      </c>
      <c r="U16" s="43">
        <f>IF(SUMIFS(Data!X:X,Data!A:A,'#ligaSYR'!B16)&gt;12,5,IF(SUMIFS(Data!X:X,Data!A:A,'#ligaSYR'!B16)&gt;9,3, IF(SUMIFS(Data!X:X,Data!A:A,'#ligaSYR'!B16)&gt;4,1,0)))</f>
        <v>5</v>
      </c>
      <c r="V16" s="43">
        <f>SUM(C16:U16)</f>
        <v>59.035333333333341</v>
      </c>
      <c r="W16" s="43">
        <f>SUMIFS(Data!D:D,Data!A:A,'#ligaSYR'!B16)</f>
        <v>136.52000000000004</v>
      </c>
      <c r="X16" s="44" t="str">
        <f>IF(VLOOKUP(B16,Participanti!A:D,4,0)=0," ","New")</f>
        <v xml:space="preserve"> </v>
      </c>
      <c r="Y16" s="142">
        <f>MEDIAN(C16:T16)</f>
        <v>3.0103958333333329</v>
      </c>
      <c r="Z16" s="44">
        <f t="shared" si="0"/>
        <v>15</v>
      </c>
    </row>
    <row r="17" spans="1:26" ht="13.8" x14ac:dyDescent="0.3">
      <c r="A17" s="42">
        <v>16</v>
      </c>
      <c r="B17" s="42" t="s">
        <v>203</v>
      </c>
      <c r="C17" s="43">
        <f>IF(SUMIFS(Data!$S:$S,Data!$A:$A,$B17,Data!$C:$C,C$1)=0,"",SUMIFS(Data!$S:$S,Data!$A:$A,$B17,Data!$C:$C,C$1))</f>
        <v>3.8893750000000002</v>
      </c>
      <c r="D17" s="43">
        <f>IF(SUMIFS(Data!$S:$S,Data!$A:$A,$B17,Data!$C:$C,D$1)=0,"",SUMIFS(Data!$S:$S,Data!$A:$A,$B17,Data!$C:$C,D$1))</f>
        <v>4</v>
      </c>
      <c r="E17" s="43">
        <f>IF(SUMIFS(Data!$S:$S,Data!$A:$A,$B17,Data!$C:$C,E$1)=0,"",SUMIFS(Data!$S:$S,Data!$A:$A,$B17,Data!$C:$C,E$1))</f>
        <v>4.4320000000000004</v>
      </c>
      <c r="F17" s="43">
        <f>IF(SUMIFS(Data!$S:$S,Data!$A:$A,$B17,Data!$C:$C,F$1)=0,"",SUMIFS(Data!$S:$S,Data!$A:$A,$B17,Data!$C:$C,F$1))</f>
        <v>4.4766666666666666</v>
      </c>
      <c r="G17" s="43">
        <f>IF(SUMIFS(Data!$S:$S,Data!$A:$A,$B17,Data!$C:$C,G$1)=0,"",SUMIFS(Data!$S:$S,Data!$A:$A,$B17,Data!$C:$C,G$1))</f>
        <v>1.4381249999999999</v>
      </c>
      <c r="H17" s="43">
        <f>IF(SUMIFS(Data!$S:$S,Data!$A:$A,$B17,Data!$C:$C,H$1)=0,"",SUMIFS(Data!$S:$S,Data!$A:$A,$B17,Data!$C:$C,H$1))</f>
        <v>2.3333333333333335</v>
      </c>
      <c r="I17" s="43">
        <f>IF(SUMIFS(Data!$S:$S,Data!$A:$A,$B17,Data!$C:$C,I$1)=0,"",SUMIFS(Data!$S:$S,Data!$A:$A,$B17,Data!$C:$C,I$1))</f>
        <v>4.2479999999999993</v>
      </c>
      <c r="J17" s="43">
        <f>IF(SUMIFS(Data!$S:$S,Data!$A:$A,$B17,Data!$C:$C,J$1)=0,"",SUMIFS(Data!$S:$S,Data!$A:$A,$B17,Data!$C:$C,J$1))</f>
        <v>3.7993749999999999</v>
      </c>
      <c r="K17" s="43">
        <f>IF(SUMIFS(Data!$S:$S,Data!$A:$A,$B17,Data!$C:$C,K$1)=0,"",SUMIFS(Data!$S:$S,Data!$A:$A,$B17,Data!$C:$C,K$1))</f>
        <v>4.4000000000000004</v>
      </c>
      <c r="L17" s="43">
        <f>IF(SUMIFS(Data!$S:$S,Data!$A:$A,$B17,Data!$C:$C,L$1)=0,"",SUMIFS(Data!$S:$S,Data!$A:$A,$B17,Data!$C:$C,L$1))</f>
        <v>1.4607083333333333</v>
      </c>
      <c r="M17" s="43">
        <f>IF(SUMIFS(Data!$S:$S,Data!$A:$A,$B17,Data!$C:$C,M$1)=0,"",SUMIFS(Data!$S:$S,Data!$A:$A,$B17,Data!$C:$C,M$1))</f>
        <v>1.966</v>
      </c>
      <c r="N17" s="43">
        <f>IF(SUMIFS(Data!$S:$S,Data!$A:$A,$B17,Data!$C:$C,N$1)=0,"",SUMIFS(Data!$S:$S,Data!$A:$A,$B17,Data!$C:$C,N$1))</f>
        <v>3.3333333333333335</v>
      </c>
      <c r="O17" s="43">
        <f>IF(SUMIFS(Data!$S:$S,Data!$A:$A,$B17,Data!$C:$C,O$1)=0,"",SUMIFS(Data!$S:$S,Data!$A:$A,$B17,Data!$C:$C,O$1))</f>
        <v>1.8125</v>
      </c>
      <c r="P17" s="43">
        <f>IF(SUMIFS(Data!$S:$S,Data!$A:$A,$B17,Data!$C:$C,P$1)=0,"",SUMIFS(Data!$S:$S,Data!$A:$A,$B17,Data!$C:$C,P$1))</f>
        <v>2.9266666666666667</v>
      </c>
      <c r="Q17" s="43">
        <f>IF(SUMIFS(Data!$S:$S,Data!$A:$A,$B17,Data!$C:$C,Q$1)=0,"",SUMIFS(Data!$S:$S,Data!$A:$A,$B17,Data!$C:$C,Q$1))</f>
        <v>1.375</v>
      </c>
      <c r="R17" s="43">
        <f>IF(SUMIFS(Data!$S:$S,Data!$A:$A,$B17,Data!$C:$C,R$1)=0,"",SUMIFS(Data!$S:$S,Data!$A:$A,$B17,Data!$C:$C,R$1))</f>
        <v>2.0550000000000002</v>
      </c>
      <c r="S17" s="43">
        <f>IF(SUMIFS(Data!$S:$S,Data!$A:$A,$B17,Data!$C:$C,S$1)=0,"",SUMIFS(Data!$S:$S,Data!$A:$A,$B17,Data!$C:$C,S$1))</f>
        <v>3</v>
      </c>
      <c r="T17" s="43">
        <f>IF(SUMIFS(Data!$S:$S,Data!$A:$A,$B17,Data!$C:$C,T$1)=0,"",SUMIFS(Data!$S:$S,Data!$A:$A,$B17,Data!$C:$C,T$1))</f>
        <v>2</v>
      </c>
      <c r="U17" s="43">
        <f>IF(SUMIFS(Data!X:X,Data!A:A,'#ligaSYR'!B17)&gt;12,5,IF(SUMIFS(Data!X:X,Data!A:A,'#ligaSYR'!B17)&gt;9,3, IF(SUMIFS(Data!X:X,Data!A:A,'#ligaSYR'!B17)&gt;4,1,0)))</f>
        <v>3</v>
      </c>
      <c r="V17" s="43">
        <f>SUM(C17:U17)</f>
        <v>55.946083333333341</v>
      </c>
      <c r="W17" s="43">
        <f>SUMIFS(Data!D:D,Data!A:A,'#ligaSYR'!B17)</f>
        <v>287.99</v>
      </c>
      <c r="X17" s="44" t="str">
        <f>IF(VLOOKUP(B17,Participanti!A:D,4,0)=0," ","New")</f>
        <v>New</v>
      </c>
      <c r="Y17" s="142">
        <f>MEDIAN(C17:T17)</f>
        <v>2.9633333333333334</v>
      </c>
      <c r="Z17" s="44">
        <f t="shared" si="0"/>
        <v>16</v>
      </c>
    </row>
    <row r="18" spans="1:26" ht="13.8" x14ac:dyDescent="0.3">
      <c r="A18" s="42">
        <v>17</v>
      </c>
      <c r="B18" s="42" t="s">
        <v>307</v>
      </c>
      <c r="C18" s="43" t="str">
        <f>IF(SUMIFS(Data!$S:$S,Data!$A:$A,$B18,Data!$C:$C,C$1)=0,"",SUMIFS(Data!$S:$S,Data!$A:$A,$B18,Data!$C:$C,C$1))</f>
        <v/>
      </c>
      <c r="D18" s="43" t="str">
        <f>IF(SUMIFS(Data!$S:$S,Data!$A:$A,$B18,Data!$C:$C,D$1)=0,"",SUMIFS(Data!$S:$S,Data!$A:$A,$B18,Data!$C:$C,D$1))</f>
        <v/>
      </c>
      <c r="E18" s="43" t="str">
        <f>IF(SUMIFS(Data!$S:$S,Data!$A:$A,$B18,Data!$C:$C,E$1)=0,"",SUMIFS(Data!$S:$S,Data!$A:$A,$B18,Data!$C:$C,E$1))</f>
        <v/>
      </c>
      <c r="F18" s="43" t="str">
        <f>IF(SUMIFS(Data!$S:$S,Data!$A:$A,$B18,Data!$C:$C,F$1)=0,"",SUMIFS(Data!$S:$S,Data!$A:$A,$B18,Data!$C:$C,F$1))</f>
        <v/>
      </c>
      <c r="G18" s="43" t="str">
        <f>IF(SUMIFS(Data!$S:$S,Data!$A:$A,$B18,Data!$C:$C,G$1)=0,"",SUMIFS(Data!$S:$S,Data!$A:$A,$B18,Data!$C:$C,G$1))</f>
        <v/>
      </c>
      <c r="H18" s="43" t="str">
        <f>IF(SUMIFS(Data!$S:$S,Data!$A:$A,$B18,Data!$C:$C,H$1)=0,"",SUMIFS(Data!$S:$S,Data!$A:$A,$B18,Data!$C:$C,H$1))</f>
        <v/>
      </c>
      <c r="I18" s="43">
        <f>IF(SUMIFS(Data!$S:$S,Data!$A:$A,$B18,Data!$C:$C,I$1)=0,"",SUMIFS(Data!$S:$S,Data!$A:$A,$B18,Data!$C:$C,I$1))</f>
        <v>4.9503333333333339</v>
      </c>
      <c r="J18" s="43">
        <f>IF(SUMIFS(Data!$S:$S,Data!$A:$A,$B18,Data!$C:$C,J$1)=0,"",SUMIFS(Data!$S:$S,Data!$A:$A,$B18,Data!$C:$C,J$1))</f>
        <v>6.3740000000000006</v>
      </c>
      <c r="K18" s="43">
        <f>IF(SUMIFS(Data!$S:$S,Data!$A:$A,$B18,Data!$C:$C,K$1)=0,"",SUMIFS(Data!$S:$S,Data!$A:$A,$B18,Data!$C:$C,K$1))</f>
        <v>3.64</v>
      </c>
      <c r="L18" s="43">
        <f>IF(SUMIFS(Data!$S:$S,Data!$A:$A,$B18,Data!$C:$C,L$1)=0,"",SUMIFS(Data!$S:$S,Data!$A:$A,$B18,Data!$C:$C,L$1))</f>
        <v>3.86</v>
      </c>
      <c r="M18" s="43">
        <f>IF(SUMIFS(Data!$S:$S,Data!$A:$A,$B18,Data!$C:$C,M$1)=0,"",SUMIFS(Data!$S:$S,Data!$A:$A,$B18,Data!$C:$C,M$1))</f>
        <v>4.3999999999999995</v>
      </c>
      <c r="N18" s="43">
        <f>IF(SUMIFS(Data!$S:$S,Data!$A:$A,$B18,Data!$C:$C,N$1)=0,"",SUMIFS(Data!$S:$S,Data!$A:$A,$B18,Data!$C:$C,N$1))</f>
        <v>1.3333333333333333</v>
      </c>
      <c r="O18" s="43">
        <f>IF(SUMIFS(Data!$S:$S,Data!$A:$A,$B18,Data!$C:$C,O$1)=0,"",SUMIFS(Data!$S:$S,Data!$A:$A,$B18,Data!$C:$C,O$1))</f>
        <v>3.89</v>
      </c>
      <c r="P18" s="43">
        <f>IF(SUMIFS(Data!$S:$S,Data!$A:$A,$B18,Data!$C:$C,P$1)=0,"",SUMIFS(Data!$S:$S,Data!$A:$A,$B18,Data!$C:$C,P$1))</f>
        <v>3.9700416666666669</v>
      </c>
      <c r="Q18" s="43">
        <f>IF(SUMIFS(Data!$S:$S,Data!$A:$A,$B18,Data!$C:$C,Q$1)=0,"",SUMIFS(Data!$S:$S,Data!$A:$A,$B18,Data!$C:$C,Q$1))</f>
        <v>5.9233333333333338</v>
      </c>
      <c r="R18" s="43">
        <f>IF(SUMIFS(Data!$S:$S,Data!$A:$A,$B18,Data!$C:$C,R$1)=0,"",SUMIFS(Data!$S:$S,Data!$A:$A,$B18,Data!$C:$C,R$1))</f>
        <v>1.43875</v>
      </c>
      <c r="S18" s="43">
        <f>IF(SUMIFS(Data!$S:$S,Data!$A:$A,$B18,Data!$C:$C,S$1)=0,"",SUMIFS(Data!$S:$S,Data!$A:$A,$B18,Data!$C:$C,S$1))</f>
        <v>2.5612500000000002</v>
      </c>
      <c r="T18" s="43">
        <f>IF(SUMIFS(Data!$S:$S,Data!$A:$A,$B18,Data!$C:$C,T$1)=0,"",SUMIFS(Data!$S:$S,Data!$A:$A,$B18,Data!$C:$C,T$1))</f>
        <v>2.75</v>
      </c>
      <c r="U18" s="43">
        <f>IF(SUMIFS(Data!X:X,Data!A:A,'#ligaSYR'!B18)&gt;12,5,IF(SUMIFS(Data!X:X,Data!A:A,'#ligaSYR'!B18)&gt;9,3, IF(SUMIFS(Data!X:X,Data!A:A,'#ligaSYR'!B18)&gt;4,1,0)))</f>
        <v>1</v>
      </c>
      <c r="V18" s="43">
        <f>SUM(C18:U18)</f>
        <v>46.091041666666669</v>
      </c>
      <c r="W18" s="43">
        <f>SUMIFS(Data!D:D,Data!A:A,'#ligaSYR'!B18)</f>
        <v>182.53</v>
      </c>
      <c r="X18" s="44" t="str">
        <f>IF(VLOOKUP(B18,Participanti!A:D,4,0)=0," ","New")</f>
        <v>New</v>
      </c>
      <c r="Y18" s="142">
        <f>MEDIAN(C18:T18)</f>
        <v>3.875</v>
      </c>
      <c r="Z18" s="44">
        <f t="shared" si="0"/>
        <v>17</v>
      </c>
    </row>
    <row r="19" spans="1:26" ht="13.8" x14ac:dyDescent="0.3">
      <c r="A19" s="42">
        <v>18</v>
      </c>
      <c r="B19" s="42" t="s">
        <v>67</v>
      </c>
      <c r="C19" s="43">
        <f>IF(SUMIFS(Data!$S:$S,Data!$A:$A,$B19,Data!$C:$C,C$1)=0,"",SUMIFS(Data!$S:$S,Data!$A:$A,$B19,Data!$C:$C,C$1))</f>
        <v>4.375</v>
      </c>
      <c r="D19" s="43">
        <f>IF(SUMIFS(Data!$S:$S,Data!$A:$A,$B19,Data!$C:$C,D$1)=0,"",SUMIFS(Data!$S:$S,Data!$A:$A,$B19,Data!$C:$C,D$1))</f>
        <v>2.9113095238095239</v>
      </c>
      <c r="E19" s="43">
        <f>IF(SUMIFS(Data!$S:$S,Data!$A:$A,$B19,Data!$C:$C,E$1)=0,"",SUMIFS(Data!$S:$S,Data!$A:$A,$B19,Data!$C:$C,E$1))</f>
        <v>5.6986666666666661</v>
      </c>
      <c r="F19" s="43">
        <f>IF(SUMIFS(Data!$S:$S,Data!$A:$A,$B19,Data!$C:$C,F$1)=0,"",SUMIFS(Data!$S:$S,Data!$A:$A,$B19,Data!$C:$C,F$1))</f>
        <v>3.1011904761904763</v>
      </c>
      <c r="G19" s="43">
        <f>IF(SUMIFS(Data!$S:$S,Data!$A:$A,$B19,Data!$C:$C,G$1)=0,"",SUMIFS(Data!$S:$S,Data!$A:$A,$B19,Data!$C:$C,G$1))</f>
        <v>4.625</v>
      </c>
      <c r="H19" s="43">
        <f>IF(SUMIFS(Data!$S:$S,Data!$A:$A,$B19,Data!$C:$C,H$1)=0,"",SUMIFS(Data!$S:$S,Data!$A:$A,$B19,Data!$C:$C,H$1))</f>
        <v>5</v>
      </c>
      <c r="I19" s="43">
        <f>IF(SUMIFS(Data!$S:$S,Data!$A:$A,$B19,Data!$C:$C,I$1)=0,"",SUMIFS(Data!$S:$S,Data!$A:$A,$B19,Data!$C:$C,I$1))</f>
        <v>2.8035714285714288</v>
      </c>
      <c r="J19" s="43">
        <f>IF(SUMIFS(Data!$S:$S,Data!$A:$A,$B19,Data!$C:$C,J$1)=0,"",SUMIFS(Data!$S:$S,Data!$A:$A,$B19,Data!$C:$C,J$1))</f>
        <v>5.8740000000000006</v>
      </c>
      <c r="K19" s="43">
        <f>IF(SUMIFS(Data!$S:$S,Data!$A:$A,$B19,Data!$C:$C,K$1)=0,"",SUMIFS(Data!$S:$S,Data!$A:$A,$B19,Data!$C:$C,K$1))</f>
        <v>3.3065476190476191</v>
      </c>
      <c r="L19" s="43">
        <f>IF(SUMIFS(Data!$S:$S,Data!$A:$A,$B19,Data!$C:$C,L$1)=0,"",SUMIFS(Data!$S:$S,Data!$A:$A,$B19,Data!$C:$C,L$1))</f>
        <v>1.5</v>
      </c>
      <c r="M19" s="43" t="str">
        <f>IF(SUMIFS(Data!$S:$S,Data!$A:$A,$B19,Data!$C:$C,M$1)=0,"",SUMIFS(Data!$S:$S,Data!$A:$A,$B19,Data!$C:$C,M$1))</f>
        <v/>
      </c>
      <c r="N19" s="43">
        <f>IF(SUMIFS(Data!$S:$S,Data!$A:$A,$B19,Data!$C:$C,N$1)=0,"",SUMIFS(Data!$S:$S,Data!$A:$A,$B19,Data!$C:$C,N$1))</f>
        <v>3.6666666666666665</v>
      </c>
      <c r="O19" s="43" t="str">
        <f>IF(SUMIFS(Data!$S:$S,Data!$A:$A,$B19,Data!$C:$C,O$1)=0,"",SUMIFS(Data!$S:$S,Data!$A:$A,$B19,Data!$C:$C,O$1))</f>
        <v/>
      </c>
      <c r="P19" s="43" t="str">
        <f>IF(SUMIFS(Data!$S:$S,Data!$A:$A,$B19,Data!$C:$C,P$1)=0,"",SUMIFS(Data!$S:$S,Data!$A:$A,$B19,Data!$C:$C,P$1))</f>
        <v/>
      </c>
      <c r="Q19" s="43" t="str">
        <f>IF(SUMIFS(Data!$S:$S,Data!$A:$A,$B19,Data!$C:$C,Q$1)=0,"",SUMIFS(Data!$S:$S,Data!$A:$A,$B19,Data!$C:$C,Q$1))</f>
        <v/>
      </c>
      <c r="R19" s="43" t="str">
        <f>IF(SUMIFS(Data!$S:$S,Data!$A:$A,$B19,Data!$C:$C,R$1)=0,"",SUMIFS(Data!$S:$S,Data!$A:$A,$B19,Data!$C:$C,R$1))</f>
        <v/>
      </c>
      <c r="S19" s="43" t="str">
        <f>IF(SUMIFS(Data!$S:$S,Data!$A:$A,$B19,Data!$C:$C,S$1)=0,"",SUMIFS(Data!$S:$S,Data!$A:$A,$B19,Data!$C:$C,S$1))</f>
        <v/>
      </c>
      <c r="T19" s="43" t="str">
        <f>IF(SUMIFS(Data!$S:$S,Data!$A:$A,$B19,Data!$C:$C,T$1)=0,"",SUMIFS(Data!$S:$S,Data!$A:$A,$B19,Data!$C:$C,T$1))</f>
        <v/>
      </c>
      <c r="U19" s="43">
        <f>IF(SUMIFS(Data!X:X,Data!A:A,'#ligaSYR'!B19)&gt;12,5,IF(SUMIFS(Data!X:X,Data!A:A,'#ligaSYR'!B19)&gt;9,3, IF(SUMIFS(Data!X:X,Data!A:A,'#ligaSYR'!B19)&gt;4,1,0)))</f>
        <v>1</v>
      </c>
      <c r="V19" s="43">
        <f>SUM(C19:U19)</f>
        <v>43.861952380952381</v>
      </c>
      <c r="W19" s="43">
        <f>SUMIFS(Data!D:D,Data!A:A,'#ligaSYR'!B19)</f>
        <v>176.77</v>
      </c>
      <c r="X19" s="44" t="str">
        <f>IF(VLOOKUP(B19,Participanti!A:D,4,0)=0," ","New")</f>
        <v xml:space="preserve"> </v>
      </c>
      <c r="Y19" s="142">
        <f>MEDIAN(C19:T19)</f>
        <v>3.6666666666666665</v>
      </c>
      <c r="Z19" s="44">
        <f t="shared" si="0"/>
        <v>18</v>
      </c>
    </row>
    <row r="20" spans="1:26" ht="13.8" x14ac:dyDescent="0.3">
      <c r="A20" s="42">
        <v>19</v>
      </c>
      <c r="B20" s="42" t="s">
        <v>66</v>
      </c>
      <c r="C20" s="43">
        <f>IF(SUMIFS(Data!$S:$S,Data!$A:$A,$B20,Data!$C:$C,C$1)=0,"",SUMIFS(Data!$S:$S,Data!$A:$A,$B20,Data!$C:$C,C$1))</f>
        <v>2.33</v>
      </c>
      <c r="D20" s="43">
        <f>IF(SUMIFS(Data!$S:$S,Data!$A:$A,$B20,Data!$C:$C,D$1)=0,"",SUMIFS(Data!$S:$S,Data!$A:$A,$B20,Data!$C:$C,D$1))</f>
        <v>1.8624166666666666</v>
      </c>
      <c r="E20" s="43">
        <f>IF(SUMIFS(Data!$S:$S,Data!$A:$A,$B20,Data!$C:$C,E$1)=0,"",SUMIFS(Data!$S:$S,Data!$A:$A,$B20,Data!$C:$C,E$1))</f>
        <v>2.8268750000000002</v>
      </c>
      <c r="F20" s="43">
        <f>IF(SUMIFS(Data!$S:$S,Data!$A:$A,$B20,Data!$C:$C,F$1)=0,"",SUMIFS(Data!$S:$S,Data!$A:$A,$B20,Data!$C:$C,F$1))</f>
        <v>1.7024999999999999</v>
      </c>
      <c r="G20" s="43">
        <f>IF(SUMIFS(Data!$S:$S,Data!$A:$A,$B20,Data!$C:$C,G$1)=0,"",SUMIFS(Data!$S:$S,Data!$A:$A,$B20,Data!$C:$C,G$1))</f>
        <v>2.4612499999999997</v>
      </c>
      <c r="H20" s="43">
        <f>IF(SUMIFS(Data!$S:$S,Data!$A:$A,$B20,Data!$C:$C,H$1)=0,"",SUMIFS(Data!$S:$S,Data!$A:$A,$B20,Data!$C:$C,H$1))</f>
        <v>3.1666666666666665</v>
      </c>
      <c r="I20" s="43">
        <f>IF(SUMIFS(Data!$S:$S,Data!$A:$A,$B20,Data!$C:$C,I$1)=0,"",SUMIFS(Data!$S:$S,Data!$A:$A,$B20,Data!$C:$C,I$1))</f>
        <v>1.9549999999999998</v>
      </c>
      <c r="J20" s="43">
        <f>IF(SUMIFS(Data!$S:$S,Data!$A:$A,$B20,Data!$C:$C,J$1)=0,"",SUMIFS(Data!$S:$S,Data!$A:$A,$B20,Data!$C:$C,J$1))</f>
        <v>2.5493749999999995</v>
      </c>
      <c r="K20" s="43">
        <f>IF(SUMIFS(Data!$S:$S,Data!$A:$A,$B20,Data!$C:$C,K$1)=0,"",SUMIFS(Data!$S:$S,Data!$A:$A,$B20,Data!$C:$C,K$1))</f>
        <v>2.1218750000000002</v>
      </c>
      <c r="L20" s="43">
        <f>IF(SUMIFS(Data!$S:$S,Data!$A:$A,$B20,Data!$C:$C,L$1)=0,"",SUMIFS(Data!$S:$S,Data!$A:$A,$B20,Data!$C:$C,L$1))</f>
        <v>2.9070833333333335</v>
      </c>
      <c r="M20" s="43">
        <f>IF(SUMIFS(Data!$S:$S,Data!$A:$A,$B20,Data!$C:$C,M$1)=0,"",SUMIFS(Data!$S:$S,Data!$A:$A,$B20,Data!$C:$C,M$1))</f>
        <v>1.9556249999999999</v>
      </c>
      <c r="N20" s="43">
        <f>IF(SUMIFS(Data!$S:$S,Data!$A:$A,$B20,Data!$C:$C,N$1)=0,"",SUMIFS(Data!$S:$S,Data!$A:$A,$B20,Data!$C:$C,N$1))</f>
        <v>2.5</v>
      </c>
      <c r="O20" s="43">
        <f>IF(SUMIFS(Data!$S:$S,Data!$A:$A,$B20,Data!$C:$C,O$1)=0,"",SUMIFS(Data!$S:$S,Data!$A:$A,$B20,Data!$C:$C,O$1))</f>
        <v>2.8268750000000002</v>
      </c>
      <c r="P20" s="43">
        <f>IF(SUMIFS(Data!$S:$S,Data!$A:$A,$B20,Data!$C:$C,P$1)=0,"",SUMIFS(Data!$S:$S,Data!$A:$A,$B20,Data!$C:$C,P$1))</f>
        <v>1.2124999999999999</v>
      </c>
      <c r="Q20" s="43">
        <f>IF(SUMIFS(Data!$S:$S,Data!$A:$A,$B20,Data!$C:$C,Q$1)=0,"",SUMIFS(Data!$S:$S,Data!$A:$A,$B20,Data!$C:$C,Q$1))</f>
        <v>2.4837499999999997</v>
      </c>
      <c r="R20" s="43">
        <f>IF(SUMIFS(Data!$S:$S,Data!$A:$A,$B20,Data!$C:$C,R$1)=0,"",SUMIFS(Data!$S:$S,Data!$A:$A,$B20,Data!$C:$C,R$1))</f>
        <v>0.90062500000000001</v>
      </c>
      <c r="S20" s="43">
        <f>IF(SUMIFS(Data!$S:$S,Data!$A:$A,$B20,Data!$C:$C,S$1)=0,"",SUMIFS(Data!$S:$S,Data!$A:$A,$B20,Data!$C:$C,S$1))</f>
        <v>2.19875</v>
      </c>
      <c r="T20" s="43">
        <f>IF(SUMIFS(Data!$S:$S,Data!$A:$A,$B20,Data!$C:$C,T$1)=0,"",SUMIFS(Data!$S:$S,Data!$A:$A,$B20,Data!$C:$C,T$1))</f>
        <v>1.5</v>
      </c>
      <c r="U20" s="43">
        <f>IF(SUMIFS(Data!X:X,Data!A:A,'#ligaSYR'!B20)&gt;12,5,IF(SUMIFS(Data!X:X,Data!A:A,'#ligaSYR'!B20)&gt;9,3, IF(SUMIFS(Data!X:X,Data!A:A,'#ligaSYR'!B20)&gt;4,1,0)))</f>
        <v>3</v>
      </c>
      <c r="V20" s="43">
        <f>SUM(C20:U20)</f>
        <v>42.461166666666657</v>
      </c>
      <c r="W20" s="43">
        <f>SUMIFS(Data!D:D,Data!A:A,'#ligaSYR'!B20)</f>
        <v>117.78999999999999</v>
      </c>
      <c r="X20" s="44" t="str">
        <f>IF(VLOOKUP(B20,Participanti!A:D,4,0)=0," ","New")</f>
        <v xml:space="preserve"> </v>
      </c>
      <c r="Y20" s="142">
        <f>MEDIAN(C20:T20)</f>
        <v>2.2643750000000002</v>
      </c>
      <c r="Z20" s="44">
        <f t="shared" si="0"/>
        <v>19</v>
      </c>
    </row>
    <row r="21" spans="1:26" ht="13.8" x14ac:dyDescent="0.3">
      <c r="A21" s="42">
        <v>20</v>
      </c>
      <c r="B21" s="42" t="s">
        <v>128</v>
      </c>
      <c r="C21" s="43">
        <f>IF(SUMIFS(Data!$S:$S,Data!$A:$A,$B21,Data!$C:$C,C$1)=0,"",SUMIFS(Data!$S:$S,Data!$A:$A,$B21,Data!$C:$C,C$1))</f>
        <v>4.7440476190476186</v>
      </c>
      <c r="D21" s="43">
        <f>IF(SUMIFS(Data!$S:$S,Data!$A:$A,$B21,Data!$C:$C,D$1)=0,"",SUMIFS(Data!$S:$S,Data!$A:$A,$B21,Data!$C:$C,D$1))</f>
        <v>4.480952380952381</v>
      </c>
      <c r="E21" s="43">
        <f>IF(SUMIFS(Data!$S:$S,Data!$A:$A,$B21,Data!$C:$C,E$1)=0,"",SUMIFS(Data!$S:$S,Data!$A:$A,$B21,Data!$C:$C,E$1))</f>
        <v>3.6928571428571431</v>
      </c>
      <c r="F21" s="43">
        <f>IF(SUMIFS(Data!$S:$S,Data!$A:$A,$B21,Data!$C:$C,F$1)=0,"",SUMIFS(Data!$S:$S,Data!$A:$A,$B21,Data!$C:$C,F$1))</f>
        <v>2.850595238095238</v>
      </c>
      <c r="G21" s="43">
        <f>IF(SUMIFS(Data!$S:$S,Data!$A:$A,$B21,Data!$C:$C,G$1)=0,"",SUMIFS(Data!$S:$S,Data!$A:$A,$B21,Data!$C:$C,G$1))</f>
        <v>2.6625000000000001</v>
      </c>
      <c r="H21" s="43">
        <f>IF(SUMIFS(Data!$S:$S,Data!$A:$A,$B21,Data!$C:$C,H$1)=0,"",SUMIFS(Data!$S:$S,Data!$A:$A,$B21,Data!$C:$C,H$1))</f>
        <v>4.166666666666667</v>
      </c>
      <c r="I21" s="43">
        <f>IF(SUMIFS(Data!$S:$S,Data!$A:$A,$B21,Data!$C:$C,I$1)=0,"",SUMIFS(Data!$S:$S,Data!$A:$A,$B21,Data!$C:$C,I$1))</f>
        <v>2.9827380952380951</v>
      </c>
      <c r="J21" s="43">
        <f>IF(SUMIFS(Data!$S:$S,Data!$A:$A,$B21,Data!$C:$C,J$1)=0,"",SUMIFS(Data!$S:$S,Data!$A:$A,$B21,Data!$C:$C,J$1))</f>
        <v>1.5</v>
      </c>
      <c r="K21" s="43" t="str">
        <f>IF(SUMIFS(Data!$S:$S,Data!$A:$A,$B21,Data!$C:$C,K$1)=0,"",SUMIFS(Data!$S:$S,Data!$A:$A,$B21,Data!$C:$C,K$1))</f>
        <v/>
      </c>
      <c r="L21" s="43" t="str">
        <f>IF(SUMIFS(Data!$S:$S,Data!$A:$A,$B21,Data!$C:$C,L$1)=0,"",SUMIFS(Data!$S:$S,Data!$A:$A,$B21,Data!$C:$C,L$1))</f>
        <v/>
      </c>
      <c r="M21" s="43" t="str">
        <f>IF(SUMIFS(Data!$S:$S,Data!$A:$A,$B21,Data!$C:$C,M$1)=0,"",SUMIFS(Data!$S:$S,Data!$A:$A,$B21,Data!$C:$C,M$1))</f>
        <v/>
      </c>
      <c r="N21" s="43">
        <f>IF(SUMIFS(Data!$S:$S,Data!$A:$A,$B21,Data!$C:$C,N$1)=0,"",SUMIFS(Data!$S:$S,Data!$A:$A,$B21,Data!$C:$C,N$1))</f>
        <v>0.16666666666666666</v>
      </c>
      <c r="O21" s="43">
        <f>IF(SUMIFS(Data!$S:$S,Data!$A:$A,$B21,Data!$C:$C,O$1)=0,"",SUMIFS(Data!$S:$S,Data!$A:$A,$B21,Data!$C:$C,O$1))</f>
        <v>1.8214285714285714</v>
      </c>
      <c r="P21" s="43">
        <f>IF(SUMIFS(Data!$S:$S,Data!$A:$A,$B21,Data!$C:$C,P$1)=0,"",SUMIFS(Data!$S:$S,Data!$A:$A,$B21,Data!$C:$C,P$1))</f>
        <v>2.4107142857142856</v>
      </c>
      <c r="Q21" s="43">
        <f>IF(SUMIFS(Data!$S:$S,Data!$A:$A,$B21,Data!$C:$C,Q$1)=0,"",SUMIFS(Data!$S:$S,Data!$A:$A,$B21,Data!$C:$C,Q$1))</f>
        <v>3.2517857142857141</v>
      </c>
      <c r="R21" s="43" t="str">
        <f>IF(SUMIFS(Data!$S:$S,Data!$A:$A,$B21,Data!$C:$C,R$1)=0,"",SUMIFS(Data!$S:$S,Data!$A:$A,$B21,Data!$C:$C,R$1))</f>
        <v/>
      </c>
      <c r="S21" s="43">
        <f>IF(SUMIFS(Data!$S:$S,Data!$A:$A,$B21,Data!$C:$C,S$1)=0,"",SUMIFS(Data!$S:$S,Data!$A:$A,$B21,Data!$C:$C,S$1))</f>
        <v>2.6666666666666665</v>
      </c>
      <c r="T21" s="43">
        <f>IF(SUMIFS(Data!$S:$S,Data!$A:$A,$B21,Data!$C:$C,T$1)=0,"",SUMIFS(Data!$S:$S,Data!$A:$A,$B21,Data!$C:$C,T$1))</f>
        <v>1.25</v>
      </c>
      <c r="U21" s="43">
        <f>IF(SUMIFS(Data!X:X,Data!A:A,'#ligaSYR'!B21)&gt;12,5,IF(SUMIFS(Data!X:X,Data!A:A,'#ligaSYR'!B21)&gt;9,3, IF(SUMIFS(Data!X:X,Data!A:A,'#ligaSYR'!B21)&gt;4,1,0)))</f>
        <v>3</v>
      </c>
      <c r="V21" s="43">
        <f>SUM(C21:U21)</f>
        <v>41.647619047619045</v>
      </c>
      <c r="W21" s="43">
        <f>SUMIFS(Data!D:D,Data!A:A,'#ligaSYR'!B21)</f>
        <v>106.74</v>
      </c>
      <c r="X21" s="44" t="str">
        <f>IF(VLOOKUP(B21,Participanti!A:D,4,0)=0," ","New")</f>
        <v xml:space="preserve"> </v>
      </c>
      <c r="Y21" s="142">
        <f>MEDIAN(C21:T21)</f>
        <v>2.758630952380952</v>
      </c>
      <c r="Z21" s="44">
        <f t="shared" si="0"/>
        <v>20</v>
      </c>
    </row>
    <row r="22" spans="1:26" ht="13.8" x14ac:dyDescent="0.3">
      <c r="A22" s="42">
        <v>21</v>
      </c>
      <c r="B22" s="42" t="s">
        <v>81</v>
      </c>
      <c r="C22" s="43">
        <f>IF(SUMIFS(Data!$S:$S,Data!$A:$A,$B22,Data!$C:$C,C$1)=0,"",SUMIFS(Data!$S:$S,Data!$A:$A,$B22,Data!$C:$C,C$1))</f>
        <v>3.621428571428571</v>
      </c>
      <c r="D22" s="43">
        <f>IF(SUMIFS(Data!$S:$S,Data!$A:$A,$B22,Data!$C:$C,D$1)=0,"",SUMIFS(Data!$S:$S,Data!$A:$A,$B22,Data!$C:$C,D$1))</f>
        <v>1.8577380952380951</v>
      </c>
      <c r="E22" s="43">
        <f>IF(SUMIFS(Data!$S:$S,Data!$A:$A,$B22,Data!$C:$C,E$1)=0,"",SUMIFS(Data!$S:$S,Data!$A:$A,$B22,Data!$C:$C,E$1))</f>
        <v>2.5464285714285713</v>
      </c>
      <c r="F22" s="43">
        <f>IF(SUMIFS(Data!$S:$S,Data!$A:$A,$B22,Data!$C:$C,F$1)=0,"",SUMIFS(Data!$S:$S,Data!$A:$A,$B22,Data!$C:$C,F$1))</f>
        <v>2.6732142857142858</v>
      </c>
      <c r="G22" s="43">
        <f>IF(SUMIFS(Data!$S:$S,Data!$A:$A,$B22,Data!$C:$C,G$1)=0,"",SUMIFS(Data!$S:$S,Data!$A:$A,$B22,Data!$C:$C,G$1))</f>
        <v>4.125</v>
      </c>
      <c r="H22" s="43" t="str">
        <f>IF(SUMIFS(Data!$S:$S,Data!$A:$A,$B22,Data!$C:$C,H$1)=0,"",SUMIFS(Data!$S:$S,Data!$A:$A,$B22,Data!$C:$C,H$1))</f>
        <v/>
      </c>
      <c r="I22" s="43">
        <f>IF(SUMIFS(Data!$S:$S,Data!$A:$A,$B22,Data!$C:$C,I$1)=0,"",SUMIFS(Data!$S:$S,Data!$A:$A,$B22,Data!$C:$C,I$1))</f>
        <v>2.2952380952380951</v>
      </c>
      <c r="J22" s="43">
        <f>IF(SUMIFS(Data!$S:$S,Data!$A:$A,$B22,Data!$C:$C,J$1)=0,"",SUMIFS(Data!$S:$S,Data!$A:$A,$B22,Data!$C:$C,J$1))</f>
        <v>3.4142857142857141</v>
      </c>
      <c r="K22" s="43" t="str">
        <f>IF(SUMIFS(Data!$S:$S,Data!$A:$A,$B22,Data!$C:$C,K$1)=0,"",SUMIFS(Data!$S:$S,Data!$A:$A,$B22,Data!$C:$C,K$1))</f>
        <v/>
      </c>
      <c r="L22" s="43">
        <f>IF(SUMIFS(Data!$S:$S,Data!$A:$A,$B22,Data!$C:$C,L$1)=0,"",SUMIFS(Data!$S:$S,Data!$A:$A,$B22,Data!$C:$C,L$1))</f>
        <v>3.2946428571428568</v>
      </c>
      <c r="M22" s="43">
        <f>IF(SUMIFS(Data!$S:$S,Data!$A:$A,$B22,Data!$C:$C,M$1)=0,"",SUMIFS(Data!$S:$S,Data!$A:$A,$B22,Data!$C:$C,M$1))</f>
        <v>4</v>
      </c>
      <c r="N22" s="43">
        <f>IF(SUMIFS(Data!$S:$S,Data!$A:$A,$B22,Data!$C:$C,N$1)=0,"",SUMIFS(Data!$S:$S,Data!$A:$A,$B22,Data!$C:$C,N$1))</f>
        <v>0.16666666666666666</v>
      </c>
      <c r="O22" s="43">
        <f>IF(SUMIFS(Data!$S:$S,Data!$A:$A,$B22,Data!$C:$C,O$1)=0,"",SUMIFS(Data!$S:$S,Data!$A:$A,$B22,Data!$C:$C,O$1))</f>
        <v>2.2976190476190474</v>
      </c>
      <c r="P22" s="43" t="str">
        <f>IF(SUMIFS(Data!$S:$S,Data!$A:$A,$B22,Data!$C:$C,P$1)=0,"",SUMIFS(Data!$S:$S,Data!$A:$A,$B22,Data!$C:$C,P$1))</f>
        <v/>
      </c>
      <c r="Q22" s="43">
        <f>IF(SUMIFS(Data!$S:$S,Data!$A:$A,$B22,Data!$C:$C,Q$1)=0,"",SUMIFS(Data!$S:$S,Data!$A:$A,$B22,Data!$C:$C,Q$1))</f>
        <v>4</v>
      </c>
      <c r="R22" s="43">
        <f>IF(SUMIFS(Data!$S:$S,Data!$A:$A,$B22,Data!$C:$C,R$1)=0,"",SUMIFS(Data!$S:$S,Data!$A:$A,$B22,Data!$C:$C,R$1))</f>
        <v>1.925</v>
      </c>
      <c r="S22" s="43" t="str">
        <f>IF(SUMIFS(Data!$S:$S,Data!$A:$A,$B22,Data!$C:$C,S$1)=0,"",SUMIFS(Data!$S:$S,Data!$A:$A,$B22,Data!$C:$C,S$1))</f>
        <v/>
      </c>
      <c r="T22" s="43" t="str">
        <f>IF(SUMIFS(Data!$S:$S,Data!$A:$A,$B22,Data!$C:$C,T$1)=0,"",SUMIFS(Data!$S:$S,Data!$A:$A,$B22,Data!$C:$C,T$1))</f>
        <v/>
      </c>
      <c r="U22" s="43">
        <f>IF(SUMIFS(Data!X:X,Data!A:A,'#ligaSYR'!B22)&gt;12,5,IF(SUMIFS(Data!X:X,Data!A:A,'#ligaSYR'!B22)&gt;9,3, IF(SUMIFS(Data!X:X,Data!A:A,'#ligaSYR'!B22)&gt;4,1,0)))</f>
        <v>3</v>
      </c>
      <c r="V22" s="43">
        <f>SUM(C22:U22)</f>
        <v>39.217261904761898</v>
      </c>
      <c r="W22" s="43">
        <f>SUMIFS(Data!D:D,Data!A:A,'#ligaSYR'!B22)</f>
        <v>168.89999999999998</v>
      </c>
      <c r="X22" s="44" t="str">
        <f>IF(VLOOKUP(B22,Participanti!A:D,4,0)=0," ","New")</f>
        <v xml:space="preserve"> </v>
      </c>
      <c r="Y22" s="142">
        <f>MEDIAN(C22:T22)</f>
        <v>2.6732142857142858</v>
      </c>
      <c r="Z22" s="44">
        <f t="shared" si="0"/>
        <v>21</v>
      </c>
    </row>
    <row r="23" spans="1:26" ht="13.8" x14ac:dyDescent="0.3">
      <c r="A23" s="42">
        <v>22</v>
      </c>
      <c r="B23" s="42" t="s">
        <v>153</v>
      </c>
      <c r="C23" s="43">
        <f>IF(SUMIFS(Data!$S:$S,Data!$A:$A,$B23,Data!$C:$C,C$1)=0,"",SUMIFS(Data!$S:$S,Data!$A:$A,$B23,Data!$C:$C,C$1))</f>
        <v>3.1618750000000002</v>
      </c>
      <c r="D23" s="43">
        <f>IF(SUMIFS(Data!$S:$S,Data!$A:$A,$B23,Data!$C:$C,D$1)=0,"",SUMIFS(Data!$S:$S,Data!$A:$A,$B23,Data!$C:$C,D$1))</f>
        <v>4.6326666666666672</v>
      </c>
      <c r="E23" s="43">
        <f>IF(SUMIFS(Data!$S:$S,Data!$A:$A,$B23,Data!$C:$C,E$1)=0,"",SUMIFS(Data!$S:$S,Data!$A:$A,$B23,Data!$C:$C,E$1))</f>
        <v>3.5331250000000001</v>
      </c>
      <c r="F23" s="43">
        <f>IF(SUMIFS(Data!$S:$S,Data!$A:$A,$B23,Data!$C:$C,F$1)=0,"",SUMIFS(Data!$S:$S,Data!$A:$A,$B23,Data!$C:$C,F$1))</f>
        <v>4.2843333333333335</v>
      </c>
      <c r="G23" s="43">
        <f>IF(SUMIFS(Data!$S:$S,Data!$A:$A,$B23,Data!$C:$C,G$1)=0,"",SUMIFS(Data!$S:$S,Data!$A:$A,$B23,Data!$C:$C,G$1))</f>
        <v>2.5006249999999999</v>
      </c>
      <c r="H23" s="43">
        <f>IF(SUMIFS(Data!$S:$S,Data!$A:$A,$B23,Data!$C:$C,H$1)=0,"",SUMIFS(Data!$S:$S,Data!$A:$A,$B23,Data!$C:$C,H$1))</f>
        <v>4.333333333333333</v>
      </c>
      <c r="I23" s="43">
        <f>IF(SUMIFS(Data!$S:$S,Data!$A:$A,$B23,Data!$C:$C,I$1)=0,"",SUMIFS(Data!$S:$S,Data!$A:$A,$B23,Data!$C:$C,I$1))</f>
        <v>4.1479999999999997</v>
      </c>
      <c r="J23" s="43">
        <f>IF(SUMIFS(Data!$S:$S,Data!$A:$A,$B23,Data!$C:$C,J$1)=0,"",SUMIFS(Data!$S:$S,Data!$A:$A,$B23,Data!$C:$C,J$1))</f>
        <v>3.15625</v>
      </c>
      <c r="K23" s="43">
        <f>IF(SUMIFS(Data!$S:$S,Data!$A:$A,$B23,Data!$C:$C,K$1)=0,"",SUMIFS(Data!$S:$S,Data!$A:$A,$B23,Data!$C:$C,K$1))</f>
        <v>2.324416666666667</v>
      </c>
      <c r="L23" s="43">
        <f>IF(SUMIFS(Data!$S:$S,Data!$A:$A,$B23,Data!$C:$C,L$1)=0,"",SUMIFS(Data!$S:$S,Data!$A:$A,$B23,Data!$C:$C,L$1))</f>
        <v>1.5</v>
      </c>
      <c r="M23" s="43">
        <f>IF(SUMIFS(Data!$S:$S,Data!$A:$A,$B23,Data!$C:$C,M$1)=0,"",SUMIFS(Data!$S:$S,Data!$A:$A,$B23,Data!$C:$C,M$1))</f>
        <v>1.0725</v>
      </c>
      <c r="N23" s="43">
        <f>IF(SUMIFS(Data!$S:$S,Data!$A:$A,$B23,Data!$C:$C,N$1)=0,"",SUMIFS(Data!$S:$S,Data!$A:$A,$B23,Data!$C:$C,N$1))</f>
        <v>1.8333333333333333</v>
      </c>
      <c r="O23" s="43" t="str">
        <f>IF(SUMIFS(Data!$S:$S,Data!$A:$A,$B23,Data!$C:$C,O$1)=0,"",SUMIFS(Data!$S:$S,Data!$A:$A,$B23,Data!$C:$C,O$1))</f>
        <v/>
      </c>
      <c r="P23" s="43" t="str">
        <f>IF(SUMIFS(Data!$S:$S,Data!$A:$A,$B23,Data!$C:$C,P$1)=0,"",SUMIFS(Data!$S:$S,Data!$A:$A,$B23,Data!$C:$C,P$1))</f>
        <v/>
      </c>
      <c r="Q23" s="43" t="str">
        <f>IF(SUMIFS(Data!$S:$S,Data!$A:$A,$B23,Data!$C:$C,Q$1)=0,"",SUMIFS(Data!$S:$S,Data!$A:$A,$B23,Data!$C:$C,Q$1))</f>
        <v/>
      </c>
      <c r="R23" s="43" t="str">
        <f>IF(SUMIFS(Data!$S:$S,Data!$A:$A,$B23,Data!$C:$C,R$1)=0,"",SUMIFS(Data!$S:$S,Data!$A:$A,$B23,Data!$C:$C,R$1))</f>
        <v/>
      </c>
      <c r="S23" s="43" t="str">
        <f>IF(SUMIFS(Data!$S:$S,Data!$A:$A,$B23,Data!$C:$C,S$1)=0,"",SUMIFS(Data!$S:$S,Data!$A:$A,$B23,Data!$C:$C,S$1))</f>
        <v/>
      </c>
      <c r="T23" s="43" t="str">
        <f>IF(SUMIFS(Data!$S:$S,Data!$A:$A,$B23,Data!$C:$C,T$1)=0,"",SUMIFS(Data!$S:$S,Data!$A:$A,$B23,Data!$C:$C,T$1))</f>
        <v/>
      </c>
      <c r="U23" s="43">
        <f>IF(SUMIFS(Data!X:X,Data!A:A,'#ligaSYR'!B23)&gt;12,5,IF(SUMIFS(Data!X:X,Data!A:A,'#ligaSYR'!B23)&gt;9,3, IF(SUMIFS(Data!X:X,Data!A:A,'#ligaSYR'!B23)&gt;4,1,0)))</f>
        <v>1</v>
      </c>
      <c r="V23" s="43">
        <f>SUM(C23:U23)</f>
        <v>37.480458333333331</v>
      </c>
      <c r="W23" s="43">
        <f>SUMIFS(Data!D:D,Data!A:A,'#ligaSYR'!B23)</f>
        <v>105.66999999999999</v>
      </c>
      <c r="X23" s="44" t="str">
        <f>IF(VLOOKUP(B23,Participanti!A:D,4,0)=0," ","New")</f>
        <v xml:space="preserve"> </v>
      </c>
      <c r="Y23" s="142">
        <f>MEDIAN(C23:T23)</f>
        <v>3.1590625000000001</v>
      </c>
      <c r="Z23" s="44">
        <f t="shared" si="0"/>
        <v>22</v>
      </c>
    </row>
    <row r="24" spans="1:26" ht="13.8" x14ac:dyDescent="0.3">
      <c r="A24" s="42">
        <v>23</v>
      </c>
      <c r="B24" s="42" t="s">
        <v>61</v>
      </c>
      <c r="C24" s="43">
        <f>IF(SUMIFS(Data!$S:$S,Data!$A:$A,$B24,Data!$C:$C,C$1)=0,"",SUMIFS(Data!$S:$S,Data!$A:$A,$B24,Data!$C:$C,C$1))</f>
        <v>2.9434523809523809</v>
      </c>
      <c r="D24" s="43">
        <f>IF(SUMIFS(Data!$S:$S,Data!$A:$A,$B24,Data!$C:$C,D$1)=0,"",SUMIFS(Data!$S:$S,Data!$A:$A,$B24,Data!$C:$C,D$1))</f>
        <v>4.7796666666666665</v>
      </c>
      <c r="E24" s="43">
        <f>IF(SUMIFS(Data!$S:$S,Data!$A:$A,$B24,Data!$C:$C,E$1)=0,"",SUMIFS(Data!$S:$S,Data!$A:$A,$B24,Data!$C:$C,E$1))</f>
        <v>1.6369047619047619</v>
      </c>
      <c r="F24" s="43" t="str">
        <f>IF(SUMIFS(Data!$S:$S,Data!$A:$A,$B24,Data!$C:$C,F$1)=0,"",SUMIFS(Data!$S:$S,Data!$A:$A,$B24,Data!$C:$C,F$1))</f>
        <v/>
      </c>
      <c r="G24" s="43">
        <f>IF(SUMIFS(Data!$S:$S,Data!$A:$A,$B24,Data!$C:$C,G$1)=0,"",SUMIFS(Data!$S:$S,Data!$A:$A,$B24,Data!$C:$C,G$1))</f>
        <v>3.7054761904761904</v>
      </c>
      <c r="H24" s="43">
        <f>IF(SUMIFS(Data!$S:$S,Data!$A:$A,$B24,Data!$C:$C,H$1)=0,"",SUMIFS(Data!$S:$S,Data!$A:$A,$B24,Data!$C:$C,H$1))</f>
        <v>0.83333333333333337</v>
      </c>
      <c r="I24" s="43">
        <f>IF(SUMIFS(Data!$S:$S,Data!$A:$A,$B24,Data!$C:$C,I$1)=0,"",SUMIFS(Data!$S:$S,Data!$A:$A,$B24,Data!$C:$C,I$1))</f>
        <v>5.5326666666666666</v>
      </c>
      <c r="J24" s="43">
        <f>IF(SUMIFS(Data!$S:$S,Data!$A:$A,$B24,Data!$C:$C,J$1)=0,"",SUMIFS(Data!$S:$S,Data!$A:$A,$B24,Data!$C:$C,J$1))</f>
        <v>1.9839285714285715</v>
      </c>
      <c r="K24" s="43" t="str">
        <f>IF(SUMIFS(Data!$S:$S,Data!$A:$A,$B24,Data!$C:$C,K$1)=0,"",SUMIFS(Data!$S:$S,Data!$A:$A,$B24,Data!$C:$C,K$1))</f>
        <v/>
      </c>
      <c r="L24" s="43" t="str">
        <f>IF(SUMIFS(Data!$S:$S,Data!$A:$A,$B24,Data!$C:$C,L$1)=0,"",SUMIFS(Data!$S:$S,Data!$A:$A,$B24,Data!$C:$C,L$1))</f>
        <v/>
      </c>
      <c r="M24" s="43" t="str">
        <f>IF(SUMIFS(Data!$S:$S,Data!$A:$A,$B24,Data!$C:$C,M$1)=0,"",SUMIFS(Data!$S:$S,Data!$A:$A,$B24,Data!$C:$C,M$1))</f>
        <v/>
      </c>
      <c r="N24" s="43">
        <f>IF(SUMIFS(Data!$S:$S,Data!$A:$A,$B24,Data!$C:$C,N$1)=0,"",SUMIFS(Data!$S:$S,Data!$A:$A,$B24,Data!$C:$C,N$1))</f>
        <v>4.333333333333333</v>
      </c>
      <c r="O24" s="43" t="str">
        <f>IF(SUMIFS(Data!$S:$S,Data!$A:$A,$B24,Data!$C:$C,O$1)=0,"",SUMIFS(Data!$S:$S,Data!$A:$A,$B24,Data!$C:$C,O$1))</f>
        <v/>
      </c>
      <c r="P24" s="43" t="str">
        <f>IF(SUMIFS(Data!$S:$S,Data!$A:$A,$B24,Data!$C:$C,P$1)=0,"",SUMIFS(Data!$S:$S,Data!$A:$A,$B24,Data!$C:$C,P$1))</f>
        <v/>
      </c>
      <c r="Q24" s="43">
        <f>IF(SUMIFS(Data!$S:$S,Data!$A:$A,$B24,Data!$C:$C,Q$1)=0,"",SUMIFS(Data!$S:$S,Data!$A:$A,$B24,Data!$C:$C,Q$1))</f>
        <v>4.0291666666666668</v>
      </c>
      <c r="R24" s="43" t="str">
        <f>IF(SUMIFS(Data!$S:$S,Data!$A:$A,$B24,Data!$C:$C,R$1)=0,"",SUMIFS(Data!$S:$S,Data!$A:$A,$B24,Data!$C:$C,R$1))</f>
        <v/>
      </c>
      <c r="S24" s="43" t="str">
        <f>IF(SUMIFS(Data!$S:$S,Data!$A:$A,$B24,Data!$C:$C,S$1)=0,"",SUMIFS(Data!$S:$S,Data!$A:$A,$B24,Data!$C:$C,S$1))</f>
        <v/>
      </c>
      <c r="T24" s="43">
        <f>IF(SUMIFS(Data!$S:$S,Data!$A:$A,$B24,Data!$C:$C,T$1)=0,"",SUMIFS(Data!$S:$S,Data!$A:$A,$B24,Data!$C:$C,T$1))</f>
        <v>2</v>
      </c>
      <c r="U24" s="43">
        <f>IF(SUMIFS(Data!X:X,Data!A:A,'#ligaSYR'!B24)&gt;12,5,IF(SUMIFS(Data!X:X,Data!A:A,'#ligaSYR'!B24)&gt;9,3, IF(SUMIFS(Data!X:X,Data!A:A,'#ligaSYR'!B24)&gt;4,1,0)))</f>
        <v>1</v>
      </c>
      <c r="V24" s="43">
        <f>SUM(C24:U24)</f>
        <v>32.777928571428568</v>
      </c>
      <c r="W24" s="43">
        <f>SUMIFS(Data!D:D,Data!A:A,'#ligaSYR'!B24)</f>
        <v>91.67</v>
      </c>
      <c r="X24" s="44" t="str">
        <f>IF(VLOOKUP(B24,Participanti!A:D,4,0)=0," ","New")</f>
        <v xml:space="preserve"> </v>
      </c>
      <c r="Y24" s="142">
        <f>MEDIAN(C24:T24)</f>
        <v>3.3244642857142859</v>
      </c>
      <c r="Z24" s="44">
        <f t="shared" si="0"/>
        <v>23</v>
      </c>
    </row>
    <row r="25" spans="1:26" ht="13.8" x14ac:dyDescent="0.3">
      <c r="A25" s="42">
        <v>24</v>
      </c>
      <c r="B25" s="42" t="s">
        <v>202</v>
      </c>
      <c r="C25" s="43">
        <f>IF(SUMIFS(Data!$S:$S,Data!$A:$A,$B25,Data!$C:$C,C$1)=0,"",SUMIFS(Data!$S:$S,Data!$A:$A,$B25,Data!$C:$C,C$1))</f>
        <v>3.6893750000000001</v>
      </c>
      <c r="D25" s="43" t="str">
        <f>IF(SUMIFS(Data!$S:$S,Data!$A:$A,$B25,Data!$C:$C,D$1)=0,"",SUMIFS(Data!$S:$S,Data!$A:$A,$B25,Data!$C:$C,D$1))</f>
        <v/>
      </c>
      <c r="E25" s="43">
        <f>IF(SUMIFS(Data!$S:$S,Data!$A:$A,$B25,Data!$C:$C,E$1)=0,"",SUMIFS(Data!$S:$S,Data!$A:$A,$B25,Data!$C:$C,E$1))</f>
        <v>3.9412500000000001</v>
      </c>
      <c r="F25" s="43">
        <f>IF(SUMIFS(Data!$S:$S,Data!$A:$A,$B25,Data!$C:$C,F$1)=0,"",SUMIFS(Data!$S:$S,Data!$A:$A,$B25,Data!$C:$C,F$1))</f>
        <v>4.2249999999999996</v>
      </c>
      <c r="G25" s="43">
        <f>IF(SUMIFS(Data!$S:$S,Data!$A:$A,$B25,Data!$C:$C,G$1)=0,"",SUMIFS(Data!$S:$S,Data!$A:$A,$B25,Data!$C:$C,G$1))</f>
        <v>4.125</v>
      </c>
      <c r="H25" s="43">
        <f>IF(SUMIFS(Data!$S:$S,Data!$A:$A,$B25,Data!$C:$C,H$1)=0,"",SUMIFS(Data!$S:$S,Data!$A:$A,$B25,Data!$C:$C,H$1))</f>
        <v>1.3333333333333333</v>
      </c>
      <c r="I25" s="43">
        <f>IF(SUMIFS(Data!$S:$S,Data!$A:$A,$B25,Data!$C:$C,I$1)=0,"",SUMIFS(Data!$S:$S,Data!$A:$A,$B25,Data!$C:$C,I$1))</f>
        <v>1.8856250000000001</v>
      </c>
      <c r="J25" s="43">
        <f>IF(SUMIFS(Data!$S:$S,Data!$A:$A,$B25,Data!$C:$C,J$1)=0,"",SUMIFS(Data!$S:$S,Data!$A:$A,$B25,Data!$C:$C,J$1))</f>
        <v>2.9793750000000001</v>
      </c>
      <c r="K25" s="43">
        <f>IF(SUMIFS(Data!$S:$S,Data!$A:$A,$B25,Data!$C:$C,K$1)=0,"",SUMIFS(Data!$S:$S,Data!$A:$A,$B25,Data!$C:$C,K$1))</f>
        <v>3.5724999999999998</v>
      </c>
      <c r="L25" s="43">
        <f>IF(SUMIFS(Data!$S:$S,Data!$A:$A,$B25,Data!$C:$C,L$1)=0,"",SUMIFS(Data!$S:$S,Data!$A:$A,$B25,Data!$C:$C,L$1))</f>
        <v>2.9100833333333336</v>
      </c>
      <c r="M25" s="43" t="str">
        <f>IF(SUMIFS(Data!$S:$S,Data!$A:$A,$B25,Data!$C:$C,M$1)=0,"",SUMIFS(Data!$S:$S,Data!$A:$A,$B25,Data!$C:$C,M$1))</f>
        <v/>
      </c>
      <c r="N25" s="43">
        <f>IF(SUMIFS(Data!$S:$S,Data!$A:$A,$B25,Data!$C:$C,N$1)=0,"",SUMIFS(Data!$S:$S,Data!$A:$A,$B25,Data!$C:$C,N$1))</f>
        <v>1.8333333333333333</v>
      </c>
      <c r="O25" s="43" t="str">
        <f>IF(SUMIFS(Data!$S:$S,Data!$A:$A,$B25,Data!$C:$C,O$1)=0,"",SUMIFS(Data!$S:$S,Data!$A:$A,$B25,Data!$C:$C,O$1))</f>
        <v/>
      </c>
      <c r="P25" s="43" t="str">
        <f>IF(SUMIFS(Data!$S:$S,Data!$A:$A,$B25,Data!$C:$C,P$1)=0,"",SUMIFS(Data!$S:$S,Data!$A:$A,$B25,Data!$C:$C,P$1))</f>
        <v/>
      </c>
      <c r="Q25" s="43" t="str">
        <f>IF(SUMIFS(Data!$S:$S,Data!$A:$A,$B25,Data!$C:$C,Q$1)=0,"",SUMIFS(Data!$S:$S,Data!$A:$A,$B25,Data!$C:$C,Q$1))</f>
        <v/>
      </c>
      <c r="R25" s="43" t="str">
        <f>IF(SUMIFS(Data!$S:$S,Data!$A:$A,$B25,Data!$C:$C,R$1)=0,"",SUMIFS(Data!$S:$S,Data!$A:$A,$B25,Data!$C:$C,R$1))</f>
        <v/>
      </c>
      <c r="S25" s="43" t="str">
        <f>IF(SUMIFS(Data!$S:$S,Data!$A:$A,$B25,Data!$C:$C,S$1)=0,"",SUMIFS(Data!$S:$S,Data!$A:$A,$B25,Data!$C:$C,S$1))</f>
        <v/>
      </c>
      <c r="T25" s="43" t="str">
        <f>IF(SUMIFS(Data!$S:$S,Data!$A:$A,$B25,Data!$C:$C,T$1)=0,"",SUMIFS(Data!$S:$S,Data!$A:$A,$B25,Data!$C:$C,T$1))</f>
        <v/>
      </c>
      <c r="U25" s="43">
        <f>IF(SUMIFS(Data!X:X,Data!A:A,'#ligaSYR'!B25)&gt;12,5,IF(SUMIFS(Data!X:X,Data!A:A,'#ligaSYR'!B25)&gt;9,3, IF(SUMIFS(Data!X:X,Data!A:A,'#ligaSYR'!B25)&gt;4,1,0)))</f>
        <v>1</v>
      </c>
      <c r="V25" s="43">
        <f>SUM(C25:U25)</f>
        <v>31.494874999999997</v>
      </c>
      <c r="W25" s="43">
        <f>SUMIFS(Data!D:D,Data!A:A,'#ligaSYR'!B25)</f>
        <v>114.35</v>
      </c>
      <c r="X25" s="44" t="str">
        <f>IF(VLOOKUP(B25,Participanti!A:D,4,0)=0," ","New")</f>
        <v>New</v>
      </c>
      <c r="Y25" s="142">
        <f>MEDIAN(C25:T25)</f>
        <v>3.2759374999999999</v>
      </c>
      <c r="Z25" s="44">
        <f t="shared" si="0"/>
        <v>24</v>
      </c>
    </row>
    <row r="26" spans="1:26" ht="13.8" x14ac:dyDescent="0.3">
      <c r="A26" s="42">
        <v>25</v>
      </c>
      <c r="B26" s="42" t="s">
        <v>50</v>
      </c>
      <c r="C26" s="43">
        <f>IF(SUMIFS(Data!$S:$S,Data!$A:$A,$B26,Data!$C:$C,C$1)=0,"",SUMIFS(Data!$S:$S,Data!$A:$A,$B26,Data!$C:$C,C$1))</f>
        <v>2.3696428571428574</v>
      </c>
      <c r="D26" s="43">
        <f>IF(SUMIFS(Data!$S:$S,Data!$A:$A,$B26,Data!$C:$C,D$1)=0,"",SUMIFS(Data!$S:$S,Data!$A:$A,$B26,Data!$C:$C,D$1))</f>
        <v>2.532142857142857</v>
      </c>
      <c r="E26" s="43">
        <f>IF(SUMIFS(Data!$S:$S,Data!$A:$A,$B26,Data!$C:$C,E$1)=0,"",SUMIFS(Data!$S:$S,Data!$A:$A,$B26,Data!$C:$C,E$1))</f>
        <v>2.1321428571428571</v>
      </c>
      <c r="F26" s="43">
        <f>IF(SUMIFS(Data!$S:$S,Data!$A:$A,$B26,Data!$C:$C,F$1)=0,"",SUMIFS(Data!$S:$S,Data!$A:$A,$B26,Data!$C:$C,F$1))</f>
        <v>3.3692380952380949</v>
      </c>
      <c r="G26" s="43" t="str">
        <f>IF(SUMIFS(Data!$S:$S,Data!$A:$A,$B26,Data!$C:$C,G$1)=0,"",SUMIFS(Data!$S:$S,Data!$A:$A,$B26,Data!$C:$C,G$1))</f>
        <v/>
      </c>
      <c r="H26" s="43">
        <f>IF(SUMIFS(Data!$S:$S,Data!$A:$A,$B26,Data!$C:$C,H$1)=0,"",SUMIFS(Data!$S:$S,Data!$A:$A,$B26,Data!$C:$C,H$1))</f>
        <v>2.6666666666666665</v>
      </c>
      <c r="I26" s="43" t="str">
        <f>IF(SUMIFS(Data!$S:$S,Data!$A:$A,$B26,Data!$C:$C,I$1)=0,"",SUMIFS(Data!$S:$S,Data!$A:$A,$B26,Data!$C:$C,I$1))</f>
        <v/>
      </c>
      <c r="J26" s="43">
        <f>IF(SUMIFS(Data!$S:$S,Data!$A:$A,$B26,Data!$C:$C,J$1)=0,"",SUMIFS(Data!$S:$S,Data!$A:$A,$B26,Data!$C:$C,J$1))</f>
        <v>3.6940952380952377</v>
      </c>
      <c r="K26" s="43" t="str">
        <f>IF(SUMIFS(Data!$S:$S,Data!$A:$A,$B26,Data!$C:$C,K$1)=0,"",SUMIFS(Data!$S:$S,Data!$A:$A,$B26,Data!$C:$C,K$1))</f>
        <v/>
      </c>
      <c r="L26" s="43" t="str">
        <f>IF(SUMIFS(Data!$S:$S,Data!$A:$A,$B26,Data!$C:$C,L$1)=0,"",SUMIFS(Data!$S:$S,Data!$A:$A,$B26,Data!$C:$C,L$1))</f>
        <v/>
      </c>
      <c r="M26" s="43">
        <f>IF(SUMIFS(Data!$S:$S,Data!$A:$A,$B26,Data!$C:$C,M$1)=0,"",SUMIFS(Data!$S:$S,Data!$A:$A,$B26,Data!$C:$C,M$1))</f>
        <v>2.6054523809523809</v>
      </c>
      <c r="N26" s="43">
        <f>IF(SUMIFS(Data!$S:$S,Data!$A:$A,$B26,Data!$C:$C,N$1)=0,"",SUMIFS(Data!$S:$S,Data!$A:$A,$B26,Data!$C:$C,N$1))</f>
        <v>1.6666666666666667</v>
      </c>
      <c r="O26" s="43">
        <f>IF(SUMIFS(Data!$S:$S,Data!$A:$A,$B26,Data!$C:$C,O$1)=0,"",SUMIFS(Data!$S:$S,Data!$A:$A,$B26,Data!$C:$C,O$1))</f>
        <v>2.1773809523809522</v>
      </c>
      <c r="P26" s="43">
        <f>IF(SUMIFS(Data!$S:$S,Data!$A:$A,$B26,Data!$C:$C,P$1)=0,"",SUMIFS(Data!$S:$S,Data!$A:$A,$B26,Data!$C:$C,P$1))</f>
        <v>3.0764999999999998</v>
      </c>
      <c r="Q26" s="43">
        <f>IF(SUMIFS(Data!$S:$S,Data!$A:$A,$B26,Data!$C:$C,Q$1)=0,"",SUMIFS(Data!$S:$S,Data!$A:$A,$B26,Data!$C:$C,Q$1))</f>
        <v>2.7398809523809522</v>
      </c>
      <c r="R26" s="43" t="str">
        <f>IF(SUMIFS(Data!$S:$S,Data!$A:$A,$B26,Data!$C:$C,R$1)=0,"",SUMIFS(Data!$S:$S,Data!$A:$A,$B26,Data!$C:$C,R$1))</f>
        <v/>
      </c>
      <c r="S26" s="43" t="str">
        <f>IF(SUMIFS(Data!$S:$S,Data!$A:$A,$B26,Data!$C:$C,S$1)=0,"",SUMIFS(Data!$S:$S,Data!$A:$A,$B26,Data!$C:$C,S$1))</f>
        <v/>
      </c>
      <c r="T26" s="43">
        <f>IF(SUMIFS(Data!$S:$S,Data!$A:$A,$B26,Data!$C:$C,T$1)=0,"",SUMIFS(Data!$S:$S,Data!$A:$A,$B26,Data!$C:$C,T$1))</f>
        <v>1.25</v>
      </c>
      <c r="U26" s="43">
        <f>IF(SUMIFS(Data!X:X,Data!A:A,'#ligaSYR'!B26)&gt;12,5,IF(SUMIFS(Data!X:X,Data!A:A,'#ligaSYR'!B26)&gt;9,3, IF(SUMIFS(Data!X:X,Data!A:A,'#ligaSYR'!B26)&gt;4,1,0)))</f>
        <v>1</v>
      </c>
      <c r="V26" s="43">
        <f>SUM(C26:U26)</f>
        <v>31.279809523809526</v>
      </c>
      <c r="W26" s="43">
        <f>SUMIFS(Data!D:D,Data!A:A,'#ligaSYR'!B26)</f>
        <v>83.94</v>
      </c>
      <c r="X26" s="44" t="str">
        <f>IF(VLOOKUP(B26,Participanti!A:D,4,0)=0," ","New")</f>
        <v xml:space="preserve"> </v>
      </c>
      <c r="Y26" s="142">
        <f>MEDIAN(C26:T26)</f>
        <v>2.5687976190476189</v>
      </c>
      <c r="Z26" s="44">
        <f t="shared" si="0"/>
        <v>25</v>
      </c>
    </row>
    <row r="27" spans="1:26" ht="13.8" x14ac:dyDescent="0.3">
      <c r="A27" s="42">
        <v>26</v>
      </c>
      <c r="B27" s="42" t="s">
        <v>154</v>
      </c>
      <c r="C27" s="43">
        <f>IF(SUMIFS(Data!$S:$S,Data!$A:$A,$B27,Data!$C:$C,C$1)=0,"",SUMIFS(Data!$S:$S,Data!$A:$A,$B27,Data!$C:$C,C$1))</f>
        <v>3.9178571428571427</v>
      </c>
      <c r="D27" s="43">
        <f>IF(SUMIFS(Data!$S:$S,Data!$A:$A,$B27,Data!$C:$C,D$1)=0,"",SUMIFS(Data!$S:$S,Data!$A:$A,$B27,Data!$C:$C,D$1))</f>
        <v>9.6166666666666671</v>
      </c>
      <c r="E27" s="43">
        <f>IF(SUMIFS(Data!$S:$S,Data!$A:$A,$B27,Data!$C:$C,E$1)=0,"",SUMIFS(Data!$S:$S,Data!$A:$A,$B27,Data!$C:$C,E$1))</f>
        <v>4.9000000000000004</v>
      </c>
      <c r="F27" s="43">
        <f>IF(SUMIFS(Data!$S:$S,Data!$A:$A,$B27,Data!$C:$C,F$1)=0,"",SUMIFS(Data!$S:$S,Data!$A:$A,$B27,Data!$C:$C,F$1))</f>
        <v>4.2874047619047619</v>
      </c>
      <c r="G27" s="43">
        <f>IF(SUMIFS(Data!$S:$S,Data!$A:$A,$B27,Data!$C:$C,G$1)=0,"",SUMIFS(Data!$S:$S,Data!$A:$A,$B27,Data!$C:$C,G$1))</f>
        <v>3.7571428571428571</v>
      </c>
      <c r="H27" s="43">
        <f>IF(SUMIFS(Data!$S:$S,Data!$A:$A,$B27,Data!$C:$C,H$1)=0,"",SUMIFS(Data!$S:$S,Data!$A:$A,$B27,Data!$C:$C,H$1))</f>
        <v>4.5</v>
      </c>
      <c r="I27" s="43" t="str">
        <f>IF(SUMIFS(Data!$S:$S,Data!$A:$A,$B27,Data!$C:$C,I$1)=0,"",SUMIFS(Data!$S:$S,Data!$A:$A,$B27,Data!$C:$C,I$1))</f>
        <v/>
      </c>
      <c r="J27" s="43" t="str">
        <f>IF(SUMIFS(Data!$S:$S,Data!$A:$A,$B27,Data!$C:$C,J$1)=0,"",SUMIFS(Data!$S:$S,Data!$A:$A,$B27,Data!$C:$C,J$1))</f>
        <v/>
      </c>
      <c r="K27" s="43" t="str">
        <f>IF(SUMIFS(Data!$S:$S,Data!$A:$A,$B27,Data!$C:$C,K$1)=0,"",SUMIFS(Data!$S:$S,Data!$A:$A,$B27,Data!$C:$C,K$1))</f>
        <v/>
      </c>
      <c r="L27" s="43" t="str">
        <f>IF(SUMIFS(Data!$S:$S,Data!$A:$A,$B27,Data!$C:$C,L$1)=0,"",SUMIFS(Data!$S:$S,Data!$A:$A,$B27,Data!$C:$C,L$1))</f>
        <v/>
      </c>
      <c r="M27" s="43" t="str">
        <f>IF(SUMIFS(Data!$S:$S,Data!$A:$A,$B27,Data!$C:$C,M$1)=0,"",SUMIFS(Data!$S:$S,Data!$A:$A,$B27,Data!$C:$C,M$1))</f>
        <v/>
      </c>
      <c r="N27" s="43" t="str">
        <f>IF(SUMIFS(Data!$S:$S,Data!$A:$A,$B27,Data!$C:$C,N$1)=0,"",SUMIFS(Data!$S:$S,Data!$A:$A,$B27,Data!$C:$C,N$1))</f>
        <v/>
      </c>
      <c r="O27" s="43" t="str">
        <f>IF(SUMIFS(Data!$S:$S,Data!$A:$A,$B27,Data!$C:$C,O$1)=0,"",SUMIFS(Data!$S:$S,Data!$A:$A,$B27,Data!$C:$C,O$1))</f>
        <v/>
      </c>
      <c r="P27" s="43" t="str">
        <f>IF(SUMIFS(Data!$S:$S,Data!$A:$A,$B27,Data!$C:$C,P$1)=0,"",SUMIFS(Data!$S:$S,Data!$A:$A,$B27,Data!$C:$C,P$1))</f>
        <v/>
      </c>
      <c r="Q27" s="43" t="str">
        <f>IF(SUMIFS(Data!$S:$S,Data!$A:$A,$B27,Data!$C:$C,Q$1)=0,"",SUMIFS(Data!$S:$S,Data!$A:$A,$B27,Data!$C:$C,Q$1))</f>
        <v/>
      </c>
      <c r="R27" s="43" t="str">
        <f>IF(SUMIFS(Data!$S:$S,Data!$A:$A,$B27,Data!$C:$C,R$1)=0,"",SUMIFS(Data!$S:$S,Data!$A:$A,$B27,Data!$C:$C,R$1))</f>
        <v/>
      </c>
      <c r="S27" s="43" t="str">
        <f>IF(SUMIFS(Data!$S:$S,Data!$A:$A,$B27,Data!$C:$C,S$1)=0,"",SUMIFS(Data!$S:$S,Data!$A:$A,$B27,Data!$C:$C,S$1))</f>
        <v/>
      </c>
      <c r="T27" s="43" t="str">
        <f>IF(SUMIFS(Data!$S:$S,Data!$A:$A,$B27,Data!$C:$C,T$1)=0,"",SUMIFS(Data!$S:$S,Data!$A:$A,$B27,Data!$C:$C,T$1))</f>
        <v/>
      </c>
      <c r="U27" s="43">
        <f>IF(SUMIFS(Data!X:X,Data!A:A,'#ligaSYR'!B27)&gt;12,5,IF(SUMIFS(Data!X:X,Data!A:A,'#ligaSYR'!B27)&gt;9,3, IF(SUMIFS(Data!X:X,Data!A:A,'#ligaSYR'!B27)&gt;4,1,0)))</f>
        <v>0</v>
      </c>
      <c r="V27" s="43">
        <f>SUM(C27:U27)</f>
        <v>30.979071428571427</v>
      </c>
      <c r="W27" s="43">
        <f>SUMIFS(Data!D:D,Data!A:A,'#ligaSYR'!B27)</f>
        <v>249.35</v>
      </c>
      <c r="X27" s="44" t="str">
        <f>IF(VLOOKUP(B27,Participanti!A:D,4,0)=0," ","New")</f>
        <v xml:space="preserve"> </v>
      </c>
      <c r="Y27" s="142">
        <f>MEDIAN(C27:T27)</f>
        <v>4.393702380952381</v>
      </c>
      <c r="Z27" s="44">
        <f t="shared" si="0"/>
        <v>26</v>
      </c>
    </row>
    <row r="28" spans="1:26" ht="13.8" x14ac:dyDescent="0.3">
      <c r="A28" s="42">
        <v>27</v>
      </c>
      <c r="B28" s="42" t="s">
        <v>212</v>
      </c>
      <c r="C28" s="43" t="str">
        <f>IF(SUMIFS(Data!$S:$S,Data!$A:$A,$B28,Data!$C:$C,C$1)=0,"",SUMIFS(Data!$S:$S,Data!$A:$A,$B28,Data!$C:$C,C$1))</f>
        <v/>
      </c>
      <c r="D28" s="43">
        <f>IF(SUMIFS(Data!$S:$S,Data!$A:$A,$B28,Data!$C:$C,D$1)=0,"",SUMIFS(Data!$S:$S,Data!$A:$A,$B28,Data!$C:$C,D$1))</f>
        <v>4.0706666666666669</v>
      </c>
      <c r="E28" s="43">
        <f>IF(SUMIFS(Data!$S:$S,Data!$A:$A,$B28,Data!$C:$C,E$1)=0,"",SUMIFS(Data!$S:$S,Data!$A:$A,$B28,Data!$C:$C,E$1))</f>
        <v>4.6206666666666667</v>
      </c>
      <c r="F28" s="43">
        <f>IF(SUMIFS(Data!$S:$S,Data!$A:$A,$B28,Data!$C:$C,F$1)=0,"",SUMIFS(Data!$S:$S,Data!$A:$A,$B28,Data!$C:$C,F$1))</f>
        <v>4.4639999999999995</v>
      </c>
      <c r="G28" s="43">
        <f>IF(SUMIFS(Data!$S:$S,Data!$A:$A,$B28,Data!$C:$C,G$1)=0,"",SUMIFS(Data!$S:$S,Data!$A:$A,$B28,Data!$C:$C,G$1))</f>
        <v>1.81375</v>
      </c>
      <c r="H28" s="43">
        <f>IF(SUMIFS(Data!$S:$S,Data!$A:$A,$B28,Data!$C:$C,H$1)=0,"",SUMIFS(Data!$S:$S,Data!$A:$A,$B28,Data!$C:$C,H$1))</f>
        <v>3</v>
      </c>
      <c r="I28" s="43">
        <f>IF(SUMIFS(Data!$S:$S,Data!$A:$A,$B28,Data!$C:$C,I$1)=0,"",SUMIFS(Data!$S:$S,Data!$A:$A,$B28,Data!$C:$C,I$1))</f>
        <v>2.5074999999999998</v>
      </c>
      <c r="J28" s="43">
        <f>IF(SUMIFS(Data!$S:$S,Data!$A:$A,$B28,Data!$C:$C,J$1)=0,"",SUMIFS(Data!$S:$S,Data!$A:$A,$B28,Data!$C:$C,J$1))</f>
        <v>4.222666666666667</v>
      </c>
      <c r="K28" s="43">
        <f>IF(SUMIFS(Data!$S:$S,Data!$A:$A,$B28,Data!$C:$C,K$1)=0,"",SUMIFS(Data!$S:$S,Data!$A:$A,$B28,Data!$C:$C,K$1))</f>
        <v>1.7770833333333331</v>
      </c>
      <c r="L28" s="43" t="str">
        <f>IF(SUMIFS(Data!$S:$S,Data!$A:$A,$B28,Data!$C:$C,L$1)=0,"",SUMIFS(Data!$S:$S,Data!$A:$A,$B28,Data!$C:$C,L$1))</f>
        <v/>
      </c>
      <c r="M28" s="43" t="str">
        <f>IF(SUMIFS(Data!$S:$S,Data!$A:$A,$B28,Data!$C:$C,M$1)=0,"",SUMIFS(Data!$S:$S,Data!$A:$A,$B28,Data!$C:$C,M$1))</f>
        <v/>
      </c>
      <c r="N28" s="43">
        <f>IF(SUMIFS(Data!$S:$S,Data!$A:$A,$B28,Data!$C:$C,N$1)=0,"",SUMIFS(Data!$S:$S,Data!$A:$A,$B28,Data!$C:$C,N$1))</f>
        <v>3.1666666666666665</v>
      </c>
      <c r="O28" s="43" t="str">
        <f>IF(SUMIFS(Data!$S:$S,Data!$A:$A,$B28,Data!$C:$C,O$1)=0,"",SUMIFS(Data!$S:$S,Data!$A:$A,$B28,Data!$C:$C,O$1))</f>
        <v/>
      </c>
      <c r="P28" s="43" t="str">
        <f>IF(SUMIFS(Data!$S:$S,Data!$A:$A,$B28,Data!$C:$C,P$1)=0,"",SUMIFS(Data!$S:$S,Data!$A:$A,$B28,Data!$C:$C,P$1))</f>
        <v/>
      </c>
      <c r="Q28" s="43" t="str">
        <f>IF(SUMIFS(Data!$S:$S,Data!$A:$A,$B28,Data!$C:$C,Q$1)=0,"",SUMIFS(Data!$S:$S,Data!$A:$A,$B28,Data!$C:$C,Q$1))</f>
        <v/>
      </c>
      <c r="R28" s="43" t="str">
        <f>IF(SUMIFS(Data!$S:$S,Data!$A:$A,$B28,Data!$C:$C,R$1)=0,"",SUMIFS(Data!$S:$S,Data!$A:$A,$B28,Data!$C:$C,R$1))</f>
        <v/>
      </c>
      <c r="S28" s="43" t="str">
        <f>IF(SUMIFS(Data!$S:$S,Data!$A:$A,$B28,Data!$C:$C,S$1)=0,"",SUMIFS(Data!$S:$S,Data!$A:$A,$B28,Data!$C:$C,S$1))</f>
        <v/>
      </c>
      <c r="T28" s="43" t="str">
        <f>IF(SUMIFS(Data!$S:$S,Data!$A:$A,$B28,Data!$C:$C,T$1)=0,"",SUMIFS(Data!$S:$S,Data!$A:$A,$B28,Data!$C:$C,T$1))</f>
        <v/>
      </c>
      <c r="U28" s="43">
        <f>IF(SUMIFS(Data!X:X,Data!A:A,'#ligaSYR'!B28)&gt;12,5,IF(SUMIFS(Data!X:X,Data!A:A,'#ligaSYR'!B28)&gt;9,3, IF(SUMIFS(Data!X:X,Data!A:A,'#ligaSYR'!B28)&gt;4,1,0)))</f>
        <v>0</v>
      </c>
      <c r="V28" s="43">
        <f>SUM(C28:U28)</f>
        <v>29.643000000000001</v>
      </c>
      <c r="W28" s="43">
        <f>SUMIFS(Data!D:D,Data!A:A,'#ligaSYR'!B28)</f>
        <v>128.61999999999998</v>
      </c>
      <c r="X28" s="44" t="str">
        <f>IF(VLOOKUP(B28,Participanti!A:D,4,0)=0," ","New")</f>
        <v>New</v>
      </c>
      <c r="Y28" s="142">
        <f>MEDIAN(C28:T28)</f>
        <v>3.1666666666666665</v>
      </c>
      <c r="Z28" s="44">
        <f t="shared" si="0"/>
        <v>27</v>
      </c>
    </row>
    <row r="29" spans="1:26" ht="13.8" x14ac:dyDescent="0.3">
      <c r="A29" s="42">
        <v>28</v>
      </c>
      <c r="B29" s="42" t="s">
        <v>47</v>
      </c>
      <c r="C29" s="43">
        <f>IF(SUMIFS(Data!$S:$S,Data!$A:$A,$B29,Data!$C:$C,C$1)=0,"",SUMIFS(Data!$S:$S,Data!$A:$A,$B29,Data!$C:$C,C$1))</f>
        <v>2.39025</v>
      </c>
      <c r="D29" s="43">
        <f>IF(SUMIFS(Data!$S:$S,Data!$A:$A,$B29,Data!$C:$C,D$1)=0,"",SUMIFS(Data!$S:$S,Data!$A:$A,$B29,Data!$C:$C,D$1))</f>
        <v>2.4743749999999998</v>
      </c>
      <c r="E29" s="43">
        <f>IF(SUMIFS(Data!$S:$S,Data!$A:$A,$B29,Data!$C:$C,E$1)=0,"",SUMIFS(Data!$S:$S,Data!$A:$A,$B29,Data!$C:$C,E$1))</f>
        <v>1.850625</v>
      </c>
      <c r="F29" s="43">
        <f>IF(SUMIFS(Data!$S:$S,Data!$A:$A,$B29,Data!$C:$C,F$1)=0,"",SUMIFS(Data!$S:$S,Data!$A:$A,$B29,Data!$C:$C,F$1))</f>
        <v>4.7286666666666664</v>
      </c>
      <c r="G29" s="43">
        <f>IF(SUMIFS(Data!$S:$S,Data!$A:$A,$B29,Data!$C:$C,G$1)=0,"",SUMIFS(Data!$S:$S,Data!$A:$A,$B29,Data!$C:$C,G$1))</f>
        <v>2.1881249999999999</v>
      </c>
      <c r="H29" s="43">
        <f>IF(SUMIFS(Data!$S:$S,Data!$A:$A,$B29,Data!$C:$C,H$1)=0,"",SUMIFS(Data!$S:$S,Data!$A:$A,$B29,Data!$C:$C,H$1))</f>
        <v>5.333333333333333</v>
      </c>
      <c r="I29" s="43" t="str">
        <f>IF(SUMIFS(Data!$S:$S,Data!$A:$A,$B29,Data!$C:$C,I$1)=0,"",SUMIFS(Data!$S:$S,Data!$A:$A,$B29,Data!$C:$C,I$1))</f>
        <v/>
      </c>
      <c r="J29" s="43">
        <f>IF(SUMIFS(Data!$S:$S,Data!$A:$A,$B29,Data!$C:$C,J$1)=0,"",SUMIFS(Data!$S:$S,Data!$A:$A,$B29,Data!$C:$C,J$1))</f>
        <v>3.67</v>
      </c>
      <c r="K29" s="43" t="str">
        <f>IF(SUMIFS(Data!$S:$S,Data!$A:$A,$B29,Data!$C:$C,K$1)=0,"",SUMIFS(Data!$S:$S,Data!$A:$A,$B29,Data!$C:$C,K$1))</f>
        <v/>
      </c>
      <c r="L29" s="43" t="str">
        <f>IF(SUMIFS(Data!$S:$S,Data!$A:$A,$B29,Data!$C:$C,L$1)=0,"",SUMIFS(Data!$S:$S,Data!$A:$A,$B29,Data!$C:$C,L$1))</f>
        <v/>
      </c>
      <c r="M29" s="43" t="str">
        <f>IF(SUMIFS(Data!$S:$S,Data!$A:$A,$B29,Data!$C:$C,M$1)=0,"",SUMIFS(Data!$S:$S,Data!$A:$A,$B29,Data!$C:$C,M$1))</f>
        <v/>
      </c>
      <c r="N29" s="43">
        <f>IF(SUMIFS(Data!$S:$S,Data!$A:$A,$B29,Data!$C:$C,N$1)=0,"",SUMIFS(Data!$S:$S,Data!$A:$A,$B29,Data!$C:$C,N$1))</f>
        <v>2.6666666666666665</v>
      </c>
      <c r="O29" s="43" t="str">
        <f>IF(SUMIFS(Data!$S:$S,Data!$A:$A,$B29,Data!$C:$C,O$1)=0,"",SUMIFS(Data!$S:$S,Data!$A:$A,$B29,Data!$C:$C,O$1))</f>
        <v/>
      </c>
      <c r="P29" s="43" t="str">
        <f>IF(SUMIFS(Data!$S:$S,Data!$A:$A,$B29,Data!$C:$C,P$1)=0,"",SUMIFS(Data!$S:$S,Data!$A:$A,$B29,Data!$C:$C,P$1))</f>
        <v/>
      </c>
      <c r="Q29" s="43" t="str">
        <f>IF(SUMIFS(Data!$S:$S,Data!$A:$A,$B29,Data!$C:$C,Q$1)=0,"",SUMIFS(Data!$S:$S,Data!$A:$A,$B29,Data!$C:$C,Q$1))</f>
        <v/>
      </c>
      <c r="R29" s="43" t="str">
        <f>IF(SUMIFS(Data!$S:$S,Data!$A:$A,$B29,Data!$C:$C,R$1)=0,"",SUMIFS(Data!$S:$S,Data!$A:$A,$B29,Data!$C:$C,R$1))</f>
        <v/>
      </c>
      <c r="S29" s="43" t="str">
        <f>IF(SUMIFS(Data!$S:$S,Data!$A:$A,$B29,Data!$C:$C,S$1)=0,"",SUMIFS(Data!$S:$S,Data!$A:$A,$B29,Data!$C:$C,S$1))</f>
        <v/>
      </c>
      <c r="T29" s="43" t="str">
        <f>IF(SUMIFS(Data!$S:$S,Data!$A:$A,$B29,Data!$C:$C,T$1)=0,"",SUMIFS(Data!$S:$S,Data!$A:$A,$B29,Data!$C:$C,T$1))</f>
        <v/>
      </c>
      <c r="U29" s="43">
        <f>IF(SUMIFS(Data!X:X,Data!A:A,'#ligaSYR'!B29)&gt;12,5,IF(SUMIFS(Data!X:X,Data!A:A,'#ligaSYR'!B29)&gt;9,3, IF(SUMIFS(Data!X:X,Data!A:A,'#ligaSYR'!B29)&gt;4,1,0)))</f>
        <v>1</v>
      </c>
      <c r="V29" s="43">
        <f>SUM(C29:U29)</f>
        <v>26.302041666666664</v>
      </c>
      <c r="W29" s="43">
        <f>SUMIFS(Data!D:D,Data!A:A,'#ligaSYR'!B29)</f>
        <v>73.759999999999991</v>
      </c>
      <c r="X29" s="44" t="str">
        <f>IF(VLOOKUP(B29,Participanti!A:D,4,0)=0," ","New")</f>
        <v xml:space="preserve"> </v>
      </c>
      <c r="Y29" s="142">
        <f>MEDIAN(C29:T29)</f>
        <v>2.5705208333333331</v>
      </c>
      <c r="Z29" s="44">
        <f t="shared" si="0"/>
        <v>28</v>
      </c>
    </row>
    <row r="30" spans="1:26" ht="13.8" x14ac:dyDescent="0.3">
      <c r="A30" s="42">
        <v>29</v>
      </c>
      <c r="B30" s="42" t="s">
        <v>52</v>
      </c>
      <c r="C30" s="43">
        <f>IF(SUMIFS(Data!$S:$S,Data!$A:$A,$B30,Data!$C:$C,C$1)=0,"",SUMIFS(Data!$S:$S,Data!$A:$A,$B30,Data!$C:$C,C$1))</f>
        <v>2.5249999999999995</v>
      </c>
      <c r="D30" s="43" t="str">
        <f>IF(SUMIFS(Data!$S:$S,Data!$A:$A,$B30,Data!$C:$C,D$1)=0,"",SUMIFS(Data!$S:$S,Data!$A:$A,$B30,Data!$C:$C,D$1))</f>
        <v/>
      </c>
      <c r="E30" s="43">
        <f>IF(SUMIFS(Data!$S:$S,Data!$A:$A,$B30,Data!$C:$C,E$1)=0,"",SUMIFS(Data!$S:$S,Data!$A:$A,$B30,Data!$C:$C,E$1))</f>
        <v>2.1749999999999998</v>
      </c>
      <c r="F30" s="43">
        <f>IF(SUMIFS(Data!$S:$S,Data!$A:$A,$B30,Data!$C:$C,F$1)=0,"",SUMIFS(Data!$S:$S,Data!$A:$A,$B30,Data!$C:$C,F$1))</f>
        <v>1.8476190476190477</v>
      </c>
      <c r="G30" s="43">
        <f>IF(SUMIFS(Data!$S:$S,Data!$A:$A,$B30,Data!$C:$C,G$1)=0,"",SUMIFS(Data!$S:$S,Data!$A:$A,$B30,Data!$C:$C,G$1))</f>
        <v>2.5249999999999995</v>
      </c>
      <c r="H30" s="43">
        <f>IF(SUMIFS(Data!$S:$S,Data!$A:$A,$B30,Data!$C:$C,H$1)=0,"",SUMIFS(Data!$S:$S,Data!$A:$A,$B30,Data!$C:$C,H$1))</f>
        <v>2</v>
      </c>
      <c r="I30" s="43">
        <f>IF(SUMIFS(Data!$S:$S,Data!$A:$A,$B30,Data!$C:$C,I$1)=0,"",SUMIFS(Data!$S:$S,Data!$A:$A,$B30,Data!$C:$C,I$1))</f>
        <v>1.7785714285714285</v>
      </c>
      <c r="J30" s="43" t="str">
        <f>IF(SUMIFS(Data!$S:$S,Data!$A:$A,$B30,Data!$C:$C,J$1)=0,"",SUMIFS(Data!$S:$S,Data!$A:$A,$B30,Data!$C:$C,J$1))</f>
        <v/>
      </c>
      <c r="K30" s="43">
        <f>IF(SUMIFS(Data!$S:$S,Data!$A:$A,$B30,Data!$C:$C,K$1)=0,"",SUMIFS(Data!$S:$S,Data!$A:$A,$B30,Data!$C:$C,K$1))</f>
        <v>1.8547619047619048</v>
      </c>
      <c r="L30" s="43" t="str">
        <f>IF(SUMIFS(Data!$S:$S,Data!$A:$A,$B30,Data!$C:$C,L$1)=0,"",SUMIFS(Data!$S:$S,Data!$A:$A,$B30,Data!$C:$C,L$1))</f>
        <v/>
      </c>
      <c r="M30" s="43" t="str">
        <f>IF(SUMIFS(Data!$S:$S,Data!$A:$A,$B30,Data!$C:$C,M$1)=0,"",SUMIFS(Data!$S:$S,Data!$A:$A,$B30,Data!$C:$C,M$1))</f>
        <v/>
      </c>
      <c r="N30" s="43">
        <f>IF(SUMIFS(Data!$S:$S,Data!$A:$A,$B30,Data!$C:$C,N$1)=0,"",SUMIFS(Data!$S:$S,Data!$A:$A,$B30,Data!$C:$C,N$1))</f>
        <v>0.83333333333333337</v>
      </c>
      <c r="O30" s="43" t="str">
        <f>IF(SUMIFS(Data!$S:$S,Data!$A:$A,$B30,Data!$C:$C,O$1)=0,"",SUMIFS(Data!$S:$S,Data!$A:$A,$B30,Data!$C:$C,O$1))</f>
        <v/>
      </c>
      <c r="P30" s="43" t="str">
        <f>IF(SUMIFS(Data!$S:$S,Data!$A:$A,$B30,Data!$C:$C,P$1)=0,"",SUMIFS(Data!$S:$S,Data!$A:$A,$B30,Data!$C:$C,P$1))</f>
        <v/>
      </c>
      <c r="Q30" s="43">
        <f>IF(SUMIFS(Data!$S:$S,Data!$A:$A,$B30,Data!$C:$C,Q$1)=0,"",SUMIFS(Data!$S:$S,Data!$A:$A,$B30,Data!$C:$C,Q$1))</f>
        <v>3.4335476190476193</v>
      </c>
      <c r="R30" s="43">
        <f>IF(SUMIFS(Data!$S:$S,Data!$A:$A,$B30,Data!$C:$C,R$1)=0,"",SUMIFS(Data!$S:$S,Data!$A:$A,$B30,Data!$C:$C,R$1))</f>
        <v>1.9767857142857141</v>
      </c>
      <c r="S30" s="43" t="str">
        <f>IF(SUMIFS(Data!$S:$S,Data!$A:$A,$B30,Data!$C:$C,S$1)=0,"",SUMIFS(Data!$S:$S,Data!$A:$A,$B30,Data!$C:$C,S$1))</f>
        <v/>
      </c>
      <c r="T30" s="43">
        <f>IF(SUMIFS(Data!$S:$S,Data!$A:$A,$B30,Data!$C:$C,T$1)=0,"",SUMIFS(Data!$S:$S,Data!$A:$A,$B30,Data!$C:$C,T$1))</f>
        <v>3.25</v>
      </c>
      <c r="U30" s="43">
        <f>IF(SUMIFS(Data!X:X,Data!A:A,'#ligaSYR'!B30)&gt;12,5,IF(SUMIFS(Data!X:X,Data!A:A,'#ligaSYR'!B30)&gt;9,3, IF(SUMIFS(Data!X:X,Data!A:A,'#ligaSYR'!B30)&gt;4,1,0)))</f>
        <v>1</v>
      </c>
      <c r="V30" s="43">
        <f>SUM(C30:U30)</f>
        <v>25.199619047619048</v>
      </c>
      <c r="W30" s="43">
        <f>SUMIFS(Data!D:D,Data!A:A,'#ligaSYR'!B30)</f>
        <v>93.780000000000015</v>
      </c>
      <c r="X30" s="44" t="str">
        <f>IF(VLOOKUP(B30,Participanti!A:D,4,0)=0," ","New")</f>
        <v xml:space="preserve"> </v>
      </c>
      <c r="Y30" s="142">
        <f>MEDIAN(C30:T30)</f>
        <v>2</v>
      </c>
      <c r="Z30" s="44">
        <f t="shared" si="0"/>
        <v>29</v>
      </c>
    </row>
    <row r="31" spans="1:26" ht="13.8" x14ac:dyDescent="0.3">
      <c r="A31" s="42">
        <v>30</v>
      </c>
      <c r="B31" s="42" t="s">
        <v>213</v>
      </c>
      <c r="C31" s="43" t="str">
        <f>IF(SUMIFS(Data!$S:$S,Data!$A:$A,$B31,Data!$C:$C,C$1)=0,"",SUMIFS(Data!$S:$S,Data!$A:$A,$B31,Data!$C:$C,C$1))</f>
        <v/>
      </c>
      <c r="D31" s="43">
        <f>IF(SUMIFS(Data!$S:$S,Data!$A:$A,$B31,Data!$C:$C,D$1)=0,"",SUMIFS(Data!$S:$S,Data!$A:$A,$B31,Data!$C:$C,D$1))</f>
        <v>1.8631249999999999</v>
      </c>
      <c r="E31" s="43">
        <f>IF(SUMIFS(Data!$S:$S,Data!$A:$A,$B31,Data!$C:$C,E$1)=0,"",SUMIFS(Data!$S:$S,Data!$A:$A,$B31,Data!$C:$C,E$1))</f>
        <v>0.31874999999999998</v>
      </c>
      <c r="F31" s="43">
        <f>IF(SUMIFS(Data!$S:$S,Data!$A:$A,$B31,Data!$C:$C,F$1)=0,"",SUMIFS(Data!$S:$S,Data!$A:$A,$B31,Data!$C:$C,F$1))</f>
        <v>1.9393750000000001</v>
      </c>
      <c r="G31" s="43">
        <f>IF(SUMIFS(Data!$S:$S,Data!$A:$A,$B31,Data!$C:$C,G$1)=0,"",SUMIFS(Data!$S:$S,Data!$A:$A,$B31,Data!$C:$C,G$1))</f>
        <v>1.5306250000000001</v>
      </c>
      <c r="H31" s="43">
        <f>IF(SUMIFS(Data!$S:$S,Data!$A:$A,$B31,Data!$C:$C,H$1)=0,"",SUMIFS(Data!$S:$S,Data!$A:$A,$B31,Data!$C:$C,H$1))</f>
        <v>2</v>
      </c>
      <c r="I31" s="43">
        <f>IF(SUMIFS(Data!$S:$S,Data!$A:$A,$B31,Data!$C:$C,I$1)=0,"",SUMIFS(Data!$S:$S,Data!$A:$A,$B31,Data!$C:$C,I$1))</f>
        <v>1.316875</v>
      </c>
      <c r="J31" s="43">
        <f>IF(SUMIFS(Data!$S:$S,Data!$A:$A,$B31,Data!$C:$C,J$1)=0,"",SUMIFS(Data!$S:$S,Data!$A:$A,$B31,Data!$C:$C,J$1))</f>
        <v>1.20875</v>
      </c>
      <c r="K31" s="43">
        <f>IF(SUMIFS(Data!$S:$S,Data!$A:$A,$B31,Data!$C:$C,K$1)=0,"",SUMIFS(Data!$S:$S,Data!$A:$A,$B31,Data!$C:$C,K$1))</f>
        <v>1.3131249999999999</v>
      </c>
      <c r="L31" s="43">
        <f>IF(SUMIFS(Data!$S:$S,Data!$A:$A,$B31,Data!$C:$C,L$1)=0,"",SUMIFS(Data!$S:$S,Data!$A:$A,$B31,Data!$C:$C,L$1))</f>
        <v>2.1550000000000002</v>
      </c>
      <c r="M31" s="43">
        <f>IF(SUMIFS(Data!$S:$S,Data!$A:$A,$B31,Data!$C:$C,M$1)=0,"",SUMIFS(Data!$S:$S,Data!$A:$A,$B31,Data!$C:$C,M$1))</f>
        <v>0.92937500000000006</v>
      </c>
      <c r="N31" s="43">
        <f>IF(SUMIFS(Data!$S:$S,Data!$A:$A,$B31,Data!$C:$C,N$1)=0,"",SUMIFS(Data!$S:$S,Data!$A:$A,$B31,Data!$C:$C,N$1))</f>
        <v>0.66666666666666663</v>
      </c>
      <c r="O31" s="43">
        <f>IF(SUMIFS(Data!$S:$S,Data!$A:$A,$B31,Data!$C:$C,O$1)=0,"",SUMIFS(Data!$S:$S,Data!$A:$A,$B31,Data!$C:$C,O$1))</f>
        <v>1.73875</v>
      </c>
      <c r="P31" s="43" t="str">
        <f>IF(SUMIFS(Data!$S:$S,Data!$A:$A,$B31,Data!$C:$C,P$1)=0,"",SUMIFS(Data!$S:$S,Data!$A:$A,$B31,Data!$C:$C,P$1))</f>
        <v/>
      </c>
      <c r="Q31" s="43">
        <f>IF(SUMIFS(Data!$S:$S,Data!$A:$A,$B31,Data!$C:$C,Q$1)=0,"",SUMIFS(Data!$S:$S,Data!$A:$A,$B31,Data!$C:$C,Q$1))</f>
        <v>0.99187500000000006</v>
      </c>
      <c r="R31" s="43">
        <f>IF(SUMIFS(Data!$S:$S,Data!$A:$A,$B31,Data!$C:$C,R$1)=0,"",SUMIFS(Data!$S:$S,Data!$A:$A,$B31,Data!$C:$C,R$1))</f>
        <v>1.7893750000000002</v>
      </c>
      <c r="S31" s="43">
        <f>IF(SUMIFS(Data!$S:$S,Data!$A:$A,$B31,Data!$C:$C,S$1)=0,"",SUMIFS(Data!$S:$S,Data!$A:$A,$B31,Data!$C:$C,S$1))</f>
        <v>1.35375</v>
      </c>
      <c r="T31" s="43">
        <f>IF(SUMIFS(Data!$S:$S,Data!$A:$A,$B31,Data!$C:$C,T$1)=0,"",SUMIFS(Data!$S:$S,Data!$A:$A,$B31,Data!$C:$C,T$1))</f>
        <v>1</v>
      </c>
      <c r="U31" s="43">
        <f>IF(SUMIFS(Data!X:X,Data!A:A,'#ligaSYR'!B31)&gt;12,5,IF(SUMIFS(Data!X:X,Data!A:A,'#ligaSYR'!B31)&gt;9,3, IF(SUMIFS(Data!X:X,Data!A:A,'#ligaSYR'!B31)&gt;4,1,0)))</f>
        <v>3</v>
      </c>
      <c r="V31" s="43">
        <f>SUM(C31:U31)</f>
        <v>25.115416666666668</v>
      </c>
      <c r="W31" s="43">
        <f>SUMIFS(Data!D:D,Data!A:A,'#ligaSYR'!B31)</f>
        <v>90.99</v>
      </c>
      <c r="X31" s="44" t="str">
        <f>IF(VLOOKUP(B31,Participanti!A:D,4,0)=0," ","New")</f>
        <v>New</v>
      </c>
      <c r="Y31" s="142">
        <f>MEDIAN(C31:T31)</f>
        <v>1.3353125000000001</v>
      </c>
      <c r="Z31" s="44">
        <f t="shared" si="0"/>
        <v>30</v>
      </c>
    </row>
    <row r="32" spans="1:26" ht="13.8" x14ac:dyDescent="0.3">
      <c r="A32" s="42">
        <v>31</v>
      </c>
      <c r="B32" s="42" t="s">
        <v>60</v>
      </c>
      <c r="C32" s="43">
        <f>IF(SUMIFS(Data!$S:$S,Data!$A:$A,$B32,Data!$C:$C,C$1)=0,"",SUMIFS(Data!$S:$S,Data!$A:$A,$B32,Data!$C:$C,C$1))</f>
        <v>2.0535714285714284</v>
      </c>
      <c r="D32" s="43" t="str">
        <f>IF(SUMIFS(Data!$S:$S,Data!$A:$A,$B32,Data!$C:$C,D$1)=0,"",SUMIFS(Data!$S:$S,Data!$A:$A,$B32,Data!$C:$C,D$1))</f>
        <v/>
      </c>
      <c r="E32" s="43">
        <f>IF(SUMIFS(Data!$S:$S,Data!$A:$A,$B32,Data!$C:$C,E$1)=0,"",SUMIFS(Data!$S:$S,Data!$A:$A,$B32,Data!$C:$C,E$1))</f>
        <v>2.0517857142857143</v>
      </c>
      <c r="F32" s="43">
        <f>IF(SUMIFS(Data!$S:$S,Data!$A:$A,$B32,Data!$C:$C,F$1)=0,"",SUMIFS(Data!$S:$S,Data!$A:$A,$B32,Data!$C:$C,F$1))</f>
        <v>2.011047619047619</v>
      </c>
      <c r="G32" s="43">
        <f>IF(SUMIFS(Data!$S:$S,Data!$A:$A,$B32,Data!$C:$C,G$1)=0,"",SUMIFS(Data!$S:$S,Data!$A:$A,$B32,Data!$C:$C,G$1))</f>
        <v>2.6249285714285713</v>
      </c>
      <c r="H32" s="43">
        <f>IF(SUMIFS(Data!$S:$S,Data!$A:$A,$B32,Data!$C:$C,H$1)=0,"",SUMIFS(Data!$S:$S,Data!$A:$A,$B32,Data!$C:$C,H$1))</f>
        <v>2.5</v>
      </c>
      <c r="I32" s="43" t="str">
        <f>IF(SUMIFS(Data!$S:$S,Data!$A:$A,$B32,Data!$C:$C,I$1)=0,"",SUMIFS(Data!$S:$S,Data!$A:$A,$B32,Data!$C:$C,I$1))</f>
        <v/>
      </c>
      <c r="J32" s="43">
        <f>IF(SUMIFS(Data!$S:$S,Data!$A:$A,$B32,Data!$C:$C,J$1)=0,"",SUMIFS(Data!$S:$S,Data!$A:$A,$B32,Data!$C:$C,J$1))</f>
        <v>1.8053571428571429</v>
      </c>
      <c r="K32" s="43" t="str">
        <f>IF(SUMIFS(Data!$S:$S,Data!$A:$A,$B32,Data!$C:$C,K$1)=0,"",SUMIFS(Data!$S:$S,Data!$A:$A,$B32,Data!$C:$C,K$1))</f>
        <v/>
      </c>
      <c r="L32" s="43">
        <f>IF(SUMIFS(Data!$S:$S,Data!$A:$A,$B32,Data!$C:$C,L$1)=0,"",SUMIFS(Data!$S:$S,Data!$A:$A,$B32,Data!$C:$C,L$1))</f>
        <v>2.0446428571428572</v>
      </c>
      <c r="M32" s="43">
        <f>IF(SUMIFS(Data!$S:$S,Data!$A:$A,$B32,Data!$C:$C,M$1)=0,"",SUMIFS(Data!$S:$S,Data!$A:$A,$B32,Data!$C:$C,M$1))</f>
        <v>0.59761904761904749</v>
      </c>
      <c r="N32" s="43">
        <f>IF(SUMIFS(Data!$S:$S,Data!$A:$A,$B32,Data!$C:$C,N$1)=0,"",SUMIFS(Data!$S:$S,Data!$A:$A,$B32,Data!$C:$C,N$1))</f>
        <v>1.6666666666666667</v>
      </c>
      <c r="O32" s="43" t="str">
        <f>IF(SUMIFS(Data!$S:$S,Data!$A:$A,$B32,Data!$C:$C,O$1)=0,"",SUMIFS(Data!$S:$S,Data!$A:$A,$B32,Data!$C:$C,O$1))</f>
        <v/>
      </c>
      <c r="P32" s="43" t="str">
        <f>IF(SUMIFS(Data!$S:$S,Data!$A:$A,$B32,Data!$C:$C,P$1)=0,"",SUMIFS(Data!$S:$S,Data!$A:$A,$B32,Data!$C:$C,P$1))</f>
        <v/>
      </c>
      <c r="Q32" s="43">
        <f>IF(SUMIFS(Data!$S:$S,Data!$A:$A,$B32,Data!$C:$C,Q$1)=0,"",SUMIFS(Data!$S:$S,Data!$A:$A,$B32,Data!$C:$C,Q$1))</f>
        <v>2.0392857142857141</v>
      </c>
      <c r="R32" s="43" t="str">
        <f>IF(SUMIFS(Data!$S:$S,Data!$A:$A,$B32,Data!$C:$C,R$1)=0,"",SUMIFS(Data!$S:$S,Data!$A:$A,$B32,Data!$C:$C,R$1))</f>
        <v/>
      </c>
      <c r="S32" s="43" t="str">
        <f>IF(SUMIFS(Data!$S:$S,Data!$A:$A,$B32,Data!$C:$C,S$1)=0,"",SUMIFS(Data!$S:$S,Data!$A:$A,$B32,Data!$C:$C,S$1))</f>
        <v/>
      </c>
      <c r="T32" s="43">
        <f>IF(SUMIFS(Data!$S:$S,Data!$A:$A,$B32,Data!$C:$C,T$1)=0,"",SUMIFS(Data!$S:$S,Data!$A:$A,$B32,Data!$C:$C,T$1))</f>
        <v>1.5</v>
      </c>
      <c r="U32" s="43">
        <f>IF(SUMIFS(Data!X:X,Data!A:A,'#ligaSYR'!B32)&gt;12,5,IF(SUMIFS(Data!X:X,Data!A:A,'#ligaSYR'!B32)&gt;9,3, IF(SUMIFS(Data!X:X,Data!A:A,'#ligaSYR'!B32)&gt;4,1,0)))</f>
        <v>1</v>
      </c>
      <c r="V32" s="43">
        <f>SUM(C32:U32)</f>
        <v>21.894904761904765</v>
      </c>
      <c r="W32" s="43">
        <f>SUMIFS(Data!D:D,Data!A:A,'#ligaSYR'!B32)</f>
        <v>92.98</v>
      </c>
      <c r="X32" s="44" t="str">
        <f>IF(VLOOKUP(B32,Participanti!A:D,4,0)=0," ","New")</f>
        <v xml:space="preserve"> </v>
      </c>
      <c r="Y32" s="142">
        <f>MEDIAN(C32:T32)</f>
        <v>2.0392857142857141</v>
      </c>
      <c r="Z32" s="44">
        <f t="shared" si="0"/>
        <v>31</v>
      </c>
    </row>
    <row r="33" spans="1:26" ht="13.8" x14ac:dyDescent="0.3">
      <c r="A33" s="42">
        <v>32</v>
      </c>
      <c r="B33" s="42" t="s">
        <v>55</v>
      </c>
      <c r="C33" s="43">
        <f>IF(SUMIFS(Data!$S:$S,Data!$A:$A,$B33,Data!$C:$C,C$1)=0,"",SUMIFS(Data!$S:$S,Data!$A:$A,$B33,Data!$C:$C,C$1))</f>
        <v>5</v>
      </c>
      <c r="D33" s="43" t="str">
        <f>IF(SUMIFS(Data!$S:$S,Data!$A:$A,$B33,Data!$C:$C,D$1)=0,"",SUMIFS(Data!$S:$S,Data!$A:$A,$B33,Data!$C:$C,D$1))</f>
        <v/>
      </c>
      <c r="E33" s="43">
        <f>IF(SUMIFS(Data!$S:$S,Data!$A:$A,$B33,Data!$C:$C,E$1)=0,"",SUMIFS(Data!$S:$S,Data!$A:$A,$B33,Data!$C:$C,E$1))</f>
        <v>3.8232142857142857</v>
      </c>
      <c r="F33" s="43">
        <f>IF(SUMIFS(Data!$S:$S,Data!$A:$A,$B33,Data!$C:$C,F$1)=0,"",SUMIFS(Data!$S:$S,Data!$A:$A,$B33,Data!$C:$C,F$1))</f>
        <v>1.35</v>
      </c>
      <c r="G33" s="43" t="str">
        <f>IF(SUMIFS(Data!$S:$S,Data!$A:$A,$B33,Data!$C:$C,G$1)=0,"",SUMIFS(Data!$S:$S,Data!$A:$A,$B33,Data!$C:$C,G$1))</f>
        <v/>
      </c>
      <c r="H33" s="43">
        <f>IF(SUMIFS(Data!$S:$S,Data!$A:$A,$B33,Data!$C:$C,H$1)=0,"",SUMIFS(Data!$S:$S,Data!$A:$A,$B33,Data!$C:$C,H$1))</f>
        <v>3.1666666666666665</v>
      </c>
      <c r="I33" s="43" t="str">
        <f>IF(SUMIFS(Data!$S:$S,Data!$A:$A,$B33,Data!$C:$C,I$1)=0,"",SUMIFS(Data!$S:$S,Data!$A:$A,$B33,Data!$C:$C,I$1))</f>
        <v/>
      </c>
      <c r="J33" s="43">
        <f>IF(SUMIFS(Data!$S:$S,Data!$A:$A,$B33,Data!$C:$C,J$1)=0,"",SUMIFS(Data!$S:$S,Data!$A:$A,$B33,Data!$C:$C,J$1))</f>
        <v>2.0446428571428572</v>
      </c>
      <c r="K33" s="43" t="str">
        <f>IF(SUMIFS(Data!$S:$S,Data!$A:$A,$B33,Data!$C:$C,K$1)=0,"",SUMIFS(Data!$S:$S,Data!$A:$A,$B33,Data!$C:$C,K$1))</f>
        <v/>
      </c>
      <c r="L33" s="43">
        <f>IF(SUMIFS(Data!$S:$S,Data!$A:$A,$B33,Data!$C:$C,L$1)=0,"",SUMIFS(Data!$S:$S,Data!$A:$A,$B33,Data!$C:$C,L$1))</f>
        <v>2.6892857142857141</v>
      </c>
      <c r="M33" s="43" t="str">
        <f>IF(SUMIFS(Data!$S:$S,Data!$A:$A,$B33,Data!$C:$C,M$1)=0,"",SUMIFS(Data!$S:$S,Data!$A:$A,$B33,Data!$C:$C,M$1))</f>
        <v/>
      </c>
      <c r="N33" s="43">
        <f>IF(SUMIFS(Data!$S:$S,Data!$A:$A,$B33,Data!$C:$C,N$1)=0,"",SUMIFS(Data!$S:$S,Data!$A:$A,$B33,Data!$C:$C,N$1))</f>
        <v>0.5</v>
      </c>
      <c r="O33" s="43" t="str">
        <f>IF(SUMIFS(Data!$S:$S,Data!$A:$A,$B33,Data!$C:$C,O$1)=0,"",SUMIFS(Data!$S:$S,Data!$A:$A,$B33,Data!$C:$C,O$1))</f>
        <v/>
      </c>
      <c r="P33" s="43" t="str">
        <f>IF(SUMIFS(Data!$S:$S,Data!$A:$A,$B33,Data!$C:$C,P$1)=0,"",SUMIFS(Data!$S:$S,Data!$A:$A,$B33,Data!$C:$C,P$1))</f>
        <v/>
      </c>
      <c r="Q33" s="43" t="str">
        <f>IF(SUMIFS(Data!$S:$S,Data!$A:$A,$B33,Data!$C:$C,Q$1)=0,"",SUMIFS(Data!$S:$S,Data!$A:$A,$B33,Data!$C:$C,Q$1))</f>
        <v/>
      </c>
      <c r="R33" s="43" t="str">
        <f>IF(SUMIFS(Data!$S:$S,Data!$A:$A,$B33,Data!$C:$C,R$1)=0,"",SUMIFS(Data!$S:$S,Data!$A:$A,$B33,Data!$C:$C,R$1))</f>
        <v/>
      </c>
      <c r="S33" s="43" t="str">
        <f>IF(SUMIFS(Data!$S:$S,Data!$A:$A,$B33,Data!$C:$C,S$1)=0,"",SUMIFS(Data!$S:$S,Data!$A:$A,$B33,Data!$C:$C,S$1))</f>
        <v/>
      </c>
      <c r="T33" s="43" t="str">
        <f>IF(SUMIFS(Data!$S:$S,Data!$A:$A,$B33,Data!$C:$C,T$1)=0,"",SUMIFS(Data!$S:$S,Data!$A:$A,$B33,Data!$C:$C,T$1))</f>
        <v/>
      </c>
      <c r="U33" s="43">
        <f>IF(SUMIFS(Data!X:X,Data!A:A,'#ligaSYR'!B33)&gt;12,5,IF(SUMIFS(Data!X:X,Data!A:A,'#ligaSYR'!B33)&gt;9,3, IF(SUMIFS(Data!X:X,Data!A:A,'#ligaSYR'!B33)&gt;4,1,0)))</f>
        <v>0</v>
      </c>
      <c r="V33" s="43">
        <f>SUM(C33:U33)</f>
        <v>18.573809523809523</v>
      </c>
      <c r="W33" s="43">
        <f>SUMIFS(Data!D:D,Data!A:A,'#ligaSYR'!B33)</f>
        <v>110</v>
      </c>
      <c r="X33" s="44" t="str">
        <f>IF(VLOOKUP(B33,Participanti!A:D,4,0)=0," ","New")</f>
        <v xml:space="preserve"> </v>
      </c>
      <c r="Y33" s="142">
        <f>MEDIAN(C33:T33)</f>
        <v>2.6892857142857141</v>
      </c>
      <c r="Z33" s="44">
        <f t="shared" si="0"/>
        <v>32</v>
      </c>
    </row>
    <row r="34" spans="1:26" ht="13.8" x14ac:dyDescent="0.3">
      <c r="A34" s="42">
        <v>33</v>
      </c>
      <c r="B34" s="42" t="s">
        <v>43</v>
      </c>
      <c r="C34" s="43">
        <f>IF(SUMIFS(Data!$S:$S,Data!$A:$A,$B34,Data!$C:$C,C$1)=0,"",SUMIFS(Data!$S:$S,Data!$A:$A,$B34,Data!$C:$C,C$1))</f>
        <v>4.25</v>
      </c>
      <c r="D34" s="43">
        <f>IF(SUMIFS(Data!$S:$S,Data!$A:$A,$B34,Data!$C:$C,D$1)=0,"",SUMIFS(Data!$S:$S,Data!$A:$A,$B34,Data!$C:$C,D$1))</f>
        <v>4.3499999999999996</v>
      </c>
      <c r="E34" s="43">
        <f>IF(SUMIFS(Data!$S:$S,Data!$A:$A,$B34,Data!$C:$C,E$1)=0,"",SUMIFS(Data!$S:$S,Data!$A:$A,$B34,Data!$C:$C,E$1))</f>
        <v>4.2249999999999996</v>
      </c>
      <c r="F34" s="43">
        <f>IF(SUMIFS(Data!$S:$S,Data!$A:$A,$B34,Data!$C:$C,F$1)=0,"",SUMIFS(Data!$S:$S,Data!$A:$A,$B34,Data!$C:$C,F$1))</f>
        <v>1.7923095238095237</v>
      </c>
      <c r="G34" s="43" t="str">
        <f>IF(SUMIFS(Data!$S:$S,Data!$A:$A,$B34,Data!$C:$C,G$1)=0,"",SUMIFS(Data!$S:$S,Data!$A:$A,$B34,Data!$C:$C,G$1))</f>
        <v/>
      </c>
      <c r="H34" s="43">
        <f>IF(SUMIFS(Data!$S:$S,Data!$A:$A,$B34,Data!$C:$C,H$1)=0,"",SUMIFS(Data!$S:$S,Data!$A:$A,$B34,Data!$C:$C,H$1))</f>
        <v>3.5</v>
      </c>
      <c r="I34" s="43" t="str">
        <f>IF(SUMIFS(Data!$S:$S,Data!$A:$A,$B34,Data!$C:$C,I$1)=0,"",SUMIFS(Data!$S:$S,Data!$A:$A,$B34,Data!$C:$C,I$1))</f>
        <v/>
      </c>
      <c r="J34" s="43" t="str">
        <f>IF(SUMIFS(Data!$S:$S,Data!$A:$A,$B34,Data!$C:$C,J$1)=0,"",SUMIFS(Data!$S:$S,Data!$A:$A,$B34,Data!$C:$C,J$1))</f>
        <v/>
      </c>
      <c r="K34" s="43" t="str">
        <f>IF(SUMIFS(Data!$S:$S,Data!$A:$A,$B34,Data!$C:$C,K$1)=0,"",SUMIFS(Data!$S:$S,Data!$A:$A,$B34,Data!$C:$C,K$1))</f>
        <v/>
      </c>
      <c r="L34" s="43" t="str">
        <f>IF(SUMIFS(Data!$S:$S,Data!$A:$A,$B34,Data!$C:$C,L$1)=0,"",SUMIFS(Data!$S:$S,Data!$A:$A,$B34,Data!$C:$C,L$1))</f>
        <v/>
      </c>
      <c r="M34" s="43" t="str">
        <f>IF(SUMIFS(Data!$S:$S,Data!$A:$A,$B34,Data!$C:$C,M$1)=0,"",SUMIFS(Data!$S:$S,Data!$A:$A,$B34,Data!$C:$C,M$1))</f>
        <v/>
      </c>
      <c r="N34" s="43" t="str">
        <f>IF(SUMIFS(Data!$S:$S,Data!$A:$A,$B34,Data!$C:$C,N$1)=0,"",SUMIFS(Data!$S:$S,Data!$A:$A,$B34,Data!$C:$C,N$1))</f>
        <v/>
      </c>
      <c r="O34" s="43" t="str">
        <f>IF(SUMIFS(Data!$S:$S,Data!$A:$A,$B34,Data!$C:$C,O$1)=0,"",SUMIFS(Data!$S:$S,Data!$A:$A,$B34,Data!$C:$C,O$1))</f>
        <v/>
      </c>
      <c r="P34" s="43" t="str">
        <f>IF(SUMIFS(Data!$S:$S,Data!$A:$A,$B34,Data!$C:$C,P$1)=0,"",SUMIFS(Data!$S:$S,Data!$A:$A,$B34,Data!$C:$C,P$1))</f>
        <v/>
      </c>
      <c r="Q34" s="43" t="str">
        <f>IF(SUMIFS(Data!$S:$S,Data!$A:$A,$B34,Data!$C:$C,Q$1)=0,"",SUMIFS(Data!$S:$S,Data!$A:$A,$B34,Data!$C:$C,Q$1))</f>
        <v/>
      </c>
      <c r="R34" s="43" t="str">
        <f>IF(SUMIFS(Data!$S:$S,Data!$A:$A,$B34,Data!$C:$C,R$1)=0,"",SUMIFS(Data!$S:$S,Data!$A:$A,$B34,Data!$C:$C,R$1))</f>
        <v/>
      </c>
      <c r="S34" s="43" t="str">
        <f>IF(SUMIFS(Data!$S:$S,Data!$A:$A,$B34,Data!$C:$C,S$1)=0,"",SUMIFS(Data!$S:$S,Data!$A:$A,$B34,Data!$C:$C,S$1))</f>
        <v/>
      </c>
      <c r="T34" s="43" t="str">
        <f>IF(SUMIFS(Data!$S:$S,Data!$A:$A,$B34,Data!$C:$C,T$1)=0,"",SUMIFS(Data!$S:$S,Data!$A:$A,$B34,Data!$C:$C,T$1))</f>
        <v/>
      </c>
      <c r="U34" s="43">
        <f>IF(SUMIFS(Data!X:X,Data!A:A,'#ligaSYR'!B34)&gt;12,5,IF(SUMIFS(Data!X:X,Data!A:A,'#ligaSYR'!B34)&gt;9,3, IF(SUMIFS(Data!X:X,Data!A:A,'#ligaSYR'!B34)&gt;4,1,0)))</f>
        <v>0</v>
      </c>
      <c r="V34" s="43">
        <f>SUM(C34:U34)</f>
        <v>18.117309523809524</v>
      </c>
      <c r="W34" s="43">
        <f>SUMIFS(Data!D:D,Data!A:A,'#ligaSYR'!B34)</f>
        <v>83.37</v>
      </c>
      <c r="X34" s="44" t="str">
        <f>IF(VLOOKUP(B34,Participanti!A:D,4,0)=0," ","New")</f>
        <v xml:space="preserve"> </v>
      </c>
      <c r="Y34" s="142">
        <f>MEDIAN(C34:T34)</f>
        <v>4.2249999999999996</v>
      </c>
      <c r="Z34" s="44">
        <f t="shared" si="0"/>
        <v>33</v>
      </c>
    </row>
    <row r="35" spans="1:26" ht="13.8" x14ac:dyDescent="0.3">
      <c r="A35" s="42">
        <v>34</v>
      </c>
      <c r="B35" s="42" t="s">
        <v>155</v>
      </c>
      <c r="C35" s="43">
        <f>IF(SUMIFS(Data!$S:$S,Data!$A:$A,$B35,Data!$C:$C,C$1)=0,"",SUMIFS(Data!$S:$S,Data!$A:$A,$B35,Data!$C:$C,C$1))</f>
        <v>2.1642857142857141</v>
      </c>
      <c r="D35" s="43">
        <f>IF(SUMIFS(Data!$S:$S,Data!$A:$A,$B35,Data!$C:$C,D$1)=0,"",SUMIFS(Data!$S:$S,Data!$A:$A,$B35,Data!$C:$C,D$1))</f>
        <v>1.4827380952380951</v>
      </c>
      <c r="E35" s="43">
        <f>IF(SUMIFS(Data!$S:$S,Data!$A:$A,$B35,Data!$C:$C,E$1)=0,"",SUMIFS(Data!$S:$S,Data!$A:$A,$B35,Data!$C:$C,E$1))</f>
        <v>2.5214285714285714</v>
      </c>
      <c r="F35" s="43">
        <f>IF(SUMIFS(Data!$S:$S,Data!$A:$A,$B35,Data!$C:$C,F$1)=0,"",SUMIFS(Data!$S:$S,Data!$A:$A,$B35,Data!$C:$C,F$1))</f>
        <v>1.3636904761904762</v>
      </c>
      <c r="G35" s="43">
        <f>IF(SUMIFS(Data!$S:$S,Data!$A:$A,$B35,Data!$C:$C,G$1)=0,"",SUMIFS(Data!$S:$S,Data!$A:$A,$B35,Data!$C:$C,G$1))</f>
        <v>1.6285714285714286</v>
      </c>
      <c r="H35" s="43">
        <f>IF(SUMIFS(Data!$S:$S,Data!$A:$A,$B35,Data!$C:$C,H$1)=0,"",SUMIFS(Data!$S:$S,Data!$A:$A,$B35,Data!$C:$C,H$1))</f>
        <v>0.5</v>
      </c>
      <c r="I35" s="43">
        <f>IF(SUMIFS(Data!$S:$S,Data!$A:$A,$B35,Data!$C:$C,I$1)=0,"",SUMIFS(Data!$S:$S,Data!$A:$A,$B35,Data!$C:$C,I$1))</f>
        <v>1.4238095238095236</v>
      </c>
      <c r="J35" s="43" t="str">
        <f>IF(SUMIFS(Data!$S:$S,Data!$A:$A,$B35,Data!$C:$C,J$1)=0,"",SUMIFS(Data!$S:$S,Data!$A:$A,$B35,Data!$C:$C,J$1))</f>
        <v/>
      </c>
      <c r="K35" s="43" t="str">
        <f>IF(SUMIFS(Data!$S:$S,Data!$A:$A,$B35,Data!$C:$C,K$1)=0,"",SUMIFS(Data!$S:$S,Data!$A:$A,$B35,Data!$C:$C,K$1))</f>
        <v/>
      </c>
      <c r="L35" s="43" t="str">
        <f>IF(SUMIFS(Data!$S:$S,Data!$A:$A,$B35,Data!$C:$C,L$1)=0,"",SUMIFS(Data!$S:$S,Data!$A:$A,$B35,Data!$C:$C,L$1))</f>
        <v/>
      </c>
      <c r="M35" s="43" t="str">
        <f>IF(SUMIFS(Data!$S:$S,Data!$A:$A,$B35,Data!$C:$C,M$1)=0,"",SUMIFS(Data!$S:$S,Data!$A:$A,$B35,Data!$C:$C,M$1))</f>
        <v/>
      </c>
      <c r="N35" s="43">
        <f>IF(SUMIFS(Data!$S:$S,Data!$A:$A,$B35,Data!$C:$C,N$1)=0,"",SUMIFS(Data!$S:$S,Data!$A:$A,$B35,Data!$C:$C,N$1))</f>
        <v>3.8333333333333335</v>
      </c>
      <c r="O35" s="43" t="str">
        <f>IF(SUMIFS(Data!$S:$S,Data!$A:$A,$B35,Data!$C:$C,O$1)=0,"",SUMIFS(Data!$S:$S,Data!$A:$A,$B35,Data!$C:$C,O$1))</f>
        <v/>
      </c>
      <c r="P35" s="43" t="str">
        <f>IF(SUMIFS(Data!$S:$S,Data!$A:$A,$B35,Data!$C:$C,P$1)=0,"",SUMIFS(Data!$S:$S,Data!$A:$A,$B35,Data!$C:$C,P$1))</f>
        <v/>
      </c>
      <c r="Q35" s="43" t="str">
        <f>IF(SUMIFS(Data!$S:$S,Data!$A:$A,$B35,Data!$C:$C,Q$1)=0,"",SUMIFS(Data!$S:$S,Data!$A:$A,$B35,Data!$C:$C,Q$1))</f>
        <v/>
      </c>
      <c r="R35" s="43" t="str">
        <f>IF(SUMIFS(Data!$S:$S,Data!$A:$A,$B35,Data!$C:$C,R$1)=0,"",SUMIFS(Data!$S:$S,Data!$A:$A,$B35,Data!$C:$C,R$1))</f>
        <v/>
      </c>
      <c r="S35" s="43" t="str">
        <f>IF(SUMIFS(Data!$S:$S,Data!$A:$A,$B35,Data!$C:$C,S$1)=0,"",SUMIFS(Data!$S:$S,Data!$A:$A,$B35,Data!$C:$C,S$1))</f>
        <v/>
      </c>
      <c r="T35" s="43" t="str">
        <f>IF(SUMIFS(Data!$S:$S,Data!$A:$A,$B35,Data!$C:$C,T$1)=0,"",SUMIFS(Data!$S:$S,Data!$A:$A,$B35,Data!$C:$C,T$1))</f>
        <v/>
      </c>
      <c r="U35" s="43">
        <f>IF(SUMIFS(Data!X:X,Data!A:A,'#ligaSYR'!B35)&gt;12,5,IF(SUMIFS(Data!X:X,Data!A:A,'#ligaSYR'!B35)&gt;9,3, IF(SUMIFS(Data!X:X,Data!A:A,'#ligaSYR'!B35)&gt;4,1,0)))</f>
        <v>1</v>
      </c>
      <c r="V35" s="43">
        <f>SUM(C35:U35)</f>
        <v>15.917857142857144</v>
      </c>
      <c r="W35" s="43">
        <f>SUMIFS(Data!D:D,Data!A:A,'#ligaSYR'!B35)</f>
        <v>44.099999999999994</v>
      </c>
      <c r="X35" s="44" t="str">
        <f>IF(VLOOKUP(B35,Participanti!A:D,4,0)=0," ","New")</f>
        <v xml:space="preserve"> </v>
      </c>
      <c r="Y35" s="142">
        <f>MEDIAN(C35:T35)</f>
        <v>1.5556547619047618</v>
      </c>
      <c r="Z35" s="44">
        <f t="shared" si="0"/>
        <v>34</v>
      </c>
    </row>
    <row r="36" spans="1:26" ht="13.8" x14ac:dyDescent="0.3">
      <c r="A36" s="42">
        <v>35</v>
      </c>
      <c r="B36" s="42" t="s">
        <v>48</v>
      </c>
      <c r="C36" s="43">
        <f>IF(SUMIFS(Data!$S:$S,Data!$A:$A,$B36,Data!$C:$C,C$1)=0,"",SUMIFS(Data!$S:$S,Data!$A:$A,$B36,Data!$C:$C,C$1))</f>
        <v>4.0881904761904764</v>
      </c>
      <c r="D36" s="43" t="str">
        <f>IF(SUMIFS(Data!$S:$S,Data!$A:$A,$B36,Data!$C:$C,D$1)=0,"",SUMIFS(Data!$S:$S,Data!$A:$A,$B36,Data!$C:$C,D$1))</f>
        <v/>
      </c>
      <c r="E36" s="43">
        <f>IF(SUMIFS(Data!$S:$S,Data!$A:$A,$B36,Data!$C:$C,E$1)=0,"",SUMIFS(Data!$S:$S,Data!$A:$A,$B36,Data!$C:$C,E$1))</f>
        <v>4.4064285714285711</v>
      </c>
      <c r="F36" s="43" t="str">
        <f>IF(SUMIFS(Data!$S:$S,Data!$A:$A,$B36,Data!$C:$C,F$1)=0,"",SUMIFS(Data!$S:$S,Data!$A:$A,$B36,Data!$C:$C,F$1))</f>
        <v/>
      </c>
      <c r="G36" s="43">
        <f>IF(SUMIFS(Data!$S:$S,Data!$A:$A,$B36,Data!$C:$C,G$1)=0,"",SUMIFS(Data!$S:$S,Data!$A:$A,$B36,Data!$C:$C,G$1))</f>
        <v>4.2994761904761907</v>
      </c>
      <c r="H36" s="43">
        <f>IF(SUMIFS(Data!$S:$S,Data!$A:$A,$B36,Data!$C:$C,H$1)=0,"",SUMIFS(Data!$S:$S,Data!$A:$A,$B36,Data!$C:$C,H$1))</f>
        <v>0.5</v>
      </c>
      <c r="I36" s="43" t="str">
        <f>IF(SUMIFS(Data!$S:$S,Data!$A:$A,$B36,Data!$C:$C,I$1)=0,"",SUMIFS(Data!$S:$S,Data!$A:$A,$B36,Data!$C:$C,I$1))</f>
        <v/>
      </c>
      <c r="J36" s="43" t="str">
        <f>IF(SUMIFS(Data!$S:$S,Data!$A:$A,$B36,Data!$C:$C,J$1)=0,"",SUMIFS(Data!$S:$S,Data!$A:$A,$B36,Data!$C:$C,J$1))</f>
        <v/>
      </c>
      <c r="K36" s="43" t="str">
        <f>IF(SUMIFS(Data!$S:$S,Data!$A:$A,$B36,Data!$C:$C,K$1)=0,"",SUMIFS(Data!$S:$S,Data!$A:$A,$B36,Data!$C:$C,K$1))</f>
        <v/>
      </c>
      <c r="L36" s="43" t="str">
        <f>IF(SUMIFS(Data!$S:$S,Data!$A:$A,$B36,Data!$C:$C,L$1)=0,"",SUMIFS(Data!$S:$S,Data!$A:$A,$B36,Data!$C:$C,L$1))</f>
        <v/>
      </c>
      <c r="M36" s="43" t="str">
        <f>IF(SUMIFS(Data!$S:$S,Data!$A:$A,$B36,Data!$C:$C,M$1)=0,"",SUMIFS(Data!$S:$S,Data!$A:$A,$B36,Data!$C:$C,M$1))</f>
        <v/>
      </c>
      <c r="N36" s="43" t="str">
        <f>IF(SUMIFS(Data!$S:$S,Data!$A:$A,$B36,Data!$C:$C,N$1)=0,"",SUMIFS(Data!$S:$S,Data!$A:$A,$B36,Data!$C:$C,N$1))</f>
        <v/>
      </c>
      <c r="O36" s="43" t="str">
        <f>IF(SUMIFS(Data!$S:$S,Data!$A:$A,$B36,Data!$C:$C,O$1)=0,"",SUMIFS(Data!$S:$S,Data!$A:$A,$B36,Data!$C:$C,O$1))</f>
        <v/>
      </c>
      <c r="P36" s="43" t="str">
        <f>IF(SUMIFS(Data!$S:$S,Data!$A:$A,$B36,Data!$C:$C,P$1)=0,"",SUMIFS(Data!$S:$S,Data!$A:$A,$B36,Data!$C:$C,P$1))</f>
        <v/>
      </c>
      <c r="Q36" s="43" t="str">
        <f>IF(SUMIFS(Data!$S:$S,Data!$A:$A,$B36,Data!$C:$C,Q$1)=0,"",SUMIFS(Data!$S:$S,Data!$A:$A,$B36,Data!$C:$C,Q$1))</f>
        <v/>
      </c>
      <c r="R36" s="43" t="str">
        <f>IF(SUMIFS(Data!$S:$S,Data!$A:$A,$B36,Data!$C:$C,R$1)=0,"",SUMIFS(Data!$S:$S,Data!$A:$A,$B36,Data!$C:$C,R$1))</f>
        <v/>
      </c>
      <c r="S36" s="43" t="str">
        <f>IF(SUMIFS(Data!$S:$S,Data!$A:$A,$B36,Data!$C:$C,S$1)=0,"",SUMIFS(Data!$S:$S,Data!$A:$A,$B36,Data!$C:$C,S$1))</f>
        <v/>
      </c>
      <c r="T36" s="43" t="str">
        <f>IF(SUMIFS(Data!$S:$S,Data!$A:$A,$B36,Data!$C:$C,T$1)=0,"",SUMIFS(Data!$S:$S,Data!$A:$A,$B36,Data!$C:$C,T$1))</f>
        <v/>
      </c>
      <c r="U36" s="43">
        <f>IF(SUMIFS(Data!X:X,Data!A:A,'#ligaSYR'!B36)&gt;12,5,IF(SUMIFS(Data!X:X,Data!A:A,'#ligaSYR'!B36)&gt;9,3, IF(SUMIFS(Data!X:X,Data!A:A,'#ligaSYR'!B36)&gt;4,1,0)))</f>
        <v>0</v>
      </c>
      <c r="V36" s="43">
        <f>SUM(C36:U36)</f>
        <v>13.294095238095238</v>
      </c>
      <c r="W36" s="43">
        <f>SUMIFS(Data!D:D,Data!A:A,'#ligaSYR'!B36)</f>
        <v>58.78</v>
      </c>
      <c r="X36" s="44" t="str">
        <f>IF(VLOOKUP(B36,Participanti!A:D,4,0)=0," ","New")</f>
        <v xml:space="preserve"> </v>
      </c>
      <c r="Y36" s="142">
        <f>MEDIAN(C36:T36)</f>
        <v>4.193833333333334</v>
      </c>
      <c r="Z36" s="44">
        <f t="shared" si="0"/>
        <v>35</v>
      </c>
    </row>
    <row r="37" spans="1:26" ht="13.8" x14ac:dyDescent="0.3">
      <c r="A37" s="42">
        <v>36</v>
      </c>
      <c r="B37" s="42" t="s">
        <v>205</v>
      </c>
      <c r="C37" s="43">
        <f>IF(SUMIFS(Data!$S:$S,Data!$A:$A,$B37,Data!$C:$C,C$1)=0,"",SUMIFS(Data!$S:$S,Data!$A:$A,$B37,Data!$C:$C,C$1))</f>
        <v>4.9000000000000004</v>
      </c>
      <c r="D37" s="43" t="str">
        <f>IF(SUMIFS(Data!$S:$S,Data!$A:$A,$B37,Data!$C:$C,D$1)=0,"",SUMIFS(Data!$S:$S,Data!$A:$A,$B37,Data!$C:$C,D$1))</f>
        <v/>
      </c>
      <c r="E37" s="43" t="str">
        <f>IF(SUMIFS(Data!$S:$S,Data!$A:$A,$B37,Data!$C:$C,E$1)=0,"",SUMIFS(Data!$S:$S,Data!$A:$A,$B37,Data!$C:$C,E$1))</f>
        <v/>
      </c>
      <c r="F37" s="43" t="str">
        <f>IF(SUMIFS(Data!$S:$S,Data!$A:$A,$B37,Data!$C:$C,F$1)=0,"",SUMIFS(Data!$S:$S,Data!$A:$A,$B37,Data!$C:$C,F$1))</f>
        <v/>
      </c>
      <c r="G37" s="43" t="str">
        <f>IF(SUMIFS(Data!$S:$S,Data!$A:$A,$B37,Data!$C:$C,G$1)=0,"",SUMIFS(Data!$S:$S,Data!$A:$A,$B37,Data!$C:$C,G$1))</f>
        <v/>
      </c>
      <c r="H37" s="43">
        <f>IF(SUMIFS(Data!$S:$S,Data!$A:$A,$B37,Data!$C:$C,H$1)=0,"",SUMIFS(Data!$S:$S,Data!$A:$A,$B37,Data!$C:$C,H$1))</f>
        <v>1.1666666666666667</v>
      </c>
      <c r="I37" s="43" t="str">
        <f>IF(SUMIFS(Data!$S:$S,Data!$A:$A,$B37,Data!$C:$C,I$1)=0,"",SUMIFS(Data!$S:$S,Data!$A:$A,$B37,Data!$C:$C,I$1))</f>
        <v/>
      </c>
      <c r="J37" s="43" t="str">
        <f>IF(SUMIFS(Data!$S:$S,Data!$A:$A,$B37,Data!$C:$C,J$1)=0,"",SUMIFS(Data!$S:$S,Data!$A:$A,$B37,Data!$C:$C,J$1))</f>
        <v/>
      </c>
      <c r="K37" s="43" t="str">
        <f>IF(SUMIFS(Data!$S:$S,Data!$A:$A,$B37,Data!$C:$C,K$1)=0,"",SUMIFS(Data!$S:$S,Data!$A:$A,$B37,Data!$C:$C,K$1))</f>
        <v/>
      </c>
      <c r="L37" s="43" t="str">
        <f>IF(SUMIFS(Data!$S:$S,Data!$A:$A,$B37,Data!$C:$C,L$1)=0,"",SUMIFS(Data!$S:$S,Data!$A:$A,$B37,Data!$C:$C,L$1))</f>
        <v/>
      </c>
      <c r="M37" s="43" t="str">
        <f>IF(SUMIFS(Data!$S:$S,Data!$A:$A,$B37,Data!$C:$C,M$1)=0,"",SUMIFS(Data!$S:$S,Data!$A:$A,$B37,Data!$C:$C,M$1))</f>
        <v/>
      </c>
      <c r="N37" s="43" t="str">
        <f>IF(SUMIFS(Data!$S:$S,Data!$A:$A,$B37,Data!$C:$C,N$1)=0,"",SUMIFS(Data!$S:$S,Data!$A:$A,$B37,Data!$C:$C,N$1))</f>
        <v/>
      </c>
      <c r="O37" s="43" t="str">
        <f>IF(SUMIFS(Data!$S:$S,Data!$A:$A,$B37,Data!$C:$C,O$1)=0,"",SUMIFS(Data!$S:$S,Data!$A:$A,$B37,Data!$C:$C,O$1))</f>
        <v/>
      </c>
      <c r="P37" s="43" t="str">
        <f>IF(SUMIFS(Data!$S:$S,Data!$A:$A,$B37,Data!$C:$C,P$1)=0,"",SUMIFS(Data!$S:$S,Data!$A:$A,$B37,Data!$C:$C,P$1))</f>
        <v/>
      </c>
      <c r="Q37" s="43" t="str">
        <f>IF(SUMIFS(Data!$S:$S,Data!$A:$A,$B37,Data!$C:$C,Q$1)=0,"",SUMIFS(Data!$S:$S,Data!$A:$A,$B37,Data!$C:$C,Q$1))</f>
        <v/>
      </c>
      <c r="R37" s="43" t="str">
        <f>IF(SUMIFS(Data!$S:$S,Data!$A:$A,$B37,Data!$C:$C,R$1)=0,"",SUMIFS(Data!$S:$S,Data!$A:$A,$B37,Data!$C:$C,R$1))</f>
        <v/>
      </c>
      <c r="S37" s="43" t="str">
        <f>IF(SUMIFS(Data!$S:$S,Data!$A:$A,$B37,Data!$C:$C,S$1)=0,"",SUMIFS(Data!$S:$S,Data!$A:$A,$B37,Data!$C:$C,S$1))</f>
        <v/>
      </c>
      <c r="T37" s="43" t="str">
        <f>IF(SUMIFS(Data!$S:$S,Data!$A:$A,$B37,Data!$C:$C,T$1)=0,"",SUMIFS(Data!$S:$S,Data!$A:$A,$B37,Data!$C:$C,T$1))</f>
        <v/>
      </c>
      <c r="U37" s="43">
        <f>IF(SUMIFS(Data!X:X,Data!A:A,'#ligaSYR'!B37)&gt;12,5,IF(SUMIFS(Data!X:X,Data!A:A,'#ligaSYR'!B37)&gt;9,3, IF(SUMIFS(Data!X:X,Data!A:A,'#ligaSYR'!B37)&gt;4,1,0)))</f>
        <v>0</v>
      </c>
      <c r="V37" s="43">
        <f>SUM(C37:U37)</f>
        <v>6.0666666666666673</v>
      </c>
      <c r="W37" s="43">
        <f>SUMIFS(Data!D:D,Data!A:A,'#ligaSYR'!B37)</f>
        <v>30.9</v>
      </c>
      <c r="X37" s="44" t="str">
        <f>IF(VLOOKUP(B37,Participanti!A:D,4,0)=0," ","New")</f>
        <v>New</v>
      </c>
      <c r="Y37" s="142">
        <f>MEDIAN(C37:T37)</f>
        <v>3.0333333333333332</v>
      </c>
      <c r="Z37" s="44">
        <f t="shared" si="0"/>
        <v>36</v>
      </c>
    </row>
    <row r="38" spans="1:26" ht="13.8" x14ac:dyDescent="0.3">
      <c r="A38" s="42">
        <v>37</v>
      </c>
      <c r="B38" s="42" t="s">
        <v>221</v>
      </c>
      <c r="C38" s="43" t="str">
        <f>IF(SUMIFS(Data!$S:$S,Data!$A:$A,$B38,Data!$C:$C,C$1)=0,"",SUMIFS(Data!$S:$S,Data!$A:$A,$B38,Data!$C:$C,C$1))</f>
        <v/>
      </c>
      <c r="D38" s="43" t="str">
        <f>IF(SUMIFS(Data!$S:$S,Data!$A:$A,$B38,Data!$C:$C,D$1)=0,"",SUMIFS(Data!$S:$S,Data!$A:$A,$B38,Data!$C:$C,D$1))</f>
        <v/>
      </c>
      <c r="E38" s="43" t="str">
        <f>IF(SUMIFS(Data!$S:$S,Data!$A:$A,$B38,Data!$C:$C,E$1)=0,"",SUMIFS(Data!$S:$S,Data!$A:$A,$B38,Data!$C:$C,E$1))</f>
        <v/>
      </c>
      <c r="F38" s="43">
        <f>IF(SUMIFS(Data!$S:$S,Data!$A:$A,$B38,Data!$C:$C,F$1)=0,"",SUMIFS(Data!$S:$S,Data!$A:$A,$B38,Data!$C:$C,F$1))</f>
        <v>2.7095238095238097</v>
      </c>
      <c r="G38" s="43" t="str">
        <f>IF(SUMIFS(Data!$S:$S,Data!$A:$A,$B38,Data!$C:$C,G$1)=0,"",SUMIFS(Data!$S:$S,Data!$A:$A,$B38,Data!$C:$C,G$1))</f>
        <v/>
      </c>
      <c r="H38" s="43" t="str">
        <f>IF(SUMIFS(Data!$S:$S,Data!$A:$A,$B38,Data!$C:$C,H$1)=0,"",SUMIFS(Data!$S:$S,Data!$A:$A,$B38,Data!$C:$C,H$1))</f>
        <v/>
      </c>
      <c r="I38" s="43">
        <f>IF(SUMIFS(Data!$S:$S,Data!$A:$A,$B38,Data!$C:$C,I$1)=0,"",SUMIFS(Data!$S:$S,Data!$A:$A,$B38,Data!$C:$C,I$1))</f>
        <v>2.6470238095238097</v>
      </c>
      <c r="J38" s="43" t="str">
        <f>IF(SUMIFS(Data!$S:$S,Data!$A:$A,$B38,Data!$C:$C,J$1)=0,"",SUMIFS(Data!$S:$S,Data!$A:$A,$B38,Data!$C:$C,J$1))</f>
        <v/>
      </c>
      <c r="K38" s="43" t="str">
        <f>IF(SUMIFS(Data!$S:$S,Data!$A:$A,$B38,Data!$C:$C,K$1)=0,"",SUMIFS(Data!$S:$S,Data!$A:$A,$B38,Data!$C:$C,K$1))</f>
        <v/>
      </c>
      <c r="L38" s="43" t="str">
        <f>IF(SUMIFS(Data!$S:$S,Data!$A:$A,$B38,Data!$C:$C,L$1)=0,"",SUMIFS(Data!$S:$S,Data!$A:$A,$B38,Data!$C:$C,L$1))</f>
        <v/>
      </c>
      <c r="M38" s="43" t="str">
        <f>IF(SUMIFS(Data!$S:$S,Data!$A:$A,$B38,Data!$C:$C,M$1)=0,"",SUMIFS(Data!$S:$S,Data!$A:$A,$B38,Data!$C:$C,M$1))</f>
        <v/>
      </c>
      <c r="N38" s="43">
        <f>IF(SUMIFS(Data!$S:$S,Data!$A:$A,$B38,Data!$C:$C,N$1)=0,"",SUMIFS(Data!$S:$S,Data!$A:$A,$B38,Data!$C:$C,N$1))</f>
        <v>0.66666666666666663</v>
      </c>
      <c r="O38" s="43" t="str">
        <f>IF(SUMIFS(Data!$S:$S,Data!$A:$A,$B38,Data!$C:$C,O$1)=0,"",SUMIFS(Data!$S:$S,Data!$A:$A,$B38,Data!$C:$C,O$1))</f>
        <v/>
      </c>
      <c r="P38" s="43" t="str">
        <f>IF(SUMIFS(Data!$S:$S,Data!$A:$A,$B38,Data!$C:$C,P$1)=0,"",SUMIFS(Data!$S:$S,Data!$A:$A,$B38,Data!$C:$C,P$1))</f>
        <v/>
      </c>
      <c r="Q38" s="43" t="str">
        <f>IF(SUMIFS(Data!$S:$S,Data!$A:$A,$B38,Data!$C:$C,Q$1)=0,"",SUMIFS(Data!$S:$S,Data!$A:$A,$B38,Data!$C:$C,Q$1))</f>
        <v/>
      </c>
      <c r="R38" s="43" t="str">
        <f>IF(SUMIFS(Data!$S:$S,Data!$A:$A,$B38,Data!$C:$C,R$1)=0,"",SUMIFS(Data!$S:$S,Data!$A:$A,$B38,Data!$C:$C,R$1))</f>
        <v/>
      </c>
      <c r="S38" s="43" t="str">
        <f>IF(SUMIFS(Data!$S:$S,Data!$A:$A,$B38,Data!$C:$C,S$1)=0,"",SUMIFS(Data!$S:$S,Data!$A:$A,$B38,Data!$C:$C,S$1))</f>
        <v/>
      </c>
      <c r="T38" s="43" t="str">
        <f>IF(SUMIFS(Data!$S:$S,Data!$A:$A,$B38,Data!$C:$C,T$1)=0,"",SUMIFS(Data!$S:$S,Data!$A:$A,$B38,Data!$C:$C,T$1))</f>
        <v/>
      </c>
      <c r="U38" s="43">
        <f>IF(SUMIFS(Data!X:X,Data!A:A,'#ligaSYR'!B38)&gt;12,5,IF(SUMIFS(Data!X:X,Data!A:A,'#ligaSYR'!B38)&gt;9,3, IF(SUMIFS(Data!X:X,Data!A:A,'#ligaSYR'!B38)&gt;4,1,0)))</f>
        <v>0</v>
      </c>
      <c r="V38" s="43">
        <f>SUM(C38:U38)</f>
        <v>6.0232142857142863</v>
      </c>
      <c r="W38" s="43">
        <f>SUMIFS(Data!D:D,Data!A:A,'#ligaSYR'!B38)</f>
        <v>26.990000000000002</v>
      </c>
      <c r="X38" s="44" t="str">
        <f>IF(VLOOKUP(B38,Participanti!A:D,4,0)=0," ","New")</f>
        <v>New</v>
      </c>
      <c r="Y38" s="142">
        <f>MEDIAN(C38:T38)</f>
        <v>2.6470238095238097</v>
      </c>
    </row>
    <row r="39" spans="1:26" ht="13.8" x14ac:dyDescent="0.3">
      <c r="A39" s="42">
        <v>38</v>
      </c>
      <c r="B39" s="42"/>
      <c r="C39" s="43" t="str">
        <f>IF(SUMIFS(Data!$S:$S,Data!$A:$A,$B39,Data!$C:$C,C$1)=0,"",SUMIFS(Data!$S:$S,Data!$A:$A,$B39,Data!$C:$C,C$1))</f>
        <v/>
      </c>
      <c r="D39" s="43" t="str">
        <f>IF(SUMIFS(Data!$S:$S,Data!$A:$A,$B39,Data!$C:$C,D$1)=0,"",SUMIFS(Data!$S:$S,Data!$A:$A,$B39,Data!$C:$C,D$1))</f>
        <v/>
      </c>
      <c r="E39" s="43" t="str">
        <f>IF(SUMIFS(Data!$S:$S,Data!$A:$A,$B39,Data!$C:$C,E$1)=0,"",SUMIFS(Data!$S:$S,Data!$A:$A,$B39,Data!$C:$C,E$1))</f>
        <v/>
      </c>
      <c r="F39" s="43" t="str">
        <f>IF(SUMIFS(Data!$S:$S,Data!$A:$A,$B39,Data!$C:$C,F$1)=0,"",SUMIFS(Data!$S:$S,Data!$A:$A,$B39,Data!$C:$C,F$1))</f>
        <v/>
      </c>
      <c r="G39" s="43" t="str">
        <f>IF(SUMIFS(Data!$S:$S,Data!$A:$A,$B39,Data!$C:$C,G$1)=0,"",SUMIFS(Data!$S:$S,Data!$A:$A,$B39,Data!$C:$C,G$1))</f>
        <v/>
      </c>
      <c r="H39" s="43" t="str">
        <f>IF(SUMIFS(Data!$S:$S,Data!$A:$A,$B39,Data!$C:$C,H$1)=0,"",SUMIFS(Data!$S:$S,Data!$A:$A,$B39,Data!$C:$C,H$1))</f>
        <v/>
      </c>
      <c r="I39" s="43" t="str">
        <f>IF(SUMIFS(Data!$S:$S,Data!$A:$A,$B39,Data!$C:$C,I$1)=0,"",SUMIFS(Data!$S:$S,Data!$A:$A,$B39,Data!$C:$C,I$1))</f>
        <v/>
      </c>
      <c r="J39" s="43" t="str">
        <f>IF(SUMIFS(Data!$S:$S,Data!$A:$A,$B39,Data!$C:$C,J$1)=0,"",SUMIFS(Data!$S:$S,Data!$A:$A,$B39,Data!$C:$C,J$1))</f>
        <v/>
      </c>
      <c r="K39" s="43" t="str">
        <f>IF(SUMIFS(Data!$S:$S,Data!$A:$A,$B39,Data!$C:$C,K$1)=0,"",SUMIFS(Data!$S:$S,Data!$A:$A,$B39,Data!$C:$C,K$1))</f>
        <v/>
      </c>
      <c r="L39" s="43" t="str">
        <f>IF(SUMIFS(Data!$S:$S,Data!$A:$A,$B39,Data!$C:$C,L$1)=0,"",SUMIFS(Data!$S:$S,Data!$A:$A,$B39,Data!$C:$C,L$1))</f>
        <v/>
      </c>
      <c r="M39" s="43" t="str">
        <f>IF(SUMIFS(Data!$S:$S,Data!$A:$A,$B39,Data!$C:$C,M$1)=0,"",SUMIFS(Data!$S:$S,Data!$A:$A,$B39,Data!$C:$C,M$1))</f>
        <v/>
      </c>
      <c r="N39" s="43" t="str">
        <f>IF(SUMIFS(Data!$S:$S,Data!$A:$A,$B39,Data!$C:$C,N$1)=0,"",SUMIFS(Data!$S:$S,Data!$A:$A,$B39,Data!$C:$C,N$1))</f>
        <v/>
      </c>
      <c r="O39" s="43" t="str">
        <f>IF(SUMIFS(Data!$S:$S,Data!$A:$A,$B39,Data!$C:$C,O$1)=0,"",SUMIFS(Data!$S:$S,Data!$A:$A,$B39,Data!$C:$C,O$1))</f>
        <v/>
      </c>
      <c r="P39" s="43" t="str">
        <f>IF(SUMIFS(Data!$S:$S,Data!$A:$A,$B39,Data!$C:$C,P$1)=0,"",SUMIFS(Data!$S:$S,Data!$A:$A,$B39,Data!$C:$C,P$1))</f>
        <v/>
      </c>
      <c r="Q39" s="43" t="str">
        <f>IF(SUMIFS(Data!$S:$S,Data!$A:$A,$B39,Data!$C:$C,Q$1)=0,"",SUMIFS(Data!$S:$S,Data!$A:$A,$B39,Data!$C:$C,Q$1))</f>
        <v/>
      </c>
      <c r="R39" s="43" t="str">
        <f>IF(SUMIFS(Data!$S:$S,Data!$A:$A,$B39,Data!$C:$C,R$1)=0,"",SUMIFS(Data!$S:$S,Data!$A:$A,$B39,Data!$C:$C,R$1))</f>
        <v/>
      </c>
      <c r="S39" s="43" t="str">
        <f>IF(SUMIFS(Data!$S:$S,Data!$A:$A,$B39,Data!$C:$C,S$1)=0,"",SUMIFS(Data!$S:$S,Data!$A:$A,$B39,Data!$C:$C,S$1))</f>
        <v/>
      </c>
      <c r="T39" s="43" t="str">
        <f>IF(SUMIFS(Data!$S:$S,Data!$A:$A,$B39,Data!$C:$C,T$1)=0,"",SUMIFS(Data!$S:$S,Data!$A:$A,$B39,Data!$C:$C,T$1))</f>
        <v/>
      </c>
      <c r="U39" s="43"/>
      <c r="V39" s="43"/>
      <c r="W39" s="43"/>
    </row>
    <row r="40" spans="1:26" ht="13.8" x14ac:dyDescent="0.3">
      <c r="A40" s="42">
        <v>39</v>
      </c>
      <c r="B40" s="42"/>
      <c r="C40" s="43" t="str">
        <f>IF(SUMIFS(Data!$S:$S,Data!$A:$A,$B40,Data!$C:$C,C$1)=0,"",SUMIFS(Data!$S:$S,Data!$A:$A,$B40,Data!$C:$C,C$1))</f>
        <v/>
      </c>
      <c r="D40" s="43" t="str">
        <f>IF(SUMIFS(Data!$S:$S,Data!$A:$A,$B40,Data!$C:$C,D$1)=0,"",SUMIFS(Data!$S:$S,Data!$A:$A,$B40,Data!$C:$C,D$1))</f>
        <v/>
      </c>
      <c r="E40" s="43" t="str">
        <f>IF(SUMIFS(Data!$S:$S,Data!$A:$A,$B40,Data!$C:$C,E$1)=0,"",SUMIFS(Data!$S:$S,Data!$A:$A,$B40,Data!$C:$C,E$1))</f>
        <v/>
      </c>
      <c r="F40" s="43" t="str">
        <f>IF(SUMIFS(Data!$S:$S,Data!$A:$A,$B40,Data!$C:$C,F$1)=0,"",SUMIFS(Data!$S:$S,Data!$A:$A,$B40,Data!$C:$C,F$1))</f>
        <v/>
      </c>
      <c r="G40" s="43" t="str">
        <f>IF(SUMIFS(Data!$S:$S,Data!$A:$A,$B40,Data!$C:$C,G$1)=0,"",SUMIFS(Data!$S:$S,Data!$A:$A,$B40,Data!$C:$C,G$1))</f>
        <v/>
      </c>
      <c r="H40" s="43" t="str">
        <f>IF(SUMIFS(Data!$S:$S,Data!$A:$A,$B40,Data!$C:$C,H$1)=0,"",SUMIFS(Data!$S:$S,Data!$A:$A,$B40,Data!$C:$C,H$1))</f>
        <v/>
      </c>
      <c r="I40" s="43" t="str">
        <f>IF(SUMIFS(Data!$S:$S,Data!$A:$A,$B40,Data!$C:$C,I$1)=0,"",SUMIFS(Data!$S:$S,Data!$A:$A,$B40,Data!$C:$C,I$1))</f>
        <v/>
      </c>
      <c r="J40" s="43" t="str">
        <f>IF(SUMIFS(Data!$S:$S,Data!$A:$A,$B40,Data!$C:$C,J$1)=0,"",SUMIFS(Data!$S:$S,Data!$A:$A,$B40,Data!$C:$C,J$1))</f>
        <v/>
      </c>
      <c r="K40" s="43" t="str">
        <f>IF(SUMIFS(Data!$S:$S,Data!$A:$A,$B40,Data!$C:$C,K$1)=0,"",SUMIFS(Data!$S:$S,Data!$A:$A,$B40,Data!$C:$C,K$1))</f>
        <v/>
      </c>
      <c r="L40" s="43" t="str">
        <f>IF(SUMIFS(Data!$S:$S,Data!$A:$A,$B40,Data!$C:$C,L$1)=0,"",SUMIFS(Data!$S:$S,Data!$A:$A,$B40,Data!$C:$C,L$1))</f>
        <v/>
      </c>
      <c r="M40" s="43" t="str">
        <f>IF(SUMIFS(Data!$S:$S,Data!$A:$A,$B40,Data!$C:$C,M$1)=0,"",SUMIFS(Data!$S:$S,Data!$A:$A,$B40,Data!$C:$C,M$1))</f>
        <v/>
      </c>
      <c r="N40" s="43" t="str">
        <f>IF(SUMIFS(Data!$S:$S,Data!$A:$A,$B40,Data!$C:$C,N$1)=0,"",SUMIFS(Data!$S:$S,Data!$A:$A,$B40,Data!$C:$C,N$1))</f>
        <v/>
      </c>
      <c r="O40" s="43" t="str">
        <f>IF(SUMIFS(Data!$S:$S,Data!$A:$A,$B40,Data!$C:$C,O$1)=0,"",SUMIFS(Data!$S:$S,Data!$A:$A,$B40,Data!$C:$C,O$1))</f>
        <v/>
      </c>
      <c r="P40" s="43" t="str">
        <f>IF(SUMIFS(Data!$S:$S,Data!$A:$A,$B40,Data!$C:$C,P$1)=0,"",SUMIFS(Data!$S:$S,Data!$A:$A,$B40,Data!$C:$C,P$1))</f>
        <v/>
      </c>
      <c r="Q40" s="43" t="str">
        <f>IF(SUMIFS(Data!$S:$S,Data!$A:$A,$B40,Data!$C:$C,Q$1)=0,"",SUMIFS(Data!$S:$S,Data!$A:$A,$B40,Data!$C:$C,Q$1))</f>
        <v/>
      </c>
      <c r="R40" s="43" t="str">
        <f>IF(SUMIFS(Data!$S:$S,Data!$A:$A,$B40,Data!$C:$C,R$1)=0,"",SUMIFS(Data!$S:$S,Data!$A:$A,$B40,Data!$C:$C,R$1))</f>
        <v/>
      </c>
      <c r="S40" s="43" t="str">
        <f>IF(SUMIFS(Data!$S:$S,Data!$A:$A,$B40,Data!$C:$C,S$1)=0,"",SUMIFS(Data!$S:$S,Data!$A:$A,$B40,Data!$C:$C,S$1))</f>
        <v/>
      </c>
      <c r="T40" s="43" t="str">
        <f>IF(SUMIFS(Data!$S:$S,Data!$A:$A,$B40,Data!$C:$C,T$1)=0,"",SUMIFS(Data!$S:$S,Data!$A:$A,$B40,Data!$C:$C,T$1))</f>
        <v/>
      </c>
      <c r="U40" s="43"/>
      <c r="V40" s="43"/>
      <c r="W40" s="43"/>
    </row>
    <row r="41" spans="1:26" ht="13.8" x14ac:dyDescent="0.3">
      <c r="A41" s="42">
        <v>40</v>
      </c>
      <c r="B41" s="42"/>
      <c r="C41" s="43" t="str">
        <f>IF(SUMIFS(Data!$S:$S,Data!$A:$A,$B41,Data!$C:$C,C$1)=0,"",SUMIFS(Data!$S:$S,Data!$A:$A,$B41,Data!$C:$C,C$1))</f>
        <v/>
      </c>
      <c r="D41" s="43" t="str">
        <f>IF(SUMIFS(Data!$S:$S,Data!$A:$A,$B41,Data!$C:$C,D$1)=0,"",SUMIFS(Data!$S:$S,Data!$A:$A,$B41,Data!$C:$C,D$1))</f>
        <v/>
      </c>
      <c r="E41" s="43" t="str">
        <f>IF(SUMIFS(Data!$S:$S,Data!$A:$A,$B41,Data!$C:$C,E$1)=0,"",SUMIFS(Data!$S:$S,Data!$A:$A,$B41,Data!$C:$C,E$1))</f>
        <v/>
      </c>
      <c r="F41" s="43" t="str">
        <f>IF(SUMIFS(Data!$S:$S,Data!$A:$A,$B41,Data!$C:$C,F$1)=0,"",SUMIFS(Data!$S:$S,Data!$A:$A,$B41,Data!$C:$C,F$1))</f>
        <v/>
      </c>
      <c r="G41" s="43" t="str">
        <f>IF(SUMIFS(Data!$S:$S,Data!$A:$A,$B41,Data!$C:$C,G$1)=0,"",SUMIFS(Data!$S:$S,Data!$A:$A,$B41,Data!$C:$C,G$1))</f>
        <v/>
      </c>
      <c r="H41" s="43" t="str">
        <f>IF(SUMIFS(Data!$S:$S,Data!$A:$A,$B41,Data!$C:$C,H$1)=0,"",SUMIFS(Data!$S:$S,Data!$A:$A,$B41,Data!$C:$C,H$1))</f>
        <v/>
      </c>
      <c r="I41" s="43" t="str">
        <f>IF(SUMIFS(Data!$S:$S,Data!$A:$A,$B41,Data!$C:$C,I$1)=0,"",SUMIFS(Data!$S:$S,Data!$A:$A,$B41,Data!$C:$C,I$1))</f>
        <v/>
      </c>
      <c r="J41" s="43" t="str">
        <f>IF(SUMIFS(Data!$S:$S,Data!$A:$A,$B41,Data!$C:$C,J$1)=0,"",SUMIFS(Data!$S:$S,Data!$A:$A,$B41,Data!$C:$C,J$1))</f>
        <v/>
      </c>
      <c r="K41" s="43" t="str">
        <f>IF(SUMIFS(Data!$S:$S,Data!$A:$A,$B41,Data!$C:$C,K$1)=0,"",SUMIFS(Data!$S:$S,Data!$A:$A,$B41,Data!$C:$C,K$1))</f>
        <v/>
      </c>
      <c r="L41" s="43" t="str">
        <f>IF(SUMIFS(Data!$S:$S,Data!$A:$A,$B41,Data!$C:$C,L$1)=0,"",SUMIFS(Data!$S:$S,Data!$A:$A,$B41,Data!$C:$C,L$1))</f>
        <v/>
      </c>
      <c r="M41" s="43" t="str">
        <f>IF(SUMIFS(Data!$S:$S,Data!$A:$A,$B41,Data!$C:$C,M$1)=0,"",SUMIFS(Data!$S:$S,Data!$A:$A,$B41,Data!$C:$C,M$1))</f>
        <v/>
      </c>
      <c r="N41" s="43" t="str">
        <f>IF(SUMIFS(Data!$S:$S,Data!$A:$A,$B41,Data!$C:$C,N$1)=0,"",SUMIFS(Data!$S:$S,Data!$A:$A,$B41,Data!$C:$C,N$1))</f>
        <v/>
      </c>
      <c r="O41" s="43" t="str">
        <f>IF(SUMIFS(Data!$S:$S,Data!$A:$A,$B41,Data!$C:$C,O$1)=0,"",SUMIFS(Data!$S:$S,Data!$A:$A,$B41,Data!$C:$C,O$1))</f>
        <v/>
      </c>
      <c r="P41" s="43" t="str">
        <f>IF(SUMIFS(Data!$S:$S,Data!$A:$A,$B41,Data!$C:$C,P$1)=0,"",SUMIFS(Data!$S:$S,Data!$A:$A,$B41,Data!$C:$C,P$1))</f>
        <v/>
      </c>
      <c r="Q41" s="43" t="str">
        <f>IF(SUMIFS(Data!$S:$S,Data!$A:$A,$B41,Data!$C:$C,Q$1)=0,"",SUMIFS(Data!$S:$S,Data!$A:$A,$B41,Data!$C:$C,Q$1))</f>
        <v/>
      </c>
      <c r="R41" s="43" t="str">
        <f>IF(SUMIFS(Data!$S:$S,Data!$A:$A,$B41,Data!$C:$C,R$1)=0,"",SUMIFS(Data!$S:$S,Data!$A:$A,$B41,Data!$C:$C,R$1))</f>
        <v/>
      </c>
      <c r="S41" s="43" t="str">
        <f>IF(SUMIFS(Data!$S:$S,Data!$A:$A,$B41,Data!$C:$C,S$1)=0,"",SUMIFS(Data!$S:$S,Data!$A:$A,$B41,Data!$C:$C,S$1))</f>
        <v/>
      </c>
      <c r="T41" s="43" t="str">
        <f>IF(SUMIFS(Data!$S:$S,Data!$A:$A,$B41,Data!$C:$C,T$1)=0,"",SUMIFS(Data!$S:$S,Data!$A:$A,$B41,Data!$C:$C,T$1))</f>
        <v/>
      </c>
      <c r="U41" s="43"/>
      <c r="V41" s="43"/>
      <c r="W41" s="43"/>
    </row>
    <row r="42" spans="1:26" ht="13.8" x14ac:dyDescent="0.3">
      <c r="A42" s="42">
        <v>41</v>
      </c>
      <c r="B42" s="42"/>
      <c r="C42" s="43" t="str">
        <f>IF(SUMIFS(Data!$S:$S,Data!$A:$A,$B42,Data!$C:$C,C$1)=0,"",SUMIFS(Data!$S:$S,Data!$A:$A,$B42,Data!$C:$C,C$1))</f>
        <v/>
      </c>
      <c r="D42" s="43" t="str">
        <f>IF(SUMIFS(Data!$S:$S,Data!$A:$A,$B42,Data!$C:$C,D$1)=0,"",SUMIFS(Data!$S:$S,Data!$A:$A,$B42,Data!$C:$C,D$1))</f>
        <v/>
      </c>
      <c r="E42" s="43" t="str">
        <f>IF(SUMIFS(Data!$S:$S,Data!$A:$A,$B42,Data!$C:$C,E$1)=0,"",SUMIFS(Data!$S:$S,Data!$A:$A,$B42,Data!$C:$C,E$1))</f>
        <v/>
      </c>
      <c r="F42" s="43" t="str">
        <f>IF(SUMIFS(Data!$S:$S,Data!$A:$A,$B42,Data!$C:$C,F$1)=0,"",SUMIFS(Data!$S:$S,Data!$A:$A,$B42,Data!$C:$C,F$1))</f>
        <v/>
      </c>
      <c r="G42" s="43" t="str">
        <f>IF(SUMIFS(Data!$S:$S,Data!$A:$A,$B42,Data!$C:$C,G$1)=0,"",SUMIFS(Data!$S:$S,Data!$A:$A,$B42,Data!$C:$C,G$1))</f>
        <v/>
      </c>
      <c r="H42" s="43" t="str">
        <f>IF(SUMIFS(Data!$S:$S,Data!$A:$A,$B42,Data!$C:$C,H$1)=0,"",SUMIFS(Data!$S:$S,Data!$A:$A,$B42,Data!$C:$C,H$1))</f>
        <v/>
      </c>
      <c r="I42" s="43" t="str">
        <f>IF(SUMIFS(Data!$S:$S,Data!$A:$A,$B42,Data!$C:$C,I$1)=0,"",SUMIFS(Data!$S:$S,Data!$A:$A,$B42,Data!$C:$C,I$1))</f>
        <v/>
      </c>
      <c r="J42" s="43" t="str">
        <f>IF(SUMIFS(Data!$S:$S,Data!$A:$A,$B42,Data!$C:$C,J$1)=0,"",SUMIFS(Data!$S:$S,Data!$A:$A,$B42,Data!$C:$C,J$1))</f>
        <v/>
      </c>
      <c r="K42" s="43" t="str">
        <f>IF(SUMIFS(Data!$S:$S,Data!$A:$A,$B42,Data!$C:$C,K$1)=0,"",SUMIFS(Data!$S:$S,Data!$A:$A,$B42,Data!$C:$C,K$1))</f>
        <v/>
      </c>
      <c r="L42" s="43" t="str">
        <f>IF(SUMIFS(Data!$S:$S,Data!$A:$A,$B42,Data!$C:$C,L$1)=0,"",SUMIFS(Data!$S:$S,Data!$A:$A,$B42,Data!$C:$C,L$1))</f>
        <v/>
      </c>
      <c r="M42" s="43" t="str">
        <f>IF(SUMIFS(Data!$S:$S,Data!$A:$A,$B42,Data!$C:$C,M$1)=0,"",SUMIFS(Data!$S:$S,Data!$A:$A,$B42,Data!$C:$C,M$1))</f>
        <v/>
      </c>
      <c r="N42" s="43" t="str">
        <f>IF(SUMIFS(Data!$S:$S,Data!$A:$A,$B42,Data!$C:$C,N$1)=0,"",SUMIFS(Data!$S:$S,Data!$A:$A,$B42,Data!$C:$C,N$1))</f>
        <v/>
      </c>
      <c r="O42" s="43" t="str">
        <f>IF(SUMIFS(Data!$S:$S,Data!$A:$A,$B42,Data!$C:$C,O$1)=0,"",SUMIFS(Data!$S:$S,Data!$A:$A,$B42,Data!$C:$C,O$1))</f>
        <v/>
      </c>
      <c r="P42" s="43" t="str">
        <f>IF(SUMIFS(Data!$S:$S,Data!$A:$A,$B42,Data!$C:$C,P$1)=0,"",SUMIFS(Data!$S:$S,Data!$A:$A,$B42,Data!$C:$C,P$1))</f>
        <v/>
      </c>
      <c r="Q42" s="43" t="str">
        <f>IF(SUMIFS(Data!$S:$S,Data!$A:$A,$B42,Data!$C:$C,Q$1)=0,"",SUMIFS(Data!$S:$S,Data!$A:$A,$B42,Data!$C:$C,Q$1))</f>
        <v/>
      </c>
      <c r="R42" s="43" t="str">
        <f>IF(SUMIFS(Data!$S:$S,Data!$A:$A,$B42,Data!$C:$C,R$1)=0,"",SUMIFS(Data!$S:$S,Data!$A:$A,$B42,Data!$C:$C,R$1))</f>
        <v/>
      </c>
      <c r="S42" s="43" t="str">
        <f>IF(SUMIFS(Data!$S:$S,Data!$A:$A,$B42,Data!$C:$C,S$1)=0,"",SUMIFS(Data!$S:$S,Data!$A:$A,$B42,Data!$C:$C,S$1))</f>
        <v/>
      </c>
      <c r="T42" s="43" t="str">
        <f>IF(SUMIFS(Data!$S:$S,Data!$A:$A,$B42,Data!$C:$C,T$1)=0,"",SUMIFS(Data!$S:$S,Data!$A:$A,$B42,Data!$C:$C,T$1))</f>
        <v/>
      </c>
      <c r="U42" s="43"/>
      <c r="V42" s="43"/>
      <c r="W42" s="43"/>
    </row>
    <row r="43" spans="1:26" ht="13.8" x14ac:dyDescent="0.3">
      <c r="A43" s="42">
        <v>42</v>
      </c>
      <c r="B43" s="42"/>
      <c r="C43" s="43" t="str">
        <f>IF(SUMIFS(Data!$S:$S,Data!$A:$A,$B43,Data!$C:$C,C$1)=0,"",SUMIFS(Data!$S:$S,Data!$A:$A,$B43,Data!$C:$C,C$1))</f>
        <v/>
      </c>
      <c r="D43" s="43" t="str">
        <f>IF(SUMIFS(Data!$S:$S,Data!$A:$A,$B43,Data!$C:$C,D$1)=0,"",SUMIFS(Data!$S:$S,Data!$A:$A,$B43,Data!$C:$C,D$1))</f>
        <v/>
      </c>
      <c r="E43" s="43" t="str">
        <f>IF(SUMIFS(Data!$S:$S,Data!$A:$A,$B43,Data!$C:$C,E$1)=0,"",SUMIFS(Data!$S:$S,Data!$A:$A,$B43,Data!$C:$C,E$1))</f>
        <v/>
      </c>
      <c r="F43" s="43" t="str">
        <f>IF(SUMIFS(Data!$S:$S,Data!$A:$A,$B43,Data!$C:$C,F$1)=0,"",SUMIFS(Data!$S:$S,Data!$A:$A,$B43,Data!$C:$C,F$1))</f>
        <v/>
      </c>
      <c r="G43" s="43" t="str">
        <f>IF(SUMIFS(Data!$S:$S,Data!$A:$A,$B43,Data!$C:$C,G$1)=0,"",SUMIFS(Data!$S:$S,Data!$A:$A,$B43,Data!$C:$C,G$1))</f>
        <v/>
      </c>
      <c r="H43" s="43" t="str">
        <f>IF(SUMIFS(Data!$S:$S,Data!$A:$A,$B43,Data!$C:$C,H$1)=0,"",SUMIFS(Data!$S:$S,Data!$A:$A,$B43,Data!$C:$C,H$1))</f>
        <v/>
      </c>
      <c r="I43" s="43" t="str">
        <f>IF(SUMIFS(Data!$S:$S,Data!$A:$A,$B43,Data!$C:$C,I$1)=0,"",SUMIFS(Data!$S:$S,Data!$A:$A,$B43,Data!$C:$C,I$1))</f>
        <v/>
      </c>
      <c r="J43" s="43" t="str">
        <f>IF(SUMIFS(Data!$S:$S,Data!$A:$A,$B43,Data!$C:$C,J$1)=0,"",SUMIFS(Data!$S:$S,Data!$A:$A,$B43,Data!$C:$C,J$1))</f>
        <v/>
      </c>
      <c r="K43" s="43" t="str">
        <f>IF(SUMIFS(Data!$S:$S,Data!$A:$A,$B43,Data!$C:$C,K$1)=0,"",SUMIFS(Data!$S:$S,Data!$A:$A,$B43,Data!$C:$C,K$1))</f>
        <v/>
      </c>
      <c r="L43" s="43" t="str">
        <f>IF(SUMIFS(Data!$S:$S,Data!$A:$A,$B43,Data!$C:$C,L$1)=0,"",SUMIFS(Data!$S:$S,Data!$A:$A,$B43,Data!$C:$C,L$1))</f>
        <v/>
      </c>
      <c r="M43" s="43" t="str">
        <f>IF(SUMIFS(Data!$S:$S,Data!$A:$A,$B43,Data!$C:$C,M$1)=0,"",SUMIFS(Data!$S:$S,Data!$A:$A,$B43,Data!$C:$C,M$1))</f>
        <v/>
      </c>
      <c r="N43" s="43" t="str">
        <f>IF(SUMIFS(Data!$S:$S,Data!$A:$A,$B43,Data!$C:$C,N$1)=0,"",SUMIFS(Data!$S:$S,Data!$A:$A,$B43,Data!$C:$C,N$1))</f>
        <v/>
      </c>
      <c r="O43" s="43" t="str">
        <f>IF(SUMIFS(Data!$S:$S,Data!$A:$A,$B43,Data!$C:$C,O$1)=0,"",SUMIFS(Data!$S:$S,Data!$A:$A,$B43,Data!$C:$C,O$1))</f>
        <v/>
      </c>
      <c r="P43" s="43" t="str">
        <f>IF(SUMIFS(Data!$S:$S,Data!$A:$A,$B43,Data!$C:$C,P$1)=0,"",SUMIFS(Data!$S:$S,Data!$A:$A,$B43,Data!$C:$C,P$1))</f>
        <v/>
      </c>
      <c r="Q43" s="43" t="str">
        <f>IF(SUMIFS(Data!$S:$S,Data!$A:$A,$B43,Data!$C:$C,Q$1)=0,"",SUMIFS(Data!$S:$S,Data!$A:$A,$B43,Data!$C:$C,Q$1))</f>
        <v/>
      </c>
      <c r="R43" s="43" t="str">
        <f>IF(SUMIFS(Data!$S:$S,Data!$A:$A,$B43,Data!$C:$C,R$1)=0,"",SUMIFS(Data!$S:$S,Data!$A:$A,$B43,Data!$C:$C,R$1))</f>
        <v/>
      </c>
      <c r="S43" s="43" t="str">
        <f>IF(SUMIFS(Data!$S:$S,Data!$A:$A,$B43,Data!$C:$C,S$1)=0,"",SUMIFS(Data!$S:$S,Data!$A:$A,$B43,Data!$C:$C,S$1))</f>
        <v/>
      </c>
      <c r="T43" s="43" t="str">
        <f>IF(SUMIFS(Data!$S:$S,Data!$A:$A,$B43,Data!$C:$C,T$1)=0,"",SUMIFS(Data!$S:$S,Data!$A:$A,$B43,Data!$C:$C,T$1))</f>
        <v/>
      </c>
      <c r="U43" s="43"/>
      <c r="V43" s="43"/>
      <c r="W43" s="43"/>
    </row>
  </sheetData>
  <autoFilter ref="A1:X43"/>
  <sortState ref="B2:Y38">
    <sortCondition descending="1" ref="V2:V38"/>
    <sortCondition descending="1" ref="W2:W38"/>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13"/>
  <sheetViews>
    <sheetView workbookViewId="0">
      <selection activeCell="G19" sqref="G19"/>
    </sheetView>
  </sheetViews>
  <sheetFormatPr defaultColWidth="9.109375" defaultRowHeight="12" x14ac:dyDescent="0.25"/>
  <cols>
    <col min="1" max="1" width="7.88671875" style="27" bestFit="1" customWidth="1"/>
    <col min="2" max="2" width="18.6640625" style="27" bestFit="1" customWidth="1"/>
    <col min="3" max="5" width="6.33203125" style="27" bestFit="1" customWidth="1"/>
    <col min="6" max="21" width="5.77734375" style="27" customWidth="1"/>
    <col min="22" max="22" width="10.21875" style="27" customWidth="1"/>
    <col min="23" max="23" width="13" style="27" bestFit="1" customWidth="1"/>
    <col min="24" max="16384" width="9.109375" style="27"/>
  </cols>
  <sheetData>
    <row r="1" spans="1:24" ht="13.8" x14ac:dyDescent="0.3">
      <c r="A1" s="46" t="s">
        <v>69</v>
      </c>
      <c r="B1" s="46" t="s">
        <v>32</v>
      </c>
      <c r="C1" s="50">
        <v>1</v>
      </c>
      <c r="D1" s="50">
        <v>2</v>
      </c>
      <c r="E1" s="50">
        <v>3</v>
      </c>
      <c r="F1" s="50">
        <v>4</v>
      </c>
      <c r="G1" s="50">
        <v>5</v>
      </c>
      <c r="H1" s="94" t="s">
        <v>149</v>
      </c>
      <c r="I1" s="50">
        <v>6</v>
      </c>
      <c r="J1" s="50">
        <v>7</v>
      </c>
      <c r="K1" s="50">
        <v>8</v>
      </c>
      <c r="L1" s="50">
        <v>9</v>
      </c>
      <c r="M1" s="50">
        <v>10</v>
      </c>
      <c r="N1" s="94" t="s">
        <v>150</v>
      </c>
      <c r="O1" s="50">
        <v>11</v>
      </c>
      <c r="P1" s="50">
        <v>12</v>
      </c>
      <c r="Q1" s="50">
        <v>13</v>
      </c>
      <c r="R1" s="50">
        <v>14</v>
      </c>
      <c r="S1" s="50">
        <v>15</v>
      </c>
      <c r="T1" s="94" t="s">
        <v>151</v>
      </c>
      <c r="U1" s="147" t="s">
        <v>85</v>
      </c>
      <c r="V1" s="46" t="s">
        <v>71</v>
      </c>
      <c r="W1" s="46" t="s">
        <v>70</v>
      </c>
    </row>
    <row r="2" spans="1:24" ht="13.8" x14ac:dyDescent="0.3">
      <c r="A2" s="42">
        <v>1</v>
      </c>
      <c r="B2" s="42" t="s">
        <v>5</v>
      </c>
      <c r="C2" s="43">
        <f>IF(SUMIFS(Data!$S:$S,Data!$A:$A,$B2,Data!$C:$C,C$1)=0,"",SUMIFS(Data!$S:$S,Data!$A:$A,$B2,Data!$C:$C,C$1))</f>
        <v>3.441875</v>
      </c>
      <c r="D2" s="43">
        <f>IF(SUMIFS(Data!$S:$S,Data!$A:$A,$B2,Data!$C:$C,D$1)=0,"",SUMIFS(Data!$S:$S,Data!$A:$A,$B2,Data!$C:$C,D$1))</f>
        <v>4.5</v>
      </c>
      <c r="E2" s="43">
        <f>IF(SUMIFS(Data!$S:$S,Data!$A:$A,$B2,Data!$C:$C,E$1)=0,"",SUMIFS(Data!$S:$S,Data!$A:$A,$B2,Data!$C:$C,E$1))</f>
        <v>3.6</v>
      </c>
      <c r="F2" s="43">
        <f>IF(SUMIFS(Data!$S:$S,Data!$A:$A,$B2,Data!$C:$C,F$1)=0,"",SUMIFS(Data!$S:$S,Data!$A:$A,$B2,Data!$C:$C,F$1))</f>
        <v>3.625</v>
      </c>
      <c r="G2" s="43">
        <f>IF(SUMIFS(Data!$S:$S,Data!$A:$A,$B2,Data!$C:$C,G$1)=0,"",SUMIFS(Data!$S:$S,Data!$A:$A,$B2,Data!$C:$C,G$1))</f>
        <v>4.625</v>
      </c>
      <c r="H2" s="43">
        <f>IF(SUMIFS(Data!$S:$S,Data!$A:$A,$B2,Data!$C:$C,H$1)=0,"",SUMIFS(Data!$S:$S,Data!$A:$A,$B2,Data!$C:$C,H$1))</f>
        <v>3.3333333333333335</v>
      </c>
      <c r="I2" s="43">
        <f>IF(SUMIFS(Data!$S:$S,Data!$A:$A,$B2,Data!$C:$C,I$1)=0,"",SUMIFS(Data!$S:$S,Data!$A:$A,$B2,Data!$C:$C,I$1))</f>
        <v>3.01125</v>
      </c>
      <c r="J2" s="43">
        <f>IF(SUMIFS(Data!$S:$S,Data!$A:$A,$B2,Data!$C:$C,J$1)=0,"",SUMIFS(Data!$S:$S,Data!$A:$A,$B2,Data!$C:$C,J$1))</f>
        <v>3.3125</v>
      </c>
      <c r="K2" s="43">
        <f>IF(SUMIFS(Data!$S:$S,Data!$A:$A,$B2,Data!$C:$C,K$1)=0,"",SUMIFS(Data!$S:$S,Data!$A:$A,$B2,Data!$C:$C,K$1))</f>
        <v>3.30375</v>
      </c>
      <c r="L2" s="43">
        <f>IF(SUMIFS(Data!$S:$S,Data!$A:$A,$B2,Data!$C:$C,L$1)=0,"",SUMIFS(Data!$S:$S,Data!$A:$A,$B2,Data!$C:$C,L$1))</f>
        <v>1.5</v>
      </c>
      <c r="M2" s="43">
        <f>IF(SUMIFS(Data!$S:$S,Data!$A:$A,$B2,Data!$C:$C,M$1)=0,"",SUMIFS(Data!$S:$S,Data!$A:$A,$B2,Data!$C:$C,M$1))</f>
        <v>6.266</v>
      </c>
      <c r="N2" s="43">
        <f>IF(SUMIFS(Data!$S:$S,Data!$A:$A,$B2,Data!$C:$C,N$1)=0,"",SUMIFS(Data!$S:$S,Data!$A:$A,$B2,Data!$C:$C,N$1))</f>
        <v>4</v>
      </c>
      <c r="O2" s="43">
        <f>IF(SUMIFS(Data!$S:$S,Data!$A:$A,$B2,Data!$C:$C,O$1)=0,"",SUMIFS(Data!$S:$S,Data!$A:$A,$B2,Data!$C:$C,O$1))</f>
        <v>3.80375</v>
      </c>
      <c r="P2" s="43">
        <f>IF(SUMIFS(Data!$S:$S,Data!$A:$A,$B2,Data!$C:$C,P$1)=0,"",SUMIFS(Data!$S:$S,Data!$A:$A,$B2,Data!$C:$C,P$1))</f>
        <v>3.1881249999999999</v>
      </c>
      <c r="Q2" s="43">
        <f>IF(SUMIFS(Data!$S:$S,Data!$A:$A,$B2,Data!$C:$C,Q$1)=0,"",SUMIFS(Data!$S:$S,Data!$A:$A,$B2,Data!$C:$C,Q$1))</f>
        <v>5.3166666666666664</v>
      </c>
      <c r="R2" s="43">
        <f>IF(SUMIFS(Data!$S:$S,Data!$A:$A,$B2,Data!$C:$C,R$1)=0,"",SUMIFS(Data!$S:$S,Data!$A:$A,$B2,Data!$C:$C,R$1))</f>
        <v>3.6256249999999999</v>
      </c>
      <c r="S2" s="43">
        <f>IF(SUMIFS(Data!$S:$S,Data!$A:$A,$B2,Data!$C:$C,S$1)=0,"",SUMIFS(Data!$S:$S,Data!$A:$A,$B2,Data!$C:$C,S$1))</f>
        <v>3.8812500000000001</v>
      </c>
      <c r="T2" s="43">
        <f>IF(SUMIFS(Data!$S:$S,Data!$A:$A,$B2,Data!$C:$C,T$1)=0,"",SUMIFS(Data!$S:$S,Data!$A:$A,$B2,Data!$C:$C,T$1))</f>
        <v>4</v>
      </c>
      <c r="U2" s="43">
        <f>IF(SUMIFS(Data!X:X,Data!A:A,B2)&gt;12,5,IF(SUMIFS(Data!X:X,Data!A:A,B2)&gt;9,3, IF(SUMIFS(Data!X:X,Data!A:A,B2)&gt;4,1,0)))</f>
        <v>5</v>
      </c>
      <c r="V2" s="43">
        <f>SUM(C2:U2)</f>
        <v>73.334124999999986</v>
      </c>
      <c r="W2" s="43">
        <f>SUMIFS(Data!D:D,Data!A:A,B2)</f>
        <v>208.72</v>
      </c>
    </row>
    <row r="3" spans="1:24" ht="13.8" x14ac:dyDescent="0.3">
      <c r="A3" s="42">
        <v>2</v>
      </c>
      <c r="B3" s="42" t="s">
        <v>159</v>
      </c>
      <c r="C3" s="43">
        <f>IF(SUMIFS(Data!$S:$S,Data!$A:$A,$B3,Data!$C:$C,C$1)=0,"",SUMIFS(Data!$S:$S,Data!$A:$A,$B3,Data!$C:$C,C$1))</f>
        <v>3.4381249999999999</v>
      </c>
      <c r="D3" s="43">
        <f>IF(SUMIFS(Data!$S:$S,Data!$A:$A,$B3,Data!$C:$C,D$1)=0,"",SUMIFS(Data!$S:$S,Data!$A:$A,$B3,Data!$C:$C,D$1))</f>
        <v>4.1306250000000002</v>
      </c>
      <c r="E3" s="43">
        <f>IF(SUMIFS(Data!$S:$S,Data!$A:$A,$B3,Data!$C:$C,E$1)=0,"",SUMIFS(Data!$S:$S,Data!$A:$A,$B3,Data!$C:$C,E$1))</f>
        <v>3.8131249999999999</v>
      </c>
      <c r="F3" s="43">
        <f>IF(SUMIFS(Data!$S:$S,Data!$A:$A,$B3,Data!$C:$C,F$1)=0,"",SUMIFS(Data!$S:$S,Data!$A:$A,$B3,Data!$C:$C,F$1))</f>
        <v>4.7</v>
      </c>
      <c r="G3" s="43">
        <f>IF(SUMIFS(Data!$S:$S,Data!$A:$A,$B3,Data!$C:$C,G$1)=0,"",SUMIFS(Data!$S:$S,Data!$A:$A,$B3,Data!$C:$C,G$1))</f>
        <v>4.4306666666666663</v>
      </c>
      <c r="H3" s="43">
        <f>IF(SUMIFS(Data!$S:$S,Data!$A:$A,$B3,Data!$C:$C,H$1)=0,"",SUMIFS(Data!$S:$S,Data!$A:$A,$B3,Data!$C:$C,H$1))</f>
        <v>3.3333333333333335</v>
      </c>
      <c r="I3" s="43">
        <f>IF(SUMIFS(Data!$S:$S,Data!$A:$A,$B3,Data!$C:$C,I$1)=0,"",SUMIFS(Data!$S:$S,Data!$A:$A,$B3,Data!$C:$C,I$1))</f>
        <v>4.5999999999999996</v>
      </c>
      <c r="J3" s="43">
        <f>IF(SUMIFS(Data!$S:$S,Data!$A:$A,$B3,Data!$C:$C,J$1)=0,"",SUMIFS(Data!$S:$S,Data!$A:$A,$B3,Data!$C:$C,J$1))</f>
        <v>3.4806249999999999</v>
      </c>
      <c r="K3" s="43">
        <f>IF(SUMIFS(Data!$S:$S,Data!$A:$A,$B3,Data!$C:$C,K$1)=0,"",SUMIFS(Data!$S:$S,Data!$A:$A,$B3,Data!$C:$C,K$1))</f>
        <v>3.6881249999999999</v>
      </c>
      <c r="L3" s="43">
        <f>IF(SUMIFS(Data!$S:$S,Data!$A:$A,$B3,Data!$C:$C,L$1)=0,"",SUMIFS(Data!$S:$S,Data!$A:$A,$B3,Data!$C:$C,L$1))</f>
        <v>3.4580416666666665</v>
      </c>
      <c r="M3" s="43">
        <f>IF(SUMIFS(Data!$S:$S,Data!$A:$A,$B3,Data!$C:$C,M$1)=0,"",SUMIFS(Data!$S:$S,Data!$A:$A,$B3,Data!$C:$C,M$1))</f>
        <v>3.4381249999999999</v>
      </c>
      <c r="N3" s="43">
        <f>IF(SUMIFS(Data!$S:$S,Data!$A:$A,$B3,Data!$C:$C,N$1)=0,"",SUMIFS(Data!$S:$S,Data!$A:$A,$B3,Data!$C:$C,N$1))</f>
        <v>3.6666666666666665</v>
      </c>
      <c r="O3" s="43">
        <f>IF(SUMIFS(Data!$S:$S,Data!$A:$A,$B3,Data!$C:$C,O$1)=0,"",SUMIFS(Data!$S:$S,Data!$A:$A,$B3,Data!$C:$C,O$1))</f>
        <v>3.1349999999999998</v>
      </c>
      <c r="P3" s="43">
        <f>IF(SUMIFS(Data!$S:$S,Data!$A:$A,$B3,Data!$C:$C,P$1)=0,"",SUMIFS(Data!$S:$S,Data!$A:$A,$B3,Data!$C:$C,P$1))</f>
        <v>5.4433333333333334</v>
      </c>
      <c r="Q3" s="43">
        <f>IF(SUMIFS(Data!$S:$S,Data!$A:$A,$B3,Data!$C:$C,Q$1)=0,"",SUMIFS(Data!$S:$S,Data!$A:$A,$B3,Data!$C:$C,Q$1))</f>
        <v>3.3131249999999999</v>
      </c>
      <c r="R3" s="43">
        <f>IF(SUMIFS(Data!$S:$S,Data!$A:$A,$B3,Data!$C:$C,R$1)=0,"",SUMIFS(Data!$S:$S,Data!$A:$A,$B3,Data!$C:$C,R$1))</f>
        <v>3.3131249999999999</v>
      </c>
      <c r="S3" s="43">
        <f>IF(SUMIFS(Data!$S:$S,Data!$A:$A,$B3,Data!$C:$C,S$1)=0,"",SUMIFS(Data!$S:$S,Data!$A:$A,$B3,Data!$C:$C,S$1))</f>
        <v>4.4000000000000004</v>
      </c>
      <c r="T3" s="43">
        <f>IF(SUMIFS(Data!$S:$S,Data!$A:$A,$B3,Data!$C:$C,T$1)=0,"",SUMIFS(Data!$S:$S,Data!$A:$A,$B3,Data!$C:$C,T$1))</f>
        <v>2</v>
      </c>
      <c r="U3" s="43">
        <f>IF(SUMIFS(Data!X:X,Data!A:A,B3)&gt;12,5,IF(SUMIFS(Data!X:X,Data!A:A,B3)&gt;9,3, IF(SUMIFS(Data!X:X,Data!A:A,B3)&gt;4,1,0)))</f>
        <v>5</v>
      </c>
      <c r="V3" s="43">
        <f t="shared" ref="V3:V13" si="0">SUM(C3:U3)</f>
        <v>72.782041666666672</v>
      </c>
      <c r="W3" s="43">
        <f>SUMIFS(Data!D:D,Data!A:A,B3)</f>
        <v>230.41</v>
      </c>
    </row>
    <row r="4" spans="1:24" ht="13.8" x14ac:dyDescent="0.3">
      <c r="A4" s="42">
        <v>3</v>
      </c>
      <c r="B4" s="42" t="s">
        <v>103</v>
      </c>
      <c r="C4" s="43">
        <f>IF(SUMIFS(Data!$S:$S,Data!$A:$A,$B4,Data!$C:$C,C$1)=0,"",SUMIFS(Data!$S:$S,Data!$A:$A,$B4,Data!$C:$C,C$1))</f>
        <v>2.625</v>
      </c>
      <c r="D4" s="43">
        <f>IF(SUMIFS(Data!$S:$S,Data!$A:$A,$B4,Data!$C:$C,D$1)=0,"",SUMIFS(Data!$S:$S,Data!$A:$A,$B4,Data!$C:$C,D$1))</f>
        <v>4.3250000000000002</v>
      </c>
      <c r="E4" s="43">
        <f>IF(SUMIFS(Data!$S:$S,Data!$A:$A,$B4,Data!$C:$C,E$1)=0,"",SUMIFS(Data!$S:$S,Data!$A:$A,$B4,Data!$C:$C,E$1))</f>
        <v>3.5625</v>
      </c>
      <c r="F4" s="43">
        <f>IF(SUMIFS(Data!$S:$S,Data!$A:$A,$B4,Data!$C:$C,F$1)=0,"",SUMIFS(Data!$S:$S,Data!$A:$A,$B4,Data!$C:$C,F$1))</f>
        <v>4.25</v>
      </c>
      <c r="G4" s="43">
        <f>IF(SUMIFS(Data!$S:$S,Data!$A:$A,$B4,Data!$C:$C,G$1)=0,"",SUMIFS(Data!$S:$S,Data!$A:$A,$B4,Data!$C:$C,G$1))</f>
        <v>2.13</v>
      </c>
      <c r="H4" s="43">
        <f>IF(SUMIFS(Data!$S:$S,Data!$A:$A,$B4,Data!$C:$C,H$1)=0,"",SUMIFS(Data!$S:$S,Data!$A:$A,$B4,Data!$C:$C,H$1))</f>
        <v>3.8333333333333335</v>
      </c>
      <c r="I4" s="43">
        <f>IF(SUMIFS(Data!$S:$S,Data!$A:$A,$B4,Data!$C:$C,I$1)=0,"",SUMIFS(Data!$S:$S,Data!$A:$A,$B4,Data!$C:$C,I$1))</f>
        <v>3.3125</v>
      </c>
      <c r="J4" s="43">
        <f>IF(SUMIFS(Data!$S:$S,Data!$A:$A,$B4,Data!$C:$C,J$1)=0,"",SUMIFS(Data!$S:$S,Data!$A:$A,$B4,Data!$C:$C,J$1))</f>
        <v>1.75</v>
      </c>
      <c r="K4" s="43">
        <f>IF(SUMIFS(Data!$S:$S,Data!$A:$A,$B4,Data!$C:$C,K$1)=0,"",SUMIFS(Data!$S:$S,Data!$A:$A,$B4,Data!$C:$C,K$1))</f>
        <v>2.8125</v>
      </c>
      <c r="L4" s="43">
        <f>IF(SUMIFS(Data!$S:$S,Data!$A:$A,$B4,Data!$C:$C,L$1)=0,"",SUMIFS(Data!$S:$S,Data!$A:$A,$B4,Data!$C:$C,L$1))</f>
        <v>2.3824999999999998</v>
      </c>
      <c r="M4" s="43">
        <f>IF(SUMIFS(Data!$S:$S,Data!$A:$A,$B4,Data!$C:$C,M$1)=0,"",SUMIFS(Data!$S:$S,Data!$A:$A,$B4,Data!$C:$C,M$1))</f>
        <v>4.2770000000000001</v>
      </c>
      <c r="N4" s="43">
        <f>IF(SUMIFS(Data!$S:$S,Data!$A:$A,$B4,Data!$C:$C,N$1)=0,"",SUMIFS(Data!$S:$S,Data!$A:$A,$B4,Data!$C:$C,N$1))</f>
        <v>1.6666666666666667</v>
      </c>
      <c r="O4" s="43">
        <f>IF(SUMIFS(Data!$S:$S,Data!$A:$A,$B4,Data!$C:$C,O$1)=0,"",SUMIFS(Data!$S:$S,Data!$A:$A,$B4,Data!$C:$C,O$1))</f>
        <v>2.5</v>
      </c>
      <c r="P4" s="43">
        <f>IF(SUMIFS(Data!$S:$S,Data!$A:$A,$B4,Data!$C:$C,P$1)=0,"",SUMIFS(Data!$S:$S,Data!$A:$A,$B4,Data!$C:$C,P$1))</f>
        <v>2.8756249999999999</v>
      </c>
      <c r="Q4" s="43">
        <f>IF(SUMIFS(Data!$S:$S,Data!$A:$A,$B4,Data!$C:$C,Q$1)=0,"",SUMIFS(Data!$S:$S,Data!$A:$A,$B4,Data!$C:$C,Q$1))</f>
        <v>2.8756249999999999</v>
      </c>
      <c r="R4" s="43">
        <f>IF(SUMIFS(Data!$S:$S,Data!$A:$A,$B4,Data!$C:$C,R$1)=0,"",SUMIFS(Data!$S:$S,Data!$A:$A,$B4,Data!$C:$C,R$1))</f>
        <v>3.6893750000000001</v>
      </c>
      <c r="S4" s="43">
        <f>IF(SUMIFS(Data!$S:$S,Data!$A:$A,$B4,Data!$C:$C,S$1)=0,"",SUMIFS(Data!$S:$S,Data!$A:$A,$B4,Data!$C:$C,S$1))</f>
        <v>3.25</v>
      </c>
      <c r="T4" s="43">
        <f>IF(SUMIFS(Data!$S:$S,Data!$A:$A,$B4,Data!$C:$C,T$1)=0,"",SUMIFS(Data!$S:$S,Data!$A:$A,$B4,Data!$C:$C,T$1))</f>
        <v>4</v>
      </c>
      <c r="U4" s="43">
        <f>IF(SUMIFS(Data!X:X,Data!A:A,B4)&gt;12,5,IF(SUMIFS(Data!X:X,Data!A:A,B4)&gt;9,3, IF(SUMIFS(Data!X:X,Data!A:A,B4)&gt;4,1,0)))</f>
        <v>5</v>
      </c>
      <c r="V4" s="43">
        <f t="shared" si="0"/>
        <v>61.11762499999999</v>
      </c>
      <c r="W4" s="43">
        <f>SUMIFS(Data!D:D,Data!A:A,B4)</f>
        <v>188.16999999999996</v>
      </c>
    </row>
    <row r="5" spans="1:24" ht="13.8" x14ac:dyDescent="0.3">
      <c r="A5" s="42">
        <v>4</v>
      </c>
      <c r="B5" s="42" t="s">
        <v>157</v>
      </c>
      <c r="C5" s="43">
        <f>IF(SUMIFS(Data!$S:$S,Data!$A:$A,$B5,Data!$C:$C,C$1)=0,"",SUMIFS(Data!$S:$S,Data!$A:$A,$B5,Data!$C:$C,C$1))</f>
        <v>2.3292083333333333</v>
      </c>
      <c r="D5" s="43">
        <f>IF(SUMIFS(Data!$S:$S,Data!$A:$A,$B5,Data!$C:$C,D$1)=0,"",SUMIFS(Data!$S:$S,Data!$A:$A,$B5,Data!$C:$C,D$1))</f>
        <v>2.9381249999999999</v>
      </c>
      <c r="E5" s="43">
        <f>IF(SUMIFS(Data!$S:$S,Data!$A:$A,$B5,Data!$C:$C,E$1)=0,"",SUMIFS(Data!$S:$S,Data!$A:$A,$B5,Data!$C:$C,E$1))</f>
        <v>3.25</v>
      </c>
      <c r="F5" s="43">
        <f>IF(SUMIFS(Data!$S:$S,Data!$A:$A,$B5,Data!$C:$C,F$1)=0,"",SUMIFS(Data!$S:$S,Data!$A:$A,$B5,Data!$C:$C,F$1))</f>
        <v>2.9187500000000002</v>
      </c>
      <c r="G5" s="43">
        <f>IF(SUMIFS(Data!$S:$S,Data!$A:$A,$B5,Data!$C:$C,G$1)=0,"",SUMIFS(Data!$S:$S,Data!$A:$A,$B5,Data!$C:$C,G$1))</f>
        <v>3.964375</v>
      </c>
      <c r="H5" s="43">
        <f>IF(SUMIFS(Data!$S:$S,Data!$A:$A,$B5,Data!$C:$C,H$1)=0,"",SUMIFS(Data!$S:$S,Data!$A:$A,$B5,Data!$C:$C,H$1))</f>
        <v>3.3333333333333335</v>
      </c>
      <c r="I5" s="43">
        <f>IF(SUMIFS(Data!$S:$S,Data!$A:$A,$B5,Data!$C:$C,I$1)=0,"",SUMIFS(Data!$S:$S,Data!$A:$A,$B5,Data!$C:$C,I$1))</f>
        <v>4.5853333333333337</v>
      </c>
      <c r="J5" s="43">
        <f>IF(SUMIFS(Data!$S:$S,Data!$A:$A,$B5,Data!$C:$C,J$1)=0,"",SUMIFS(Data!$S:$S,Data!$A:$A,$B5,Data!$C:$C,J$1))</f>
        <v>3.2506249999999999</v>
      </c>
      <c r="K5" s="43">
        <f>IF(SUMIFS(Data!$S:$S,Data!$A:$A,$B5,Data!$C:$C,K$1)=0,"",SUMIFS(Data!$S:$S,Data!$A:$A,$B5,Data!$C:$C,K$1))</f>
        <v>2.7327083333333335</v>
      </c>
      <c r="L5" s="43">
        <f>IF(SUMIFS(Data!$S:$S,Data!$A:$A,$B5,Data!$C:$C,L$1)=0,"",SUMIFS(Data!$S:$S,Data!$A:$A,$B5,Data!$C:$C,L$1))</f>
        <v>3.1881249999999999</v>
      </c>
      <c r="M5" s="43">
        <f>IF(SUMIFS(Data!$S:$S,Data!$A:$A,$B5,Data!$C:$C,M$1)=0,"",SUMIFS(Data!$S:$S,Data!$A:$A,$B5,Data!$C:$C,M$1))</f>
        <v>2.8756249999999999</v>
      </c>
      <c r="N5" s="43">
        <f>IF(SUMIFS(Data!$S:$S,Data!$A:$A,$B5,Data!$C:$C,N$1)=0,"",SUMIFS(Data!$S:$S,Data!$A:$A,$B5,Data!$C:$C,N$1))</f>
        <v>2.3333333333333335</v>
      </c>
      <c r="O5" s="43">
        <f>IF(SUMIFS(Data!$S:$S,Data!$A:$A,$B5,Data!$C:$C,O$1)=0,"",SUMIFS(Data!$S:$S,Data!$A:$A,$B5,Data!$C:$C,O$1))</f>
        <v>3.1218750000000002</v>
      </c>
      <c r="P5" s="43">
        <f>IF(SUMIFS(Data!$S:$S,Data!$A:$A,$B5,Data!$C:$C,P$1)=0,"",SUMIFS(Data!$S:$S,Data!$A:$A,$B5,Data!$C:$C,P$1))</f>
        <v>2.3768750000000001</v>
      </c>
      <c r="Q5" s="43">
        <f>IF(SUMIFS(Data!$S:$S,Data!$A:$A,$B5,Data!$C:$C,Q$1)=0,"",SUMIFS(Data!$S:$S,Data!$A:$A,$B5,Data!$C:$C,Q$1))</f>
        <v>3.3756249999999999</v>
      </c>
      <c r="R5" s="43">
        <f>IF(SUMIFS(Data!$S:$S,Data!$A:$A,$B5,Data!$C:$C,R$1)=0,"",SUMIFS(Data!$S:$S,Data!$A:$A,$B5,Data!$C:$C,R$1))</f>
        <v>3.0826666666666664</v>
      </c>
      <c r="S5" s="43">
        <f>IF(SUMIFS(Data!$S:$S,Data!$A:$A,$B5,Data!$C:$C,S$1)=0,"",SUMIFS(Data!$S:$S,Data!$A:$A,$B5,Data!$C:$C,S$1))</f>
        <v>2.8787500000000001</v>
      </c>
      <c r="T5" s="43">
        <f>IF(SUMIFS(Data!$S:$S,Data!$A:$A,$B5,Data!$C:$C,T$1)=0,"",SUMIFS(Data!$S:$S,Data!$A:$A,$B5,Data!$C:$C,T$1))</f>
        <v>1.5</v>
      </c>
      <c r="U5" s="43">
        <f>IF(SUMIFS(Data!X:X,Data!A:A,B5)&gt;12,5,IF(SUMIFS(Data!X:X,Data!A:A,B5)&gt;9,3, IF(SUMIFS(Data!X:X,Data!A:A,B5)&gt;4,1,0)))</f>
        <v>5</v>
      </c>
      <c r="V5" s="43">
        <f t="shared" si="0"/>
        <v>59.035333333333341</v>
      </c>
      <c r="W5" s="43">
        <f>SUMIFS(Data!D:D,Data!A:A,B5)</f>
        <v>136.52000000000004</v>
      </c>
      <c r="X5" s="51"/>
    </row>
    <row r="6" spans="1:24" ht="13.8" x14ac:dyDescent="0.3">
      <c r="A6" s="42">
        <v>5</v>
      </c>
      <c r="B6" s="42" t="s">
        <v>203</v>
      </c>
      <c r="C6" s="43">
        <f>IF(SUMIFS(Data!$S:$S,Data!$A:$A,$B6,Data!$C:$C,C$1)=0,"",SUMIFS(Data!$S:$S,Data!$A:$A,$B6,Data!$C:$C,C$1))</f>
        <v>3.8893750000000002</v>
      </c>
      <c r="D6" s="43">
        <f>IF(SUMIFS(Data!$S:$S,Data!$A:$A,$B6,Data!$C:$C,D$1)=0,"",SUMIFS(Data!$S:$S,Data!$A:$A,$B6,Data!$C:$C,D$1))</f>
        <v>4</v>
      </c>
      <c r="E6" s="43">
        <f>IF(SUMIFS(Data!$S:$S,Data!$A:$A,$B6,Data!$C:$C,E$1)=0,"",SUMIFS(Data!$S:$S,Data!$A:$A,$B6,Data!$C:$C,E$1))</f>
        <v>4.4320000000000004</v>
      </c>
      <c r="F6" s="43">
        <f>IF(SUMIFS(Data!$S:$S,Data!$A:$A,$B6,Data!$C:$C,F$1)=0,"",SUMIFS(Data!$S:$S,Data!$A:$A,$B6,Data!$C:$C,F$1))</f>
        <v>4.4766666666666666</v>
      </c>
      <c r="G6" s="43">
        <f>IF(SUMIFS(Data!$S:$S,Data!$A:$A,$B6,Data!$C:$C,G$1)=0,"",SUMIFS(Data!$S:$S,Data!$A:$A,$B6,Data!$C:$C,G$1))</f>
        <v>1.4381249999999999</v>
      </c>
      <c r="H6" s="43">
        <f>IF(SUMIFS(Data!$S:$S,Data!$A:$A,$B6,Data!$C:$C,H$1)=0,"",SUMIFS(Data!$S:$S,Data!$A:$A,$B6,Data!$C:$C,H$1))</f>
        <v>2.3333333333333335</v>
      </c>
      <c r="I6" s="43">
        <f>IF(SUMIFS(Data!$S:$S,Data!$A:$A,$B6,Data!$C:$C,I$1)=0,"",SUMIFS(Data!$S:$S,Data!$A:$A,$B6,Data!$C:$C,I$1))</f>
        <v>4.2479999999999993</v>
      </c>
      <c r="J6" s="43">
        <f>IF(SUMIFS(Data!$S:$S,Data!$A:$A,$B6,Data!$C:$C,J$1)=0,"",SUMIFS(Data!$S:$S,Data!$A:$A,$B6,Data!$C:$C,J$1))</f>
        <v>3.7993749999999999</v>
      </c>
      <c r="K6" s="43">
        <f>IF(SUMIFS(Data!$S:$S,Data!$A:$A,$B6,Data!$C:$C,K$1)=0,"",SUMIFS(Data!$S:$S,Data!$A:$A,$B6,Data!$C:$C,K$1))</f>
        <v>4.4000000000000004</v>
      </c>
      <c r="L6" s="43">
        <f>IF(SUMIFS(Data!$S:$S,Data!$A:$A,$B6,Data!$C:$C,L$1)=0,"",SUMIFS(Data!$S:$S,Data!$A:$A,$B6,Data!$C:$C,L$1))</f>
        <v>1.4607083333333333</v>
      </c>
      <c r="M6" s="43">
        <f>IF(SUMIFS(Data!$S:$S,Data!$A:$A,$B6,Data!$C:$C,M$1)=0,"",SUMIFS(Data!$S:$S,Data!$A:$A,$B6,Data!$C:$C,M$1))</f>
        <v>1.966</v>
      </c>
      <c r="N6" s="43">
        <f>IF(SUMIFS(Data!$S:$S,Data!$A:$A,$B6,Data!$C:$C,N$1)=0,"",SUMIFS(Data!$S:$S,Data!$A:$A,$B6,Data!$C:$C,N$1))</f>
        <v>3.3333333333333335</v>
      </c>
      <c r="O6" s="43">
        <f>IF(SUMIFS(Data!$S:$S,Data!$A:$A,$B6,Data!$C:$C,O$1)=0,"",SUMIFS(Data!$S:$S,Data!$A:$A,$B6,Data!$C:$C,O$1))</f>
        <v>1.8125</v>
      </c>
      <c r="P6" s="43">
        <f>IF(SUMIFS(Data!$S:$S,Data!$A:$A,$B6,Data!$C:$C,P$1)=0,"",SUMIFS(Data!$S:$S,Data!$A:$A,$B6,Data!$C:$C,P$1))</f>
        <v>2.9266666666666667</v>
      </c>
      <c r="Q6" s="43">
        <f>IF(SUMIFS(Data!$S:$S,Data!$A:$A,$B6,Data!$C:$C,Q$1)=0,"",SUMIFS(Data!$S:$S,Data!$A:$A,$B6,Data!$C:$C,Q$1))</f>
        <v>1.375</v>
      </c>
      <c r="R6" s="43">
        <f>IF(SUMIFS(Data!$S:$S,Data!$A:$A,$B6,Data!$C:$C,R$1)=0,"",SUMIFS(Data!$S:$S,Data!$A:$A,$B6,Data!$C:$C,R$1))</f>
        <v>2.0550000000000002</v>
      </c>
      <c r="S6" s="43">
        <f>IF(SUMIFS(Data!$S:$S,Data!$A:$A,$B6,Data!$C:$C,S$1)=0,"",SUMIFS(Data!$S:$S,Data!$A:$A,$B6,Data!$C:$C,S$1))</f>
        <v>3</v>
      </c>
      <c r="T6" s="43">
        <f>IF(SUMIFS(Data!$S:$S,Data!$A:$A,$B6,Data!$C:$C,T$1)=0,"",SUMIFS(Data!$S:$S,Data!$A:$A,$B6,Data!$C:$C,T$1))</f>
        <v>2</v>
      </c>
      <c r="U6" s="43">
        <f>IF(SUMIFS(Data!X:X,Data!A:A,B6)&gt;12,5,IF(SUMIFS(Data!X:X,Data!A:A,B6)&gt;9,3, IF(SUMIFS(Data!X:X,Data!A:A,B6)&gt;4,1,0)))</f>
        <v>3</v>
      </c>
      <c r="V6" s="43">
        <f t="shared" si="0"/>
        <v>55.946083333333341</v>
      </c>
      <c r="W6" s="43">
        <f>SUMIFS(Data!D:D,Data!A:A,B6)</f>
        <v>287.99</v>
      </c>
    </row>
    <row r="7" spans="1:24" ht="13.8" x14ac:dyDescent="0.3">
      <c r="A7" s="42">
        <v>6</v>
      </c>
      <c r="B7" s="42" t="s">
        <v>307</v>
      </c>
      <c r="C7" s="43" t="str">
        <f>IF(SUMIFS(Data!$S:$S,Data!$A:$A,$B7,Data!$C:$C,C$1)=0,"",SUMIFS(Data!$S:$S,Data!$A:$A,$B7,Data!$C:$C,C$1))</f>
        <v/>
      </c>
      <c r="D7" s="43" t="str">
        <f>IF(SUMIFS(Data!$S:$S,Data!$A:$A,$B7,Data!$C:$C,D$1)=0,"",SUMIFS(Data!$S:$S,Data!$A:$A,$B7,Data!$C:$C,D$1))</f>
        <v/>
      </c>
      <c r="E7" s="43" t="str">
        <f>IF(SUMIFS(Data!$S:$S,Data!$A:$A,$B7,Data!$C:$C,E$1)=0,"",SUMIFS(Data!$S:$S,Data!$A:$A,$B7,Data!$C:$C,E$1))</f>
        <v/>
      </c>
      <c r="F7" s="43" t="str">
        <f>IF(SUMIFS(Data!$S:$S,Data!$A:$A,$B7,Data!$C:$C,F$1)=0,"",SUMIFS(Data!$S:$S,Data!$A:$A,$B7,Data!$C:$C,F$1))</f>
        <v/>
      </c>
      <c r="G7" s="43" t="str">
        <f>IF(SUMIFS(Data!$S:$S,Data!$A:$A,$B7,Data!$C:$C,G$1)=0,"",SUMIFS(Data!$S:$S,Data!$A:$A,$B7,Data!$C:$C,G$1))</f>
        <v/>
      </c>
      <c r="H7" s="43" t="str">
        <f>IF(SUMIFS(Data!$S:$S,Data!$A:$A,$B7,Data!$C:$C,H$1)=0,"",SUMIFS(Data!$S:$S,Data!$A:$A,$B7,Data!$C:$C,H$1))</f>
        <v/>
      </c>
      <c r="I7" s="43">
        <f>IF(SUMIFS(Data!$S:$S,Data!$A:$A,$B7,Data!$C:$C,I$1)=0,"",SUMIFS(Data!$S:$S,Data!$A:$A,$B7,Data!$C:$C,I$1))</f>
        <v>4.9503333333333339</v>
      </c>
      <c r="J7" s="43">
        <f>IF(SUMIFS(Data!$S:$S,Data!$A:$A,$B7,Data!$C:$C,J$1)=0,"",SUMIFS(Data!$S:$S,Data!$A:$A,$B7,Data!$C:$C,J$1))</f>
        <v>6.3740000000000006</v>
      </c>
      <c r="K7" s="43">
        <f>IF(SUMIFS(Data!$S:$S,Data!$A:$A,$B7,Data!$C:$C,K$1)=0,"",SUMIFS(Data!$S:$S,Data!$A:$A,$B7,Data!$C:$C,K$1))</f>
        <v>3.64</v>
      </c>
      <c r="L7" s="43">
        <f>IF(SUMIFS(Data!$S:$S,Data!$A:$A,$B7,Data!$C:$C,L$1)=0,"",SUMIFS(Data!$S:$S,Data!$A:$A,$B7,Data!$C:$C,L$1))</f>
        <v>3.86</v>
      </c>
      <c r="M7" s="43">
        <f>IF(SUMIFS(Data!$S:$S,Data!$A:$A,$B7,Data!$C:$C,M$1)=0,"",SUMIFS(Data!$S:$S,Data!$A:$A,$B7,Data!$C:$C,M$1))</f>
        <v>4.3999999999999995</v>
      </c>
      <c r="N7" s="43">
        <f>IF(SUMIFS(Data!$S:$S,Data!$A:$A,$B7,Data!$C:$C,N$1)=0,"",SUMIFS(Data!$S:$S,Data!$A:$A,$B7,Data!$C:$C,N$1))</f>
        <v>1.3333333333333333</v>
      </c>
      <c r="O7" s="43">
        <f>IF(SUMIFS(Data!$S:$S,Data!$A:$A,$B7,Data!$C:$C,O$1)=0,"",SUMIFS(Data!$S:$S,Data!$A:$A,$B7,Data!$C:$C,O$1))</f>
        <v>3.89</v>
      </c>
      <c r="P7" s="43">
        <f>IF(SUMIFS(Data!$S:$S,Data!$A:$A,$B7,Data!$C:$C,P$1)=0,"",SUMIFS(Data!$S:$S,Data!$A:$A,$B7,Data!$C:$C,P$1))</f>
        <v>3.9700416666666669</v>
      </c>
      <c r="Q7" s="43">
        <f>IF(SUMIFS(Data!$S:$S,Data!$A:$A,$B7,Data!$C:$C,Q$1)=0,"",SUMIFS(Data!$S:$S,Data!$A:$A,$B7,Data!$C:$C,Q$1))</f>
        <v>5.9233333333333338</v>
      </c>
      <c r="R7" s="43">
        <f>IF(SUMIFS(Data!$S:$S,Data!$A:$A,$B7,Data!$C:$C,R$1)=0,"",SUMIFS(Data!$S:$S,Data!$A:$A,$B7,Data!$C:$C,R$1))</f>
        <v>1.43875</v>
      </c>
      <c r="S7" s="43">
        <f>IF(SUMIFS(Data!$S:$S,Data!$A:$A,$B7,Data!$C:$C,S$1)=0,"",SUMIFS(Data!$S:$S,Data!$A:$A,$B7,Data!$C:$C,S$1))</f>
        <v>2.5612500000000002</v>
      </c>
      <c r="T7" s="43">
        <f>IF(SUMIFS(Data!$S:$S,Data!$A:$A,$B7,Data!$C:$C,T$1)=0,"",SUMIFS(Data!$S:$S,Data!$A:$A,$B7,Data!$C:$C,T$1))</f>
        <v>2.75</v>
      </c>
      <c r="U7" s="43">
        <f>IF(SUMIFS(Data!X:X,Data!A:A,B7)&gt;12,5,IF(SUMIFS(Data!X:X,Data!A:A,B7)&gt;9,3, IF(SUMIFS(Data!X:X,Data!A:A,B7)&gt;4,1,0)))</f>
        <v>1</v>
      </c>
      <c r="V7" s="43">
        <f t="shared" si="0"/>
        <v>46.091041666666669</v>
      </c>
      <c r="W7" s="43">
        <f>SUMIFS(Data!D:D,Data!A:A,B7)</f>
        <v>182.53</v>
      </c>
    </row>
    <row r="8" spans="1:24" ht="13.8" x14ac:dyDescent="0.3">
      <c r="A8" s="42">
        <v>7</v>
      </c>
      <c r="B8" s="42" t="s">
        <v>66</v>
      </c>
      <c r="C8" s="43">
        <f>IF(SUMIFS(Data!$S:$S,Data!$A:$A,$B8,Data!$C:$C,C$1)=0,"",SUMIFS(Data!$S:$S,Data!$A:$A,$B8,Data!$C:$C,C$1))</f>
        <v>2.33</v>
      </c>
      <c r="D8" s="43">
        <f>IF(SUMIFS(Data!$S:$S,Data!$A:$A,$B8,Data!$C:$C,D$1)=0,"",SUMIFS(Data!$S:$S,Data!$A:$A,$B8,Data!$C:$C,D$1))</f>
        <v>1.8624166666666666</v>
      </c>
      <c r="E8" s="43">
        <f>IF(SUMIFS(Data!$S:$S,Data!$A:$A,$B8,Data!$C:$C,E$1)=0,"",SUMIFS(Data!$S:$S,Data!$A:$A,$B8,Data!$C:$C,E$1))</f>
        <v>2.8268750000000002</v>
      </c>
      <c r="F8" s="43">
        <f>IF(SUMIFS(Data!$S:$S,Data!$A:$A,$B8,Data!$C:$C,F$1)=0,"",SUMIFS(Data!$S:$S,Data!$A:$A,$B8,Data!$C:$C,F$1))</f>
        <v>1.7024999999999999</v>
      </c>
      <c r="G8" s="43">
        <f>IF(SUMIFS(Data!$S:$S,Data!$A:$A,$B8,Data!$C:$C,G$1)=0,"",SUMIFS(Data!$S:$S,Data!$A:$A,$B8,Data!$C:$C,G$1))</f>
        <v>2.4612499999999997</v>
      </c>
      <c r="H8" s="43">
        <f>IF(SUMIFS(Data!$S:$S,Data!$A:$A,$B8,Data!$C:$C,H$1)=0,"",SUMIFS(Data!$S:$S,Data!$A:$A,$B8,Data!$C:$C,H$1))</f>
        <v>3.1666666666666665</v>
      </c>
      <c r="I8" s="43">
        <f>IF(SUMIFS(Data!$S:$S,Data!$A:$A,$B8,Data!$C:$C,I$1)=0,"",SUMIFS(Data!$S:$S,Data!$A:$A,$B8,Data!$C:$C,I$1))</f>
        <v>1.9549999999999998</v>
      </c>
      <c r="J8" s="43">
        <f>IF(SUMIFS(Data!$S:$S,Data!$A:$A,$B8,Data!$C:$C,J$1)=0,"",SUMIFS(Data!$S:$S,Data!$A:$A,$B8,Data!$C:$C,J$1))</f>
        <v>2.5493749999999995</v>
      </c>
      <c r="K8" s="43">
        <f>IF(SUMIFS(Data!$S:$S,Data!$A:$A,$B8,Data!$C:$C,K$1)=0,"",SUMIFS(Data!$S:$S,Data!$A:$A,$B8,Data!$C:$C,K$1))</f>
        <v>2.1218750000000002</v>
      </c>
      <c r="L8" s="43">
        <f>IF(SUMIFS(Data!$S:$S,Data!$A:$A,$B8,Data!$C:$C,L$1)=0,"",SUMIFS(Data!$S:$S,Data!$A:$A,$B8,Data!$C:$C,L$1))</f>
        <v>2.9070833333333335</v>
      </c>
      <c r="M8" s="43">
        <f>IF(SUMIFS(Data!$S:$S,Data!$A:$A,$B8,Data!$C:$C,M$1)=0,"",SUMIFS(Data!$S:$S,Data!$A:$A,$B8,Data!$C:$C,M$1))</f>
        <v>1.9556249999999999</v>
      </c>
      <c r="N8" s="43">
        <f>IF(SUMIFS(Data!$S:$S,Data!$A:$A,$B8,Data!$C:$C,N$1)=0,"",SUMIFS(Data!$S:$S,Data!$A:$A,$B8,Data!$C:$C,N$1))</f>
        <v>2.5</v>
      </c>
      <c r="O8" s="43">
        <f>IF(SUMIFS(Data!$S:$S,Data!$A:$A,$B8,Data!$C:$C,O$1)=0,"",SUMIFS(Data!$S:$S,Data!$A:$A,$B8,Data!$C:$C,O$1))</f>
        <v>2.8268750000000002</v>
      </c>
      <c r="P8" s="43">
        <f>IF(SUMIFS(Data!$S:$S,Data!$A:$A,$B8,Data!$C:$C,P$1)=0,"",SUMIFS(Data!$S:$S,Data!$A:$A,$B8,Data!$C:$C,P$1))</f>
        <v>1.2124999999999999</v>
      </c>
      <c r="Q8" s="43">
        <f>IF(SUMIFS(Data!$S:$S,Data!$A:$A,$B8,Data!$C:$C,Q$1)=0,"",SUMIFS(Data!$S:$S,Data!$A:$A,$B8,Data!$C:$C,Q$1))</f>
        <v>2.4837499999999997</v>
      </c>
      <c r="R8" s="43">
        <f>IF(SUMIFS(Data!$S:$S,Data!$A:$A,$B8,Data!$C:$C,R$1)=0,"",SUMIFS(Data!$S:$S,Data!$A:$A,$B8,Data!$C:$C,R$1))</f>
        <v>0.90062500000000001</v>
      </c>
      <c r="S8" s="43">
        <f>IF(SUMIFS(Data!$S:$S,Data!$A:$A,$B8,Data!$C:$C,S$1)=0,"",SUMIFS(Data!$S:$S,Data!$A:$A,$B8,Data!$C:$C,S$1))</f>
        <v>2.19875</v>
      </c>
      <c r="T8" s="43">
        <f>IF(SUMIFS(Data!$S:$S,Data!$A:$A,$B8,Data!$C:$C,T$1)=0,"",SUMIFS(Data!$S:$S,Data!$A:$A,$B8,Data!$C:$C,T$1))</f>
        <v>1.5</v>
      </c>
      <c r="U8" s="43">
        <f>IF(SUMIFS(Data!X:X,Data!A:A,B8)&gt;12,5,IF(SUMIFS(Data!X:X,Data!A:A,B8)&gt;9,3, IF(SUMIFS(Data!X:X,Data!A:A,B8)&gt;4,1,0)))</f>
        <v>3</v>
      </c>
      <c r="V8" s="43">
        <f t="shared" si="0"/>
        <v>42.461166666666657</v>
      </c>
      <c r="W8" s="43">
        <f>SUMIFS(Data!D:D,Data!A:A,B8)</f>
        <v>117.78999999999999</v>
      </c>
    </row>
    <row r="9" spans="1:24" ht="13.8" x14ac:dyDescent="0.3">
      <c r="A9" s="42">
        <v>8</v>
      </c>
      <c r="B9" s="42" t="s">
        <v>153</v>
      </c>
      <c r="C9" s="43">
        <f>IF(SUMIFS(Data!$S:$S,Data!$A:$A,$B9,Data!$C:$C,C$1)=0,"",SUMIFS(Data!$S:$S,Data!$A:$A,$B9,Data!$C:$C,C$1))</f>
        <v>3.1618750000000002</v>
      </c>
      <c r="D9" s="43">
        <f>IF(SUMIFS(Data!$S:$S,Data!$A:$A,$B9,Data!$C:$C,D$1)=0,"",SUMIFS(Data!$S:$S,Data!$A:$A,$B9,Data!$C:$C,D$1))</f>
        <v>4.6326666666666672</v>
      </c>
      <c r="E9" s="43">
        <f>IF(SUMIFS(Data!$S:$S,Data!$A:$A,$B9,Data!$C:$C,E$1)=0,"",SUMIFS(Data!$S:$S,Data!$A:$A,$B9,Data!$C:$C,E$1))</f>
        <v>3.5331250000000001</v>
      </c>
      <c r="F9" s="43">
        <f>IF(SUMIFS(Data!$S:$S,Data!$A:$A,$B9,Data!$C:$C,F$1)=0,"",SUMIFS(Data!$S:$S,Data!$A:$A,$B9,Data!$C:$C,F$1))</f>
        <v>4.2843333333333335</v>
      </c>
      <c r="G9" s="43">
        <f>IF(SUMIFS(Data!$S:$S,Data!$A:$A,$B9,Data!$C:$C,G$1)=0,"",SUMIFS(Data!$S:$S,Data!$A:$A,$B9,Data!$C:$C,G$1))</f>
        <v>2.5006249999999999</v>
      </c>
      <c r="H9" s="43">
        <f>IF(SUMIFS(Data!$S:$S,Data!$A:$A,$B9,Data!$C:$C,H$1)=0,"",SUMIFS(Data!$S:$S,Data!$A:$A,$B9,Data!$C:$C,H$1))</f>
        <v>4.333333333333333</v>
      </c>
      <c r="I9" s="43">
        <f>IF(SUMIFS(Data!$S:$S,Data!$A:$A,$B9,Data!$C:$C,I$1)=0,"",SUMIFS(Data!$S:$S,Data!$A:$A,$B9,Data!$C:$C,I$1))</f>
        <v>4.1479999999999997</v>
      </c>
      <c r="J9" s="43">
        <f>IF(SUMIFS(Data!$S:$S,Data!$A:$A,$B9,Data!$C:$C,J$1)=0,"",SUMIFS(Data!$S:$S,Data!$A:$A,$B9,Data!$C:$C,J$1))</f>
        <v>3.15625</v>
      </c>
      <c r="K9" s="43">
        <f>IF(SUMIFS(Data!$S:$S,Data!$A:$A,$B9,Data!$C:$C,K$1)=0,"",SUMIFS(Data!$S:$S,Data!$A:$A,$B9,Data!$C:$C,K$1))</f>
        <v>2.324416666666667</v>
      </c>
      <c r="L9" s="43">
        <f>IF(SUMIFS(Data!$S:$S,Data!$A:$A,$B9,Data!$C:$C,L$1)=0,"",SUMIFS(Data!$S:$S,Data!$A:$A,$B9,Data!$C:$C,L$1))</f>
        <v>1.5</v>
      </c>
      <c r="M9" s="43">
        <f>IF(SUMIFS(Data!$S:$S,Data!$A:$A,$B9,Data!$C:$C,M$1)=0,"",SUMIFS(Data!$S:$S,Data!$A:$A,$B9,Data!$C:$C,M$1))</f>
        <v>1.0725</v>
      </c>
      <c r="N9" s="43">
        <f>IF(SUMIFS(Data!$S:$S,Data!$A:$A,$B9,Data!$C:$C,N$1)=0,"",SUMIFS(Data!$S:$S,Data!$A:$A,$B9,Data!$C:$C,N$1))</f>
        <v>1.8333333333333333</v>
      </c>
      <c r="O9" s="43" t="str">
        <f>IF(SUMIFS(Data!$S:$S,Data!$A:$A,$B9,Data!$C:$C,O$1)=0,"",SUMIFS(Data!$S:$S,Data!$A:$A,$B9,Data!$C:$C,O$1))</f>
        <v/>
      </c>
      <c r="P9" s="43" t="str">
        <f>IF(SUMIFS(Data!$S:$S,Data!$A:$A,$B9,Data!$C:$C,P$1)=0,"",SUMIFS(Data!$S:$S,Data!$A:$A,$B9,Data!$C:$C,P$1))</f>
        <v/>
      </c>
      <c r="Q9" s="43" t="str">
        <f>IF(SUMIFS(Data!$S:$S,Data!$A:$A,$B9,Data!$C:$C,Q$1)=0,"",SUMIFS(Data!$S:$S,Data!$A:$A,$B9,Data!$C:$C,Q$1))</f>
        <v/>
      </c>
      <c r="R9" s="43" t="str">
        <f>IF(SUMIFS(Data!$S:$S,Data!$A:$A,$B9,Data!$C:$C,R$1)=0,"",SUMIFS(Data!$S:$S,Data!$A:$A,$B9,Data!$C:$C,R$1))</f>
        <v/>
      </c>
      <c r="S9" s="43" t="str">
        <f>IF(SUMIFS(Data!$S:$S,Data!$A:$A,$B9,Data!$C:$C,S$1)=0,"",SUMIFS(Data!$S:$S,Data!$A:$A,$B9,Data!$C:$C,S$1))</f>
        <v/>
      </c>
      <c r="T9" s="43" t="str">
        <f>IF(SUMIFS(Data!$S:$S,Data!$A:$A,$B9,Data!$C:$C,T$1)=0,"",SUMIFS(Data!$S:$S,Data!$A:$A,$B9,Data!$C:$C,T$1))</f>
        <v/>
      </c>
      <c r="U9" s="43">
        <f>IF(SUMIFS(Data!X:X,Data!A:A,B9)&gt;12,5,IF(SUMIFS(Data!X:X,Data!A:A,B9)&gt;9,3, IF(SUMIFS(Data!X:X,Data!A:A,B9)&gt;4,1,0)))</f>
        <v>1</v>
      </c>
      <c r="V9" s="43">
        <f t="shared" si="0"/>
        <v>37.480458333333331</v>
      </c>
      <c r="W9" s="43">
        <f>SUMIFS(Data!D:D,Data!A:A,B9)</f>
        <v>105.66999999999999</v>
      </c>
    </row>
    <row r="10" spans="1:24" ht="13.8" x14ac:dyDescent="0.3">
      <c r="A10" s="42">
        <v>9</v>
      </c>
      <c r="B10" s="42" t="s">
        <v>202</v>
      </c>
      <c r="C10" s="43">
        <f>IF(SUMIFS(Data!$S:$S,Data!$A:$A,$B10,Data!$C:$C,C$1)=0,"",SUMIFS(Data!$S:$S,Data!$A:$A,$B10,Data!$C:$C,C$1))</f>
        <v>3.6893750000000001</v>
      </c>
      <c r="D10" s="43" t="str">
        <f>IF(SUMIFS(Data!$S:$S,Data!$A:$A,$B10,Data!$C:$C,D$1)=0,"",SUMIFS(Data!$S:$S,Data!$A:$A,$B10,Data!$C:$C,D$1))</f>
        <v/>
      </c>
      <c r="E10" s="43">
        <f>IF(SUMIFS(Data!$S:$S,Data!$A:$A,$B10,Data!$C:$C,E$1)=0,"",SUMIFS(Data!$S:$S,Data!$A:$A,$B10,Data!$C:$C,E$1))</f>
        <v>3.9412500000000001</v>
      </c>
      <c r="F10" s="43">
        <f>IF(SUMIFS(Data!$S:$S,Data!$A:$A,$B10,Data!$C:$C,F$1)=0,"",SUMIFS(Data!$S:$S,Data!$A:$A,$B10,Data!$C:$C,F$1))</f>
        <v>4.2249999999999996</v>
      </c>
      <c r="G10" s="43">
        <f>IF(SUMIFS(Data!$S:$S,Data!$A:$A,$B10,Data!$C:$C,G$1)=0,"",SUMIFS(Data!$S:$S,Data!$A:$A,$B10,Data!$C:$C,G$1))</f>
        <v>4.125</v>
      </c>
      <c r="H10" s="43">
        <f>IF(SUMIFS(Data!$S:$S,Data!$A:$A,$B10,Data!$C:$C,H$1)=0,"",SUMIFS(Data!$S:$S,Data!$A:$A,$B10,Data!$C:$C,H$1))</f>
        <v>1.3333333333333333</v>
      </c>
      <c r="I10" s="43">
        <f>IF(SUMIFS(Data!$S:$S,Data!$A:$A,$B10,Data!$C:$C,I$1)=0,"",SUMIFS(Data!$S:$S,Data!$A:$A,$B10,Data!$C:$C,I$1))</f>
        <v>1.8856250000000001</v>
      </c>
      <c r="J10" s="43">
        <f>IF(SUMIFS(Data!$S:$S,Data!$A:$A,$B10,Data!$C:$C,J$1)=0,"",SUMIFS(Data!$S:$S,Data!$A:$A,$B10,Data!$C:$C,J$1))</f>
        <v>2.9793750000000001</v>
      </c>
      <c r="K10" s="43">
        <f>IF(SUMIFS(Data!$S:$S,Data!$A:$A,$B10,Data!$C:$C,K$1)=0,"",SUMIFS(Data!$S:$S,Data!$A:$A,$B10,Data!$C:$C,K$1))</f>
        <v>3.5724999999999998</v>
      </c>
      <c r="L10" s="43">
        <f>IF(SUMIFS(Data!$S:$S,Data!$A:$A,$B10,Data!$C:$C,L$1)=0,"",SUMIFS(Data!$S:$S,Data!$A:$A,$B10,Data!$C:$C,L$1))</f>
        <v>2.9100833333333336</v>
      </c>
      <c r="M10" s="43" t="str">
        <f>IF(SUMIFS(Data!$S:$S,Data!$A:$A,$B10,Data!$C:$C,M$1)=0,"",SUMIFS(Data!$S:$S,Data!$A:$A,$B10,Data!$C:$C,M$1))</f>
        <v/>
      </c>
      <c r="N10" s="43">
        <f>IF(SUMIFS(Data!$S:$S,Data!$A:$A,$B10,Data!$C:$C,N$1)=0,"",SUMIFS(Data!$S:$S,Data!$A:$A,$B10,Data!$C:$C,N$1))</f>
        <v>1.8333333333333333</v>
      </c>
      <c r="O10" s="43" t="str">
        <f>IF(SUMIFS(Data!$S:$S,Data!$A:$A,$B10,Data!$C:$C,O$1)=0,"",SUMIFS(Data!$S:$S,Data!$A:$A,$B10,Data!$C:$C,O$1))</f>
        <v/>
      </c>
      <c r="P10" s="43" t="str">
        <f>IF(SUMIFS(Data!$S:$S,Data!$A:$A,$B10,Data!$C:$C,P$1)=0,"",SUMIFS(Data!$S:$S,Data!$A:$A,$B10,Data!$C:$C,P$1))</f>
        <v/>
      </c>
      <c r="Q10" s="43" t="str">
        <f>IF(SUMIFS(Data!$S:$S,Data!$A:$A,$B10,Data!$C:$C,Q$1)=0,"",SUMIFS(Data!$S:$S,Data!$A:$A,$B10,Data!$C:$C,Q$1))</f>
        <v/>
      </c>
      <c r="R10" s="43" t="str">
        <f>IF(SUMIFS(Data!$S:$S,Data!$A:$A,$B10,Data!$C:$C,R$1)=0,"",SUMIFS(Data!$S:$S,Data!$A:$A,$B10,Data!$C:$C,R$1))</f>
        <v/>
      </c>
      <c r="S10" s="43" t="str">
        <f>IF(SUMIFS(Data!$S:$S,Data!$A:$A,$B10,Data!$C:$C,S$1)=0,"",SUMIFS(Data!$S:$S,Data!$A:$A,$B10,Data!$C:$C,S$1))</f>
        <v/>
      </c>
      <c r="T10" s="43" t="str">
        <f>IF(SUMIFS(Data!$S:$S,Data!$A:$A,$B10,Data!$C:$C,T$1)=0,"",SUMIFS(Data!$S:$S,Data!$A:$A,$B10,Data!$C:$C,T$1))</f>
        <v/>
      </c>
      <c r="U10" s="43">
        <f>IF(SUMIFS(Data!X:X,Data!A:A,B10)&gt;12,5,IF(SUMIFS(Data!X:X,Data!A:A,B10)&gt;9,3, IF(SUMIFS(Data!X:X,Data!A:A,B10)&gt;4,1,0)))</f>
        <v>1</v>
      </c>
      <c r="V10" s="43">
        <f t="shared" si="0"/>
        <v>31.494874999999997</v>
      </c>
      <c r="W10" s="43">
        <f>SUMIFS(Data!D:D,Data!A:A,B10)</f>
        <v>114.35</v>
      </c>
    </row>
    <row r="11" spans="1:24" ht="13.8" x14ac:dyDescent="0.3">
      <c r="A11" s="42">
        <v>10</v>
      </c>
      <c r="B11" s="42" t="s">
        <v>212</v>
      </c>
      <c r="C11" s="43" t="str">
        <f>IF(SUMIFS(Data!$S:$S,Data!$A:$A,$B11,Data!$C:$C,C$1)=0,"",SUMIFS(Data!$S:$S,Data!$A:$A,$B11,Data!$C:$C,C$1))</f>
        <v/>
      </c>
      <c r="D11" s="43">
        <f>IF(SUMIFS(Data!$S:$S,Data!$A:$A,$B11,Data!$C:$C,D$1)=0,"",SUMIFS(Data!$S:$S,Data!$A:$A,$B11,Data!$C:$C,D$1))</f>
        <v>4.0706666666666669</v>
      </c>
      <c r="E11" s="43">
        <f>IF(SUMIFS(Data!$S:$S,Data!$A:$A,$B11,Data!$C:$C,E$1)=0,"",SUMIFS(Data!$S:$S,Data!$A:$A,$B11,Data!$C:$C,E$1))</f>
        <v>4.6206666666666667</v>
      </c>
      <c r="F11" s="43">
        <f>IF(SUMIFS(Data!$S:$S,Data!$A:$A,$B11,Data!$C:$C,F$1)=0,"",SUMIFS(Data!$S:$S,Data!$A:$A,$B11,Data!$C:$C,F$1))</f>
        <v>4.4639999999999995</v>
      </c>
      <c r="G11" s="43">
        <f>IF(SUMIFS(Data!$S:$S,Data!$A:$A,$B11,Data!$C:$C,G$1)=0,"",SUMIFS(Data!$S:$S,Data!$A:$A,$B11,Data!$C:$C,G$1))</f>
        <v>1.81375</v>
      </c>
      <c r="H11" s="43">
        <f>IF(SUMIFS(Data!$S:$S,Data!$A:$A,$B11,Data!$C:$C,H$1)=0,"",SUMIFS(Data!$S:$S,Data!$A:$A,$B11,Data!$C:$C,H$1))</f>
        <v>3</v>
      </c>
      <c r="I11" s="43">
        <f>IF(SUMIFS(Data!$S:$S,Data!$A:$A,$B11,Data!$C:$C,I$1)=0,"",SUMIFS(Data!$S:$S,Data!$A:$A,$B11,Data!$C:$C,I$1))</f>
        <v>2.5074999999999998</v>
      </c>
      <c r="J11" s="43">
        <f>IF(SUMIFS(Data!$S:$S,Data!$A:$A,$B11,Data!$C:$C,J$1)=0,"",SUMIFS(Data!$S:$S,Data!$A:$A,$B11,Data!$C:$C,J$1))</f>
        <v>4.222666666666667</v>
      </c>
      <c r="K11" s="43">
        <f>IF(SUMIFS(Data!$S:$S,Data!$A:$A,$B11,Data!$C:$C,K$1)=0,"",SUMIFS(Data!$S:$S,Data!$A:$A,$B11,Data!$C:$C,K$1))</f>
        <v>1.7770833333333331</v>
      </c>
      <c r="L11" s="43" t="str">
        <f>IF(SUMIFS(Data!$S:$S,Data!$A:$A,$B11,Data!$C:$C,L$1)=0,"",SUMIFS(Data!$S:$S,Data!$A:$A,$B11,Data!$C:$C,L$1))</f>
        <v/>
      </c>
      <c r="M11" s="43" t="str">
        <f>IF(SUMIFS(Data!$S:$S,Data!$A:$A,$B11,Data!$C:$C,M$1)=0,"",SUMIFS(Data!$S:$S,Data!$A:$A,$B11,Data!$C:$C,M$1))</f>
        <v/>
      </c>
      <c r="N11" s="43">
        <f>IF(SUMIFS(Data!$S:$S,Data!$A:$A,$B11,Data!$C:$C,N$1)=0,"",SUMIFS(Data!$S:$S,Data!$A:$A,$B11,Data!$C:$C,N$1))</f>
        <v>3.1666666666666665</v>
      </c>
      <c r="O11" s="43" t="str">
        <f>IF(SUMIFS(Data!$S:$S,Data!$A:$A,$B11,Data!$C:$C,O$1)=0,"",SUMIFS(Data!$S:$S,Data!$A:$A,$B11,Data!$C:$C,O$1))</f>
        <v/>
      </c>
      <c r="P11" s="43" t="str">
        <f>IF(SUMIFS(Data!$S:$S,Data!$A:$A,$B11,Data!$C:$C,P$1)=0,"",SUMIFS(Data!$S:$S,Data!$A:$A,$B11,Data!$C:$C,P$1))</f>
        <v/>
      </c>
      <c r="Q11" s="43" t="str">
        <f>IF(SUMIFS(Data!$S:$S,Data!$A:$A,$B11,Data!$C:$C,Q$1)=0,"",SUMIFS(Data!$S:$S,Data!$A:$A,$B11,Data!$C:$C,Q$1))</f>
        <v/>
      </c>
      <c r="R11" s="43" t="str">
        <f>IF(SUMIFS(Data!$S:$S,Data!$A:$A,$B11,Data!$C:$C,R$1)=0,"",SUMIFS(Data!$S:$S,Data!$A:$A,$B11,Data!$C:$C,R$1))</f>
        <v/>
      </c>
      <c r="S11" s="43" t="str">
        <f>IF(SUMIFS(Data!$S:$S,Data!$A:$A,$B11,Data!$C:$C,S$1)=0,"",SUMIFS(Data!$S:$S,Data!$A:$A,$B11,Data!$C:$C,S$1))</f>
        <v/>
      </c>
      <c r="T11" s="43" t="str">
        <f>IF(SUMIFS(Data!$S:$S,Data!$A:$A,$B11,Data!$C:$C,T$1)=0,"",SUMIFS(Data!$S:$S,Data!$A:$A,$B11,Data!$C:$C,T$1))</f>
        <v/>
      </c>
      <c r="U11" s="43">
        <f>IF(SUMIFS(Data!X:X,Data!A:A,B11)&gt;12,5,IF(SUMIFS(Data!X:X,Data!A:A,B11)&gt;9,3, IF(SUMIFS(Data!X:X,Data!A:A,B11)&gt;4,1,0)))</f>
        <v>0</v>
      </c>
      <c r="V11" s="43">
        <f t="shared" si="0"/>
        <v>29.643000000000001</v>
      </c>
      <c r="W11" s="43">
        <f>SUMIFS(Data!D:D,Data!A:A,B11)</f>
        <v>128.61999999999998</v>
      </c>
    </row>
    <row r="12" spans="1:24" ht="13.8" x14ac:dyDescent="0.3">
      <c r="A12" s="42">
        <v>11</v>
      </c>
      <c r="B12" s="42" t="s">
        <v>47</v>
      </c>
      <c r="C12" s="43">
        <f>IF(SUMIFS(Data!$S:$S,Data!$A:$A,$B12,Data!$C:$C,C$1)=0,"",SUMIFS(Data!$S:$S,Data!$A:$A,$B12,Data!$C:$C,C$1))</f>
        <v>2.39025</v>
      </c>
      <c r="D12" s="43">
        <f>IF(SUMIFS(Data!$S:$S,Data!$A:$A,$B12,Data!$C:$C,D$1)=0,"",SUMIFS(Data!$S:$S,Data!$A:$A,$B12,Data!$C:$C,D$1))</f>
        <v>2.4743749999999998</v>
      </c>
      <c r="E12" s="43">
        <f>IF(SUMIFS(Data!$S:$S,Data!$A:$A,$B12,Data!$C:$C,E$1)=0,"",SUMIFS(Data!$S:$S,Data!$A:$A,$B12,Data!$C:$C,E$1))</f>
        <v>1.850625</v>
      </c>
      <c r="F12" s="43">
        <f>IF(SUMIFS(Data!$S:$S,Data!$A:$A,$B12,Data!$C:$C,F$1)=0,"",SUMIFS(Data!$S:$S,Data!$A:$A,$B12,Data!$C:$C,F$1))</f>
        <v>4.7286666666666664</v>
      </c>
      <c r="G12" s="43">
        <f>IF(SUMIFS(Data!$S:$S,Data!$A:$A,$B12,Data!$C:$C,G$1)=0,"",SUMIFS(Data!$S:$S,Data!$A:$A,$B12,Data!$C:$C,G$1))</f>
        <v>2.1881249999999999</v>
      </c>
      <c r="H12" s="43">
        <f>IF(SUMIFS(Data!$S:$S,Data!$A:$A,$B12,Data!$C:$C,H$1)=0,"",SUMIFS(Data!$S:$S,Data!$A:$A,$B12,Data!$C:$C,H$1))</f>
        <v>5.333333333333333</v>
      </c>
      <c r="I12" s="43" t="str">
        <f>IF(SUMIFS(Data!$S:$S,Data!$A:$A,$B12,Data!$C:$C,I$1)=0,"",SUMIFS(Data!$S:$S,Data!$A:$A,$B12,Data!$C:$C,I$1))</f>
        <v/>
      </c>
      <c r="J12" s="43">
        <f>IF(SUMIFS(Data!$S:$S,Data!$A:$A,$B12,Data!$C:$C,J$1)=0,"",SUMIFS(Data!$S:$S,Data!$A:$A,$B12,Data!$C:$C,J$1))</f>
        <v>3.67</v>
      </c>
      <c r="K12" s="43" t="str">
        <f>IF(SUMIFS(Data!$S:$S,Data!$A:$A,$B12,Data!$C:$C,K$1)=0,"",SUMIFS(Data!$S:$S,Data!$A:$A,$B12,Data!$C:$C,K$1))</f>
        <v/>
      </c>
      <c r="L12" s="43" t="str">
        <f>IF(SUMIFS(Data!$S:$S,Data!$A:$A,$B12,Data!$C:$C,L$1)=0,"",SUMIFS(Data!$S:$S,Data!$A:$A,$B12,Data!$C:$C,L$1))</f>
        <v/>
      </c>
      <c r="M12" s="43" t="str">
        <f>IF(SUMIFS(Data!$S:$S,Data!$A:$A,$B12,Data!$C:$C,M$1)=0,"",SUMIFS(Data!$S:$S,Data!$A:$A,$B12,Data!$C:$C,M$1))</f>
        <v/>
      </c>
      <c r="N12" s="43">
        <f>IF(SUMIFS(Data!$S:$S,Data!$A:$A,$B12,Data!$C:$C,N$1)=0,"",SUMIFS(Data!$S:$S,Data!$A:$A,$B12,Data!$C:$C,N$1))</f>
        <v>2.6666666666666665</v>
      </c>
      <c r="O12" s="43" t="str">
        <f>IF(SUMIFS(Data!$S:$S,Data!$A:$A,$B12,Data!$C:$C,O$1)=0,"",SUMIFS(Data!$S:$S,Data!$A:$A,$B12,Data!$C:$C,O$1))</f>
        <v/>
      </c>
      <c r="P12" s="43" t="str">
        <f>IF(SUMIFS(Data!$S:$S,Data!$A:$A,$B12,Data!$C:$C,P$1)=0,"",SUMIFS(Data!$S:$S,Data!$A:$A,$B12,Data!$C:$C,P$1))</f>
        <v/>
      </c>
      <c r="Q12" s="43" t="str">
        <f>IF(SUMIFS(Data!$S:$S,Data!$A:$A,$B12,Data!$C:$C,Q$1)=0,"",SUMIFS(Data!$S:$S,Data!$A:$A,$B12,Data!$C:$C,Q$1))</f>
        <v/>
      </c>
      <c r="R12" s="43" t="str">
        <f>IF(SUMIFS(Data!$S:$S,Data!$A:$A,$B12,Data!$C:$C,R$1)=0,"",SUMIFS(Data!$S:$S,Data!$A:$A,$B12,Data!$C:$C,R$1))</f>
        <v/>
      </c>
      <c r="S12" s="43" t="str">
        <f>IF(SUMIFS(Data!$S:$S,Data!$A:$A,$B12,Data!$C:$C,S$1)=0,"",SUMIFS(Data!$S:$S,Data!$A:$A,$B12,Data!$C:$C,S$1))</f>
        <v/>
      </c>
      <c r="T12" s="43" t="str">
        <f>IF(SUMIFS(Data!$S:$S,Data!$A:$A,$B12,Data!$C:$C,T$1)=0,"",SUMIFS(Data!$S:$S,Data!$A:$A,$B12,Data!$C:$C,T$1))</f>
        <v/>
      </c>
      <c r="U12" s="43">
        <f>IF(SUMIFS(Data!X:X,Data!A:A,B12)&gt;12,5,IF(SUMIFS(Data!X:X,Data!A:A,B12)&gt;9,3, IF(SUMIFS(Data!X:X,Data!A:A,B12)&gt;4,1,0)))</f>
        <v>1</v>
      </c>
      <c r="V12" s="43">
        <f t="shared" si="0"/>
        <v>26.302041666666664</v>
      </c>
      <c r="W12" s="43">
        <f>SUMIFS(Data!D:D,Data!A:A,B12)</f>
        <v>73.759999999999991</v>
      </c>
    </row>
    <row r="13" spans="1:24" ht="13.8" x14ac:dyDescent="0.3">
      <c r="A13" s="42">
        <v>12</v>
      </c>
      <c r="B13" s="42" t="s">
        <v>213</v>
      </c>
      <c r="C13" s="43" t="str">
        <f>IF(SUMIFS(Data!$S:$S,Data!$A:$A,$B13,Data!$C:$C,C$1)=0,"",SUMIFS(Data!$S:$S,Data!$A:$A,$B13,Data!$C:$C,C$1))</f>
        <v/>
      </c>
      <c r="D13" s="43">
        <f>IF(SUMIFS(Data!$S:$S,Data!$A:$A,$B13,Data!$C:$C,D$1)=0,"",SUMIFS(Data!$S:$S,Data!$A:$A,$B13,Data!$C:$C,D$1))</f>
        <v>1.8631249999999999</v>
      </c>
      <c r="E13" s="43">
        <f>IF(SUMIFS(Data!$S:$S,Data!$A:$A,$B13,Data!$C:$C,E$1)=0,"",SUMIFS(Data!$S:$S,Data!$A:$A,$B13,Data!$C:$C,E$1))</f>
        <v>0.31874999999999998</v>
      </c>
      <c r="F13" s="43">
        <f>IF(SUMIFS(Data!$S:$S,Data!$A:$A,$B13,Data!$C:$C,F$1)=0,"",SUMIFS(Data!$S:$S,Data!$A:$A,$B13,Data!$C:$C,F$1))</f>
        <v>1.9393750000000001</v>
      </c>
      <c r="G13" s="43">
        <f>IF(SUMIFS(Data!$S:$S,Data!$A:$A,$B13,Data!$C:$C,G$1)=0,"",SUMIFS(Data!$S:$S,Data!$A:$A,$B13,Data!$C:$C,G$1))</f>
        <v>1.5306250000000001</v>
      </c>
      <c r="H13" s="43">
        <f>IF(SUMIFS(Data!$S:$S,Data!$A:$A,$B13,Data!$C:$C,H$1)=0,"",SUMIFS(Data!$S:$S,Data!$A:$A,$B13,Data!$C:$C,H$1))</f>
        <v>2</v>
      </c>
      <c r="I13" s="43">
        <f>IF(SUMIFS(Data!$S:$S,Data!$A:$A,$B13,Data!$C:$C,I$1)=0,"",SUMIFS(Data!$S:$S,Data!$A:$A,$B13,Data!$C:$C,I$1))</f>
        <v>1.316875</v>
      </c>
      <c r="J13" s="43">
        <f>IF(SUMIFS(Data!$S:$S,Data!$A:$A,$B13,Data!$C:$C,J$1)=0,"",SUMIFS(Data!$S:$S,Data!$A:$A,$B13,Data!$C:$C,J$1))</f>
        <v>1.20875</v>
      </c>
      <c r="K13" s="43">
        <f>IF(SUMIFS(Data!$S:$S,Data!$A:$A,$B13,Data!$C:$C,K$1)=0,"",SUMIFS(Data!$S:$S,Data!$A:$A,$B13,Data!$C:$C,K$1))</f>
        <v>1.3131249999999999</v>
      </c>
      <c r="L13" s="43">
        <f>IF(SUMIFS(Data!$S:$S,Data!$A:$A,$B13,Data!$C:$C,L$1)=0,"",SUMIFS(Data!$S:$S,Data!$A:$A,$B13,Data!$C:$C,L$1))</f>
        <v>2.1550000000000002</v>
      </c>
      <c r="M13" s="43">
        <f>IF(SUMIFS(Data!$S:$S,Data!$A:$A,$B13,Data!$C:$C,M$1)=0,"",SUMIFS(Data!$S:$S,Data!$A:$A,$B13,Data!$C:$C,M$1))</f>
        <v>0.92937500000000006</v>
      </c>
      <c r="N13" s="43">
        <f>IF(SUMIFS(Data!$S:$S,Data!$A:$A,$B13,Data!$C:$C,N$1)=0,"",SUMIFS(Data!$S:$S,Data!$A:$A,$B13,Data!$C:$C,N$1))</f>
        <v>0.66666666666666663</v>
      </c>
      <c r="O13" s="43">
        <f>IF(SUMIFS(Data!$S:$S,Data!$A:$A,$B13,Data!$C:$C,O$1)=0,"",SUMIFS(Data!$S:$S,Data!$A:$A,$B13,Data!$C:$C,O$1))</f>
        <v>1.73875</v>
      </c>
      <c r="P13" s="43" t="str">
        <f>IF(SUMIFS(Data!$S:$S,Data!$A:$A,$B13,Data!$C:$C,P$1)=0,"",SUMIFS(Data!$S:$S,Data!$A:$A,$B13,Data!$C:$C,P$1))</f>
        <v/>
      </c>
      <c r="Q13" s="43">
        <f>IF(SUMIFS(Data!$S:$S,Data!$A:$A,$B13,Data!$C:$C,Q$1)=0,"",SUMIFS(Data!$S:$S,Data!$A:$A,$B13,Data!$C:$C,Q$1))</f>
        <v>0.99187500000000006</v>
      </c>
      <c r="R13" s="43">
        <f>IF(SUMIFS(Data!$S:$S,Data!$A:$A,$B13,Data!$C:$C,R$1)=0,"",SUMIFS(Data!$S:$S,Data!$A:$A,$B13,Data!$C:$C,R$1))</f>
        <v>1.7893750000000002</v>
      </c>
      <c r="S13" s="43">
        <f>IF(SUMIFS(Data!$S:$S,Data!$A:$A,$B13,Data!$C:$C,S$1)=0,"",SUMIFS(Data!$S:$S,Data!$A:$A,$B13,Data!$C:$C,S$1))</f>
        <v>1.35375</v>
      </c>
      <c r="T13" s="43">
        <f>IF(SUMIFS(Data!$S:$S,Data!$A:$A,$B13,Data!$C:$C,T$1)=0,"",SUMIFS(Data!$S:$S,Data!$A:$A,$B13,Data!$C:$C,T$1))</f>
        <v>1</v>
      </c>
      <c r="U13" s="43">
        <f>IF(SUMIFS(Data!X:X,Data!A:A,B13)&gt;12,5,IF(SUMIFS(Data!X:X,Data!A:A,B13)&gt;9,3, IF(SUMIFS(Data!X:X,Data!A:A,B13)&gt;4,1,0)))</f>
        <v>3</v>
      </c>
      <c r="V13" s="43">
        <f t="shared" si="0"/>
        <v>25.115416666666668</v>
      </c>
      <c r="W13" s="43">
        <f>SUMIFS(Data!D:D,Data!A:A,B13)</f>
        <v>90.99</v>
      </c>
    </row>
  </sheetData>
  <autoFilter ref="A1:W10">
    <sortState ref="A2:Z10">
      <sortCondition descending="1" ref="V1:V10"/>
    </sortState>
  </autoFilter>
  <sortState ref="B2:W13">
    <sortCondition descending="1" ref="V2:V13"/>
    <sortCondition descending="1" ref="W2:W13"/>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W32"/>
  <sheetViews>
    <sheetView workbookViewId="0">
      <pane ySplit="1" topLeftCell="A2" activePane="bottomLeft" state="frozen"/>
      <selection pane="bottomLeft" activeCell="H17" sqref="H16:I17"/>
    </sheetView>
  </sheetViews>
  <sheetFormatPr defaultColWidth="9.109375" defaultRowHeight="12" x14ac:dyDescent="0.25"/>
  <cols>
    <col min="1" max="1" width="8.109375" style="48" bestFit="1" customWidth="1"/>
    <col min="2" max="2" width="22.5546875" style="47" bestFit="1" customWidth="1"/>
    <col min="3" max="4" width="6.5546875" style="47" bestFit="1" customWidth="1"/>
    <col min="5" max="15" width="5.109375" style="47" customWidth="1"/>
    <col min="16" max="16" width="5.44140625" style="47" bestFit="1" customWidth="1"/>
    <col min="17" max="21" width="5.109375" style="47" customWidth="1"/>
    <col min="22" max="22" width="10.44140625" style="47" bestFit="1" customWidth="1"/>
    <col min="23" max="23" width="13.33203125" style="47" bestFit="1" customWidth="1"/>
    <col min="24" max="16384" width="9.109375" style="47"/>
  </cols>
  <sheetData>
    <row r="1" spans="1:23" ht="13.8" x14ac:dyDescent="0.3">
      <c r="A1" s="46" t="s">
        <v>69</v>
      </c>
      <c r="B1" s="46" t="s">
        <v>32</v>
      </c>
      <c r="C1" s="50">
        <v>1</v>
      </c>
      <c r="D1" s="50">
        <v>2</v>
      </c>
      <c r="E1" s="50">
        <v>3</v>
      </c>
      <c r="F1" s="50">
        <v>4</v>
      </c>
      <c r="G1" s="50">
        <v>5</v>
      </c>
      <c r="H1" s="94" t="s">
        <v>149</v>
      </c>
      <c r="I1" s="50">
        <v>6</v>
      </c>
      <c r="J1" s="50">
        <v>7</v>
      </c>
      <c r="K1" s="50">
        <v>8</v>
      </c>
      <c r="L1" s="50">
        <v>9</v>
      </c>
      <c r="M1" s="50">
        <v>10</v>
      </c>
      <c r="N1" s="94" t="s">
        <v>150</v>
      </c>
      <c r="O1" s="50">
        <v>11</v>
      </c>
      <c r="P1" s="50">
        <v>12</v>
      </c>
      <c r="Q1" s="50">
        <v>13</v>
      </c>
      <c r="R1" s="50">
        <v>14</v>
      </c>
      <c r="S1" s="50">
        <v>15</v>
      </c>
      <c r="T1" s="94" t="s">
        <v>151</v>
      </c>
      <c r="U1" s="147" t="s">
        <v>85</v>
      </c>
      <c r="V1" s="46" t="s">
        <v>71</v>
      </c>
      <c r="W1" s="46" t="s">
        <v>70</v>
      </c>
    </row>
    <row r="2" spans="1:23" ht="13.8" x14ac:dyDescent="0.3">
      <c r="A2" s="42">
        <v>1</v>
      </c>
      <c r="B2" s="42" t="s">
        <v>80</v>
      </c>
      <c r="C2" s="43">
        <f>IF(SUMIFS(Data!$S:$S,Data!$A:$A,$B2,Data!$C:$C,C$1)=0,"",SUMIFS(Data!$S:$S,Data!$A:$A,$B2,Data!$C:$C,C$1))</f>
        <v>7.7886666666666677</v>
      </c>
      <c r="D2" s="43">
        <f>IF(SUMIFS(Data!$S:$S,Data!$A:$A,$B2,Data!$C:$C,D$1)=0,"",SUMIFS(Data!$S:$S,Data!$A:$A,$B2,Data!$C:$C,D$1))</f>
        <v>5.4380000000000006</v>
      </c>
      <c r="E2" s="43">
        <f>IF(SUMIFS(Data!$S:$S,Data!$A:$A,$B2,Data!$C:$C,E$1)=0,"",SUMIFS(Data!$S:$S,Data!$A:$A,$B2,Data!$C:$C,E$1))</f>
        <v>7.9493333333333336</v>
      </c>
      <c r="F2" s="43">
        <f>IF(SUMIFS(Data!$S:$S,Data!$A:$A,$B2,Data!$C:$C,F$1)=0,"",SUMIFS(Data!$S:$S,Data!$A:$A,$B2,Data!$C:$C,F$1))</f>
        <v>4.9020000000000001</v>
      </c>
      <c r="G2" s="43">
        <f>IF(SUMIFS(Data!$S:$S,Data!$A:$A,$B2,Data!$C:$C,G$1)=0,"",SUMIFS(Data!$S:$S,Data!$A:$A,$B2,Data!$C:$C,G$1))</f>
        <v>7.2840000000000007</v>
      </c>
      <c r="H2" s="43">
        <f>IF(SUMIFS(Data!$S:$S,Data!$A:$A,$B2,Data!$C:$C,H$1)=0,"",SUMIFS(Data!$S:$S,Data!$A:$A,$B2,Data!$C:$C,H$1))</f>
        <v>4.333333333333333</v>
      </c>
      <c r="I2" s="43">
        <f>IF(SUMIFS(Data!$S:$S,Data!$A:$A,$B2,Data!$C:$C,I$1)=0,"",SUMIFS(Data!$S:$S,Data!$A:$A,$B2,Data!$C:$C,I$1))</f>
        <v>3.4566666666666666</v>
      </c>
      <c r="J2" s="43">
        <f>IF(SUMIFS(Data!$S:$S,Data!$A:$A,$B2,Data!$C:$C,J$1)=0,"",SUMIFS(Data!$S:$S,Data!$A:$A,$B2,Data!$C:$C,J$1))</f>
        <v>8.3486666666666665</v>
      </c>
      <c r="K2" s="43">
        <f>IF(SUMIFS(Data!$S:$S,Data!$A:$A,$B2,Data!$C:$C,K$1)=0,"",SUMIFS(Data!$S:$S,Data!$A:$A,$B2,Data!$C:$C,K$1))</f>
        <v>4.6533333333333342</v>
      </c>
      <c r="L2" s="43">
        <f>IF(SUMIFS(Data!$S:$S,Data!$A:$A,$B2,Data!$C:$C,L$1)=0,"",SUMIFS(Data!$S:$S,Data!$A:$A,$B2,Data!$C:$C,L$1))</f>
        <v>6.8346666666666671</v>
      </c>
      <c r="M2" s="43">
        <f>IF(SUMIFS(Data!$S:$S,Data!$A:$A,$B2,Data!$C:$C,M$1)=0,"",SUMIFS(Data!$S:$S,Data!$A:$A,$B2,Data!$C:$C,M$1))</f>
        <v>7.3166666666666673</v>
      </c>
      <c r="N2" s="43">
        <f>IF(SUMIFS(Data!$S:$S,Data!$A:$A,$B2,Data!$C:$C,N$1)=0,"",SUMIFS(Data!$S:$S,Data!$A:$A,$B2,Data!$C:$C,N$1))</f>
        <v>4.666666666666667</v>
      </c>
      <c r="O2" s="43">
        <f>IF(SUMIFS(Data!$S:$S,Data!$A:$A,$B2,Data!$C:$C,O$1)=0,"",SUMIFS(Data!$S:$S,Data!$A:$A,$B2,Data!$C:$C,O$1))</f>
        <v>5.9753333333333334</v>
      </c>
      <c r="P2" s="43">
        <f>IF(SUMIFS(Data!$S:$S,Data!$A:$A,$B2,Data!$C:$C,P$1)=0,"",SUMIFS(Data!$S:$S,Data!$A:$A,$B2,Data!$C:$C,P$1))</f>
        <v>5.5353333333333339</v>
      </c>
      <c r="Q2" s="43">
        <f>IF(SUMIFS(Data!$S:$S,Data!$A:$A,$B2,Data!$C:$C,Q$1)=0,"",SUMIFS(Data!$S:$S,Data!$A:$A,$B2,Data!$C:$C,Q$1))</f>
        <v>4.9146666666666672</v>
      </c>
      <c r="R2" s="43">
        <f>IF(SUMIFS(Data!$S:$S,Data!$A:$A,$B2,Data!$C:$C,R$1)=0,"",SUMIFS(Data!$S:$S,Data!$A:$A,$B2,Data!$C:$C,R$1))</f>
        <v>4.4233333333333338</v>
      </c>
      <c r="S2" s="43">
        <f>IF(SUMIFS(Data!$S:$S,Data!$A:$A,$B2,Data!$C:$C,S$1)=0,"",SUMIFS(Data!$S:$S,Data!$A:$A,$B2,Data!$C:$C,S$1))</f>
        <v>9.0939999999999994</v>
      </c>
      <c r="T2" s="43">
        <f>IF(SUMIFS(Data!$S:$S,Data!$A:$A,$B2,Data!$C:$C,T$1)=0,"",SUMIFS(Data!$S:$S,Data!$A:$A,$B2,Data!$C:$C,T$1))</f>
        <v>3.75</v>
      </c>
      <c r="U2" s="43">
        <f>IF(SUMIFS(Data!X:X,Data!A:A,B2)&gt;12,5,IF(SUMIFS(Data!X:X,Data!A:A,B2)&gt;9,3, IF(SUMIFS(Data!X:X,Data!A:A,B2)&gt;4,1,0)))</f>
        <v>0</v>
      </c>
      <c r="V2" s="43">
        <f>SUM(C2:U2)</f>
        <v>106.66466666666668</v>
      </c>
      <c r="W2" s="43">
        <f>SUMIFS(Data!D:D,Data!A:A,B2)</f>
        <v>868.11999999999989</v>
      </c>
    </row>
    <row r="3" spans="1:23" ht="13.8" x14ac:dyDescent="0.3">
      <c r="A3" s="42">
        <v>2</v>
      </c>
      <c r="B3" s="42" t="s">
        <v>51</v>
      </c>
      <c r="C3" s="43">
        <f>IF(SUMIFS(Data!$S:$S,Data!$A:$A,$B3,Data!$C:$C,C$1)=0,"",SUMIFS(Data!$S:$S,Data!$A:$A,$B3,Data!$C:$C,C$1))</f>
        <v>4.5861190476190474</v>
      </c>
      <c r="D3" s="43">
        <f>IF(SUMIFS(Data!$S:$S,Data!$A:$A,$B3,Data!$C:$C,D$1)=0,"",SUMIFS(Data!$S:$S,Data!$A:$A,$B3,Data!$C:$C,D$1))</f>
        <v>7.1293333333333333</v>
      </c>
      <c r="E3" s="43">
        <f>IF(SUMIFS(Data!$S:$S,Data!$A:$A,$B3,Data!$C:$C,E$1)=0,"",SUMIFS(Data!$S:$S,Data!$A:$A,$B3,Data!$C:$C,E$1))</f>
        <v>5.3393333333333333</v>
      </c>
      <c r="F3" s="43">
        <f>IF(SUMIFS(Data!$S:$S,Data!$A:$A,$B3,Data!$C:$C,F$1)=0,"",SUMIFS(Data!$S:$S,Data!$A:$A,$B3,Data!$C:$C,F$1))</f>
        <v>5.8426666666666662</v>
      </c>
      <c r="G3" s="43">
        <f>IF(SUMIFS(Data!$S:$S,Data!$A:$A,$B3,Data!$C:$C,G$1)=0,"",SUMIFS(Data!$S:$S,Data!$A:$A,$B3,Data!$C:$C,G$1))</f>
        <v>5.2526666666666664</v>
      </c>
      <c r="H3" s="43">
        <f>IF(SUMIFS(Data!$S:$S,Data!$A:$A,$B3,Data!$C:$C,H$1)=0,"",SUMIFS(Data!$S:$S,Data!$A:$A,$B3,Data!$C:$C,H$1))</f>
        <v>5.5</v>
      </c>
      <c r="I3" s="43">
        <f>IF(SUMIFS(Data!$S:$S,Data!$A:$A,$B3,Data!$C:$C,I$1)=0,"",SUMIFS(Data!$S:$S,Data!$A:$A,$B3,Data!$C:$C,I$1))</f>
        <v>5.5453333333333328</v>
      </c>
      <c r="J3" s="43">
        <f>IF(SUMIFS(Data!$S:$S,Data!$A:$A,$B3,Data!$C:$C,J$1)=0,"",SUMIFS(Data!$S:$S,Data!$A:$A,$B3,Data!$C:$C,J$1))</f>
        <v>3.8077619047619047</v>
      </c>
      <c r="K3" s="43">
        <f>IF(SUMIFS(Data!$S:$S,Data!$A:$A,$B3,Data!$C:$C,K$1)=0,"",SUMIFS(Data!$S:$S,Data!$A:$A,$B3,Data!$C:$C,K$1))</f>
        <v>4.6806666666666663</v>
      </c>
      <c r="L3" s="43">
        <f>IF(SUMIFS(Data!$S:$S,Data!$A:$A,$B3,Data!$C:$C,L$1)=0,"",SUMIFS(Data!$S:$S,Data!$A:$A,$B3,Data!$C:$C,L$1))</f>
        <v>2.5430000000000001</v>
      </c>
      <c r="M3" s="43">
        <f>IF(SUMIFS(Data!$S:$S,Data!$A:$A,$B3,Data!$C:$C,M$1)=0,"",SUMIFS(Data!$S:$S,Data!$A:$A,$B3,Data!$C:$C,M$1))</f>
        <v>3.4273333333333333</v>
      </c>
      <c r="N3" s="43">
        <f>IF(SUMIFS(Data!$S:$S,Data!$A:$A,$B3,Data!$C:$C,N$1)=0,"",SUMIFS(Data!$S:$S,Data!$A:$A,$B3,Data!$C:$C,N$1))</f>
        <v>5.333333333333333</v>
      </c>
      <c r="O3" s="43">
        <f>IF(SUMIFS(Data!$S:$S,Data!$A:$A,$B3,Data!$C:$C,O$1)=0,"",SUMIFS(Data!$S:$S,Data!$A:$A,$B3,Data!$C:$C,O$1))</f>
        <v>3.5</v>
      </c>
      <c r="P3" s="43">
        <f>IF(SUMIFS(Data!$S:$S,Data!$A:$A,$B3,Data!$C:$C,P$1)=0,"",SUMIFS(Data!$S:$S,Data!$A:$A,$B3,Data!$C:$C,P$1))</f>
        <v>1.5</v>
      </c>
      <c r="Q3" s="43">
        <f>IF(SUMIFS(Data!$S:$S,Data!$A:$A,$B3,Data!$C:$C,Q$1)=0,"",SUMIFS(Data!$S:$S,Data!$A:$A,$B3,Data!$C:$C,Q$1))</f>
        <v>3.1980000000000004</v>
      </c>
      <c r="R3" s="43">
        <f>IF(SUMIFS(Data!$S:$S,Data!$A:$A,$B3,Data!$C:$C,R$1)=0,"",SUMIFS(Data!$S:$S,Data!$A:$A,$B3,Data!$C:$C,R$1))</f>
        <v>6.6493333333333338</v>
      </c>
      <c r="S3" s="43">
        <f>IF(SUMIFS(Data!$S:$S,Data!$A:$A,$B3,Data!$C:$C,S$1)=0,"",SUMIFS(Data!$S:$S,Data!$A:$A,$B3,Data!$C:$C,S$1))</f>
        <v>6.131333333333334</v>
      </c>
      <c r="T3" s="43">
        <f>IF(SUMIFS(Data!$S:$S,Data!$A:$A,$B3,Data!$C:$C,T$1)=0,"",SUMIFS(Data!$S:$S,Data!$A:$A,$B3,Data!$C:$C,T$1))</f>
        <v>3.75</v>
      </c>
      <c r="U3" s="43">
        <f>IF(SUMIFS(Data!X:X,Data!A:A,B3)&gt;12,5,IF(SUMIFS(Data!X:X,Data!A:A,B3)&gt;9,3, IF(SUMIFS(Data!X:X,Data!A:A,B3)&gt;4,1,0)))</f>
        <v>0</v>
      </c>
      <c r="V3" s="43">
        <f>SUM(C3:U3)</f>
        <v>83.716214285714273</v>
      </c>
      <c r="W3" s="43">
        <f>SUMIFS(Data!D:D,Data!A:A,B3)</f>
        <v>461.51</v>
      </c>
    </row>
    <row r="4" spans="1:23" ht="13.8" x14ac:dyDescent="0.3">
      <c r="A4" s="42">
        <v>3</v>
      </c>
      <c r="B4" s="42" t="s">
        <v>111</v>
      </c>
      <c r="C4" s="43">
        <f>IF(SUMIFS(Data!$S:$S,Data!$A:$A,$B4,Data!$C:$C,C$1)=0,"",SUMIFS(Data!$S:$S,Data!$A:$A,$B4,Data!$C:$C,C$1))</f>
        <v>4.8966666666666674</v>
      </c>
      <c r="D4" s="43">
        <f>IF(SUMIFS(Data!$S:$S,Data!$A:$A,$B4,Data!$C:$C,D$1)=0,"",SUMIFS(Data!$S:$S,Data!$A:$A,$B4,Data!$C:$C,D$1))</f>
        <v>4.229166666666667</v>
      </c>
      <c r="E4" s="43">
        <f>IF(SUMIFS(Data!$S:$S,Data!$A:$A,$B4,Data!$C:$C,E$1)=0,"",SUMIFS(Data!$S:$S,Data!$A:$A,$B4,Data!$C:$C,E$1))</f>
        <v>5.0553333333333335</v>
      </c>
      <c r="F4" s="43">
        <f>IF(SUMIFS(Data!$S:$S,Data!$A:$A,$B4,Data!$C:$C,F$1)=0,"",SUMIFS(Data!$S:$S,Data!$A:$A,$B4,Data!$C:$C,F$1))</f>
        <v>5.9873333333333338</v>
      </c>
      <c r="G4" s="43">
        <f>IF(SUMIFS(Data!$S:$S,Data!$A:$A,$B4,Data!$C:$C,G$1)=0,"",SUMIFS(Data!$S:$S,Data!$A:$A,$B4,Data!$C:$C,G$1))</f>
        <v>2.9761904761904763</v>
      </c>
      <c r="H4" s="43">
        <f>IF(SUMIFS(Data!$S:$S,Data!$A:$A,$B4,Data!$C:$C,H$1)=0,"",SUMIFS(Data!$S:$S,Data!$A:$A,$B4,Data!$C:$C,H$1))</f>
        <v>5.5</v>
      </c>
      <c r="I4" s="43">
        <f>IF(SUMIFS(Data!$S:$S,Data!$A:$A,$B4,Data!$C:$C,I$1)=0,"",SUMIFS(Data!$S:$S,Data!$A:$A,$B4,Data!$C:$C,I$1))</f>
        <v>3.2261904761904763</v>
      </c>
      <c r="J4" s="43">
        <f>IF(SUMIFS(Data!$S:$S,Data!$A:$A,$B4,Data!$C:$C,J$1)=0,"",SUMIFS(Data!$S:$S,Data!$A:$A,$B4,Data!$C:$C,J$1))</f>
        <v>4.25</v>
      </c>
      <c r="K4" s="43">
        <f>IF(SUMIFS(Data!$S:$S,Data!$A:$A,$B4,Data!$C:$C,K$1)=0,"",SUMIFS(Data!$S:$S,Data!$A:$A,$B4,Data!$C:$C,K$1))</f>
        <v>3.6</v>
      </c>
      <c r="L4" s="43">
        <f>IF(SUMIFS(Data!$S:$S,Data!$A:$A,$B4,Data!$C:$C,L$1)=0,"",SUMIFS(Data!$S:$S,Data!$A:$A,$B4,Data!$C:$C,L$1))</f>
        <v>5.1479999999999997</v>
      </c>
      <c r="M4" s="43">
        <f>IF(SUMIFS(Data!$S:$S,Data!$A:$A,$B4,Data!$C:$C,M$1)=0,"",SUMIFS(Data!$S:$S,Data!$A:$A,$B4,Data!$C:$C,M$1))</f>
        <v>3.2910714285714286</v>
      </c>
      <c r="N4" s="43">
        <f>IF(SUMIFS(Data!$S:$S,Data!$A:$A,$B4,Data!$C:$C,N$1)=0,"",SUMIFS(Data!$S:$S,Data!$A:$A,$B4,Data!$C:$C,N$1))</f>
        <v>2.1666666666666665</v>
      </c>
      <c r="O4" s="43">
        <f>IF(SUMIFS(Data!$S:$S,Data!$A:$A,$B4,Data!$C:$C,O$1)=0,"",SUMIFS(Data!$S:$S,Data!$A:$A,$B4,Data!$C:$C,O$1))</f>
        <v>4.4246666666666661</v>
      </c>
      <c r="P4" s="43">
        <f>IF(SUMIFS(Data!$S:$S,Data!$A:$A,$B4,Data!$C:$C,P$1)=0,"",SUMIFS(Data!$S:$S,Data!$A:$A,$B4,Data!$C:$C,P$1))</f>
        <v>3.2863095238095239</v>
      </c>
      <c r="Q4" s="43">
        <f>IF(SUMIFS(Data!$S:$S,Data!$A:$A,$B4,Data!$C:$C,Q$1)=0,"",SUMIFS(Data!$S:$S,Data!$A:$A,$B4,Data!$C:$C,Q$1))</f>
        <v>4.3499999999999996</v>
      </c>
      <c r="R4" s="43">
        <f>IF(SUMIFS(Data!$S:$S,Data!$A:$A,$B4,Data!$C:$C,R$1)=0,"",SUMIFS(Data!$S:$S,Data!$A:$A,$B4,Data!$C:$C,R$1))</f>
        <v>2.8517857142857141</v>
      </c>
      <c r="S4" s="43">
        <f>IF(SUMIFS(Data!$S:$S,Data!$A:$A,$B4,Data!$C:$C,S$1)=0,"",SUMIFS(Data!$S:$S,Data!$A:$A,$B4,Data!$C:$C,S$1))</f>
        <v>5.9626666666666672</v>
      </c>
      <c r="T4" s="43">
        <f>IF(SUMIFS(Data!$S:$S,Data!$A:$A,$B4,Data!$C:$C,T$1)=0,"",SUMIFS(Data!$S:$S,Data!$A:$A,$B4,Data!$C:$C,T$1))</f>
        <v>4.75</v>
      </c>
      <c r="U4" s="43">
        <f>IF(SUMIFS(Data!X:X,Data!A:A,B4)&gt;12,5,IF(SUMIFS(Data!X:X,Data!A:A,B4)&gt;9,3, IF(SUMIFS(Data!X:X,Data!A:A,B4)&gt;4,1,0)))</f>
        <v>5</v>
      </c>
      <c r="V4" s="43">
        <f>SUM(C4:U4)</f>
        <v>80.952047619047605</v>
      </c>
      <c r="W4" s="43">
        <f>SUMIFS(Data!D:D,Data!A:A,B4)</f>
        <v>362.31</v>
      </c>
    </row>
    <row r="5" spans="1:23" ht="13.8" x14ac:dyDescent="0.3">
      <c r="A5" s="42">
        <v>4</v>
      </c>
      <c r="B5" s="42" t="s">
        <v>53</v>
      </c>
      <c r="C5" s="43">
        <f>IF(SUMIFS(Data!$S:$S,Data!$A:$A,$B5,Data!$C:$C,C$1)=0,"",SUMIFS(Data!$S:$S,Data!$A:$A,$B5,Data!$C:$C,C$1))</f>
        <v>6.8233333333333333</v>
      </c>
      <c r="D5" s="43">
        <f>IF(SUMIFS(Data!$S:$S,Data!$A:$A,$B5,Data!$C:$C,D$1)=0,"",SUMIFS(Data!$S:$S,Data!$A:$A,$B5,Data!$C:$C,D$1))</f>
        <v>3.8565476190476189</v>
      </c>
      <c r="E5" s="43">
        <f>IF(SUMIFS(Data!$S:$S,Data!$A:$A,$B5,Data!$C:$C,E$1)=0,"",SUMIFS(Data!$S:$S,Data!$A:$A,$B5,Data!$C:$C,E$1))</f>
        <v>3.833333333333333</v>
      </c>
      <c r="F5" s="43">
        <f>IF(SUMIFS(Data!$S:$S,Data!$A:$A,$B5,Data!$C:$C,F$1)=0,"",SUMIFS(Data!$S:$S,Data!$A:$A,$B5,Data!$C:$C,F$1))</f>
        <v>4.9899999999999993</v>
      </c>
      <c r="G5" s="43">
        <f>IF(SUMIFS(Data!$S:$S,Data!$A:$A,$B5,Data!$C:$C,G$1)=0,"",SUMIFS(Data!$S:$S,Data!$A:$A,$B5,Data!$C:$C,G$1))</f>
        <v>4.7873333333333337</v>
      </c>
      <c r="H5" s="43">
        <f>IF(SUMIFS(Data!$S:$S,Data!$A:$A,$B5,Data!$C:$C,H$1)=0,"",SUMIFS(Data!$S:$S,Data!$A:$A,$B5,Data!$C:$C,H$1))</f>
        <v>4.666666666666667</v>
      </c>
      <c r="I5" s="43">
        <f>IF(SUMIFS(Data!$S:$S,Data!$A:$A,$B5,Data!$C:$C,I$1)=0,"",SUMIFS(Data!$S:$S,Data!$A:$A,$B5,Data!$C:$C,I$1))</f>
        <v>5.623333333333334</v>
      </c>
      <c r="J5" s="43">
        <f>IF(SUMIFS(Data!$S:$S,Data!$A:$A,$B5,Data!$C:$C,J$1)=0,"",SUMIFS(Data!$S:$S,Data!$A:$A,$B5,Data!$C:$C,J$1))</f>
        <v>2.1925714285714282</v>
      </c>
      <c r="K5" s="43">
        <f>IF(SUMIFS(Data!$S:$S,Data!$A:$A,$B5,Data!$C:$C,K$1)=0,"",SUMIFS(Data!$S:$S,Data!$A:$A,$B5,Data!$C:$C,K$1))</f>
        <v>4.7756666666666669</v>
      </c>
      <c r="L5" s="43">
        <f>IF(SUMIFS(Data!$S:$S,Data!$A:$A,$B5,Data!$C:$C,L$1)=0,"",SUMIFS(Data!$S:$S,Data!$A:$A,$B5,Data!$C:$C,L$1))</f>
        <v>5</v>
      </c>
      <c r="M5" s="43">
        <f>IF(SUMIFS(Data!$S:$S,Data!$A:$A,$B5,Data!$C:$C,M$1)=0,"",SUMIFS(Data!$S:$S,Data!$A:$A,$B5,Data!$C:$C,M$1))</f>
        <v>2.9020000000000001</v>
      </c>
      <c r="N5" s="43">
        <f>IF(SUMIFS(Data!$S:$S,Data!$A:$A,$B5,Data!$C:$C,N$1)=0,"",SUMIFS(Data!$S:$S,Data!$A:$A,$B5,Data!$C:$C,N$1))</f>
        <v>5.166666666666667</v>
      </c>
      <c r="O5" s="43">
        <f>IF(SUMIFS(Data!$S:$S,Data!$A:$A,$B5,Data!$C:$C,O$1)=0,"",SUMIFS(Data!$S:$S,Data!$A:$A,$B5,Data!$C:$C,O$1))</f>
        <v>2.83</v>
      </c>
      <c r="P5" s="43">
        <f>IF(SUMIFS(Data!$S:$S,Data!$A:$A,$B5,Data!$C:$C,P$1)=0,"",SUMIFS(Data!$S:$S,Data!$A:$A,$B5,Data!$C:$C,P$1))</f>
        <v>5.9513333333333325</v>
      </c>
      <c r="Q5" s="43">
        <f>IF(SUMIFS(Data!$S:$S,Data!$A:$A,$B5,Data!$C:$C,Q$1)=0,"",SUMIFS(Data!$S:$S,Data!$A:$A,$B5,Data!$C:$C,Q$1))</f>
        <v>2.513095238095238</v>
      </c>
      <c r="R5" s="43" t="str">
        <f>IF(SUMIFS(Data!$S:$S,Data!$A:$A,$B5,Data!$C:$C,R$1)=0,"",SUMIFS(Data!$S:$S,Data!$A:$A,$B5,Data!$C:$C,R$1))</f>
        <v/>
      </c>
      <c r="S5" s="43">
        <f>IF(SUMIFS(Data!$S:$S,Data!$A:$A,$B5,Data!$C:$C,S$1)=0,"",SUMIFS(Data!$S:$S,Data!$A:$A,$B5,Data!$C:$C,S$1))</f>
        <v>4.29</v>
      </c>
      <c r="T5" s="43">
        <f>IF(SUMIFS(Data!$S:$S,Data!$A:$A,$B5,Data!$C:$C,T$1)=0,"",SUMIFS(Data!$S:$S,Data!$A:$A,$B5,Data!$C:$C,T$1))</f>
        <v>5.25</v>
      </c>
      <c r="U5" s="43">
        <f>IF(SUMIFS(Data!X:X,Data!A:A,B5)&gt;12,5,IF(SUMIFS(Data!X:X,Data!A:A,B5)&gt;9,3, IF(SUMIFS(Data!X:X,Data!A:A,B5)&gt;4,1,0)))</f>
        <v>3</v>
      </c>
      <c r="V5" s="43">
        <f>SUM(C5:U5)</f>
        <v>78.451880952380947</v>
      </c>
      <c r="W5" s="43">
        <f>SUMIFS(Data!D:D,Data!A:A,B5)</f>
        <v>372.24</v>
      </c>
    </row>
    <row r="6" spans="1:23" ht="13.8" x14ac:dyDescent="0.3">
      <c r="A6" s="42">
        <v>5</v>
      </c>
      <c r="B6" s="42" t="s">
        <v>102</v>
      </c>
      <c r="C6" s="43">
        <f>IF(SUMIFS(Data!$S:$S,Data!$A:$A,$B6,Data!$C:$C,C$1)=0,"",SUMIFS(Data!$S:$S,Data!$A:$A,$B6,Data!$C:$C,C$1))</f>
        <v>3.344642857142857</v>
      </c>
      <c r="D6" s="43">
        <f>IF(SUMIFS(Data!$S:$S,Data!$A:$A,$B6,Data!$C:$C,D$1)=0,"",SUMIFS(Data!$S:$S,Data!$A:$A,$B6,Data!$C:$C,D$1))</f>
        <v>4.7566666666666659</v>
      </c>
      <c r="E6" s="43">
        <f>IF(SUMIFS(Data!$S:$S,Data!$A:$A,$B6,Data!$C:$C,E$1)=0,"",SUMIFS(Data!$S:$S,Data!$A:$A,$B6,Data!$C:$C,E$1))</f>
        <v>3.9547619047619049</v>
      </c>
      <c r="F6" s="43">
        <f>IF(SUMIFS(Data!$S:$S,Data!$A:$A,$B6,Data!$C:$C,F$1)=0,"",SUMIFS(Data!$S:$S,Data!$A:$A,$B6,Data!$C:$C,F$1))</f>
        <v>4.7493333333333325</v>
      </c>
      <c r="G6" s="43">
        <f>IF(SUMIFS(Data!$S:$S,Data!$A:$A,$B6,Data!$C:$C,G$1)=0,"",SUMIFS(Data!$S:$S,Data!$A:$A,$B6,Data!$C:$C,G$1))</f>
        <v>4.3458333333333332</v>
      </c>
      <c r="H6" s="43">
        <f>IF(SUMIFS(Data!$S:$S,Data!$A:$A,$B6,Data!$C:$C,H$1)=0,"",SUMIFS(Data!$S:$S,Data!$A:$A,$B6,Data!$C:$C,H$1))</f>
        <v>2.6666666666666665</v>
      </c>
      <c r="I6" s="43">
        <f>IF(SUMIFS(Data!$S:$S,Data!$A:$A,$B6,Data!$C:$C,I$1)=0,"",SUMIFS(Data!$S:$S,Data!$A:$A,$B6,Data!$C:$C,I$1))</f>
        <v>4.4383333333333335</v>
      </c>
      <c r="J6" s="43">
        <f>IF(SUMIFS(Data!$S:$S,Data!$A:$A,$B6,Data!$C:$C,J$1)=0,"",SUMIFS(Data!$S:$S,Data!$A:$A,$B6,Data!$C:$C,J$1))</f>
        <v>4.0482142857142858</v>
      </c>
      <c r="K6" s="43">
        <f>IF(SUMIFS(Data!$S:$S,Data!$A:$A,$B6,Data!$C:$C,K$1)=0,"",SUMIFS(Data!$S:$S,Data!$A:$A,$B6,Data!$C:$C,K$1))</f>
        <v>4.1368333333333327</v>
      </c>
      <c r="L6" s="43">
        <f>IF(SUMIFS(Data!$S:$S,Data!$A:$A,$B6,Data!$C:$C,L$1)=0,"",SUMIFS(Data!$S:$S,Data!$A:$A,$B6,Data!$C:$C,L$1))</f>
        <v>3.9880952380952381</v>
      </c>
      <c r="M6" s="43">
        <f>IF(SUMIFS(Data!$S:$S,Data!$A:$A,$B6,Data!$C:$C,M$1)=0,"",SUMIFS(Data!$S:$S,Data!$A:$A,$B6,Data!$C:$C,M$1))</f>
        <v>4.7113333333333332</v>
      </c>
      <c r="N6" s="43">
        <f>IF(SUMIFS(Data!$S:$S,Data!$A:$A,$B6,Data!$C:$C,N$1)=0,"",SUMIFS(Data!$S:$S,Data!$A:$A,$B6,Data!$C:$C,N$1))</f>
        <v>2.3333333333333335</v>
      </c>
      <c r="O6" s="43">
        <f>IF(SUMIFS(Data!$S:$S,Data!$A:$A,$B6,Data!$C:$C,O$1)=0,"",SUMIFS(Data!$S:$S,Data!$A:$A,$B6,Data!$C:$C,O$1))</f>
        <v>4.0273809523809527</v>
      </c>
      <c r="P6" s="43">
        <f>IF(SUMIFS(Data!$S:$S,Data!$A:$A,$B6,Data!$C:$C,P$1)=0,"",SUMIFS(Data!$S:$S,Data!$A:$A,$B6,Data!$C:$C,P$1))</f>
        <v>4.0273809523809527</v>
      </c>
      <c r="Q6" s="43">
        <f>IF(SUMIFS(Data!$S:$S,Data!$A:$A,$B6,Data!$C:$C,Q$1)=0,"",SUMIFS(Data!$S:$S,Data!$A:$A,$B6,Data!$C:$C,Q$1))</f>
        <v>4.6842619047619047</v>
      </c>
      <c r="R6" s="43">
        <f>IF(SUMIFS(Data!$S:$S,Data!$A:$A,$B6,Data!$C:$C,R$1)=0,"",SUMIFS(Data!$S:$S,Data!$A:$A,$B6,Data!$C:$C,R$1))</f>
        <v>4.75</v>
      </c>
      <c r="S6" s="43">
        <f>IF(SUMIFS(Data!$S:$S,Data!$A:$A,$B6,Data!$C:$C,S$1)=0,"",SUMIFS(Data!$S:$S,Data!$A:$A,$B6,Data!$C:$C,S$1))</f>
        <v>3.5369047619047618</v>
      </c>
      <c r="T6" s="43">
        <f>IF(SUMIFS(Data!$S:$S,Data!$A:$A,$B6,Data!$C:$C,T$1)=0,"",SUMIFS(Data!$S:$S,Data!$A:$A,$B6,Data!$C:$C,T$1))</f>
        <v>3.5</v>
      </c>
      <c r="U6" s="43">
        <f>IF(SUMIFS(Data!X:X,Data!A:A,B6)&gt;12,5,IF(SUMIFS(Data!X:X,Data!A:A,B6)&gt;9,3, IF(SUMIFS(Data!X:X,Data!A:A,B6)&gt;4,1,0)))</f>
        <v>5</v>
      </c>
      <c r="V6" s="43">
        <f>SUM(C6:U6)</f>
        <v>76.99997619047619</v>
      </c>
      <c r="W6" s="43">
        <f>SUMIFS(Data!D:D,Data!A:A,B6)</f>
        <v>231.77000000000004</v>
      </c>
    </row>
    <row r="7" spans="1:23" ht="13.8" x14ac:dyDescent="0.3">
      <c r="A7" s="42">
        <v>6</v>
      </c>
      <c r="B7" s="42" t="s">
        <v>65</v>
      </c>
      <c r="C7" s="43">
        <f>IF(SUMIFS(Data!$S:$S,Data!$A:$A,$B7,Data!$C:$C,C$1)=0,"",SUMIFS(Data!$S:$S,Data!$A:$A,$B7,Data!$C:$C,C$1))</f>
        <v>4.329642857142856</v>
      </c>
      <c r="D7" s="43">
        <f>IF(SUMIFS(Data!$S:$S,Data!$A:$A,$B7,Data!$C:$C,D$1)=0,"",SUMIFS(Data!$S:$S,Data!$A:$A,$B7,Data!$C:$C,D$1))</f>
        <v>7.4813333333333336</v>
      </c>
      <c r="E7" s="43">
        <f>IF(SUMIFS(Data!$S:$S,Data!$A:$A,$B7,Data!$C:$C,E$1)=0,"",SUMIFS(Data!$S:$S,Data!$A:$A,$B7,Data!$C:$C,E$1))</f>
        <v>5.0659999999999998</v>
      </c>
      <c r="F7" s="43">
        <f>IF(SUMIFS(Data!$S:$S,Data!$A:$A,$B7,Data!$C:$C,F$1)=0,"",SUMIFS(Data!$S:$S,Data!$A:$A,$B7,Data!$C:$C,F$1))</f>
        <v>6.0873333333333335</v>
      </c>
      <c r="G7" s="43">
        <f>IF(SUMIFS(Data!$S:$S,Data!$A:$A,$B7,Data!$C:$C,G$1)=0,"",SUMIFS(Data!$S:$S,Data!$A:$A,$B7,Data!$C:$C,G$1))</f>
        <v>1.6839285714285714</v>
      </c>
      <c r="H7" s="43">
        <f>IF(SUMIFS(Data!$S:$S,Data!$A:$A,$B7,Data!$C:$C,H$1)=0,"",SUMIFS(Data!$S:$S,Data!$A:$A,$B7,Data!$C:$C,H$1))</f>
        <v>3.1666666666666665</v>
      </c>
      <c r="I7" s="43" t="str">
        <f>IF(SUMIFS(Data!$S:$S,Data!$A:$A,$B7,Data!$C:$C,I$1)=0,"",SUMIFS(Data!$S:$S,Data!$A:$A,$B7,Data!$C:$C,I$1))</f>
        <v/>
      </c>
      <c r="J7" s="43">
        <f>IF(SUMIFS(Data!$S:$S,Data!$A:$A,$B7,Data!$C:$C,J$1)=0,"",SUMIFS(Data!$S:$S,Data!$A:$A,$B7,Data!$C:$C,J$1))</f>
        <v>2.5299523809523805</v>
      </c>
      <c r="K7" s="43" t="str">
        <f>IF(SUMIFS(Data!$S:$S,Data!$A:$A,$B7,Data!$C:$C,K$1)=0,"",SUMIFS(Data!$S:$S,Data!$A:$A,$B7,Data!$C:$C,K$1))</f>
        <v/>
      </c>
      <c r="L7" s="43">
        <f>IF(SUMIFS(Data!$S:$S,Data!$A:$A,$B7,Data!$C:$C,L$1)=0,"",SUMIFS(Data!$S:$S,Data!$A:$A,$B7,Data!$C:$C,L$1))</f>
        <v>2.5482142857142858</v>
      </c>
      <c r="M7" s="43">
        <f>IF(SUMIFS(Data!$S:$S,Data!$A:$A,$B7,Data!$C:$C,M$1)=0,"",SUMIFS(Data!$S:$S,Data!$A:$A,$B7,Data!$C:$C,M$1))</f>
        <v>7.8033333333333328</v>
      </c>
      <c r="N7" s="43">
        <f>IF(SUMIFS(Data!$S:$S,Data!$A:$A,$B7,Data!$C:$C,N$1)=0,"",SUMIFS(Data!$S:$S,Data!$A:$A,$B7,Data!$C:$C,N$1))</f>
        <v>1.5</v>
      </c>
      <c r="O7" s="43">
        <f>IF(SUMIFS(Data!$S:$S,Data!$A:$A,$B7,Data!$C:$C,O$1)=0,"",SUMIFS(Data!$S:$S,Data!$A:$A,$B7,Data!$C:$C,O$1))</f>
        <v>1.9820714285714287</v>
      </c>
      <c r="P7" s="43">
        <f>IF(SUMIFS(Data!$S:$S,Data!$A:$A,$B7,Data!$C:$C,P$1)=0,"",SUMIFS(Data!$S:$S,Data!$A:$A,$B7,Data!$C:$C,P$1))</f>
        <v>11.560666666666666</v>
      </c>
      <c r="Q7" s="43">
        <f>IF(SUMIFS(Data!$S:$S,Data!$A:$A,$B7,Data!$C:$C,Q$1)=0,"",SUMIFS(Data!$S:$S,Data!$A:$A,$B7,Data!$C:$C,Q$1))</f>
        <v>9.4326666666666661</v>
      </c>
      <c r="R7" s="43">
        <f>IF(SUMIFS(Data!$S:$S,Data!$A:$A,$B7,Data!$C:$C,R$1)=0,"",SUMIFS(Data!$S:$S,Data!$A:$A,$B7,Data!$C:$C,R$1))</f>
        <v>1.5</v>
      </c>
      <c r="S7" s="43" t="str">
        <f>IF(SUMIFS(Data!$S:$S,Data!$A:$A,$B7,Data!$C:$C,S$1)=0,"",SUMIFS(Data!$S:$S,Data!$A:$A,$B7,Data!$C:$C,S$1))</f>
        <v/>
      </c>
      <c r="T7" s="43">
        <f>IF(SUMIFS(Data!$S:$S,Data!$A:$A,$B7,Data!$C:$C,T$1)=0,"",SUMIFS(Data!$S:$S,Data!$A:$A,$B7,Data!$C:$C,T$1))</f>
        <v>4.5</v>
      </c>
      <c r="U7" s="43">
        <f>IF(SUMIFS(Data!X:X,Data!A:A,B7)&gt;12,5,IF(SUMIFS(Data!X:X,Data!A:A,B7)&gt;9,3, IF(SUMIFS(Data!X:X,Data!A:A,B7)&gt;4,1,0)))</f>
        <v>1</v>
      </c>
      <c r="V7" s="43">
        <f>SUM(C7:U7)</f>
        <v>72.171809523809515</v>
      </c>
      <c r="W7" s="43">
        <f>SUMIFS(Data!D:D,Data!A:A,B7)</f>
        <v>426.66999999999996</v>
      </c>
    </row>
    <row r="8" spans="1:23" ht="13.8" x14ac:dyDescent="0.3">
      <c r="A8" s="42">
        <v>7</v>
      </c>
      <c r="B8" s="42" t="s">
        <v>49</v>
      </c>
      <c r="C8" s="43">
        <f>IF(SUMIFS(Data!$S:$S,Data!$A:$A,$B8,Data!$C:$C,C$1)=0,"",SUMIFS(Data!$S:$S,Data!$A:$A,$B8,Data!$C:$C,C$1))</f>
        <v>4.2829047619047609</v>
      </c>
      <c r="D8" s="43">
        <f>IF(SUMIFS(Data!$S:$S,Data!$A:$A,$B8,Data!$C:$C,D$1)=0,"",SUMIFS(Data!$S:$S,Data!$A:$A,$B8,Data!$C:$C,D$1))</f>
        <v>3.3053571428571429</v>
      </c>
      <c r="E8" s="43">
        <f>IF(SUMIFS(Data!$S:$S,Data!$A:$A,$B8,Data!$C:$C,E$1)=0,"",SUMIFS(Data!$S:$S,Data!$A:$A,$B8,Data!$C:$C,E$1))</f>
        <v>3.6726190476190474</v>
      </c>
      <c r="F8" s="43">
        <f>IF(SUMIFS(Data!$S:$S,Data!$A:$A,$B8,Data!$C:$C,F$1)=0,"",SUMIFS(Data!$S:$S,Data!$A:$A,$B8,Data!$C:$C,F$1))</f>
        <v>3.6928571428571426</v>
      </c>
      <c r="G8" s="43">
        <f>IF(SUMIFS(Data!$S:$S,Data!$A:$A,$B8,Data!$C:$C,G$1)=0,"",SUMIFS(Data!$S:$S,Data!$A:$A,$B8,Data!$C:$C,G$1))</f>
        <v>3.4303571428571429</v>
      </c>
      <c r="H8" s="43">
        <f>IF(SUMIFS(Data!$S:$S,Data!$A:$A,$B8,Data!$C:$C,H$1)=0,"",SUMIFS(Data!$S:$S,Data!$A:$A,$B8,Data!$C:$C,H$1))</f>
        <v>3</v>
      </c>
      <c r="I8" s="43">
        <f>IF(SUMIFS(Data!$S:$S,Data!$A:$A,$B8,Data!$C:$C,I$1)=0,"",SUMIFS(Data!$S:$S,Data!$A:$A,$B8,Data!$C:$C,I$1))</f>
        <v>3.8928571428571432</v>
      </c>
      <c r="J8" s="43">
        <f>IF(SUMIFS(Data!$S:$S,Data!$A:$A,$B8,Data!$C:$C,J$1)=0,"",SUMIFS(Data!$S:$S,Data!$A:$A,$B8,Data!$C:$C,J$1))</f>
        <v>4.625</v>
      </c>
      <c r="K8" s="43">
        <f>IF(SUMIFS(Data!$S:$S,Data!$A:$A,$B8,Data!$C:$C,K$1)=0,"",SUMIFS(Data!$S:$S,Data!$A:$A,$B8,Data!$C:$C,K$1))</f>
        <v>4.5291666666666668</v>
      </c>
      <c r="L8" s="43">
        <f>IF(SUMIFS(Data!$S:$S,Data!$A:$A,$B8,Data!$C:$C,L$1)=0,"",SUMIFS(Data!$S:$S,Data!$A:$A,$B8,Data!$C:$C,L$1))</f>
        <v>4.1488095238095237</v>
      </c>
      <c r="M8" s="43">
        <f>IF(SUMIFS(Data!$S:$S,Data!$A:$A,$B8,Data!$C:$C,M$1)=0,"",SUMIFS(Data!$S:$S,Data!$A:$A,$B8,Data!$C:$C,M$1))</f>
        <v>3.7053571428571423</v>
      </c>
      <c r="N8" s="43">
        <f>IF(SUMIFS(Data!$S:$S,Data!$A:$A,$B8,Data!$C:$C,N$1)=0,"",SUMIFS(Data!$S:$S,Data!$A:$A,$B8,Data!$C:$C,N$1))</f>
        <v>3.25</v>
      </c>
      <c r="O8" s="43">
        <f>IF(SUMIFS(Data!$S:$S,Data!$A:$A,$B8,Data!$C:$C,O$1)=0,"",SUMIFS(Data!$S:$S,Data!$A:$A,$B8,Data!$C:$C,O$1))</f>
        <v>3.0612142857142857</v>
      </c>
      <c r="P8" s="43">
        <f>IF(SUMIFS(Data!$S:$S,Data!$A:$A,$B8,Data!$C:$C,P$1)=0,"",SUMIFS(Data!$S:$S,Data!$A:$A,$B8,Data!$C:$C,P$1))</f>
        <v>3.6261904761904762</v>
      </c>
      <c r="Q8" s="43">
        <f>IF(SUMIFS(Data!$S:$S,Data!$A:$A,$B8,Data!$C:$C,Q$1)=0,"",SUMIFS(Data!$S:$S,Data!$A:$A,$B8,Data!$C:$C,Q$1))</f>
        <v>2.5976190476190477</v>
      </c>
      <c r="R8" s="43">
        <f>IF(SUMIFS(Data!$S:$S,Data!$A:$A,$B8,Data!$C:$C,R$1)=0,"",SUMIFS(Data!$S:$S,Data!$A:$A,$B8,Data!$C:$C,R$1))</f>
        <v>2.8935952380952381</v>
      </c>
      <c r="S8" s="43">
        <f>IF(SUMIFS(Data!$S:$S,Data!$A:$A,$B8,Data!$C:$C,S$1)=0,"",SUMIFS(Data!$S:$S,Data!$A:$A,$B8,Data!$C:$C,S$1))</f>
        <v>3.8660000000000001</v>
      </c>
      <c r="T8" s="43">
        <f>IF(SUMIFS(Data!$S:$S,Data!$A:$A,$B8,Data!$C:$C,T$1)=0,"",SUMIFS(Data!$S:$S,Data!$A:$A,$B8,Data!$C:$C,T$1))</f>
        <v>3</v>
      </c>
      <c r="U8" s="43">
        <f>IF(SUMIFS(Data!X:X,Data!A:A,B8)&gt;12,5,IF(SUMIFS(Data!X:X,Data!A:A,B8)&gt;9,3, IF(SUMIFS(Data!X:X,Data!A:A,B8)&gt;4,1,0)))</f>
        <v>5</v>
      </c>
      <c r="V8" s="43">
        <f>SUM(C8:U8)</f>
        <v>69.579904761904771</v>
      </c>
      <c r="W8" s="43">
        <f>SUMIFS(Data!D:D,Data!A:A,B8)</f>
        <v>210.84000000000003</v>
      </c>
    </row>
    <row r="9" spans="1:23" ht="13.8" x14ac:dyDescent="0.3">
      <c r="A9" s="42">
        <v>8</v>
      </c>
      <c r="B9" s="42" t="s">
        <v>119</v>
      </c>
      <c r="C9" s="43" t="str">
        <f>IF(SUMIFS(Data!$S:$S,Data!$A:$A,$B9,Data!$C:$C,C$1)=0,"",SUMIFS(Data!$S:$S,Data!$A:$A,$B9,Data!$C:$C,C$1))</f>
        <v/>
      </c>
      <c r="D9" s="43">
        <f>IF(SUMIFS(Data!$S:$S,Data!$A:$A,$B9,Data!$C:$C,D$1)=0,"",SUMIFS(Data!$S:$S,Data!$A:$A,$B9,Data!$C:$C,D$1))</f>
        <v>4.3494047619047622</v>
      </c>
      <c r="E9" s="43">
        <f>IF(SUMIFS(Data!$S:$S,Data!$A:$A,$B9,Data!$C:$C,E$1)=0,"",SUMIFS(Data!$S:$S,Data!$A:$A,$B9,Data!$C:$C,E$1))</f>
        <v>4.875</v>
      </c>
      <c r="F9" s="43">
        <f>IF(SUMIFS(Data!$S:$S,Data!$A:$A,$B9,Data!$C:$C,F$1)=0,"",SUMIFS(Data!$S:$S,Data!$A:$A,$B9,Data!$C:$C,F$1))</f>
        <v>3.5982142857142856</v>
      </c>
      <c r="G9" s="43">
        <f>IF(SUMIFS(Data!$S:$S,Data!$A:$A,$B9,Data!$C:$C,G$1)=0,"",SUMIFS(Data!$S:$S,Data!$A:$A,$B9,Data!$C:$C,G$1))</f>
        <v>4.75</v>
      </c>
      <c r="H9" s="43">
        <f>IF(SUMIFS(Data!$S:$S,Data!$A:$A,$B9,Data!$C:$C,H$1)=0,"",SUMIFS(Data!$S:$S,Data!$A:$A,$B9,Data!$C:$C,H$1))</f>
        <v>2.1666666666666665</v>
      </c>
      <c r="I9" s="43">
        <f>IF(SUMIFS(Data!$S:$S,Data!$A:$A,$B9,Data!$C:$C,I$1)=0,"",SUMIFS(Data!$S:$S,Data!$A:$A,$B9,Data!$C:$C,I$1))</f>
        <v>4.149404761904762</v>
      </c>
      <c r="J9" s="43">
        <f>IF(SUMIFS(Data!$S:$S,Data!$A:$A,$B9,Data!$C:$C,J$1)=0,"",SUMIFS(Data!$S:$S,Data!$A:$A,$B9,Data!$C:$C,J$1))</f>
        <v>4.8250000000000002</v>
      </c>
      <c r="K9" s="43">
        <f>IF(SUMIFS(Data!$S:$S,Data!$A:$A,$B9,Data!$C:$C,K$1)=0,"",SUMIFS(Data!$S:$S,Data!$A:$A,$B9,Data!$C:$C,K$1))</f>
        <v>2.7875000000000001</v>
      </c>
      <c r="L9" s="43">
        <f>IF(SUMIFS(Data!$S:$S,Data!$A:$A,$B9,Data!$C:$C,L$1)=0,"",SUMIFS(Data!$S:$S,Data!$A:$A,$B9,Data!$C:$C,L$1))</f>
        <v>3.7797619047619047</v>
      </c>
      <c r="M9" s="43">
        <f>IF(SUMIFS(Data!$S:$S,Data!$A:$A,$B9,Data!$C:$C,M$1)=0,"",SUMIFS(Data!$S:$S,Data!$A:$A,$B9,Data!$C:$C,M$1))</f>
        <v>4.6833333333333336</v>
      </c>
      <c r="N9" s="43">
        <f>IF(SUMIFS(Data!$S:$S,Data!$A:$A,$B9,Data!$C:$C,N$1)=0,"",SUMIFS(Data!$S:$S,Data!$A:$A,$B9,Data!$C:$C,N$1))</f>
        <v>1.5</v>
      </c>
      <c r="O9" s="43">
        <f>IF(SUMIFS(Data!$S:$S,Data!$A:$A,$B9,Data!$C:$C,O$1)=0,"",SUMIFS(Data!$S:$S,Data!$A:$A,$B9,Data!$C:$C,O$1))</f>
        <v>4.2071428571428573</v>
      </c>
      <c r="P9" s="43">
        <f>IF(SUMIFS(Data!$S:$S,Data!$A:$A,$B9,Data!$C:$C,P$1)=0,"",SUMIFS(Data!$S:$S,Data!$A:$A,$B9,Data!$C:$C,P$1))</f>
        <v>3.7154761904761902</v>
      </c>
      <c r="Q9" s="43">
        <f>IF(SUMIFS(Data!$S:$S,Data!$A:$A,$B9,Data!$C:$C,Q$1)=0,"",SUMIFS(Data!$S:$S,Data!$A:$A,$B9,Data!$C:$C,Q$1))</f>
        <v>4.8250000000000002</v>
      </c>
      <c r="R9" s="43">
        <f>IF(SUMIFS(Data!$S:$S,Data!$A:$A,$B9,Data!$C:$C,R$1)=0,"",SUMIFS(Data!$S:$S,Data!$A:$A,$B9,Data!$C:$C,R$1))</f>
        <v>3.5119047619047619</v>
      </c>
      <c r="S9" s="43">
        <f>IF(SUMIFS(Data!$S:$S,Data!$A:$A,$B9,Data!$C:$C,S$1)=0,"",SUMIFS(Data!$S:$S,Data!$A:$A,$B9,Data!$C:$C,S$1))</f>
        <v>3.6785714285714284</v>
      </c>
      <c r="T9" s="43">
        <f>IF(SUMIFS(Data!$S:$S,Data!$A:$A,$B9,Data!$C:$C,T$1)=0,"",SUMIFS(Data!$S:$S,Data!$A:$A,$B9,Data!$C:$C,T$1))</f>
        <v>1.25</v>
      </c>
      <c r="U9" s="43">
        <f>IF(SUMIFS(Data!X:X,Data!A:A,B9)&gt;12,5,IF(SUMIFS(Data!X:X,Data!A:A,B9)&gt;9,3, IF(SUMIFS(Data!X:X,Data!A:A,B9)&gt;4,1,0)))</f>
        <v>5</v>
      </c>
      <c r="V9" s="43">
        <f>SUM(C9:U9)</f>
        <v>67.652380952380952</v>
      </c>
      <c r="W9" s="43">
        <f>SUMIFS(Data!D:D,Data!A:A,B9)</f>
        <v>228.64</v>
      </c>
    </row>
    <row r="10" spans="1:23" ht="13.8" x14ac:dyDescent="0.3">
      <c r="A10" s="42">
        <v>9</v>
      </c>
      <c r="B10" s="42" t="s">
        <v>132</v>
      </c>
      <c r="C10" s="43">
        <f>IF(SUMIFS(Data!$S:$S,Data!$A:$A,$B10,Data!$C:$C,C$1)=0,"",SUMIFS(Data!$S:$S,Data!$A:$A,$B10,Data!$C:$C,C$1))</f>
        <v>3.8178571428571426</v>
      </c>
      <c r="D10" s="43">
        <f>IF(SUMIFS(Data!$S:$S,Data!$A:$A,$B10,Data!$C:$C,D$1)=0,"",SUMIFS(Data!$S:$S,Data!$A:$A,$B10,Data!$C:$C,D$1))</f>
        <v>4.0210476190476196</v>
      </c>
      <c r="E10" s="43">
        <f>IF(SUMIFS(Data!$S:$S,Data!$A:$A,$B10,Data!$C:$C,E$1)=0,"",SUMIFS(Data!$S:$S,Data!$A:$A,$B10,Data!$C:$C,E$1))</f>
        <v>5.3150000000000004</v>
      </c>
      <c r="F10" s="43" t="str">
        <f>IF(SUMIFS(Data!$S:$S,Data!$A:$A,$B10,Data!$C:$C,F$1)=0,"",SUMIFS(Data!$S:$S,Data!$A:$A,$B10,Data!$C:$C,F$1))</f>
        <v/>
      </c>
      <c r="G10" s="43">
        <f>IF(SUMIFS(Data!$S:$S,Data!$A:$A,$B10,Data!$C:$C,G$1)=0,"",SUMIFS(Data!$S:$S,Data!$A:$A,$B10,Data!$C:$C,G$1))</f>
        <v>5.0423095238095232</v>
      </c>
      <c r="H10" s="43">
        <f>IF(SUMIFS(Data!$S:$S,Data!$A:$A,$B10,Data!$C:$C,H$1)=0,"",SUMIFS(Data!$S:$S,Data!$A:$A,$B10,Data!$C:$C,H$1))</f>
        <v>5</v>
      </c>
      <c r="I10" s="43">
        <f>IF(SUMIFS(Data!$S:$S,Data!$A:$A,$B10,Data!$C:$C,I$1)=0,"",SUMIFS(Data!$S:$S,Data!$A:$A,$B10,Data!$C:$C,I$1))</f>
        <v>4.8659999999999997</v>
      </c>
      <c r="J10" s="43">
        <f>IF(SUMIFS(Data!$S:$S,Data!$A:$A,$B10,Data!$C:$C,J$1)=0,"",SUMIFS(Data!$S:$S,Data!$A:$A,$B10,Data!$C:$C,J$1))</f>
        <v>3.421642857142857</v>
      </c>
      <c r="K10" s="43">
        <f>IF(SUMIFS(Data!$S:$S,Data!$A:$A,$B10,Data!$C:$C,K$1)=0,"",SUMIFS(Data!$S:$S,Data!$A:$A,$B10,Data!$C:$C,K$1))</f>
        <v>1.5</v>
      </c>
      <c r="L10" s="43" t="str">
        <f>IF(SUMIFS(Data!$S:$S,Data!$A:$A,$B10,Data!$C:$C,L$1)=0,"",SUMIFS(Data!$S:$S,Data!$A:$A,$B10,Data!$C:$C,L$1))</f>
        <v/>
      </c>
      <c r="M10" s="43">
        <f>IF(SUMIFS(Data!$S:$S,Data!$A:$A,$B10,Data!$C:$C,M$1)=0,"",SUMIFS(Data!$S:$S,Data!$A:$A,$B10,Data!$C:$C,M$1))</f>
        <v>3.1199761904761907</v>
      </c>
      <c r="N10" s="43">
        <f>IF(SUMIFS(Data!$S:$S,Data!$A:$A,$B10,Data!$C:$C,N$1)=0,"",SUMIFS(Data!$S:$S,Data!$A:$A,$B10,Data!$C:$C,N$1))</f>
        <v>3.1666666666666665</v>
      </c>
      <c r="O10" s="43" t="str">
        <f>IF(SUMIFS(Data!$S:$S,Data!$A:$A,$B10,Data!$C:$C,O$1)=0,"",SUMIFS(Data!$S:$S,Data!$A:$A,$B10,Data!$C:$C,O$1))</f>
        <v/>
      </c>
      <c r="P10" s="43">
        <f>IF(SUMIFS(Data!$S:$S,Data!$A:$A,$B10,Data!$C:$C,P$1)=0,"",SUMIFS(Data!$S:$S,Data!$A:$A,$B10,Data!$C:$C,P$1))</f>
        <v>4.3673809523809526</v>
      </c>
      <c r="Q10" s="43">
        <f>IF(SUMIFS(Data!$S:$S,Data!$A:$A,$B10,Data!$C:$C,Q$1)=0,"",SUMIFS(Data!$S:$S,Data!$A:$A,$B10,Data!$C:$C,Q$1))</f>
        <v>6.2202380952380949</v>
      </c>
      <c r="R10" s="43">
        <f>IF(SUMIFS(Data!$S:$S,Data!$A:$A,$B10,Data!$C:$C,R$1)=0,"",SUMIFS(Data!$S:$S,Data!$A:$A,$B10,Data!$C:$C,R$1))</f>
        <v>5.0373333333333337</v>
      </c>
      <c r="S10" s="43">
        <f>IF(SUMIFS(Data!$S:$S,Data!$A:$A,$B10,Data!$C:$C,S$1)=0,"",SUMIFS(Data!$S:$S,Data!$A:$A,$B10,Data!$C:$C,S$1))</f>
        <v>5.1060000000000008</v>
      </c>
      <c r="T10" s="43">
        <f>IF(SUMIFS(Data!$S:$S,Data!$A:$A,$B10,Data!$C:$C,T$1)=0,"",SUMIFS(Data!$S:$S,Data!$A:$A,$B10,Data!$C:$C,T$1))</f>
        <v>4.25</v>
      </c>
      <c r="U10" s="43">
        <f>IF(SUMIFS(Data!X:X,Data!A:A,B10)&gt;12,5,IF(SUMIFS(Data!X:X,Data!A:A,B10)&gt;9,3, IF(SUMIFS(Data!X:X,Data!A:A,B10)&gt;4,1,0)))</f>
        <v>3</v>
      </c>
      <c r="V10" s="43">
        <f>SUM(C10:U10)</f>
        <v>67.251452380952372</v>
      </c>
      <c r="W10" s="43">
        <f>SUMIFS(Data!D:D,Data!A:A,B10)</f>
        <v>195.23</v>
      </c>
    </row>
    <row r="11" spans="1:23" ht="13.8" x14ac:dyDescent="0.3">
      <c r="A11" s="42">
        <v>10</v>
      </c>
      <c r="B11" s="42" t="s">
        <v>220</v>
      </c>
      <c r="C11" s="43" t="str">
        <f>IF(SUMIFS(Data!$S:$S,Data!$A:$A,$B11,Data!$C:$C,C$1)=0,"",SUMIFS(Data!$S:$S,Data!$A:$A,$B11,Data!$C:$C,C$1))</f>
        <v/>
      </c>
      <c r="D11" s="43" t="str">
        <f>IF(SUMIFS(Data!$S:$S,Data!$A:$A,$B11,Data!$C:$C,D$1)=0,"",SUMIFS(Data!$S:$S,Data!$A:$A,$B11,Data!$C:$C,D$1))</f>
        <v/>
      </c>
      <c r="E11" s="43">
        <f>IF(SUMIFS(Data!$S:$S,Data!$A:$A,$B11,Data!$C:$C,E$1)=0,"",SUMIFS(Data!$S:$S,Data!$A:$A,$B11,Data!$C:$C,E$1))</f>
        <v>5.3839999999999995</v>
      </c>
      <c r="F11" s="43">
        <f>IF(SUMIFS(Data!$S:$S,Data!$A:$A,$B11,Data!$C:$C,F$1)=0,"",SUMIFS(Data!$S:$S,Data!$A:$A,$B11,Data!$C:$C,F$1))</f>
        <v>5.0173333333333341</v>
      </c>
      <c r="G11" s="43">
        <f>IF(SUMIFS(Data!$S:$S,Data!$A:$A,$B11,Data!$C:$C,G$1)=0,"",SUMIFS(Data!$S:$S,Data!$A:$A,$B11,Data!$C:$C,G$1))</f>
        <v>2.4218809523809521</v>
      </c>
      <c r="H11" s="43">
        <f>IF(SUMIFS(Data!$S:$S,Data!$A:$A,$B11,Data!$C:$C,H$1)=0,"",SUMIFS(Data!$S:$S,Data!$A:$A,$B11,Data!$C:$C,H$1))</f>
        <v>0.66666666666666663</v>
      </c>
      <c r="I11" s="43">
        <f>IF(SUMIFS(Data!$S:$S,Data!$A:$A,$B11,Data!$C:$C,I$1)=0,"",SUMIFS(Data!$S:$S,Data!$A:$A,$B11,Data!$C:$C,I$1))</f>
        <v>5.5093333333333332</v>
      </c>
      <c r="J11" s="43">
        <f>IF(SUMIFS(Data!$S:$S,Data!$A:$A,$B11,Data!$C:$C,J$1)=0,"",SUMIFS(Data!$S:$S,Data!$A:$A,$B11,Data!$C:$C,J$1))</f>
        <v>2.175238095238095</v>
      </c>
      <c r="K11" s="43">
        <f>IF(SUMIFS(Data!$S:$S,Data!$A:$A,$B11,Data!$C:$C,K$1)=0,"",SUMIFS(Data!$S:$S,Data!$A:$A,$B11,Data!$C:$C,K$1))</f>
        <v>5.5956666666666663</v>
      </c>
      <c r="L11" s="43">
        <f>IF(SUMIFS(Data!$S:$S,Data!$A:$A,$B11,Data!$C:$C,L$1)=0,"",SUMIFS(Data!$S:$S,Data!$A:$A,$B11,Data!$C:$C,L$1))</f>
        <v>2.2825952380952383</v>
      </c>
      <c r="M11" s="43">
        <f>IF(SUMIFS(Data!$S:$S,Data!$A:$A,$B11,Data!$C:$C,M$1)=0,"",SUMIFS(Data!$S:$S,Data!$A:$A,$B11,Data!$C:$C,M$1))</f>
        <v>5.7566666666666668</v>
      </c>
      <c r="N11" s="43">
        <f>IF(SUMIFS(Data!$S:$S,Data!$A:$A,$B11,Data!$C:$C,N$1)=0,"",SUMIFS(Data!$S:$S,Data!$A:$A,$B11,Data!$C:$C,N$1))</f>
        <v>1</v>
      </c>
      <c r="O11" s="43">
        <f>IF(SUMIFS(Data!$S:$S,Data!$A:$A,$B11,Data!$C:$C,O$1)=0,"",SUMIFS(Data!$S:$S,Data!$A:$A,$B11,Data!$C:$C,O$1))</f>
        <v>4.708333333333333</v>
      </c>
      <c r="P11" s="43">
        <f>IF(SUMIFS(Data!$S:$S,Data!$A:$A,$B11,Data!$C:$C,P$1)=0,"",SUMIFS(Data!$S:$S,Data!$A:$A,$B11,Data!$C:$C,P$1))</f>
        <v>4.3934523809523807</v>
      </c>
      <c r="Q11" s="43">
        <f>IF(SUMIFS(Data!$S:$S,Data!$A:$A,$B11,Data!$C:$C,Q$1)=0,"",SUMIFS(Data!$S:$S,Data!$A:$A,$B11,Data!$C:$C,Q$1))</f>
        <v>6.0699999999999994</v>
      </c>
      <c r="R11" s="43">
        <f>IF(SUMIFS(Data!$S:$S,Data!$A:$A,$B11,Data!$C:$C,R$1)=0,"",SUMIFS(Data!$S:$S,Data!$A:$A,$B11,Data!$C:$C,R$1))</f>
        <v>2.5326666666666666</v>
      </c>
      <c r="S11" s="43">
        <f>IF(SUMIFS(Data!$S:$S,Data!$A:$A,$B11,Data!$C:$C,S$1)=0,"",SUMIFS(Data!$S:$S,Data!$A:$A,$B11,Data!$C:$C,S$1))</f>
        <v>6.0359999999999996</v>
      </c>
      <c r="T11" s="43">
        <f>IF(SUMIFS(Data!$S:$S,Data!$A:$A,$B11,Data!$C:$C,T$1)=0,"",SUMIFS(Data!$S:$S,Data!$A:$A,$B11,Data!$C:$C,T$1))</f>
        <v>0.75</v>
      </c>
      <c r="U11" s="43">
        <f>IF(SUMIFS(Data!X:X,Data!A:A,B11)&gt;12,5,IF(SUMIFS(Data!X:X,Data!A:A,B11)&gt;9,3, IF(SUMIFS(Data!X:X,Data!A:A,B11)&gt;4,1,0)))</f>
        <v>3</v>
      </c>
      <c r="V11" s="43">
        <f>SUM(C11:U11)</f>
        <v>63.299833333333339</v>
      </c>
      <c r="W11" s="43">
        <f>SUMIFS(Data!D:D,Data!A:A,B11)</f>
        <v>324.31</v>
      </c>
    </row>
    <row r="12" spans="1:23" ht="13.8" x14ac:dyDescent="0.3">
      <c r="A12" s="42">
        <v>11</v>
      </c>
      <c r="B12" s="42" t="s">
        <v>118</v>
      </c>
      <c r="C12" s="43" t="str">
        <f>IF(SUMIFS(Data!$S:$S,Data!$A:$A,$B12,Data!$C:$C,C$1)=0,"",SUMIFS(Data!$S:$S,Data!$A:$A,$B12,Data!$C:$C,C$1))</f>
        <v/>
      </c>
      <c r="D12" s="43" t="str">
        <f>IF(SUMIFS(Data!$S:$S,Data!$A:$A,$B12,Data!$C:$C,D$1)=0,"",SUMIFS(Data!$S:$S,Data!$A:$A,$B12,Data!$C:$C,D$1))</f>
        <v/>
      </c>
      <c r="E12" s="43">
        <f>IF(SUMIFS(Data!$S:$S,Data!$A:$A,$B12,Data!$C:$C,E$1)=0,"",SUMIFS(Data!$S:$S,Data!$A:$A,$B12,Data!$C:$C,E$1))</f>
        <v>4.8250000000000002</v>
      </c>
      <c r="F12" s="43">
        <f>IF(SUMIFS(Data!$S:$S,Data!$A:$A,$B12,Data!$C:$C,F$1)=0,"",SUMIFS(Data!$S:$S,Data!$A:$A,$B12,Data!$C:$C,F$1))</f>
        <v>3.9702380952380953</v>
      </c>
      <c r="G12" s="43">
        <f>IF(SUMIFS(Data!$S:$S,Data!$A:$A,$B12,Data!$C:$C,G$1)=0,"",SUMIFS(Data!$S:$S,Data!$A:$A,$B12,Data!$C:$C,G$1))</f>
        <v>3.9702380952380953</v>
      </c>
      <c r="H12" s="43">
        <f>IF(SUMIFS(Data!$S:$S,Data!$A:$A,$B12,Data!$C:$C,H$1)=0,"",SUMIFS(Data!$S:$S,Data!$A:$A,$B12,Data!$C:$C,H$1))</f>
        <v>3.8333333333333335</v>
      </c>
      <c r="I12" s="43">
        <f>IF(SUMIFS(Data!$S:$S,Data!$A:$A,$B12,Data!$C:$C,I$1)=0,"",SUMIFS(Data!$S:$S,Data!$A:$A,$B12,Data!$C:$C,I$1))</f>
        <v>4.9000000000000004</v>
      </c>
      <c r="J12" s="43">
        <f>IF(SUMIFS(Data!$S:$S,Data!$A:$A,$B12,Data!$C:$C,J$1)=0,"",SUMIFS(Data!$S:$S,Data!$A:$A,$B12,Data!$C:$C,J$1))</f>
        <v>3.2321428571428572</v>
      </c>
      <c r="K12" s="43">
        <f>IF(SUMIFS(Data!$S:$S,Data!$A:$A,$B12,Data!$C:$C,K$1)=0,"",SUMIFS(Data!$S:$S,Data!$A:$A,$B12,Data!$C:$C,K$1))</f>
        <v>4.125</v>
      </c>
      <c r="L12" s="43">
        <f>IF(SUMIFS(Data!$S:$S,Data!$A:$A,$B12,Data!$C:$C,L$1)=0,"",SUMIFS(Data!$S:$S,Data!$A:$A,$B12,Data!$C:$C,L$1))</f>
        <v>4.4749999999999996</v>
      </c>
      <c r="M12" s="43">
        <f>IF(SUMIFS(Data!$S:$S,Data!$A:$A,$B12,Data!$C:$C,M$1)=0,"",SUMIFS(Data!$S:$S,Data!$A:$A,$B12,Data!$C:$C,M$1))</f>
        <v>4.7249999999999996</v>
      </c>
      <c r="N12" s="43">
        <f>IF(SUMIFS(Data!$S:$S,Data!$A:$A,$B12,Data!$C:$C,N$1)=0,"",SUMIFS(Data!$S:$S,Data!$A:$A,$B12,Data!$C:$C,N$1))</f>
        <v>3</v>
      </c>
      <c r="O12" s="43">
        <f>IF(SUMIFS(Data!$S:$S,Data!$A:$A,$B12,Data!$C:$C,O$1)=0,"",SUMIFS(Data!$S:$S,Data!$A:$A,$B12,Data!$C:$C,O$1))</f>
        <v>4.2285714285714286</v>
      </c>
      <c r="P12" s="43" t="str">
        <f>IF(SUMIFS(Data!$S:$S,Data!$A:$A,$B12,Data!$C:$C,P$1)=0,"",SUMIFS(Data!$S:$S,Data!$A:$A,$B12,Data!$C:$C,P$1))</f>
        <v/>
      </c>
      <c r="Q12" s="43">
        <f>IF(SUMIFS(Data!$S:$S,Data!$A:$A,$B12,Data!$C:$C,Q$1)=0,"",SUMIFS(Data!$S:$S,Data!$A:$A,$B12,Data!$C:$C,Q$1))</f>
        <v>2.8815476190476188</v>
      </c>
      <c r="R12" s="43">
        <f>IF(SUMIFS(Data!$S:$S,Data!$A:$A,$B12,Data!$C:$C,R$1)=0,"",SUMIFS(Data!$S:$S,Data!$A:$A,$B12,Data!$C:$C,R$1))</f>
        <v>3.7107142857142859</v>
      </c>
      <c r="S12" s="43">
        <f>IF(SUMIFS(Data!$S:$S,Data!$A:$A,$B12,Data!$C:$C,S$1)=0,"",SUMIFS(Data!$S:$S,Data!$A:$A,$B12,Data!$C:$C,S$1))</f>
        <v>3.355952380952381</v>
      </c>
      <c r="T12" s="43">
        <f>IF(SUMIFS(Data!$S:$S,Data!$A:$A,$B12,Data!$C:$C,T$1)=0,"",SUMIFS(Data!$S:$S,Data!$A:$A,$B12,Data!$C:$C,T$1))</f>
        <v>2</v>
      </c>
      <c r="U12" s="43">
        <f>IF(SUMIFS(Data!X:X,Data!A:A,B12)&gt;12,5,IF(SUMIFS(Data!X:X,Data!A:A,B12)&gt;9,3, IF(SUMIFS(Data!X:X,Data!A:A,B12)&gt;4,1,0)))</f>
        <v>3</v>
      </c>
      <c r="V12" s="43">
        <f>SUM(C12:U12)</f>
        <v>60.232738095238098</v>
      </c>
      <c r="W12" s="43">
        <f>SUMIFS(Data!D:D,Data!A:A,B12)</f>
        <v>235.99</v>
      </c>
    </row>
    <row r="13" spans="1:23" ht="13.8" x14ac:dyDescent="0.3">
      <c r="A13" s="42">
        <v>12</v>
      </c>
      <c r="B13" s="42" t="s">
        <v>67</v>
      </c>
      <c r="C13" s="43">
        <f>IF(SUMIFS(Data!$S:$S,Data!$A:$A,$B13,Data!$C:$C,C$1)=0,"",SUMIFS(Data!$S:$S,Data!$A:$A,$B13,Data!$C:$C,C$1))</f>
        <v>4.375</v>
      </c>
      <c r="D13" s="43">
        <f>IF(SUMIFS(Data!$S:$S,Data!$A:$A,$B13,Data!$C:$C,D$1)=0,"",SUMIFS(Data!$S:$S,Data!$A:$A,$B13,Data!$C:$C,D$1))</f>
        <v>2.9113095238095239</v>
      </c>
      <c r="E13" s="43">
        <f>IF(SUMIFS(Data!$S:$S,Data!$A:$A,$B13,Data!$C:$C,E$1)=0,"",SUMIFS(Data!$S:$S,Data!$A:$A,$B13,Data!$C:$C,E$1))</f>
        <v>5.6986666666666661</v>
      </c>
      <c r="F13" s="43">
        <f>IF(SUMIFS(Data!$S:$S,Data!$A:$A,$B13,Data!$C:$C,F$1)=0,"",SUMIFS(Data!$S:$S,Data!$A:$A,$B13,Data!$C:$C,F$1))</f>
        <v>3.1011904761904763</v>
      </c>
      <c r="G13" s="43">
        <f>IF(SUMIFS(Data!$S:$S,Data!$A:$A,$B13,Data!$C:$C,G$1)=0,"",SUMIFS(Data!$S:$S,Data!$A:$A,$B13,Data!$C:$C,G$1))</f>
        <v>4.625</v>
      </c>
      <c r="H13" s="43">
        <f>IF(SUMIFS(Data!$S:$S,Data!$A:$A,$B13,Data!$C:$C,H$1)=0,"",SUMIFS(Data!$S:$S,Data!$A:$A,$B13,Data!$C:$C,H$1))</f>
        <v>5</v>
      </c>
      <c r="I13" s="43">
        <f>IF(SUMIFS(Data!$S:$S,Data!$A:$A,$B13,Data!$C:$C,I$1)=0,"",SUMIFS(Data!$S:$S,Data!$A:$A,$B13,Data!$C:$C,I$1))</f>
        <v>2.8035714285714288</v>
      </c>
      <c r="J13" s="43">
        <f>IF(SUMIFS(Data!$S:$S,Data!$A:$A,$B13,Data!$C:$C,J$1)=0,"",SUMIFS(Data!$S:$S,Data!$A:$A,$B13,Data!$C:$C,J$1))</f>
        <v>5.8740000000000006</v>
      </c>
      <c r="K13" s="43">
        <f>IF(SUMIFS(Data!$S:$S,Data!$A:$A,$B13,Data!$C:$C,K$1)=0,"",SUMIFS(Data!$S:$S,Data!$A:$A,$B13,Data!$C:$C,K$1))</f>
        <v>3.3065476190476191</v>
      </c>
      <c r="L13" s="43">
        <f>IF(SUMIFS(Data!$S:$S,Data!$A:$A,$B13,Data!$C:$C,L$1)=0,"",SUMIFS(Data!$S:$S,Data!$A:$A,$B13,Data!$C:$C,L$1))</f>
        <v>1.5</v>
      </c>
      <c r="M13" s="43" t="str">
        <f>IF(SUMIFS(Data!$S:$S,Data!$A:$A,$B13,Data!$C:$C,M$1)=0,"",SUMIFS(Data!$S:$S,Data!$A:$A,$B13,Data!$C:$C,M$1))</f>
        <v/>
      </c>
      <c r="N13" s="43">
        <f>IF(SUMIFS(Data!$S:$S,Data!$A:$A,$B13,Data!$C:$C,N$1)=0,"",SUMIFS(Data!$S:$S,Data!$A:$A,$B13,Data!$C:$C,N$1))</f>
        <v>3.6666666666666665</v>
      </c>
      <c r="O13" s="43" t="str">
        <f>IF(SUMIFS(Data!$S:$S,Data!$A:$A,$B13,Data!$C:$C,O$1)=0,"",SUMIFS(Data!$S:$S,Data!$A:$A,$B13,Data!$C:$C,O$1))</f>
        <v/>
      </c>
      <c r="P13" s="43" t="str">
        <f>IF(SUMIFS(Data!$S:$S,Data!$A:$A,$B13,Data!$C:$C,P$1)=0,"",SUMIFS(Data!$S:$S,Data!$A:$A,$B13,Data!$C:$C,P$1))</f>
        <v/>
      </c>
      <c r="Q13" s="43" t="str">
        <f>IF(SUMIFS(Data!$S:$S,Data!$A:$A,$B13,Data!$C:$C,Q$1)=0,"",SUMIFS(Data!$S:$S,Data!$A:$A,$B13,Data!$C:$C,Q$1))</f>
        <v/>
      </c>
      <c r="R13" s="43" t="str">
        <f>IF(SUMIFS(Data!$S:$S,Data!$A:$A,$B13,Data!$C:$C,R$1)=0,"",SUMIFS(Data!$S:$S,Data!$A:$A,$B13,Data!$C:$C,R$1))</f>
        <v/>
      </c>
      <c r="S13" s="43" t="str">
        <f>IF(SUMIFS(Data!$S:$S,Data!$A:$A,$B13,Data!$C:$C,S$1)=0,"",SUMIFS(Data!$S:$S,Data!$A:$A,$B13,Data!$C:$C,S$1))</f>
        <v/>
      </c>
      <c r="T13" s="43" t="str">
        <f>IF(SUMIFS(Data!$S:$S,Data!$A:$A,$B13,Data!$C:$C,T$1)=0,"",SUMIFS(Data!$S:$S,Data!$A:$A,$B13,Data!$C:$C,T$1))</f>
        <v/>
      </c>
      <c r="U13" s="43">
        <f>IF(SUMIFS(Data!X:X,Data!A:A,B13)&gt;12,5,IF(SUMIFS(Data!X:X,Data!A:A,B13)&gt;9,3, IF(SUMIFS(Data!X:X,Data!A:A,B13)&gt;4,1,0)))</f>
        <v>1</v>
      </c>
      <c r="V13" s="43">
        <f>SUM(C13:U13)</f>
        <v>43.861952380952381</v>
      </c>
      <c r="W13" s="43">
        <f>SUMIFS(Data!D:D,Data!A:A,B13)</f>
        <v>176.77</v>
      </c>
    </row>
    <row r="14" spans="1:23" ht="13.8" x14ac:dyDescent="0.3">
      <c r="A14" s="42">
        <v>13</v>
      </c>
      <c r="B14" s="42" t="s">
        <v>128</v>
      </c>
      <c r="C14" s="43">
        <f>IF(SUMIFS(Data!$S:$S,Data!$A:$A,$B14,Data!$C:$C,C$1)=0,"",SUMIFS(Data!$S:$S,Data!$A:$A,$B14,Data!$C:$C,C$1))</f>
        <v>4.7440476190476186</v>
      </c>
      <c r="D14" s="43">
        <f>IF(SUMIFS(Data!$S:$S,Data!$A:$A,$B14,Data!$C:$C,D$1)=0,"",SUMIFS(Data!$S:$S,Data!$A:$A,$B14,Data!$C:$C,D$1))</f>
        <v>4.480952380952381</v>
      </c>
      <c r="E14" s="43">
        <f>IF(SUMIFS(Data!$S:$S,Data!$A:$A,$B14,Data!$C:$C,E$1)=0,"",SUMIFS(Data!$S:$S,Data!$A:$A,$B14,Data!$C:$C,E$1))</f>
        <v>3.6928571428571431</v>
      </c>
      <c r="F14" s="43">
        <f>IF(SUMIFS(Data!$S:$S,Data!$A:$A,$B14,Data!$C:$C,F$1)=0,"",SUMIFS(Data!$S:$S,Data!$A:$A,$B14,Data!$C:$C,F$1))</f>
        <v>2.850595238095238</v>
      </c>
      <c r="G14" s="43">
        <f>IF(SUMIFS(Data!$S:$S,Data!$A:$A,$B14,Data!$C:$C,G$1)=0,"",SUMIFS(Data!$S:$S,Data!$A:$A,$B14,Data!$C:$C,G$1))</f>
        <v>2.6625000000000001</v>
      </c>
      <c r="H14" s="43">
        <f>IF(SUMIFS(Data!$S:$S,Data!$A:$A,$B14,Data!$C:$C,H$1)=0,"",SUMIFS(Data!$S:$S,Data!$A:$A,$B14,Data!$C:$C,H$1))</f>
        <v>4.166666666666667</v>
      </c>
      <c r="I14" s="43">
        <f>IF(SUMIFS(Data!$S:$S,Data!$A:$A,$B14,Data!$C:$C,I$1)=0,"",SUMIFS(Data!$S:$S,Data!$A:$A,$B14,Data!$C:$C,I$1))</f>
        <v>2.9827380952380951</v>
      </c>
      <c r="J14" s="43">
        <f>IF(SUMIFS(Data!$S:$S,Data!$A:$A,$B14,Data!$C:$C,J$1)=0,"",SUMIFS(Data!$S:$S,Data!$A:$A,$B14,Data!$C:$C,J$1))</f>
        <v>1.5</v>
      </c>
      <c r="K14" s="43" t="str">
        <f>IF(SUMIFS(Data!$S:$S,Data!$A:$A,$B14,Data!$C:$C,K$1)=0,"",SUMIFS(Data!$S:$S,Data!$A:$A,$B14,Data!$C:$C,K$1))</f>
        <v/>
      </c>
      <c r="L14" s="43" t="str">
        <f>IF(SUMIFS(Data!$S:$S,Data!$A:$A,$B14,Data!$C:$C,L$1)=0,"",SUMIFS(Data!$S:$S,Data!$A:$A,$B14,Data!$C:$C,L$1))</f>
        <v/>
      </c>
      <c r="M14" s="43" t="str">
        <f>IF(SUMIFS(Data!$S:$S,Data!$A:$A,$B14,Data!$C:$C,M$1)=0,"",SUMIFS(Data!$S:$S,Data!$A:$A,$B14,Data!$C:$C,M$1))</f>
        <v/>
      </c>
      <c r="N14" s="43">
        <f>IF(SUMIFS(Data!$S:$S,Data!$A:$A,$B14,Data!$C:$C,N$1)=0,"",SUMIFS(Data!$S:$S,Data!$A:$A,$B14,Data!$C:$C,N$1))</f>
        <v>0.16666666666666666</v>
      </c>
      <c r="O14" s="43">
        <f>IF(SUMIFS(Data!$S:$S,Data!$A:$A,$B14,Data!$C:$C,O$1)=0,"",SUMIFS(Data!$S:$S,Data!$A:$A,$B14,Data!$C:$C,O$1))</f>
        <v>1.8214285714285714</v>
      </c>
      <c r="P14" s="43">
        <f>IF(SUMIFS(Data!$S:$S,Data!$A:$A,$B14,Data!$C:$C,P$1)=0,"",SUMIFS(Data!$S:$S,Data!$A:$A,$B14,Data!$C:$C,P$1))</f>
        <v>2.4107142857142856</v>
      </c>
      <c r="Q14" s="43">
        <f>IF(SUMIFS(Data!$S:$S,Data!$A:$A,$B14,Data!$C:$C,Q$1)=0,"",SUMIFS(Data!$S:$S,Data!$A:$A,$B14,Data!$C:$C,Q$1))</f>
        <v>3.2517857142857141</v>
      </c>
      <c r="R14" s="43" t="str">
        <f>IF(SUMIFS(Data!$S:$S,Data!$A:$A,$B14,Data!$C:$C,R$1)=0,"",SUMIFS(Data!$S:$S,Data!$A:$A,$B14,Data!$C:$C,R$1))</f>
        <v/>
      </c>
      <c r="S14" s="43">
        <f>IF(SUMIFS(Data!$S:$S,Data!$A:$A,$B14,Data!$C:$C,S$1)=0,"",SUMIFS(Data!$S:$S,Data!$A:$A,$B14,Data!$C:$C,S$1))</f>
        <v>2.6666666666666665</v>
      </c>
      <c r="T14" s="43">
        <f>IF(SUMIFS(Data!$S:$S,Data!$A:$A,$B14,Data!$C:$C,T$1)=0,"",SUMIFS(Data!$S:$S,Data!$A:$A,$B14,Data!$C:$C,T$1))</f>
        <v>1.25</v>
      </c>
      <c r="U14" s="43">
        <f>IF(SUMIFS(Data!X:X,Data!A:A,B14)&gt;12,5,IF(SUMIFS(Data!X:X,Data!A:A,B14)&gt;9,3, IF(SUMIFS(Data!X:X,Data!A:A,B14)&gt;4,1,0)))</f>
        <v>3</v>
      </c>
      <c r="V14" s="43">
        <f>SUM(C14:U14)</f>
        <v>41.647619047619045</v>
      </c>
      <c r="W14" s="43">
        <f>SUMIFS(Data!D:D,Data!A:A,B14)</f>
        <v>106.74</v>
      </c>
    </row>
    <row r="15" spans="1:23" ht="13.8" x14ac:dyDescent="0.3">
      <c r="A15" s="42">
        <v>14</v>
      </c>
      <c r="B15" s="42" t="s">
        <v>81</v>
      </c>
      <c r="C15" s="43">
        <f>IF(SUMIFS(Data!$S:$S,Data!$A:$A,$B15,Data!$C:$C,C$1)=0,"",SUMIFS(Data!$S:$S,Data!$A:$A,$B15,Data!$C:$C,C$1))</f>
        <v>3.621428571428571</v>
      </c>
      <c r="D15" s="43">
        <f>IF(SUMIFS(Data!$S:$S,Data!$A:$A,$B15,Data!$C:$C,D$1)=0,"",SUMIFS(Data!$S:$S,Data!$A:$A,$B15,Data!$C:$C,D$1))</f>
        <v>1.8577380952380951</v>
      </c>
      <c r="E15" s="43">
        <f>IF(SUMIFS(Data!$S:$S,Data!$A:$A,$B15,Data!$C:$C,E$1)=0,"",SUMIFS(Data!$S:$S,Data!$A:$A,$B15,Data!$C:$C,E$1))</f>
        <v>2.5464285714285713</v>
      </c>
      <c r="F15" s="43">
        <f>IF(SUMIFS(Data!$S:$S,Data!$A:$A,$B15,Data!$C:$C,F$1)=0,"",SUMIFS(Data!$S:$S,Data!$A:$A,$B15,Data!$C:$C,F$1))</f>
        <v>2.6732142857142858</v>
      </c>
      <c r="G15" s="43">
        <f>IF(SUMIFS(Data!$S:$S,Data!$A:$A,$B15,Data!$C:$C,G$1)=0,"",SUMIFS(Data!$S:$S,Data!$A:$A,$B15,Data!$C:$C,G$1))</f>
        <v>4.125</v>
      </c>
      <c r="H15" s="43" t="str">
        <f>IF(SUMIFS(Data!$S:$S,Data!$A:$A,$B15,Data!$C:$C,H$1)=0,"",SUMIFS(Data!$S:$S,Data!$A:$A,$B15,Data!$C:$C,H$1))</f>
        <v/>
      </c>
      <c r="I15" s="43">
        <f>IF(SUMIFS(Data!$S:$S,Data!$A:$A,$B15,Data!$C:$C,I$1)=0,"",SUMIFS(Data!$S:$S,Data!$A:$A,$B15,Data!$C:$C,I$1))</f>
        <v>2.2952380952380951</v>
      </c>
      <c r="J15" s="43">
        <f>IF(SUMIFS(Data!$S:$S,Data!$A:$A,$B15,Data!$C:$C,J$1)=0,"",SUMIFS(Data!$S:$S,Data!$A:$A,$B15,Data!$C:$C,J$1))</f>
        <v>3.4142857142857141</v>
      </c>
      <c r="K15" s="43" t="str">
        <f>IF(SUMIFS(Data!$S:$S,Data!$A:$A,$B15,Data!$C:$C,K$1)=0,"",SUMIFS(Data!$S:$S,Data!$A:$A,$B15,Data!$C:$C,K$1))</f>
        <v/>
      </c>
      <c r="L15" s="43">
        <f>IF(SUMIFS(Data!$S:$S,Data!$A:$A,$B15,Data!$C:$C,L$1)=0,"",SUMIFS(Data!$S:$S,Data!$A:$A,$B15,Data!$C:$C,L$1))</f>
        <v>3.2946428571428568</v>
      </c>
      <c r="M15" s="43">
        <f>IF(SUMIFS(Data!$S:$S,Data!$A:$A,$B15,Data!$C:$C,M$1)=0,"",SUMIFS(Data!$S:$S,Data!$A:$A,$B15,Data!$C:$C,M$1))</f>
        <v>4</v>
      </c>
      <c r="N15" s="43">
        <f>IF(SUMIFS(Data!$S:$S,Data!$A:$A,$B15,Data!$C:$C,N$1)=0,"",SUMIFS(Data!$S:$S,Data!$A:$A,$B15,Data!$C:$C,N$1))</f>
        <v>0.16666666666666666</v>
      </c>
      <c r="O15" s="43">
        <f>IF(SUMIFS(Data!$S:$S,Data!$A:$A,$B15,Data!$C:$C,O$1)=0,"",SUMIFS(Data!$S:$S,Data!$A:$A,$B15,Data!$C:$C,O$1))</f>
        <v>2.2976190476190474</v>
      </c>
      <c r="P15" s="43" t="str">
        <f>IF(SUMIFS(Data!$S:$S,Data!$A:$A,$B15,Data!$C:$C,P$1)=0,"",SUMIFS(Data!$S:$S,Data!$A:$A,$B15,Data!$C:$C,P$1))</f>
        <v/>
      </c>
      <c r="Q15" s="43">
        <f>IF(SUMIFS(Data!$S:$S,Data!$A:$A,$B15,Data!$C:$C,Q$1)=0,"",SUMIFS(Data!$S:$S,Data!$A:$A,$B15,Data!$C:$C,Q$1))</f>
        <v>4</v>
      </c>
      <c r="R15" s="43">
        <f>IF(SUMIFS(Data!$S:$S,Data!$A:$A,$B15,Data!$C:$C,R$1)=0,"",SUMIFS(Data!$S:$S,Data!$A:$A,$B15,Data!$C:$C,R$1))</f>
        <v>1.925</v>
      </c>
      <c r="S15" s="43" t="str">
        <f>IF(SUMIFS(Data!$S:$S,Data!$A:$A,$B15,Data!$C:$C,S$1)=0,"",SUMIFS(Data!$S:$S,Data!$A:$A,$B15,Data!$C:$C,S$1))</f>
        <v/>
      </c>
      <c r="T15" s="43" t="str">
        <f>IF(SUMIFS(Data!$S:$S,Data!$A:$A,$B15,Data!$C:$C,T$1)=0,"",SUMIFS(Data!$S:$S,Data!$A:$A,$B15,Data!$C:$C,T$1))</f>
        <v/>
      </c>
      <c r="U15" s="43">
        <f>IF(SUMIFS(Data!X:X,Data!A:A,B15)&gt;12,5,IF(SUMIFS(Data!X:X,Data!A:A,B15)&gt;9,3, IF(SUMIFS(Data!X:X,Data!A:A,B15)&gt;4,1,0)))</f>
        <v>3</v>
      </c>
      <c r="V15" s="43">
        <f>SUM(C15:U15)</f>
        <v>39.217261904761898</v>
      </c>
      <c r="W15" s="43">
        <f>SUMIFS(Data!D:D,Data!A:A,B15)</f>
        <v>168.89999999999998</v>
      </c>
    </row>
    <row r="16" spans="1:23" ht="13.8" x14ac:dyDescent="0.3">
      <c r="A16" s="42">
        <v>15</v>
      </c>
      <c r="B16" s="42" t="s">
        <v>61</v>
      </c>
      <c r="C16" s="43">
        <f>IF(SUMIFS(Data!$S:$S,Data!$A:$A,$B16,Data!$C:$C,C$1)=0,"",SUMIFS(Data!$S:$S,Data!$A:$A,$B16,Data!$C:$C,C$1))</f>
        <v>2.9434523809523809</v>
      </c>
      <c r="D16" s="43">
        <f>IF(SUMIFS(Data!$S:$S,Data!$A:$A,$B16,Data!$C:$C,D$1)=0,"",SUMIFS(Data!$S:$S,Data!$A:$A,$B16,Data!$C:$C,D$1))</f>
        <v>4.7796666666666665</v>
      </c>
      <c r="E16" s="43">
        <f>IF(SUMIFS(Data!$S:$S,Data!$A:$A,$B16,Data!$C:$C,E$1)=0,"",SUMIFS(Data!$S:$S,Data!$A:$A,$B16,Data!$C:$C,E$1))</f>
        <v>1.6369047619047619</v>
      </c>
      <c r="F16" s="43" t="str">
        <f>IF(SUMIFS(Data!$S:$S,Data!$A:$A,$B16,Data!$C:$C,F$1)=0,"",SUMIFS(Data!$S:$S,Data!$A:$A,$B16,Data!$C:$C,F$1))</f>
        <v/>
      </c>
      <c r="G16" s="43">
        <f>IF(SUMIFS(Data!$S:$S,Data!$A:$A,$B16,Data!$C:$C,G$1)=0,"",SUMIFS(Data!$S:$S,Data!$A:$A,$B16,Data!$C:$C,G$1))</f>
        <v>3.7054761904761904</v>
      </c>
      <c r="H16" s="43">
        <f>IF(SUMIFS(Data!$S:$S,Data!$A:$A,$B16,Data!$C:$C,H$1)=0,"",SUMIFS(Data!$S:$S,Data!$A:$A,$B16,Data!$C:$C,H$1))</f>
        <v>0.83333333333333337</v>
      </c>
      <c r="I16" s="43">
        <f>IF(SUMIFS(Data!$S:$S,Data!$A:$A,$B16,Data!$C:$C,I$1)=0,"",SUMIFS(Data!$S:$S,Data!$A:$A,$B16,Data!$C:$C,I$1))</f>
        <v>5.5326666666666666</v>
      </c>
      <c r="J16" s="43">
        <f>IF(SUMIFS(Data!$S:$S,Data!$A:$A,$B16,Data!$C:$C,J$1)=0,"",SUMIFS(Data!$S:$S,Data!$A:$A,$B16,Data!$C:$C,J$1))</f>
        <v>1.9839285714285715</v>
      </c>
      <c r="K16" s="43" t="str">
        <f>IF(SUMIFS(Data!$S:$S,Data!$A:$A,$B16,Data!$C:$C,K$1)=0,"",SUMIFS(Data!$S:$S,Data!$A:$A,$B16,Data!$C:$C,K$1))</f>
        <v/>
      </c>
      <c r="L16" s="43" t="str">
        <f>IF(SUMIFS(Data!$S:$S,Data!$A:$A,$B16,Data!$C:$C,L$1)=0,"",SUMIFS(Data!$S:$S,Data!$A:$A,$B16,Data!$C:$C,L$1))</f>
        <v/>
      </c>
      <c r="M16" s="43" t="str">
        <f>IF(SUMIFS(Data!$S:$S,Data!$A:$A,$B16,Data!$C:$C,M$1)=0,"",SUMIFS(Data!$S:$S,Data!$A:$A,$B16,Data!$C:$C,M$1))</f>
        <v/>
      </c>
      <c r="N16" s="43">
        <f>IF(SUMIFS(Data!$S:$S,Data!$A:$A,$B16,Data!$C:$C,N$1)=0,"",SUMIFS(Data!$S:$S,Data!$A:$A,$B16,Data!$C:$C,N$1))</f>
        <v>4.333333333333333</v>
      </c>
      <c r="O16" s="43" t="str">
        <f>IF(SUMIFS(Data!$S:$S,Data!$A:$A,$B16,Data!$C:$C,O$1)=0,"",SUMIFS(Data!$S:$S,Data!$A:$A,$B16,Data!$C:$C,O$1))</f>
        <v/>
      </c>
      <c r="P16" s="43" t="str">
        <f>IF(SUMIFS(Data!$S:$S,Data!$A:$A,$B16,Data!$C:$C,P$1)=0,"",SUMIFS(Data!$S:$S,Data!$A:$A,$B16,Data!$C:$C,P$1))</f>
        <v/>
      </c>
      <c r="Q16" s="43">
        <f>IF(SUMIFS(Data!$S:$S,Data!$A:$A,$B16,Data!$C:$C,Q$1)=0,"",SUMIFS(Data!$S:$S,Data!$A:$A,$B16,Data!$C:$C,Q$1))</f>
        <v>4.0291666666666668</v>
      </c>
      <c r="R16" s="43" t="str">
        <f>IF(SUMIFS(Data!$S:$S,Data!$A:$A,$B16,Data!$C:$C,R$1)=0,"",SUMIFS(Data!$S:$S,Data!$A:$A,$B16,Data!$C:$C,R$1))</f>
        <v/>
      </c>
      <c r="S16" s="43" t="str">
        <f>IF(SUMIFS(Data!$S:$S,Data!$A:$A,$B16,Data!$C:$C,S$1)=0,"",SUMIFS(Data!$S:$S,Data!$A:$A,$B16,Data!$C:$C,S$1))</f>
        <v/>
      </c>
      <c r="T16" s="43">
        <f>IF(SUMIFS(Data!$S:$S,Data!$A:$A,$B16,Data!$C:$C,T$1)=0,"",SUMIFS(Data!$S:$S,Data!$A:$A,$B16,Data!$C:$C,T$1))</f>
        <v>2</v>
      </c>
      <c r="U16" s="43">
        <f>IF(SUMIFS(Data!X:X,Data!A:A,B16)&gt;12,5,IF(SUMIFS(Data!X:X,Data!A:A,B16)&gt;9,3, IF(SUMIFS(Data!X:X,Data!A:A,B16)&gt;4,1,0)))</f>
        <v>1</v>
      </c>
      <c r="V16" s="43">
        <f>SUM(C16:U16)</f>
        <v>32.777928571428568</v>
      </c>
      <c r="W16" s="43">
        <f>SUMIFS(Data!D:D,Data!A:A,B16)</f>
        <v>91.67</v>
      </c>
    </row>
    <row r="17" spans="1:23" ht="13.8" x14ac:dyDescent="0.3">
      <c r="A17" s="42">
        <v>16</v>
      </c>
      <c r="B17" s="42" t="s">
        <v>50</v>
      </c>
      <c r="C17" s="43">
        <f>IF(SUMIFS(Data!$S:$S,Data!$A:$A,$B17,Data!$C:$C,C$1)=0,"",SUMIFS(Data!$S:$S,Data!$A:$A,$B17,Data!$C:$C,C$1))</f>
        <v>2.3696428571428574</v>
      </c>
      <c r="D17" s="43">
        <f>IF(SUMIFS(Data!$S:$S,Data!$A:$A,$B17,Data!$C:$C,D$1)=0,"",SUMIFS(Data!$S:$S,Data!$A:$A,$B17,Data!$C:$C,D$1))</f>
        <v>2.532142857142857</v>
      </c>
      <c r="E17" s="43">
        <f>IF(SUMIFS(Data!$S:$S,Data!$A:$A,$B17,Data!$C:$C,E$1)=0,"",SUMIFS(Data!$S:$S,Data!$A:$A,$B17,Data!$C:$C,E$1))</f>
        <v>2.1321428571428571</v>
      </c>
      <c r="F17" s="43">
        <f>IF(SUMIFS(Data!$S:$S,Data!$A:$A,$B17,Data!$C:$C,F$1)=0,"",SUMIFS(Data!$S:$S,Data!$A:$A,$B17,Data!$C:$C,F$1))</f>
        <v>3.3692380952380949</v>
      </c>
      <c r="G17" s="43" t="str">
        <f>IF(SUMIFS(Data!$S:$S,Data!$A:$A,$B17,Data!$C:$C,G$1)=0,"",SUMIFS(Data!$S:$S,Data!$A:$A,$B17,Data!$C:$C,G$1))</f>
        <v/>
      </c>
      <c r="H17" s="43">
        <f>IF(SUMIFS(Data!$S:$S,Data!$A:$A,$B17,Data!$C:$C,H$1)=0,"",SUMIFS(Data!$S:$S,Data!$A:$A,$B17,Data!$C:$C,H$1))</f>
        <v>2.6666666666666665</v>
      </c>
      <c r="I17" s="43" t="str">
        <f>IF(SUMIFS(Data!$S:$S,Data!$A:$A,$B17,Data!$C:$C,I$1)=0,"",SUMIFS(Data!$S:$S,Data!$A:$A,$B17,Data!$C:$C,I$1))</f>
        <v/>
      </c>
      <c r="J17" s="43">
        <f>IF(SUMIFS(Data!$S:$S,Data!$A:$A,$B17,Data!$C:$C,J$1)=0,"",SUMIFS(Data!$S:$S,Data!$A:$A,$B17,Data!$C:$C,J$1))</f>
        <v>3.6940952380952377</v>
      </c>
      <c r="K17" s="43" t="str">
        <f>IF(SUMIFS(Data!$S:$S,Data!$A:$A,$B17,Data!$C:$C,K$1)=0,"",SUMIFS(Data!$S:$S,Data!$A:$A,$B17,Data!$C:$C,K$1))</f>
        <v/>
      </c>
      <c r="L17" s="43" t="str">
        <f>IF(SUMIFS(Data!$S:$S,Data!$A:$A,$B17,Data!$C:$C,L$1)=0,"",SUMIFS(Data!$S:$S,Data!$A:$A,$B17,Data!$C:$C,L$1))</f>
        <v/>
      </c>
      <c r="M17" s="43">
        <f>IF(SUMIFS(Data!$S:$S,Data!$A:$A,$B17,Data!$C:$C,M$1)=0,"",SUMIFS(Data!$S:$S,Data!$A:$A,$B17,Data!$C:$C,M$1))</f>
        <v>2.6054523809523809</v>
      </c>
      <c r="N17" s="43">
        <f>IF(SUMIFS(Data!$S:$S,Data!$A:$A,$B17,Data!$C:$C,N$1)=0,"",SUMIFS(Data!$S:$S,Data!$A:$A,$B17,Data!$C:$C,N$1))</f>
        <v>1.6666666666666667</v>
      </c>
      <c r="O17" s="43">
        <f>IF(SUMIFS(Data!$S:$S,Data!$A:$A,$B17,Data!$C:$C,O$1)=0,"",SUMIFS(Data!$S:$S,Data!$A:$A,$B17,Data!$C:$C,O$1))</f>
        <v>2.1773809523809522</v>
      </c>
      <c r="P17" s="43">
        <f>IF(SUMIFS(Data!$S:$S,Data!$A:$A,$B17,Data!$C:$C,P$1)=0,"",SUMIFS(Data!$S:$S,Data!$A:$A,$B17,Data!$C:$C,P$1))</f>
        <v>3.0764999999999998</v>
      </c>
      <c r="Q17" s="43">
        <f>IF(SUMIFS(Data!$S:$S,Data!$A:$A,$B17,Data!$C:$C,Q$1)=0,"",SUMIFS(Data!$S:$S,Data!$A:$A,$B17,Data!$C:$C,Q$1))</f>
        <v>2.7398809523809522</v>
      </c>
      <c r="R17" s="43" t="str">
        <f>IF(SUMIFS(Data!$S:$S,Data!$A:$A,$B17,Data!$C:$C,R$1)=0,"",SUMIFS(Data!$S:$S,Data!$A:$A,$B17,Data!$C:$C,R$1))</f>
        <v/>
      </c>
      <c r="S17" s="43" t="str">
        <f>IF(SUMIFS(Data!$S:$S,Data!$A:$A,$B17,Data!$C:$C,S$1)=0,"",SUMIFS(Data!$S:$S,Data!$A:$A,$B17,Data!$C:$C,S$1))</f>
        <v/>
      </c>
      <c r="T17" s="43">
        <f>IF(SUMIFS(Data!$S:$S,Data!$A:$A,$B17,Data!$C:$C,T$1)=0,"",SUMIFS(Data!$S:$S,Data!$A:$A,$B17,Data!$C:$C,T$1))</f>
        <v>1.25</v>
      </c>
      <c r="U17" s="43">
        <f>IF(SUMIFS(Data!X:X,Data!A:A,B17)&gt;12,5,IF(SUMIFS(Data!X:X,Data!A:A,B17)&gt;9,3, IF(SUMIFS(Data!X:X,Data!A:A,B17)&gt;4,1,0)))</f>
        <v>1</v>
      </c>
      <c r="V17" s="43">
        <f>SUM(C17:U17)</f>
        <v>31.279809523809526</v>
      </c>
      <c r="W17" s="43">
        <f>SUMIFS(Data!D:D,Data!A:A,B17)</f>
        <v>83.94</v>
      </c>
    </row>
    <row r="18" spans="1:23" ht="13.8" x14ac:dyDescent="0.3">
      <c r="A18" s="42">
        <v>17</v>
      </c>
      <c r="B18" s="42" t="s">
        <v>154</v>
      </c>
      <c r="C18" s="43">
        <f>IF(SUMIFS(Data!$S:$S,Data!$A:$A,$B18,Data!$C:$C,C$1)=0,"",SUMIFS(Data!$S:$S,Data!$A:$A,$B18,Data!$C:$C,C$1))</f>
        <v>3.9178571428571427</v>
      </c>
      <c r="D18" s="43">
        <f>IF(SUMIFS(Data!$S:$S,Data!$A:$A,$B18,Data!$C:$C,D$1)=0,"",SUMIFS(Data!$S:$S,Data!$A:$A,$B18,Data!$C:$C,D$1))</f>
        <v>9.6166666666666671</v>
      </c>
      <c r="E18" s="43">
        <f>IF(SUMIFS(Data!$S:$S,Data!$A:$A,$B18,Data!$C:$C,E$1)=0,"",SUMIFS(Data!$S:$S,Data!$A:$A,$B18,Data!$C:$C,E$1))</f>
        <v>4.9000000000000004</v>
      </c>
      <c r="F18" s="43">
        <f>IF(SUMIFS(Data!$S:$S,Data!$A:$A,$B18,Data!$C:$C,F$1)=0,"",SUMIFS(Data!$S:$S,Data!$A:$A,$B18,Data!$C:$C,F$1))</f>
        <v>4.2874047619047619</v>
      </c>
      <c r="G18" s="43">
        <f>IF(SUMIFS(Data!$S:$S,Data!$A:$A,$B18,Data!$C:$C,G$1)=0,"",SUMIFS(Data!$S:$S,Data!$A:$A,$B18,Data!$C:$C,G$1))</f>
        <v>3.7571428571428571</v>
      </c>
      <c r="H18" s="43">
        <f>IF(SUMIFS(Data!$S:$S,Data!$A:$A,$B18,Data!$C:$C,H$1)=0,"",SUMIFS(Data!$S:$S,Data!$A:$A,$B18,Data!$C:$C,H$1))</f>
        <v>4.5</v>
      </c>
      <c r="I18" s="43" t="str">
        <f>IF(SUMIFS(Data!$S:$S,Data!$A:$A,$B18,Data!$C:$C,I$1)=0,"",SUMIFS(Data!$S:$S,Data!$A:$A,$B18,Data!$C:$C,I$1))</f>
        <v/>
      </c>
      <c r="J18" s="43" t="str">
        <f>IF(SUMIFS(Data!$S:$S,Data!$A:$A,$B18,Data!$C:$C,J$1)=0,"",SUMIFS(Data!$S:$S,Data!$A:$A,$B18,Data!$C:$C,J$1))</f>
        <v/>
      </c>
      <c r="K18" s="43" t="str">
        <f>IF(SUMIFS(Data!$S:$S,Data!$A:$A,$B18,Data!$C:$C,K$1)=0,"",SUMIFS(Data!$S:$S,Data!$A:$A,$B18,Data!$C:$C,K$1))</f>
        <v/>
      </c>
      <c r="L18" s="43" t="str">
        <f>IF(SUMIFS(Data!$S:$S,Data!$A:$A,$B18,Data!$C:$C,L$1)=0,"",SUMIFS(Data!$S:$S,Data!$A:$A,$B18,Data!$C:$C,L$1))</f>
        <v/>
      </c>
      <c r="M18" s="43" t="str">
        <f>IF(SUMIFS(Data!$S:$S,Data!$A:$A,$B18,Data!$C:$C,M$1)=0,"",SUMIFS(Data!$S:$S,Data!$A:$A,$B18,Data!$C:$C,M$1))</f>
        <v/>
      </c>
      <c r="N18" s="43" t="str">
        <f>IF(SUMIFS(Data!$S:$S,Data!$A:$A,$B18,Data!$C:$C,N$1)=0,"",SUMIFS(Data!$S:$S,Data!$A:$A,$B18,Data!$C:$C,N$1))</f>
        <v/>
      </c>
      <c r="O18" s="43" t="str">
        <f>IF(SUMIFS(Data!$S:$S,Data!$A:$A,$B18,Data!$C:$C,O$1)=0,"",SUMIFS(Data!$S:$S,Data!$A:$A,$B18,Data!$C:$C,O$1))</f>
        <v/>
      </c>
      <c r="P18" s="43" t="str">
        <f>IF(SUMIFS(Data!$S:$S,Data!$A:$A,$B18,Data!$C:$C,P$1)=0,"",SUMIFS(Data!$S:$S,Data!$A:$A,$B18,Data!$C:$C,P$1))</f>
        <v/>
      </c>
      <c r="Q18" s="43" t="str">
        <f>IF(SUMIFS(Data!$S:$S,Data!$A:$A,$B18,Data!$C:$C,Q$1)=0,"",SUMIFS(Data!$S:$S,Data!$A:$A,$B18,Data!$C:$C,Q$1))</f>
        <v/>
      </c>
      <c r="R18" s="43" t="str">
        <f>IF(SUMIFS(Data!$S:$S,Data!$A:$A,$B18,Data!$C:$C,R$1)=0,"",SUMIFS(Data!$S:$S,Data!$A:$A,$B18,Data!$C:$C,R$1))</f>
        <v/>
      </c>
      <c r="S18" s="43" t="str">
        <f>IF(SUMIFS(Data!$S:$S,Data!$A:$A,$B18,Data!$C:$C,S$1)=0,"",SUMIFS(Data!$S:$S,Data!$A:$A,$B18,Data!$C:$C,S$1))</f>
        <v/>
      </c>
      <c r="T18" s="43" t="str">
        <f>IF(SUMIFS(Data!$S:$S,Data!$A:$A,$B18,Data!$C:$C,T$1)=0,"",SUMIFS(Data!$S:$S,Data!$A:$A,$B18,Data!$C:$C,T$1))</f>
        <v/>
      </c>
      <c r="U18" s="43">
        <f>IF(SUMIFS(Data!X:X,Data!A:A,B18)&gt;12,5,IF(SUMIFS(Data!X:X,Data!A:A,B18)&gt;9,3, IF(SUMIFS(Data!X:X,Data!A:A,B18)&gt;4,1,0)))</f>
        <v>0</v>
      </c>
      <c r="V18" s="43">
        <f>SUM(C18:U18)</f>
        <v>30.979071428571427</v>
      </c>
      <c r="W18" s="43">
        <f>SUMIFS(Data!D:D,Data!A:A,B18)</f>
        <v>249.35</v>
      </c>
    </row>
    <row r="19" spans="1:23" ht="13.8" x14ac:dyDescent="0.3">
      <c r="A19" s="42">
        <v>18</v>
      </c>
      <c r="B19" s="42" t="s">
        <v>52</v>
      </c>
      <c r="C19" s="43">
        <f>IF(SUMIFS(Data!$S:$S,Data!$A:$A,$B19,Data!$C:$C,C$1)=0,"",SUMIFS(Data!$S:$S,Data!$A:$A,$B19,Data!$C:$C,C$1))</f>
        <v>2.5249999999999995</v>
      </c>
      <c r="D19" s="43" t="str">
        <f>IF(SUMIFS(Data!$S:$S,Data!$A:$A,$B19,Data!$C:$C,D$1)=0,"",SUMIFS(Data!$S:$S,Data!$A:$A,$B19,Data!$C:$C,D$1))</f>
        <v/>
      </c>
      <c r="E19" s="43">
        <f>IF(SUMIFS(Data!$S:$S,Data!$A:$A,$B19,Data!$C:$C,E$1)=0,"",SUMIFS(Data!$S:$S,Data!$A:$A,$B19,Data!$C:$C,E$1))</f>
        <v>2.1749999999999998</v>
      </c>
      <c r="F19" s="43">
        <f>IF(SUMIFS(Data!$S:$S,Data!$A:$A,$B19,Data!$C:$C,F$1)=0,"",SUMIFS(Data!$S:$S,Data!$A:$A,$B19,Data!$C:$C,F$1))</f>
        <v>1.8476190476190477</v>
      </c>
      <c r="G19" s="43">
        <f>IF(SUMIFS(Data!$S:$S,Data!$A:$A,$B19,Data!$C:$C,G$1)=0,"",SUMIFS(Data!$S:$S,Data!$A:$A,$B19,Data!$C:$C,G$1))</f>
        <v>2.5249999999999995</v>
      </c>
      <c r="H19" s="43">
        <f>IF(SUMIFS(Data!$S:$S,Data!$A:$A,$B19,Data!$C:$C,H$1)=0,"",SUMIFS(Data!$S:$S,Data!$A:$A,$B19,Data!$C:$C,H$1))</f>
        <v>2</v>
      </c>
      <c r="I19" s="43">
        <f>IF(SUMIFS(Data!$S:$S,Data!$A:$A,$B19,Data!$C:$C,I$1)=0,"",SUMIFS(Data!$S:$S,Data!$A:$A,$B19,Data!$C:$C,I$1))</f>
        <v>1.7785714285714285</v>
      </c>
      <c r="J19" s="43" t="str">
        <f>IF(SUMIFS(Data!$S:$S,Data!$A:$A,$B19,Data!$C:$C,J$1)=0,"",SUMIFS(Data!$S:$S,Data!$A:$A,$B19,Data!$C:$C,J$1))</f>
        <v/>
      </c>
      <c r="K19" s="43">
        <f>IF(SUMIFS(Data!$S:$S,Data!$A:$A,$B19,Data!$C:$C,K$1)=0,"",SUMIFS(Data!$S:$S,Data!$A:$A,$B19,Data!$C:$C,K$1))</f>
        <v>1.8547619047619048</v>
      </c>
      <c r="L19" s="43" t="str">
        <f>IF(SUMIFS(Data!$S:$S,Data!$A:$A,$B19,Data!$C:$C,L$1)=0,"",SUMIFS(Data!$S:$S,Data!$A:$A,$B19,Data!$C:$C,L$1))</f>
        <v/>
      </c>
      <c r="M19" s="43" t="str">
        <f>IF(SUMIFS(Data!$S:$S,Data!$A:$A,$B19,Data!$C:$C,M$1)=0,"",SUMIFS(Data!$S:$S,Data!$A:$A,$B19,Data!$C:$C,M$1))</f>
        <v/>
      </c>
      <c r="N19" s="43">
        <f>IF(SUMIFS(Data!$S:$S,Data!$A:$A,$B19,Data!$C:$C,N$1)=0,"",SUMIFS(Data!$S:$S,Data!$A:$A,$B19,Data!$C:$C,N$1))</f>
        <v>0.83333333333333337</v>
      </c>
      <c r="O19" s="43" t="str">
        <f>IF(SUMIFS(Data!$S:$S,Data!$A:$A,$B19,Data!$C:$C,O$1)=0,"",SUMIFS(Data!$S:$S,Data!$A:$A,$B19,Data!$C:$C,O$1))</f>
        <v/>
      </c>
      <c r="P19" s="43" t="str">
        <f>IF(SUMIFS(Data!$S:$S,Data!$A:$A,$B19,Data!$C:$C,P$1)=0,"",SUMIFS(Data!$S:$S,Data!$A:$A,$B19,Data!$C:$C,P$1))</f>
        <v/>
      </c>
      <c r="Q19" s="43">
        <f>IF(SUMIFS(Data!$S:$S,Data!$A:$A,$B19,Data!$C:$C,Q$1)=0,"",SUMIFS(Data!$S:$S,Data!$A:$A,$B19,Data!$C:$C,Q$1))</f>
        <v>3.4335476190476193</v>
      </c>
      <c r="R19" s="43">
        <f>IF(SUMIFS(Data!$S:$S,Data!$A:$A,$B19,Data!$C:$C,R$1)=0,"",SUMIFS(Data!$S:$S,Data!$A:$A,$B19,Data!$C:$C,R$1))</f>
        <v>1.9767857142857141</v>
      </c>
      <c r="S19" s="43" t="str">
        <f>IF(SUMIFS(Data!$S:$S,Data!$A:$A,$B19,Data!$C:$C,S$1)=0,"",SUMIFS(Data!$S:$S,Data!$A:$A,$B19,Data!$C:$C,S$1))</f>
        <v/>
      </c>
      <c r="T19" s="43">
        <f>IF(SUMIFS(Data!$S:$S,Data!$A:$A,$B19,Data!$C:$C,T$1)=0,"",SUMIFS(Data!$S:$S,Data!$A:$A,$B19,Data!$C:$C,T$1))</f>
        <v>3.25</v>
      </c>
      <c r="U19" s="43">
        <f>IF(SUMIFS(Data!X:X,Data!A:A,B19)&gt;12,5,IF(SUMIFS(Data!X:X,Data!A:A,B19)&gt;9,3, IF(SUMIFS(Data!X:X,Data!A:A,B19)&gt;4,1,0)))</f>
        <v>1</v>
      </c>
      <c r="V19" s="43">
        <f>SUM(C19:U19)</f>
        <v>25.199619047619048</v>
      </c>
      <c r="W19" s="43">
        <f>SUMIFS(Data!D:D,Data!A:A,B19)</f>
        <v>93.780000000000015</v>
      </c>
    </row>
    <row r="20" spans="1:23" ht="13.8" x14ac:dyDescent="0.3">
      <c r="A20" s="42">
        <v>19</v>
      </c>
      <c r="B20" s="42" t="s">
        <v>60</v>
      </c>
      <c r="C20" s="43">
        <f>IF(SUMIFS(Data!$S:$S,Data!$A:$A,$B20,Data!$C:$C,C$1)=0,"",SUMIFS(Data!$S:$S,Data!$A:$A,$B20,Data!$C:$C,C$1))</f>
        <v>2.0535714285714284</v>
      </c>
      <c r="D20" s="43" t="str">
        <f>IF(SUMIFS(Data!$S:$S,Data!$A:$A,$B20,Data!$C:$C,D$1)=0,"",SUMIFS(Data!$S:$S,Data!$A:$A,$B20,Data!$C:$C,D$1))</f>
        <v/>
      </c>
      <c r="E20" s="43">
        <f>IF(SUMIFS(Data!$S:$S,Data!$A:$A,$B20,Data!$C:$C,E$1)=0,"",SUMIFS(Data!$S:$S,Data!$A:$A,$B20,Data!$C:$C,E$1))</f>
        <v>2.0517857142857143</v>
      </c>
      <c r="F20" s="43">
        <f>IF(SUMIFS(Data!$S:$S,Data!$A:$A,$B20,Data!$C:$C,F$1)=0,"",SUMIFS(Data!$S:$S,Data!$A:$A,$B20,Data!$C:$C,F$1))</f>
        <v>2.011047619047619</v>
      </c>
      <c r="G20" s="43">
        <f>IF(SUMIFS(Data!$S:$S,Data!$A:$A,$B20,Data!$C:$C,G$1)=0,"",SUMIFS(Data!$S:$S,Data!$A:$A,$B20,Data!$C:$C,G$1))</f>
        <v>2.6249285714285713</v>
      </c>
      <c r="H20" s="43">
        <f>IF(SUMIFS(Data!$S:$S,Data!$A:$A,$B20,Data!$C:$C,H$1)=0,"",SUMIFS(Data!$S:$S,Data!$A:$A,$B20,Data!$C:$C,H$1))</f>
        <v>2.5</v>
      </c>
      <c r="I20" s="43" t="str">
        <f>IF(SUMIFS(Data!$S:$S,Data!$A:$A,$B20,Data!$C:$C,I$1)=0,"",SUMIFS(Data!$S:$S,Data!$A:$A,$B20,Data!$C:$C,I$1))</f>
        <v/>
      </c>
      <c r="J20" s="43">
        <f>IF(SUMIFS(Data!$S:$S,Data!$A:$A,$B20,Data!$C:$C,J$1)=0,"",SUMIFS(Data!$S:$S,Data!$A:$A,$B20,Data!$C:$C,J$1))</f>
        <v>1.8053571428571429</v>
      </c>
      <c r="K20" s="43" t="str">
        <f>IF(SUMIFS(Data!$S:$S,Data!$A:$A,$B20,Data!$C:$C,K$1)=0,"",SUMIFS(Data!$S:$S,Data!$A:$A,$B20,Data!$C:$C,K$1))</f>
        <v/>
      </c>
      <c r="L20" s="43">
        <f>IF(SUMIFS(Data!$S:$S,Data!$A:$A,$B20,Data!$C:$C,L$1)=0,"",SUMIFS(Data!$S:$S,Data!$A:$A,$B20,Data!$C:$C,L$1))</f>
        <v>2.0446428571428572</v>
      </c>
      <c r="M20" s="43">
        <f>IF(SUMIFS(Data!$S:$S,Data!$A:$A,$B20,Data!$C:$C,M$1)=0,"",SUMIFS(Data!$S:$S,Data!$A:$A,$B20,Data!$C:$C,M$1))</f>
        <v>0.59761904761904749</v>
      </c>
      <c r="N20" s="43">
        <f>IF(SUMIFS(Data!$S:$S,Data!$A:$A,$B20,Data!$C:$C,N$1)=0,"",SUMIFS(Data!$S:$S,Data!$A:$A,$B20,Data!$C:$C,N$1))</f>
        <v>1.6666666666666667</v>
      </c>
      <c r="O20" s="43" t="str">
        <f>IF(SUMIFS(Data!$S:$S,Data!$A:$A,$B20,Data!$C:$C,O$1)=0,"",SUMIFS(Data!$S:$S,Data!$A:$A,$B20,Data!$C:$C,O$1))</f>
        <v/>
      </c>
      <c r="P20" s="43" t="str">
        <f>IF(SUMIFS(Data!$S:$S,Data!$A:$A,$B20,Data!$C:$C,P$1)=0,"",SUMIFS(Data!$S:$S,Data!$A:$A,$B20,Data!$C:$C,P$1))</f>
        <v/>
      </c>
      <c r="Q20" s="43">
        <f>IF(SUMIFS(Data!$S:$S,Data!$A:$A,$B20,Data!$C:$C,Q$1)=0,"",SUMIFS(Data!$S:$S,Data!$A:$A,$B20,Data!$C:$C,Q$1))</f>
        <v>2.0392857142857141</v>
      </c>
      <c r="R20" s="43" t="str">
        <f>IF(SUMIFS(Data!$S:$S,Data!$A:$A,$B20,Data!$C:$C,R$1)=0,"",SUMIFS(Data!$S:$S,Data!$A:$A,$B20,Data!$C:$C,R$1))</f>
        <v/>
      </c>
      <c r="S20" s="43" t="str">
        <f>IF(SUMIFS(Data!$S:$S,Data!$A:$A,$B20,Data!$C:$C,S$1)=0,"",SUMIFS(Data!$S:$S,Data!$A:$A,$B20,Data!$C:$C,S$1))</f>
        <v/>
      </c>
      <c r="T20" s="43">
        <f>IF(SUMIFS(Data!$S:$S,Data!$A:$A,$B20,Data!$C:$C,T$1)=0,"",SUMIFS(Data!$S:$S,Data!$A:$A,$B20,Data!$C:$C,T$1))</f>
        <v>1.5</v>
      </c>
      <c r="U20" s="43">
        <f>IF(SUMIFS(Data!X:X,Data!A:A,B20)&gt;12,5,IF(SUMIFS(Data!X:X,Data!A:A,B20)&gt;9,3, IF(SUMIFS(Data!X:X,Data!A:A,B20)&gt;4,1,0)))</f>
        <v>1</v>
      </c>
      <c r="V20" s="43">
        <f>SUM(C20:U20)</f>
        <v>21.894904761904765</v>
      </c>
      <c r="W20" s="43">
        <f>SUMIFS(Data!D:D,Data!A:A,B20)</f>
        <v>92.98</v>
      </c>
    </row>
    <row r="21" spans="1:23" ht="13.8" x14ac:dyDescent="0.3">
      <c r="A21" s="42">
        <v>20</v>
      </c>
      <c r="B21" s="42" t="s">
        <v>55</v>
      </c>
      <c r="C21" s="43">
        <f>IF(SUMIFS(Data!$S:$S,Data!$A:$A,$B21,Data!$C:$C,C$1)=0,"",SUMIFS(Data!$S:$S,Data!$A:$A,$B21,Data!$C:$C,C$1))</f>
        <v>5</v>
      </c>
      <c r="D21" s="43" t="str">
        <f>IF(SUMIFS(Data!$S:$S,Data!$A:$A,$B21,Data!$C:$C,D$1)=0,"",SUMIFS(Data!$S:$S,Data!$A:$A,$B21,Data!$C:$C,D$1))</f>
        <v/>
      </c>
      <c r="E21" s="43">
        <f>IF(SUMIFS(Data!$S:$S,Data!$A:$A,$B21,Data!$C:$C,E$1)=0,"",SUMIFS(Data!$S:$S,Data!$A:$A,$B21,Data!$C:$C,E$1))</f>
        <v>3.8232142857142857</v>
      </c>
      <c r="F21" s="43">
        <f>IF(SUMIFS(Data!$S:$S,Data!$A:$A,$B21,Data!$C:$C,F$1)=0,"",SUMIFS(Data!$S:$S,Data!$A:$A,$B21,Data!$C:$C,F$1))</f>
        <v>1.35</v>
      </c>
      <c r="G21" s="43" t="str">
        <f>IF(SUMIFS(Data!$S:$S,Data!$A:$A,$B21,Data!$C:$C,G$1)=0,"",SUMIFS(Data!$S:$S,Data!$A:$A,$B21,Data!$C:$C,G$1))</f>
        <v/>
      </c>
      <c r="H21" s="43">
        <f>IF(SUMIFS(Data!$S:$S,Data!$A:$A,$B21,Data!$C:$C,H$1)=0,"",SUMIFS(Data!$S:$S,Data!$A:$A,$B21,Data!$C:$C,H$1))</f>
        <v>3.1666666666666665</v>
      </c>
      <c r="I21" s="43" t="str">
        <f>IF(SUMIFS(Data!$S:$S,Data!$A:$A,$B21,Data!$C:$C,I$1)=0,"",SUMIFS(Data!$S:$S,Data!$A:$A,$B21,Data!$C:$C,I$1))</f>
        <v/>
      </c>
      <c r="J21" s="43">
        <f>IF(SUMIFS(Data!$S:$S,Data!$A:$A,$B21,Data!$C:$C,J$1)=0,"",SUMIFS(Data!$S:$S,Data!$A:$A,$B21,Data!$C:$C,J$1))</f>
        <v>2.0446428571428572</v>
      </c>
      <c r="K21" s="43" t="str">
        <f>IF(SUMIFS(Data!$S:$S,Data!$A:$A,$B21,Data!$C:$C,K$1)=0,"",SUMIFS(Data!$S:$S,Data!$A:$A,$B21,Data!$C:$C,K$1))</f>
        <v/>
      </c>
      <c r="L21" s="43">
        <f>IF(SUMIFS(Data!$S:$S,Data!$A:$A,$B21,Data!$C:$C,L$1)=0,"",SUMIFS(Data!$S:$S,Data!$A:$A,$B21,Data!$C:$C,L$1))</f>
        <v>2.6892857142857141</v>
      </c>
      <c r="M21" s="43" t="str">
        <f>IF(SUMIFS(Data!$S:$S,Data!$A:$A,$B21,Data!$C:$C,M$1)=0,"",SUMIFS(Data!$S:$S,Data!$A:$A,$B21,Data!$C:$C,M$1))</f>
        <v/>
      </c>
      <c r="N21" s="43">
        <f>IF(SUMIFS(Data!$S:$S,Data!$A:$A,$B21,Data!$C:$C,N$1)=0,"",SUMIFS(Data!$S:$S,Data!$A:$A,$B21,Data!$C:$C,N$1))</f>
        <v>0.5</v>
      </c>
      <c r="O21" s="43" t="str">
        <f>IF(SUMIFS(Data!$S:$S,Data!$A:$A,$B21,Data!$C:$C,O$1)=0,"",SUMIFS(Data!$S:$S,Data!$A:$A,$B21,Data!$C:$C,O$1))</f>
        <v/>
      </c>
      <c r="P21" s="43" t="str">
        <f>IF(SUMIFS(Data!$S:$S,Data!$A:$A,$B21,Data!$C:$C,P$1)=0,"",SUMIFS(Data!$S:$S,Data!$A:$A,$B21,Data!$C:$C,P$1))</f>
        <v/>
      </c>
      <c r="Q21" s="43" t="str">
        <f>IF(SUMIFS(Data!$S:$S,Data!$A:$A,$B21,Data!$C:$C,Q$1)=0,"",SUMIFS(Data!$S:$S,Data!$A:$A,$B21,Data!$C:$C,Q$1))</f>
        <v/>
      </c>
      <c r="R21" s="43" t="str">
        <f>IF(SUMIFS(Data!$S:$S,Data!$A:$A,$B21,Data!$C:$C,R$1)=0,"",SUMIFS(Data!$S:$S,Data!$A:$A,$B21,Data!$C:$C,R$1))</f>
        <v/>
      </c>
      <c r="S21" s="43" t="str">
        <f>IF(SUMIFS(Data!$S:$S,Data!$A:$A,$B21,Data!$C:$C,S$1)=0,"",SUMIFS(Data!$S:$S,Data!$A:$A,$B21,Data!$C:$C,S$1))</f>
        <v/>
      </c>
      <c r="T21" s="43" t="str">
        <f>IF(SUMIFS(Data!$S:$S,Data!$A:$A,$B21,Data!$C:$C,T$1)=0,"",SUMIFS(Data!$S:$S,Data!$A:$A,$B21,Data!$C:$C,T$1))</f>
        <v/>
      </c>
      <c r="U21" s="43">
        <f>IF(SUMIFS(Data!X:X,Data!A:A,B21)&gt;12,5,IF(SUMIFS(Data!X:X,Data!A:A,B21)&gt;9,3, IF(SUMIFS(Data!X:X,Data!A:A,B21)&gt;4,1,0)))</f>
        <v>0</v>
      </c>
      <c r="V21" s="43">
        <f>SUM(C21:U21)</f>
        <v>18.573809523809523</v>
      </c>
      <c r="W21" s="43">
        <f>SUMIFS(Data!D:D,Data!A:A,B21)</f>
        <v>110</v>
      </c>
    </row>
    <row r="22" spans="1:23" ht="13.8" x14ac:dyDescent="0.3">
      <c r="A22" s="42">
        <v>21</v>
      </c>
      <c r="B22" s="42" t="s">
        <v>43</v>
      </c>
      <c r="C22" s="43">
        <f>IF(SUMIFS(Data!$S:$S,Data!$A:$A,$B22,Data!$C:$C,C$1)=0,"",SUMIFS(Data!$S:$S,Data!$A:$A,$B22,Data!$C:$C,C$1))</f>
        <v>4.25</v>
      </c>
      <c r="D22" s="43">
        <f>IF(SUMIFS(Data!$S:$S,Data!$A:$A,$B22,Data!$C:$C,D$1)=0,"",SUMIFS(Data!$S:$S,Data!$A:$A,$B22,Data!$C:$C,D$1))</f>
        <v>4.3499999999999996</v>
      </c>
      <c r="E22" s="43">
        <f>IF(SUMIFS(Data!$S:$S,Data!$A:$A,$B22,Data!$C:$C,E$1)=0,"",SUMIFS(Data!$S:$S,Data!$A:$A,$B22,Data!$C:$C,E$1))</f>
        <v>4.2249999999999996</v>
      </c>
      <c r="F22" s="43">
        <f>IF(SUMIFS(Data!$S:$S,Data!$A:$A,$B22,Data!$C:$C,F$1)=0,"",SUMIFS(Data!$S:$S,Data!$A:$A,$B22,Data!$C:$C,F$1))</f>
        <v>1.7923095238095237</v>
      </c>
      <c r="G22" s="43" t="str">
        <f>IF(SUMIFS(Data!$S:$S,Data!$A:$A,$B22,Data!$C:$C,G$1)=0,"",SUMIFS(Data!$S:$S,Data!$A:$A,$B22,Data!$C:$C,G$1))</f>
        <v/>
      </c>
      <c r="H22" s="43">
        <f>IF(SUMIFS(Data!$S:$S,Data!$A:$A,$B22,Data!$C:$C,H$1)=0,"",SUMIFS(Data!$S:$S,Data!$A:$A,$B22,Data!$C:$C,H$1))</f>
        <v>3.5</v>
      </c>
      <c r="I22" s="43" t="str">
        <f>IF(SUMIFS(Data!$S:$S,Data!$A:$A,$B22,Data!$C:$C,I$1)=0,"",SUMIFS(Data!$S:$S,Data!$A:$A,$B22,Data!$C:$C,I$1))</f>
        <v/>
      </c>
      <c r="J22" s="43" t="str">
        <f>IF(SUMIFS(Data!$S:$S,Data!$A:$A,$B22,Data!$C:$C,J$1)=0,"",SUMIFS(Data!$S:$S,Data!$A:$A,$B22,Data!$C:$C,J$1))</f>
        <v/>
      </c>
      <c r="K22" s="43" t="str">
        <f>IF(SUMIFS(Data!$S:$S,Data!$A:$A,$B22,Data!$C:$C,K$1)=0,"",SUMIFS(Data!$S:$S,Data!$A:$A,$B22,Data!$C:$C,K$1))</f>
        <v/>
      </c>
      <c r="L22" s="43" t="str">
        <f>IF(SUMIFS(Data!$S:$S,Data!$A:$A,$B22,Data!$C:$C,L$1)=0,"",SUMIFS(Data!$S:$S,Data!$A:$A,$B22,Data!$C:$C,L$1))</f>
        <v/>
      </c>
      <c r="M22" s="43" t="str">
        <f>IF(SUMIFS(Data!$S:$S,Data!$A:$A,$B22,Data!$C:$C,M$1)=0,"",SUMIFS(Data!$S:$S,Data!$A:$A,$B22,Data!$C:$C,M$1))</f>
        <v/>
      </c>
      <c r="N22" s="43" t="str">
        <f>IF(SUMIFS(Data!$S:$S,Data!$A:$A,$B22,Data!$C:$C,N$1)=0,"",SUMIFS(Data!$S:$S,Data!$A:$A,$B22,Data!$C:$C,N$1))</f>
        <v/>
      </c>
      <c r="O22" s="43" t="str">
        <f>IF(SUMIFS(Data!$S:$S,Data!$A:$A,$B22,Data!$C:$C,O$1)=0,"",SUMIFS(Data!$S:$S,Data!$A:$A,$B22,Data!$C:$C,O$1))</f>
        <v/>
      </c>
      <c r="P22" s="43" t="str">
        <f>IF(SUMIFS(Data!$S:$S,Data!$A:$A,$B22,Data!$C:$C,P$1)=0,"",SUMIFS(Data!$S:$S,Data!$A:$A,$B22,Data!$C:$C,P$1))</f>
        <v/>
      </c>
      <c r="Q22" s="43" t="str">
        <f>IF(SUMIFS(Data!$S:$S,Data!$A:$A,$B22,Data!$C:$C,Q$1)=0,"",SUMIFS(Data!$S:$S,Data!$A:$A,$B22,Data!$C:$C,Q$1))</f>
        <v/>
      </c>
      <c r="R22" s="43" t="str">
        <f>IF(SUMIFS(Data!$S:$S,Data!$A:$A,$B22,Data!$C:$C,R$1)=0,"",SUMIFS(Data!$S:$S,Data!$A:$A,$B22,Data!$C:$C,R$1))</f>
        <v/>
      </c>
      <c r="S22" s="43" t="str">
        <f>IF(SUMIFS(Data!$S:$S,Data!$A:$A,$B22,Data!$C:$C,S$1)=0,"",SUMIFS(Data!$S:$S,Data!$A:$A,$B22,Data!$C:$C,S$1))</f>
        <v/>
      </c>
      <c r="T22" s="43" t="str">
        <f>IF(SUMIFS(Data!$S:$S,Data!$A:$A,$B22,Data!$C:$C,T$1)=0,"",SUMIFS(Data!$S:$S,Data!$A:$A,$B22,Data!$C:$C,T$1))</f>
        <v/>
      </c>
      <c r="U22" s="43">
        <f>IF(SUMIFS(Data!X:X,Data!A:A,B22)&gt;12,5,IF(SUMIFS(Data!X:X,Data!A:A,B22)&gt;9,3, IF(SUMIFS(Data!X:X,Data!A:A,B22)&gt;4,1,0)))</f>
        <v>0</v>
      </c>
      <c r="V22" s="43">
        <f>SUM(C22:U22)</f>
        <v>18.117309523809524</v>
      </c>
      <c r="W22" s="43">
        <f>SUMIFS(Data!D:D,Data!A:A,B22)</f>
        <v>83.37</v>
      </c>
    </row>
    <row r="23" spans="1:23" ht="13.8" x14ac:dyDescent="0.3">
      <c r="A23" s="42">
        <v>22</v>
      </c>
      <c r="B23" s="42" t="s">
        <v>155</v>
      </c>
      <c r="C23" s="43">
        <f>IF(SUMIFS(Data!$S:$S,Data!$A:$A,$B23,Data!$C:$C,C$1)=0,"",SUMIFS(Data!$S:$S,Data!$A:$A,$B23,Data!$C:$C,C$1))</f>
        <v>2.1642857142857141</v>
      </c>
      <c r="D23" s="43">
        <f>IF(SUMIFS(Data!$S:$S,Data!$A:$A,$B23,Data!$C:$C,D$1)=0,"",SUMIFS(Data!$S:$S,Data!$A:$A,$B23,Data!$C:$C,D$1))</f>
        <v>1.4827380952380951</v>
      </c>
      <c r="E23" s="43">
        <f>IF(SUMIFS(Data!$S:$S,Data!$A:$A,$B23,Data!$C:$C,E$1)=0,"",SUMIFS(Data!$S:$S,Data!$A:$A,$B23,Data!$C:$C,E$1))</f>
        <v>2.5214285714285714</v>
      </c>
      <c r="F23" s="43">
        <f>IF(SUMIFS(Data!$S:$S,Data!$A:$A,$B23,Data!$C:$C,F$1)=0,"",SUMIFS(Data!$S:$S,Data!$A:$A,$B23,Data!$C:$C,F$1))</f>
        <v>1.3636904761904762</v>
      </c>
      <c r="G23" s="43">
        <f>IF(SUMIFS(Data!$S:$S,Data!$A:$A,$B23,Data!$C:$C,G$1)=0,"",SUMIFS(Data!$S:$S,Data!$A:$A,$B23,Data!$C:$C,G$1))</f>
        <v>1.6285714285714286</v>
      </c>
      <c r="H23" s="43">
        <f>IF(SUMIFS(Data!$S:$S,Data!$A:$A,$B23,Data!$C:$C,H$1)=0,"",SUMIFS(Data!$S:$S,Data!$A:$A,$B23,Data!$C:$C,H$1))</f>
        <v>0.5</v>
      </c>
      <c r="I23" s="43">
        <f>IF(SUMIFS(Data!$S:$S,Data!$A:$A,$B23,Data!$C:$C,I$1)=0,"",SUMIFS(Data!$S:$S,Data!$A:$A,$B23,Data!$C:$C,I$1))</f>
        <v>1.4238095238095236</v>
      </c>
      <c r="J23" s="43" t="str">
        <f>IF(SUMIFS(Data!$S:$S,Data!$A:$A,$B23,Data!$C:$C,J$1)=0,"",SUMIFS(Data!$S:$S,Data!$A:$A,$B23,Data!$C:$C,J$1))</f>
        <v/>
      </c>
      <c r="K23" s="43" t="str">
        <f>IF(SUMIFS(Data!$S:$S,Data!$A:$A,$B23,Data!$C:$C,K$1)=0,"",SUMIFS(Data!$S:$S,Data!$A:$A,$B23,Data!$C:$C,K$1))</f>
        <v/>
      </c>
      <c r="L23" s="43" t="str">
        <f>IF(SUMIFS(Data!$S:$S,Data!$A:$A,$B23,Data!$C:$C,L$1)=0,"",SUMIFS(Data!$S:$S,Data!$A:$A,$B23,Data!$C:$C,L$1))</f>
        <v/>
      </c>
      <c r="M23" s="43" t="str">
        <f>IF(SUMIFS(Data!$S:$S,Data!$A:$A,$B23,Data!$C:$C,M$1)=0,"",SUMIFS(Data!$S:$S,Data!$A:$A,$B23,Data!$C:$C,M$1))</f>
        <v/>
      </c>
      <c r="N23" s="43">
        <f>IF(SUMIFS(Data!$S:$S,Data!$A:$A,$B23,Data!$C:$C,N$1)=0,"",SUMIFS(Data!$S:$S,Data!$A:$A,$B23,Data!$C:$C,N$1))</f>
        <v>3.8333333333333335</v>
      </c>
      <c r="O23" s="43" t="str">
        <f>IF(SUMIFS(Data!$S:$S,Data!$A:$A,$B23,Data!$C:$C,O$1)=0,"",SUMIFS(Data!$S:$S,Data!$A:$A,$B23,Data!$C:$C,O$1))</f>
        <v/>
      </c>
      <c r="P23" s="43" t="str">
        <f>IF(SUMIFS(Data!$S:$S,Data!$A:$A,$B23,Data!$C:$C,P$1)=0,"",SUMIFS(Data!$S:$S,Data!$A:$A,$B23,Data!$C:$C,P$1))</f>
        <v/>
      </c>
      <c r="Q23" s="43" t="str">
        <f>IF(SUMIFS(Data!$S:$S,Data!$A:$A,$B23,Data!$C:$C,Q$1)=0,"",SUMIFS(Data!$S:$S,Data!$A:$A,$B23,Data!$C:$C,Q$1))</f>
        <v/>
      </c>
      <c r="R23" s="43" t="str">
        <f>IF(SUMIFS(Data!$S:$S,Data!$A:$A,$B23,Data!$C:$C,R$1)=0,"",SUMIFS(Data!$S:$S,Data!$A:$A,$B23,Data!$C:$C,R$1))</f>
        <v/>
      </c>
      <c r="S23" s="43" t="str">
        <f>IF(SUMIFS(Data!$S:$S,Data!$A:$A,$B23,Data!$C:$C,S$1)=0,"",SUMIFS(Data!$S:$S,Data!$A:$A,$B23,Data!$C:$C,S$1))</f>
        <v/>
      </c>
      <c r="T23" s="43" t="str">
        <f>IF(SUMIFS(Data!$S:$S,Data!$A:$A,$B23,Data!$C:$C,T$1)=0,"",SUMIFS(Data!$S:$S,Data!$A:$A,$B23,Data!$C:$C,T$1))</f>
        <v/>
      </c>
      <c r="U23" s="43">
        <f>IF(SUMIFS(Data!X:X,Data!A:A,B23)&gt;12,5,IF(SUMIFS(Data!X:X,Data!A:A,B23)&gt;9,3, IF(SUMIFS(Data!X:X,Data!A:A,B23)&gt;4,1,0)))</f>
        <v>1</v>
      </c>
      <c r="V23" s="43">
        <f>SUM(C23:U23)</f>
        <v>15.917857142857144</v>
      </c>
      <c r="W23" s="43">
        <f>SUMIFS(Data!D:D,Data!A:A,B23)</f>
        <v>44.099999999999994</v>
      </c>
    </row>
    <row r="24" spans="1:23" ht="13.8" x14ac:dyDescent="0.3">
      <c r="A24" s="42">
        <v>23</v>
      </c>
      <c r="B24" s="42" t="s">
        <v>48</v>
      </c>
      <c r="C24" s="43">
        <f>IF(SUMIFS(Data!$S:$S,Data!$A:$A,$B24,Data!$C:$C,C$1)=0,"",SUMIFS(Data!$S:$S,Data!$A:$A,$B24,Data!$C:$C,C$1))</f>
        <v>4.0881904761904764</v>
      </c>
      <c r="D24" s="43" t="str">
        <f>IF(SUMIFS(Data!$S:$S,Data!$A:$A,$B24,Data!$C:$C,D$1)=0,"",SUMIFS(Data!$S:$S,Data!$A:$A,$B24,Data!$C:$C,D$1))</f>
        <v/>
      </c>
      <c r="E24" s="43">
        <f>IF(SUMIFS(Data!$S:$S,Data!$A:$A,$B24,Data!$C:$C,E$1)=0,"",SUMIFS(Data!$S:$S,Data!$A:$A,$B24,Data!$C:$C,E$1))</f>
        <v>4.4064285714285711</v>
      </c>
      <c r="F24" s="43" t="str">
        <f>IF(SUMIFS(Data!$S:$S,Data!$A:$A,$B24,Data!$C:$C,F$1)=0,"",SUMIFS(Data!$S:$S,Data!$A:$A,$B24,Data!$C:$C,F$1))</f>
        <v/>
      </c>
      <c r="G24" s="43">
        <f>IF(SUMIFS(Data!$S:$S,Data!$A:$A,$B24,Data!$C:$C,G$1)=0,"",SUMIFS(Data!$S:$S,Data!$A:$A,$B24,Data!$C:$C,G$1))</f>
        <v>4.2994761904761907</v>
      </c>
      <c r="H24" s="43">
        <f>IF(SUMIFS(Data!$S:$S,Data!$A:$A,$B24,Data!$C:$C,H$1)=0,"",SUMIFS(Data!$S:$S,Data!$A:$A,$B24,Data!$C:$C,H$1))</f>
        <v>0.5</v>
      </c>
      <c r="I24" s="43" t="str">
        <f>IF(SUMIFS(Data!$S:$S,Data!$A:$A,$B24,Data!$C:$C,I$1)=0,"",SUMIFS(Data!$S:$S,Data!$A:$A,$B24,Data!$C:$C,I$1))</f>
        <v/>
      </c>
      <c r="J24" s="43" t="str">
        <f>IF(SUMIFS(Data!$S:$S,Data!$A:$A,$B24,Data!$C:$C,J$1)=0,"",SUMIFS(Data!$S:$S,Data!$A:$A,$B24,Data!$C:$C,J$1))</f>
        <v/>
      </c>
      <c r="K24" s="43" t="str">
        <f>IF(SUMIFS(Data!$S:$S,Data!$A:$A,$B24,Data!$C:$C,K$1)=0,"",SUMIFS(Data!$S:$S,Data!$A:$A,$B24,Data!$C:$C,K$1))</f>
        <v/>
      </c>
      <c r="L24" s="43" t="str">
        <f>IF(SUMIFS(Data!$S:$S,Data!$A:$A,$B24,Data!$C:$C,L$1)=0,"",SUMIFS(Data!$S:$S,Data!$A:$A,$B24,Data!$C:$C,L$1))</f>
        <v/>
      </c>
      <c r="M24" s="43" t="str">
        <f>IF(SUMIFS(Data!$S:$S,Data!$A:$A,$B24,Data!$C:$C,M$1)=0,"",SUMIFS(Data!$S:$S,Data!$A:$A,$B24,Data!$C:$C,M$1))</f>
        <v/>
      </c>
      <c r="N24" s="43" t="str">
        <f>IF(SUMIFS(Data!$S:$S,Data!$A:$A,$B24,Data!$C:$C,N$1)=0,"",SUMIFS(Data!$S:$S,Data!$A:$A,$B24,Data!$C:$C,N$1))</f>
        <v/>
      </c>
      <c r="O24" s="43" t="str">
        <f>IF(SUMIFS(Data!$S:$S,Data!$A:$A,$B24,Data!$C:$C,O$1)=0,"",SUMIFS(Data!$S:$S,Data!$A:$A,$B24,Data!$C:$C,O$1))</f>
        <v/>
      </c>
      <c r="P24" s="43" t="str">
        <f>IF(SUMIFS(Data!$S:$S,Data!$A:$A,$B24,Data!$C:$C,P$1)=0,"",SUMIFS(Data!$S:$S,Data!$A:$A,$B24,Data!$C:$C,P$1))</f>
        <v/>
      </c>
      <c r="Q24" s="43" t="str">
        <f>IF(SUMIFS(Data!$S:$S,Data!$A:$A,$B24,Data!$C:$C,Q$1)=0,"",SUMIFS(Data!$S:$S,Data!$A:$A,$B24,Data!$C:$C,Q$1))</f>
        <v/>
      </c>
      <c r="R24" s="43" t="str">
        <f>IF(SUMIFS(Data!$S:$S,Data!$A:$A,$B24,Data!$C:$C,R$1)=0,"",SUMIFS(Data!$S:$S,Data!$A:$A,$B24,Data!$C:$C,R$1))</f>
        <v/>
      </c>
      <c r="S24" s="43" t="str">
        <f>IF(SUMIFS(Data!$S:$S,Data!$A:$A,$B24,Data!$C:$C,S$1)=0,"",SUMIFS(Data!$S:$S,Data!$A:$A,$B24,Data!$C:$C,S$1))</f>
        <v/>
      </c>
      <c r="T24" s="43" t="str">
        <f>IF(SUMIFS(Data!$S:$S,Data!$A:$A,$B24,Data!$C:$C,T$1)=0,"",SUMIFS(Data!$S:$S,Data!$A:$A,$B24,Data!$C:$C,T$1))</f>
        <v/>
      </c>
      <c r="U24" s="43">
        <f>IF(SUMIFS(Data!X:X,Data!A:A,B24)&gt;12,5,IF(SUMIFS(Data!X:X,Data!A:A,B24)&gt;9,3, IF(SUMIFS(Data!X:X,Data!A:A,B24)&gt;4,1,0)))</f>
        <v>0</v>
      </c>
      <c r="V24" s="43">
        <f>SUM(C24:U24)</f>
        <v>13.294095238095238</v>
      </c>
      <c r="W24" s="43">
        <f>SUMIFS(Data!D:D,Data!A:A,B24)</f>
        <v>58.78</v>
      </c>
    </row>
    <row r="25" spans="1:23" ht="13.8" x14ac:dyDescent="0.3">
      <c r="A25" s="42">
        <v>24</v>
      </c>
      <c r="B25" s="42" t="s">
        <v>205</v>
      </c>
      <c r="C25" s="43">
        <f>IF(SUMIFS(Data!$S:$S,Data!$A:$A,$B25,Data!$C:$C,C$1)=0,"",SUMIFS(Data!$S:$S,Data!$A:$A,$B25,Data!$C:$C,C$1))</f>
        <v>4.9000000000000004</v>
      </c>
      <c r="D25" s="43" t="str">
        <f>IF(SUMIFS(Data!$S:$S,Data!$A:$A,$B25,Data!$C:$C,D$1)=0,"",SUMIFS(Data!$S:$S,Data!$A:$A,$B25,Data!$C:$C,D$1))</f>
        <v/>
      </c>
      <c r="E25" s="43" t="str">
        <f>IF(SUMIFS(Data!$S:$S,Data!$A:$A,$B25,Data!$C:$C,E$1)=0,"",SUMIFS(Data!$S:$S,Data!$A:$A,$B25,Data!$C:$C,E$1))</f>
        <v/>
      </c>
      <c r="F25" s="43" t="str">
        <f>IF(SUMIFS(Data!$S:$S,Data!$A:$A,$B25,Data!$C:$C,F$1)=0,"",SUMIFS(Data!$S:$S,Data!$A:$A,$B25,Data!$C:$C,F$1))</f>
        <v/>
      </c>
      <c r="G25" s="43" t="str">
        <f>IF(SUMIFS(Data!$S:$S,Data!$A:$A,$B25,Data!$C:$C,G$1)=0,"",SUMIFS(Data!$S:$S,Data!$A:$A,$B25,Data!$C:$C,G$1))</f>
        <v/>
      </c>
      <c r="H25" s="43">
        <f>IF(SUMIFS(Data!$S:$S,Data!$A:$A,$B25,Data!$C:$C,H$1)=0,"",SUMIFS(Data!$S:$S,Data!$A:$A,$B25,Data!$C:$C,H$1))</f>
        <v>1.1666666666666667</v>
      </c>
      <c r="I25" s="43" t="str">
        <f>IF(SUMIFS(Data!$S:$S,Data!$A:$A,$B25,Data!$C:$C,I$1)=0,"",SUMIFS(Data!$S:$S,Data!$A:$A,$B25,Data!$C:$C,I$1))</f>
        <v/>
      </c>
      <c r="J25" s="43" t="str">
        <f>IF(SUMIFS(Data!$S:$S,Data!$A:$A,$B25,Data!$C:$C,J$1)=0,"",SUMIFS(Data!$S:$S,Data!$A:$A,$B25,Data!$C:$C,J$1))</f>
        <v/>
      </c>
      <c r="K25" s="43" t="str">
        <f>IF(SUMIFS(Data!$S:$S,Data!$A:$A,$B25,Data!$C:$C,K$1)=0,"",SUMIFS(Data!$S:$S,Data!$A:$A,$B25,Data!$C:$C,K$1))</f>
        <v/>
      </c>
      <c r="L25" s="43" t="str">
        <f>IF(SUMIFS(Data!$S:$S,Data!$A:$A,$B25,Data!$C:$C,L$1)=0,"",SUMIFS(Data!$S:$S,Data!$A:$A,$B25,Data!$C:$C,L$1))</f>
        <v/>
      </c>
      <c r="M25" s="43" t="str">
        <f>IF(SUMIFS(Data!$S:$S,Data!$A:$A,$B25,Data!$C:$C,M$1)=0,"",SUMIFS(Data!$S:$S,Data!$A:$A,$B25,Data!$C:$C,M$1))</f>
        <v/>
      </c>
      <c r="N25" s="43" t="str">
        <f>IF(SUMIFS(Data!$S:$S,Data!$A:$A,$B25,Data!$C:$C,N$1)=0,"",SUMIFS(Data!$S:$S,Data!$A:$A,$B25,Data!$C:$C,N$1))</f>
        <v/>
      </c>
      <c r="O25" s="43" t="str">
        <f>IF(SUMIFS(Data!$S:$S,Data!$A:$A,$B25,Data!$C:$C,O$1)=0,"",SUMIFS(Data!$S:$S,Data!$A:$A,$B25,Data!$C:$C,O$1))</f>
        <v/>
      </c>
      <c r="P25" s="43" t="str">
        <f>IF(SUMIFS(Data!$S:$S,Data!$A:$A,$B25,Data!$C:$C,P$1)=0,"",SUMIFS(Data!$S:$S,Data!$A:$A,$B25,Data!$C:$C,P$1))</f>
        <v/>
      </c>
      <c r="Q25" s="43" t="str">
        <f>IF(SUMIFS(Data!$S:$S,Data!$A:$A,$B25,Data!$C:$C,Q$1)=0,"",SUMIFS(Data!$S:$S,Data!$A:$A,$B25,Data!$C:$C,Q$1))</f>
        <v/>
      </c>
      <c r="R25" s="43" t="str">
        <f>IF(SUMIFS(Data!$S:$S,Data!$A:$A,$B25,Data!$C:$C,R$1)=0,"",SUMIFS(Data!$S:$S,Data!$A:$A,$B25,Data!$C:$C,R$1))</f>
        <v/>
      </c>
      <c r="S25" s="43" t="str">
        <f>IF(SUMIFS(Data!$S:$S,Data!$A:$A,$B25,Data!$C:$C,S$1)=0,"",SUMIFS(Data!$S:$S,Data!$A:$A,$B25,Data!$C:$C,S$1))</f>
        <v/>
      </c>
      <c r="T25" s="43" t="str">
        <f>IF(SUMIFS(Data!$S:$S,Data!$A:$A,$B25,Data!$C:$C,T$1)=0,"",SUMIFS(Data!$S:$S,Data!$A:$A,$B25,Data!$C:$C,T$1))</f>
        <v/>
      </c>
      <c r="U25" s="43">
        <f>IF(SUMIFS(Data!X:X,Data!A:A,B25)&gt;12,5,IF(SUMIFS(Data!X:X,Data!A:A,B25)&gt;9,3, IF(SUMIFS(Data!X:X,Data!A:A,B25)&gt;4,1,0)))</f>
        <v>0</v>
      </c>
      <c r="V25" s="43">
        <f>SUM(C25:U25)</f>
        <v>6.0666666666666673</v>
      </c>
      <c r="W25" s="43">
        <f>SUMIFS(Data!D:D,Data!A:A,B25)</f>
        <v>30.9</v>
      </c>
    </row>
    <row r="26" spans="1:23" ht="13.8" x14ac:dyDescent="0.3">
      <c r="A26" s="42">
        <v>25</v>
      </c>
      <c r="B26" s="42" t="s">
        <v>221</v>
      </c>
      <c r="C26" s="43" t="str">
        <f>IF(SUMIFS(Data!$S:$S,Data!$A:$A,$B26,Data!$C:$C,C$1)=0,"",SUMIFS(Data!$S:$S,Data!$A:$A,$B26,Data!$C:$C,C$1))</f>
        <v/>
      </c>
      <c r="D26" s="43" t="str">
        <f>IF(SUMIFS(Data!$S:$S,Data!$A:$A,$B26,Data!$C:$C,D$1)=0,"",SUMIFS(Data!$S:$S,Data!$A:$A,$B26,Data!$C:$C,D$1))</f>
        <v/>
      </c>
      <c r="E26" s="43" t="str">
        <f>IF(SUMIFS(Data!$S:$S,Data!$A:$A,$B26,Data!$C:$C,E$1)=0,"",SUMIFS(Data!$S:$S,Data!$A:$A,$B26,Data!$C:$C,E$1))</f>
        <v/>
      </c>
      <c r="F26" s="43">
        <f>IF(SUMIFS(Data!$S:$S,Data!$A:$A,$B26,Data!$C:$C,F$1)=0,"",SUMIFS(Data!$S:$S,Data!$A:$A,$B26,Data!$C:$C,F$1))</f>
        <v>2.7095238095238097</v>
      </c>
      <c r="G26" s="43" t="str">
        <f>IF(SUMIFS(Data!$S:$S,Data!$A:$A,$B26,Data!$C:$C,G$1)=0,"",SUMIFS(Data!$S:$S,Data!$A:$A,$B26,Data!$C:$C,G$1))</f>
        <v/>
      </c>
      <c r="H26" s="43" t="str">
        <f>IF(SUMIFS(Data!$S:$S,Data!$A:$A,$B26,Data!$C:$C,H$1)=0,"",SUMIFS(Data!$S:$S,Data!$A:$A,$B26,Data!$C:$C,H$1))</f>
        <v/>
      </c>
      <c r="I26" s="43">
        <f>IF(SUMIFS(Data!$S:$S,Data!$A:$A,$B26,Data!$C:$C,I$1)=0,"",SUMIFS(Data!$S:$S,Data!$A:$A,$B26,Data!$C:$C,I$1))</f>
        <v>2.6470238095238097</v>
      </c>
      <c r="J26" s="43" t="str">
        <f>IF(SUMIFS(Data!$S:$S,Data!$A:$A,$B26,Data!$C:$C,J$1)=0,"",SUMIFS(Data!$S:$S,Data!$A:$A,$B26,Data!$C:$C,J$1))</f>
        <v/>
      </c>
      <c r="K26" s="43" t="str">
        <f>IF(SUMIFS(Data!$S:$S,Data!$A:$A,$B26,Data!$C:$C,K$1)=0,"",SUMIFS(Data!$S:$S,Data!$A:$A,$B26,Data!$C:$C,K$1))</f>
        <v/>
      </c>
      <c r="L26" s="43" t="str">
        <f>IF(SUMIFS(Data!$S:$S,Data!$A:$A,$B26,Data!$C:$C,L$1)=0,"",SUMIFS(Data!$S:$S,Data!$A:$A,$B26,Data!$C:$C,L$1))</f>
        <v/>
      </c>
      <c r="M26" s="43" t="str">
        <f>IF(SUMIFS(Data!$S:$S,Data!$A:$A,$B26,Data!$C:$C,M$1)=0,"",SUMIFS(Data!$S:$S,Data!$A:$A,$B26,Data!$C:$C,M$1))</f>
        <v/>
      </c>
      <c r="N26" s="43">
        <f>IF(SUMIFS(Data!$S:$S,Data!$A:$A,$B26,Data!$C:$C,N$1)=0,"",SUMIFS(Data!$S:$S,Data!$A:$A,$B26,Data!$C:$C,N$1))</f>
        <v>0.66666666666666663</v>
      </c>
      <c r="O26" s="43" t="str">
        <f>IF(SUMIFS(Data!$S:$S,Data!$A:$A,$B26,Data!$C:$C,O$1)=0,"",SUMIFS(Data!$S:$S,Data!$A:$A,$B26,Data!$C:$C,O$1))</f>
        <v/>
      </c>
      <c r="P26" s="43" t="str">
        <f>IF(SUMIFS(Data!$S:$S,Data!$A:$A,$B26,Data!$C:$C,P$1)=0,"",SUMIFS(Data!$S:$S,Data!$A:$A,$B26,Data!$C:$C,P$1))</f>
        <v/>
      </c>
      <c r="Q26" s="43" t="str">
        <f>IF(SUMIFS(Data!$S:$S,Data!$A:$A,$B26,Data!$C:$C,Q$1)=0,"",SUMIFS(Data!$S:$S,Data!$A:$A,$B26,Data!$C:$C,Q$1))</f>
        <v/>
      </c>
      <c r="R26" s="43" t="str">
        <f>IF(SUMIFS(Data!$S:$S,Data!$A:$A,$B26,Data!$C:$C,R$1)=0,"",SUMIFS(Data!$S:$S,Data!$A:$A,$B26,Data!$C:$C,R$1))</f>
        <v/>
      </c>
      <c r="S26" s="43" t="str">
        <f>IF(SUMIFS(Data!$S:$S,Data!$A:$A,$B26,Data!$C:$C,S$1)=0,"",SUMIFS(Data!$S:$S,Data!$A:$A,$B26,Data!$C:$C,S$1))</f>
        <v/>
      </c>
      <c r="T26" s="43" t="str">
        <f>IF(SUMIFS(Data!$S:$S,Data!$A:$A,$B26,Data!$C:$C,T$1)=0,"",SUMIFS(Data!$S:$S,Data!$A:$A,$B26,Data!$C:$C,T$1))</f>
        <v/>
      </c>
      <c r="U26" s="43">
        <f>IF(SUMIFS(Data!X:X,Data!A:A,B26)&gt;12,5,IF(SUMIFS(Data!X:X,Data!A:A,B26)&gt;9,3, IF(SUMIFS(Data!X:X,Data!A:A,B26)&gt;4,1,0)))</f>
        <v>0</v>
      </c>
      <c r="V26" s="43">
        <f>SUM(C26:U26)</f>
        <v>6.0232142857142863</v>
      </c>
      <c r="W26" s="43">
        <f>SUMIFS(Data!D:D,Data!A:A,B26)</f>
        <v>26.990000000000002</v>
      </c>
    </row>
    <row r="27" spans="1:23" ht="13.8" x14ac:dyDescent="0.3">
      <c r="A27" s="42">
        <v>26</v>
      </c>
      <c r="B27" s="42"/>
      <c r="C27" s="43" t="str">
        <f>IF(SUMIFS(Data!$S:$S,Data!$A:$A,$B27,Data!$C:$C,C$1)=0,"",SUMIFS(Data!$S:$S,Data!$A:$A,$B27,Data!$C:$C,C$1))</f>
        <v/>
      </c>
      <c r="D27" s="43" t="str">
        <f>IF(SUMIFS(Data!$S:$S,Data!$A:$A,$B27,Data!$C:$C,D$1)=0,"",SUMIFS(Data!$S:$S,Data!$A:$A,$B27,Data!$C:$C,D$1))</f>
        <v/>
      </c>
      <c r="E27" s="43" t="str">
        <f>IF(SUMIFS(Data!$S:$S,Data!$A:$A,$B27,Data!$C:$C,E$1)=0,"",SUMIFS(Data!$S:$S,Data!$A:$A,$B27,Data!$C:$C,E$1))</f>
        <v/>
      </c>
      <c r="F27" s="43" t="str">
        <f>IF(SUMIFS(Data!$S:$S,Data!$A:$A,$B27,Data!$C:$C,F$1)=0,"",SUMIFS(Data!$S:$S,Data!$A:$A,$B27,Data!$C:$C,F$1))</f>
        <v/>
      </c>
      <c r="G27" s="43" t="str">
        <f>IF(SUMIFS(Data!$S:$S,Data!$A:$A,$B27,Data!$C:$C,G$1)=0,"",SUMIFS(Data!$S:$S,Data!$A:$A,$B27,Data!$C:$C,G$1))</f>
        <v/>
      </c>
      <c r="H27" s="43" t="str">
        <f>IF(SUMIFS(Data!$S:$S,Data!$A:$A,$B27,Data!$C:$C,H$1)=0,"",SUMIFS(Data!$S:$S,Data!$A:$A,$B27,Data!$C:$C,H$1))</f>
        <v/>
      </c>
      <c r="I27" s="43" t="str">
        <f>IF(SUMIFS(Data!$S:$S,Data!$A:$A,$B27,Data!$C:$C,I$1)=0,"",SUMIFS(Data!$S:$S,Data!$A:$A,$B27,Data!$C:$C,I$1))</f>
        <v/>
      </c>
      <c r="J27" s="43" t="str">
        <f>IF(SUMIFS(Data!$S:$S,Data!$A:$A,$B27,Data!$C:$C,J$1)=0,"",SUMIFS(Data!$S:$S,Data!$A:$A,$B27,Data!$C:$C,J$1))</f>
        <v/>
      </c>
      <c r="K27" s="43" t="str">
        <f>IF(SUMIFS(Data!$S:$S,Data!$A:$A,$B27,Data!$C:$C,K$1)=0,"",SUMIFS(Data!$S:$S,Data!$A:$A,$B27,Data!$C:$C,K$1))</f>
        <v/>
      </c>
      <c r="L27" s="43" t="str">
        <f>IF(SUMIFS(Data!$S:$S,Data!$A:$A,$B27,Data!$C:$C,L$1)=0,"",SUMIFS(Data!$S:$S,Data!$A:$A,$B27,Data!$C:$C,L$1))</f>
        <v/>
      </c>
      <c r="M27" s="43" t="str">
        <f>IF(SUMIFS(Data!$S:$S,Data!$A:$A,$B27,Data!$C:$C,M$1)=0,"",SUMIFS(Data!$S:$S,Data!$A:$A,$B27,Data!$C:$C,M$1))</f>
        <v/>
      </c>
      <c r="N27" s="43" t="str">
        <f>IF(SUMIFS(Data!$S:$S,Data!$A:$A,$B27,Data!$C:$C,N$1)=0,"",SUMIFS(Data!$S:$S,Data!$A:$A,$B27,Data!$C:$C,N$1))</f>
        <v/>
      </c>
      <c r="O27" s="43" t="str">
        <f>IF(SUMIFS(Data!$S:$S,Data!$A:$A,$B27,Data!$C:$C,O$1)=0,"",SUMIFS(Data!$S:$S,Data!$A:$A,$B27,Data!$C:$C,O$1))</f>
        <v/>
      </c>
      <c r="P27" s="43" t="str">
        <f>IF(SUMIFS(Data!$S:$S,Data!$A:$A,$B27,Data!$C:$C,P$1)=0,"",SUMIFS(Data!$S:$S,Data!$A:$A,$B27,Data!$C:$C,P$1))</f>
        <v/>
      </c>
      <c r="Q27" s="43" t="str">
        <f>IF(SUMIFS(Data!$S:$S,Data!$A:$A,$B27,Data!$C:$C,Q$1)=0,"",SUMIFS(Data!$S:$S,Data!$A:$A,$B27,Data!$C:$C,Q$1))</f>
        <v/>
      </c>
      <c r="R27" s="43" t="str">
        <f>IF(SUMIFS(Data!$S:$S,Data!$A:$A,$B27,Data!$C:$C,R$1)=0,"",SUMIFS(Data!$S:$S,Data!$A:$A,$B27,Data!$C:$C,R$1))</f>
        <v/>
      </c>
      <c r="S27" s="43" t="str">
        <f>IF(SUMIFS(Data!$S:$S,Data!$A:$A,$B27,Data!$C:$C,S$1)=0,"",SUMIFS(Data!$S:$S,Data!$A:$A,$B27,Data!$C:$C,S$1))</f>
        <v/>
      </c>
      <c r="T27" s="43" t="str">
        <f>IF(SUMIFS(Data!$S:$S,Data!$A:$A,$B27,Data!$C:$C,T$1)=0,"",SUMIFS(Data!$S:$S,Data!$A:$A,$B27,Data!$C:$C,T$1))</f>
        <v/>
      </c>
      <c r="U27" s="43"/>
      <c r="V27" s="43"/>
      <c r="W27" s="43"/>
    </row>
    <row r="28" spans="1:23" ht="13.8" x14ac:dyDescent="0.3">
      <c r="A28" s="42">
        <v>27</v>
      </c>
      <c r="B28" s="42"/>
      <c r="C28" s="43" t="str">
        <f>IF(SUMIFS(Data!$S:$S,Data!$A:$A,$B28,Data!$C:$C,C$1)=0,"",SUMIFS(Data!$S:$S,Data!$A:$A,$B28,Data!$C:$C,C$1))</f>
        <v/>
      </c>
      <c r="D28" s="43" t="str">
        <f>IF(SUMIFS(Data!$S:$S,Data!$A:$A,$B28,Data!$C:$C,D$1)=0,"",SUMIFS(Data!$S:$S,Data!$A:$A,$B28,Data!$C:$C,D$1))</f>
        <v/>
      </c>
      <c r="E28" s="43" t="str">
        <f>IF(SUMIFS(Data!$S:$S,Data!$A:$A,$B28,Data!$C:$C,E$1)=0,"",SUMIFS(Data!$S:$S,Data!$A:$A,$B28,Data!$C:$C,E$1))</f>
        <v/>
      </c>
      <c r="F28" s="43" t="str">
        <f>IF(SUMIFS(Data!$S:$S,Data!$A:$A,$B28,Data!$C:$C,F$1)=0,"",SUMIFS(Data!$S:$S,Data!$A:$A,$B28,Data!$C:$C,F$1))</f>
        <v/>
      </c>
      <c r="G28" s="43" t="str">
        <f>IF(SUMIFS(Data!$S:$S,Data!$A:$A,$B28,Data!$C:$C,G$1)=0,"",SUMIFS(Data!$S:$S,Data!$A:$A,$B28,Data!$C:$C,G$1))</f>
        <v/>
      </c>
      <c r="H28" s="43" t="str">
        <f>IF(SUMIFS(Data!$S:$S,Data!$A:$A,$B28,Data!$C:$C,H$1)=0,"",SUMIFS(Data!$S:$S,Data!$A:$A,$B28,Data!$C:$C,H$1))</f>
        <v/>
      </c>
      <c r="I28" s="43" t="str">
        <f>IF(SUMIFS(Data!$S:$S,Data!$A:$A,$B28,Data!$C:$C,I$1)=0,"",SUMIFS(Data!$S:$S,Data!$A:$A,$B28,Data!$C:$C,I$1))</f>
        <v/>
      </c>
      <c r="J28" s="43" t="str">
        <f>IF(SUMIFS(Data!$S:$S,Data!$A:$A,$B28,Data!$C:$C,J$1)=0,"",SUMIFS(Data!$S:$S,Data!$A:$A,$B28,Data!$C:$C,J$1))</f>
        <v/>
      </c>
      <c r="K28" s="43" t="str">
        <f>IF(SUMIFS(Data!$S:$S,Data!$A:$A,$B28,Data!$C:$C,K$1)=0,"",SUMIFS(Data!$S:$S,Data!$A:$A,$B28,Data!$C:$C,K$1))</f>
        <v/>
      </c>
      <c r="L28" s="43" t="str">
        <f>IF(SUMIFS(Data!$S:$S,Data!$A:$A,$B28,Data!$C:$C,L$1)=0,"",SUMIFS(Data!$S:$S,Data!$A:$A,$B28,Data!$C:$C,L$1))</f>
        <v/>
      </c>
      <c r="M28" s="43" t="str">
        <f>IF(SUMIFS(Data!$S:$S,Data!$A:$A,$B28,Data!$C:$C,M$1)=0,"",SUMIFS(Data!$S:$S,Data!$A:$A,$B28,Data!$C:$C,M$1))</f>
        <v/>
      </c>
      <c r="N28" s="43" t="str">
        <f>IF(SUMIFS(Data!$S:$S,Data!$A:$A,$B28,Data!$C:$C,N$1)=0,"",SUMIFS(Data!$S:$S,Data!$A:$A,$B28,Data!$C:$C,N$1))</f>
        <v/>
      </c>
      <c r="O28" s="43" t="str">
        <f>IF(SUMIFS(Data!$S:$S,Data!$A:$A,$B28,Data!$C:$C,O$1)=0,"",SUMIFS(Data!$S:$S,Data!$A:$A,$B28,Data!$C:$C,O$1))</f>
        <v/>
      </c>
      <c r="P28" s="43" t="str">
        <f>IF(SUMIFS(Data!$S:$S,Data!$A:$A,$B28,Data!$C:$C,P$1)=0,"",SUMIFS(Data!$S:$S,Data!$A:$A,$B28,Data!$C:$C,P$1))</f>
        <v/>
      </c>
      <c r="Q28" s="43" t="str">
        <f>IF(SUMIFS(Data!$S:$S,Data!$A:$A,$B28,Data!$C:$C,Q$1)=0,"",SUMIFS(Data!$S:$S,Data!$A:$A,$B28,Data!$C:$C,Q$1))</f>
        <v/>
      </c>
      <c r="R28" s="43" t="str">
        <f>IF(SUMIFS(Data!$S:$S,Data!$A:$A,$B28,Data!$C:$C,R$1)=0,"",SUMIFS(Data!$S:$S,Data!$A:$A,$B28,Data!$C:$C,R$1))</f>
        <v/>
      </c>
      <c r="S28" s="43" t="str">
        <f>IF(SUMIFS(Data!$S:$S,Data!$A:$A,$B28,Data!$C:$C,S$1)=0,"",SUMIFS(Data!$S:$S,Data!$A:$A,$B28,Data!$C:$C,S$1))</f>
        <v/>
      </c>
      <c r="T28" s="43" t="str">
        <f>IF(SUMIFS(Data!$S:$S,Data!$A:$A,$B28,Data!$C:$C,T$1)=0,"",SUMIFS(Data!$S:$S,Data!$A:$A,$B28,Data!$C:$C,T$1))</f>
        <v/>
      </c>
      <c r="U28" s="43"/>
      <c r="V28" s="43"/>
      <c r="W28" s="43"/>
    </row>
    <row r="29" spans="1:23" ht="13.8" x14ac:dyDescent="0.3">
      <c r="A29" s="42">
        <v>28</v>
      </c>
      <c r="B29" s="42"/>
      <c r="C29" s="43" t="str">
        <f>IF(SUMIFS(Data!$S:$S,Data!$A:$A,$B29,Data!$C:$C,C$1)=0,"",SUMIFS(Data!$S:$S,Data!$A:$A,$B29,Data!$C:$C,C$1))</f>
        <v/>
      </c>
      <c r="D29" s="43" t="str">
        <f>IF(SUMIFS(Data!$S:$S,Data!$A:$A,$B29,Data!$C:$C,D$1)=0,"",SUMIFS(Data!$S:$S,Data!$A:$A,$B29,Data!$C:$C,D$1))</f>
        <v/>
      </c>
      <c r="E29" s="43" t="str">
        <f>IF(SUMIFS(Data!$S:$S,Data!$A:$A,$B29,Data!$C:$C,E$1)=0,"",SUMIFS(Data!$S:$S,Data!$A:$A,$B29,Data!$C:$C,E$1))</f>
        <v/>
      </c>
      <c r="F29" s="43" t="str">
        <f>IF(SUMIFS(Data!$S:$S,Data!$A:$A,$B29,Data!$C:$C,F$1)=0,"",SUMIFS(Data!$S:$S,Data!$A:$A,$B29,Data!$C:$C,F$1))</f>
        <v/>
      </c>
      <c r="G29" s="43" t="str">
        <f>IF(SUMIFS(Data!$S:$S,Data!$A:$A,$B29,Data!$C:$C,G$1)=0,"",SUMIFS(Data!$S:$S,Data!$A:$A,$B29,Data!$C:$C,G$1))</f>
        <v/>
      </c>
      <c r="H29" s="43" t="str">
        <f>IF(SUMIFS(Data!$S:$S,Data!$A:$A,$B29,Data!$C:$C,H$1)=0,"",SUMIFS(Data!$S:$S,Data!$A:$A,$B29,Data!$C:$C,H$1))</f>
        <v/>
      </c>
      <c r="I29" s="43" t="str">
        <f>IF(SUMIFS(Data!$S:$S,Data!$A:$A,$B29,Data!$C:$C,I$1)=0,"",SUMIFS(Data!$S:$S,Data!$A:$A,$B29,Data!$C:$C,I$1))</f>
        <v/>
      </c>
      <c r="J29" s="43" t="str">
        <f>IF(SUMIFS(Data!$S:$S,Data!$A:$A,$B29,Data!$C:$C,J$1)=0,"",SUMIFS(Data!$S:$S,Data!$A:$A,$B29,Data!$C:$C,J$1))</f>
        <v/>
      </c>
      <c r="K29" s="43" t="str">
        <f>IF(SUMIFS(Data!$S:$S,Data!$A:$A,$B29,Data!$C:$C,K$1)=0,"",SUMIFS(Data!$S:$S,Data!$A:$A,$B29,Data!$C:$C,K$1))</f>
        <v/>
      </c>
      <c r="L29" s="43" t="str">
        <f>IF(SUMIFS(Data!$S:$S,Data!$A:$A,$B29,Data!$C:$C,L$1)=0,"",SUMIFS(Data!$S:$S,Data!$A:$A,$B29,Data!$C:$C,L$1))</f>
        <v/>
      </c>
      <c r="M29" s="43" t="str">
        <f>IF(SUMIFS(Data!$S:$S,Data!$A:$A,$B29,Data!$C:$C,M$1)=0,"",SUMIFS(Data!$S:$S,Data!$A:$A,$B29,Data!$C:$C,M$1))</f>
        <v/>
      </c>
      <c r="N29" s="43" t="str">
        <f>IF(SUMIFS(Data!$S:$S,Data!$A:$A,$B29,Data!$C:$C,N$1)=0,"",SUMIFS(Data!$S:$S,Data!$A:$A,$B29,Data!$C:$C,N$1))</f>
        <v/>
      </c>
      <c r="O29" s="43" t="str">
        <f>IF(SUMIFS(Data!$S:$S,Data!$A:$A,$B29,Data!$C:$C,O$1)=0,"",SUMIFS(Data!$S:$S,Data!$A:$A,$B29,Data!$C:$C,O$1))</f>
        <v/>
      </c>
      <c r="P29" s="43" t="str">
        <f>IF(SUMIFS(Data!$S:$S,Data!$A:$A,$B29,Data!$C:$C,P$1)=0,"",SUMIFS(Data!$S:$S,Data!$A:$A,$B29,Data!$C:$C,P$1))</f>
        <v/>
      </c>
      <c r="Q29" s="43" t="str">
        <f>IF(SUMIFS(Data!$S:$S,Data!$A:$A,$B29,Data!$C:$C,Q$1)=0,"",SUMIFS(Data!$S:$S,Data!$A:$A,$B29,Data!$C:$C,Q$1))</f>
        <v/>
      </c>
      <c r="R29" s="43" t="str">
        <f>IF(SUMIFS(Data!$S:$S,Data!$A:$A,$B29,Data!$C:$C,R$1)=0,"",SUMIFS(Data!$S:$S,Data!$A:$A,$B29,Data!$C:$C,R$1))</f>
        <v/>
      </c>
      <c r="S29" s="43" t="str">
        <f>IF(SUMIFS(Data!$S:$S,Data!$A:$A,$B29,Data!$C:$C,S$1)=0,"",SUMIFS(Data!$S:$S,Data!$A:$A,$B29,Data!$C:$C,S$1))</f>
        <v/>
      </c>
      <c r="T29" s="43" t="str">
        <f>IF(SUMIFS(Data!$S:$S,Data!$A:$A,$B29,Data!$C:$C,T$1)=0,"",SUMIFS(Data!$S:$S,Data!$A:$A,$B29,Data!$C:$C,T$1))</f>
        <v/>
      </c>
      <c r="U29" s="43"/>
      <c r="V29" s="43"/>
      <c r="W29" s="43"/>
    </row>
    <row r="30" spans="1:23" ht="13.8" x14ac:dyDescent="0.3">
      <c r="A30" s="42">
        <v>29</v>
      </c>
      <c r="B30" s="42"/>
      <c r="C30" s="43" t="str">
        <f>IF(SUMIFS(Data!$S:$S,Data!$A:$A,$B30,Data!$C:$C,C$1)=0,"",SUMIFS(Data!$S:$S,Data!$A:$A,$B30,Data!$C:$C,C$1))</f>
        <v/>
      </c>
      <c r="D30" s="43" t="str">
        <f>IF(SUMIFS(Data!$S:$S,Data!$A:$A,$B30,Data!$C:$C,D$1)=0,"",SUMIFS(Data!$S:$S,Data!$A:$A,$B30,Data!$C:$C,D$1))</f>
        <v/>
      </c>
      <c r="E30" s="43" t="str">
        <f>IF(SUMIFS(Data!$S:$S,Data!$A:$A,$B30,Data!$C:$C,E$1)=0,"",SUMIFS(Data!$S:$S,Data!$A:$A,$B30,Data!$C:$C,E$1))</f>
        <v/>
      </c>
      <c r="F30" s="43" t="str">
        <f>IF(SUMIFS(Data!$S:$S,Data!$A:$A,$B30,Data!$C:$C,F$1)=0,"",SUMIFS(Data!$S:$S,Data!$A:$A,$B30,Data!$C:$C,F$1))</f>
        <v/>
      </c>
      <c r="G30" s="43" t="str">
        <f>IF(SUMIFS(Data!$S:$S,Data!$A:$A,$B30,Data!$C:$C,G$1)=0,"",SUMIFS(Data!$S:$S,Data!$A:$A,$B30,Data!$C:$C,G$1))</f>
        <v/>
      </c>
      <c r="H30" s="43" t="str">
        <f>IF(SUMIFS(Data!$S:$S,Data!$A:$A,$B30,Data!$C:$C,H$1)=0,"",SUMIFS(Data!$S:$S,Data!$A:$A,$B30,Data!$C:$C,H$1))</f>
        <v/>
      </c>
      <c r="I30" s="43" t="str">
        <f>IF(SUMIFS(Data!$S:$S,Data!$A:$A,$B30,Data!$C:$C,I$1)=0,"",SUMIFS(Data!$S:$S,Data!$A:$A,$B30,Data!$C:$C,I$1))</f>
        <v/>
      </c>
      <c r="J30" s="43" t="str">
        <f>IF(SUMIFS(Data!$S:$S,Data!$A:$A,$B30,Data!$C:$C,J$1)=0,"",SUMIFS(Data!$S:$S,Data!$A:$A,$B30,Data!$C:$C,J$1))</f>
        <v/>
      </c>
      <c r="K30" s="43" t="str">
        <f>IF(SUMIFS(Data!$S:$S,Data!$A:$A,$B30,Data!$C:$C,K$1)=0,"",SUMIFS(Data!$S:$S,Data!$A:$A,$B30,Data!$C:$C,K$1))</f>
        <v/>
      </c>
      <c r="L30" s="43" t="str">
        <f>IF(SUMIFS(Data!$S:$S,Data!$A:$A,$B30,Data!$C:$C,L$1)=0,"",SUMIFS(Data!$S:$S,Data!$A:$A,$B30,Data!$C:$C,L$1))</f>
        <v/>
      </c>
      <c r="M30" s="43" t="str">
        <f>IF(SUMIFS(Data!$S:$S,Data!$A:$A,$B30,Data!$C:$C,M$1)=0,"",SUMIFS(Data!$S:$S,Data!$A:$A,$B30,Data!$C:$C,M$1))</f>
        <v/>
      </c>
      <c r="N30" s="43" t="str">
        <f>IF(SUMIFS(Data!$S:$S,Data!$A:$A,$B30,Data!$C:$C,N$1)=0,"",SUMIFS(Data!$S:$S,Data!$A:$A,$B30,Data!$C:$C,N$1))</f>
        <v/>
      </c>
      <c r="O30" s="43" t="str">
        <f>IF(SUMIFS(Data!$S:$S,Data!$A:$A,$B30,Data!$C:$C,O$1)=0,"",SUMIFS(Data!$S:$S,Data!$A:$A,$B30,Data!$C:$C,O$1))</f>
        <v/>
      </c>
      <c r="P30" s="43" t="str">
        <f>IF(SUMIFS(Data!$S:$S,Data!$A:$A,$B30,Data!$C:$C,P$1)=0,"",SUMIFS(Data!$S:$S,Data!$A:$A,$B30,Data!$C:$C,P$1))</f>
        <v/>
      </c>
      <c r="Q30" s="43" t="str">
        <f>IF(SUMIFS(Data!$S:$S,Data!$A:$A,$B30,Data!$C:$C,Q$1)=0,"",SUMIFS(Data!$S:$S,Data!$A:$A,$B30,Data!$C:$C,Q$1))</f>
        <v/>
      </c>
      <c r="R30" s="43" t="str">
        <f>IF(SUMIFS(Data!$S:$S,Data!$A:$A,$B30,Data!$C:$C,R$1)=0,"",SUMIFS(Data!$S:$S,Data!$A:$A,$B30,Data!$C:$C,R$1))</f>
        <v/>
      </c>
      <c r="S30" s="43" t="str">
        <f>IF(SUMIFS(Data!$S:$S,Data!$A:$A,$B30,Data!$C:$C,S$1)=0,"",SUMIFS(Data!$S:$S,Data!$A:$A,$B30,Data!$C:$C,S$1))</f>
        <v/>
      </c>
      <c r="T30" s="43" t="str">
        <f>IF(SUMIFS(Data!$S:$S,Data!$A:$A,$B30,Data!$C:$C,T$1)=0,"",SUMIFS(Data!$S:$S,Data!$A:$A,$B30,Data!$C:$C,T$1))</f>
        <v/>
      </c>
      <c r="U30" s="43"/>
      <c r="V30" s="43"/>
      <c r="W30" s="43"/>
    </row>
    <row r="31" spans="1:23" ht="13.8" x14ac:dyDescent="0.3">
      <c r="A31" s="42">
        <v>30</v>
      </c>
      <c r="B31" s="42"/>
      <c r="C31" s="43" t="str">
        <f>IF(SUMIFS(Data!$S:$S,Data!$A:$A,$B31,Data!$C:$C,C$1)=0,"",SUMIFS(Data!$S:$S,Data!$A:$A,$B31,Data!$C:$C,C$1))</f>
        <v/>
      </c>
      <c r="D31" s="43" t="str">
        <f>IF(SUMIFS(Data!$S:$S,Data!$A:$A,$B31,Data!$C:$C,D$1)=0,"",SUMIFS(Data!$S:$S,Data!$A:$A,$B31,Data!$C:$C,D$1))</f>
        <v/>
      </c>
      <c r="E31" s="43" t="str">
        <f>IF(SUMIFS(Data!$S:$S,Data!$A:$A,$B31,Data!$C:$C,E$1)=0,"",SUMIFS(Data!$S:$S,Data!$A:$A,$B31,Data!$C:$C,E$1))</f>
        <v/>
      </c>
      <c r="F31" s="43" t="str">
        <f>IF(SUMIFS(Data!$S:$S,Data!$A:$A,$B31,Data!$C:$C,F$1)=0,"",SUMIFS(Data!$S:$S,Data!$A:$A,$B31,Data!$C:$C,F$1))</f>
        <v/>
      </c>
      <c r="G31" s="43" t="str">
        <f>IF(SUMIFS(Data!$S:$S,Data!$A:$A,$B31,Data!$C:$C,G$1)=0,"",SUMIFS(Data!$S:$S,Data!$A:$A,$B31,Data!$C:$C,G$1))</f>
        <v/>
      </c>
      <c r="H31" s="43" t="str">
        <f>IF(SUMIFS(Data!$S:$S,Data!$A:$A,$B31,Data!$C:$C,H$1)=0,"",SUMIFS(Data!$S:$S,Data!$A:$A,$B31,Data!$C:$C,H$1))</f>
        <v/>
      </c>
      <c r="I31" s="43" t="str">
        <f>IF(SUMIFS(Data!$S:$S,Data!$A:$A,$B31,Data!$C:$C,I$1)=0,"",SUMIFS(Data!$S:$S,Data!$A:$A,$B31,Data!$C:$C,I$1))</f>
        <v/>
      </c>
      <c r="J31" s="43" t="str">
        <f>IF(SUMIFS(Data!$S:$S,Data!$A:$A,$B31,Data!$C:$C,J$1)=0,"",SUMIFS(Data!$S:$S,Data!$A:$A,$B31,Data!$C:$C,J$1))</f>
        <v/>
      </c>
      <c r="K31" s="43" t="str">
        <f>IF(SUMIFS(Data!$S:$S,Data!$A:$A,$B31,Data!$C:$C,K$1)=0,"",SUMIFS(Data!$S:$S,Data!$A:$A,$B31,Data!$C:$C,K$1))</f>
        <v/>
      </c>
      <c r="L31" s="43" t="str">
        <f>IF(SUMIFS(Data!$S:$S,Data!$A:$A,$B31,Data!$C:$C,L$1)=0,"",SUMIFS(Data!$S:$S,Data!$A:$A,$B31,Data!$C:$C,L$1))</f>
        <v/>
      </c>
      <c r="M31" s="43" t="str">
        <f>IF(SUMIFS(Data!$S:$S,Data!$A:$A,$B31,Data!$C:$C,M$1)=0,"",SUMIFS(Data!$S:$S,Data!$A:$A,$B31,Data!$C:$C,M$1))</f>
        <v/>
      </c>
      <c r="N31" s="43" t="str">
        <f>IF(SUMIFS(Data!$S:$S,Data!$A:$A,$B31,Data!$C:$C,N$1)=0,"",SUMIFS(Data!$S:$S,Data!$A:$A,$B31,Data!$C:$C,N$1))</f>
        <v/>
      </c>
      <c r="O31" s="43" t="str">
        <f>IF(SUMIFS(Data!$S:$S,Data!$A:$A,$B31,Data!$C:$C,O$1)=0,"",SUMIFS(Data!$S:$S,Data!$A:$A,$B31,Data!$C:$C,O$1))</f>
        <v/>
      </c>
      <c r="P31" s="43" t="str">
        <f>IF(SUMIFS(Data!$S:$S,Data!$A:$A,$B31,Data!$C:$C,P$1)=0,"",SUMIFS(Data!$S:$S,Data!$A:$A,$B31,Data!$C:$C,P$1))</f>
        <v/>
      </c>
      <c r="Q31" s="43" t="str">
        <f>IF(SUMIFS(Data!$S:$S,Data!$A:$A,$B31,Data!$C:$C,Q$1)=0,"",SUMIFS(Data!$S:$S,Data!$A:$A,$B31,Data!$C:$C,Q$1))</f>
        <v/>
      </c>
      <c r="R31" s="43" t="str">
        <f>IF(SUMIFS(Data!$S:$S,Data!$A:$A,$B31,Data!$C:$C,R$1)=0,"",SUMIFS(Data!$S:$S,Data!$A:$A,$B31,Data!$C:$C,R$1))</f>
        <v/>
      </c>
      <c r="S31" s="43" t="str">
        <f>IF(SUMIFS(Data!$S:$S,Data!$A:$A,$B31,Data!$C:$C,S$1)=0,"",SUMIFS(Data!$S:$S,Data!$A:$A,$B31,Data!$C:$C,S$1))</f>
        <v/>
      </c>
      <c r="T31" s="43" t="str">
        <f>IF(SUMIFS(Data!$S:$S,Data!$A:$A,$B31,Data!$C:$C,T$1)=0,"",SUMIFS(Data!$S:$S,Data!$A:$A,$B31,Data!$C:$C,T$1))</f>
        <v/>
      </c>
      <c r="U31" s="43"/>
      <c r="V31" s="43"/>
      <c r="W31" s="43"/>
    </row>
    <row r="32" spans="1:23" ht="13.8" x14ac:dyDescent="0.3">
      <c r="A32" s="42">
        <v>31</v>
      </c>
      <c r="B32" s="42"/>
      <c r="C32" s="43" t="str">
        <f>IF(SUMIFS(Data!$S:$S,Data!$A:$A,$B32,Data!$C:$C,C$1)=0,"",SUMIFS(Data!$S:$S,Data!$A:$A,$B32,Data!$C:$C,C$1))</f>
        <v/>
      </c>
      <c r="D32" s="43" t="str">
        <f>IF(SUMIFS(Data!$S:$S,Data!$A:$A,$B32,Data!$C:$C,D$1)=0,"",SUMIFS(Data!$S:$S,Data!$A:$A,$B32,Data!$C:$C,D$1))</f>
        <v/>
      </c>
      <c r="E32" s="43" t="str">
        <f>IF(SUMIFS(Data!$S:$S,Data!$A:$A,$B32,Data!$C:$C,E$1)=0,"",SUMIFS(Data!$S:$S,Data!$A:$A,$B32,Data!$C:$C,E$1))</f>
        <v/>
      </c>
      <c r="F32" s="43" t="str">
        <f>IF(SUMIFS(Data!$S:$S,Data!$A:$A,$B32,Data!$C:$C,F$1)=0,"",SUMIFS(Data!$S:$S,Data!$A:$A,$B32,Data!$C:$C,F$1))</f>
        <v/>
      </c>
      <c r="G32" s="43" t="str">
        <f>IF(SUMIFS(Data!$S:$S,Data!$A:$A,$B32,Data!$C:$C,G$1)=0,"",SUMIFS(Data!$S:$S,Data!$A:$A,$B32,Data!$C:$C,G$1))</f>
        <v/>
      </c>
      <c r="H32" s="43" t="str">
        <f>IF(SUMIFS(Data!$S:$S,Data!$A:$A,$B32,Data!$C:$C,H$1)=0,"",SUMIFS(Data!$S:$S,Data!$A:$A,$B32,Data!$C:$C,H$1))</f>
        <v/>
      </c>
      <c r="I32" s="43" t="str">
        <f>IF(SUMIFS(Data!$S:$S,Data!$A:$A,$B32,Data!$C:$C,I$1)=0,"",SUMIFS(Data!$S:$S,Data!$A:$A,$B32,Data!$C:$C,I$1))</f>
        <v/>
      </c>
      <c r="J32" s="43" t="str">
        <f>IF(SUMIFS(Data!$S:$S,Data!$A:$A,$B32,Data!$C:$C,J$1)=0,"",SUMIFS(Data!$S:$S,Data!$A:$A,$B32,Data!$C:$C,J$1))</f>
        <v/>
      </c>
      <c r="K32" s="43" t="str">
        <f>IF(SUMIFS(Data!$S:$S,Data!$A:$A,$B32,Data!$C:$C,K$1)=0,"",SUMIFS(Data!$S:$S,Data!$A:$A,$B32,Data!$C:$C,K$1))</f>
        <v/>
      </c>
      <c r="L32" s="43" t="str">
        <f>IF(SUMIFS(Data!$S:$S,Data!$A:$A,$B32,Data!$C:$C,L$1)=0,"",SUMIFS(Data!$S:$S,Data!$A:$A,$B32,Data!$C:$C,L$1))</f>
        <v/>
      </c>
      <c r="M32" s="43" t="str">
        <f>IF(SUMIFS(Data!$S:$S,Data!$A:$A,$B32,Data!$C:$C,M$1)=0,"",SUMIFS(Data!$S:$S,Data!$A:$A,$B32,Data!$C:$C,M$1))</f>
        <v/>
      </c>
      <c r="N32" s="43" t="str">
        <f>IF(SUMIFS(Data!$S:$S,Data!$A:$A,$B32,Data!$C:$C,N$1)=0,"",SUMIFS(Data!$S:$S,Data!$A:$A,$B32,Data!$C:$C,N$1))</f>
        <v/>
      </c>
      <c r="O32" s="43" t="str">
        <f>IF(SUMIFS(Data!$S:$S,Data!$A:$A,$B32,Data!$C:$C,O$1)=0,"",SUMIFS(Data!$S:$S,Data!$A:$A,$B32,Data!$C:$C,O$1))</f>
        <v/>
      </c>
      <c r="P32" s="43" t="str">
        <f>IF(SUMIFS(Data!$S:$S,Data!$A:$A,$B32,Data!$C:$C,P$1)=0,"",SUMIFS(Data!$S:$S,Data!$A:$A,$B32,Data!$C:$C,P$1))</f>
        <v/>
      </c>
      <c r="Q32" s="43" t="str">
        <f>IF(SUMIFS(Data!$S:$S,Data!$A:$A,$B32,Data!$C:$C,Q$1)=0,"",SUMIFS(Data!$S:$S,Data!$A:$A,$B32,Data!$C:$C,Q$1))</f>
        <v/>
      </c>
      <c r="R32" s="43" t="str">
        <f>IF(SUMIFS(Data!$S:$S,Data!$A:$A,$B32,Data!$C:$C,R$1)=0,"",SUMIFS(Data!$S:$S,Data!$A:$A,$B32,Data!$C:$C,R$1))</f>
        <v/>
      </c>
      <c r="S32" s="43" t="str">
        <f>IF(SUMIFS(Data!$S:$S,Data!$A:$A,$B32,Data!$C:$C,S$1)=0,"",SUMIFS(Data!$S:$S,Data!$A:$A,$B32,Data!$C:$C,S$1))</f>
        <v/>
      </c>
      <c r="T32" s="43" t="str">
        <f>IF(SUMIFS(Data!$S:$S,Data!$A:$A,$B32,Data!$C:$C,T$1)=0,"",SUMIFS(Data!$S:$S,Data!$A:$A,$B32,Data!$C:$C,T$1))</f>
        <v/>
      </c>
      <c r="U32" s="43"/>
      <c r="V32" s="43"/>
      <c r="W32" s="43"/>
    </row>
  </sheetData>
  <autoFilter ref="A1:W32"/>
  <sortState ref="B2:W26">
    <sortCondition descending="1" ref="V2:V26"/>
    <sortCondition descending="1" ref="W2:W26"/>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T43"/>
  <sheetViews>
    <sheetView zoomScaleNormal="100" workbookViewId="0">
      <pane ySplit="1" topLeftCell="A2" activePane="bottomLeft" state="frozen"/>
      <selection pane="bottomLeft" activeCell="J10" sqref="J10"/>
    </sheetView>
  </sheetViews>
  <sheetFormatPr defaultColWidth="9.109375" defaultRowHeight="12" x14ac:dyDescent="0.25"/>
  <cols>
    <col min="1" max="1" width="7.88671875" style="33" bestFit="1" customWidth="1"/>
    <col min="2" max="2" width="22.109375" style="33" bestFit="1" customWidth="1"/>
    <col min="3" max="13" width="6.109375" style="34" customWidth="1"/>
    <col min="14" max="17" width="5.33203125" style="34" customWidth="1"/>
    <col min="18" max="18" width="10.44140625" style="34" bestFit="1" customWidth="1"/>
    <col min="19" max="19" width="13.33203125" style="34" bestFit="1" customWidth="1"/>
    <col min="20" max="20" width="7.5546875" style="44" bestFit="1" customWidth="1"/>
    <col min="21" max="16384" width="9.109375" style="44"/>
  </cols>
  <sheetData>
    <row r="1" spans="1:20" ht="13.8" x14ac:dyDescent="0.3">
      <c r="A1" s="40" t="s">
        <v>69</v>
      </c>
      <c r="B1" s="40" t="s">
        <v>32</v>
      </c>
      <c r="C1" s="50">
        <v>1</v>
      </c>
      <c r="D1" s="50">
        <v>2</v>
      </c>
      <c r="E1" s="50">
        <v>3</v>
      </c>
      <c r="F1" s="50">
        <v>4</v>
      </c>
      <c r="G1" s="50">
        <v>5</v>
      </c>
      <c r="H1" s="50">
        <v>6</v>
      </c>
      <c r="I1" s="50">
        <v>7</v>
      </c>
      <c r="J1" s="50">
        <v>8</v>
      </c>
      <c r="K1" s="50">
        <v>9</v>
      </c>
      <c r="L1" s="50">
        <v>10</v>
      </c>
      <c r="M1" s="50">
        <v>11</v>
      </c>
      <c r="N1" s="50">
        <v>12</v>
      </c>
      <c r="O1" s="50">
        <v>13</v>
      </c>
      <c r="P1" s="50">
        <v>14</v>
      </c>
      <c r="Q1" s="50">
        <v>15</v>
      </c>
      <c r="R1" s="41" t="s">
        <v>71</v>
      </c>
      <c r="S1" s="41" t="s">
        <v>70</v>
      </c>
      <c r="T1" s="49" t="s">
        <v>222</v>
      </c>
    </row>
    <row r="2" spans="1:20" ht="13.8" x14ac:dyDescent="0.3">
      <c r="A2" s="42">
        <v>1</v>
      </c>
      <c r="B2" s="42" t="s">
        <v>119</v>
      </c>
      <c r="C2" s="43">
        <f>IFERROR(IF(SUMIFS(Data!$K:$K,Data!$A:$A,Vitezistii!$B2,Data!$C:$C,Vitezistii!C$1)=0," ",SUMIFS(Data!$K:$K,Data!$A:$A,Vitezistii!$B2,Data!$C:$C,Vitezistii!C$1))+SUMIFS(Data!$Q:$Q,Data!$A:$A,Vitezistii!$B2,Data!$C:$C,Vitezistii!C$1),0)</f>
        <v>0</v>
      </c>
      <c r="D2" s="43">
        <f>IFERROR(IF(SUMIFS(Data!$K:$K,Data!$A:$A,Vitezistii!$B2,Data!$C:$C,Vitezistii!D$1)=0," ",SUMIFS(Data!$K:$K,Data!$A:$A,Vitezistii!$B2,Data!$C:$C,Vitezistii!D$1))+SUMIFS(Data!$Q:$Q,Data!$A:$A,Vitezistii!$B2,Data!$C:$C,Vitezistii!D$1),0)</f>
        <v>5</v>
      </c>
      <c r="E2" s="43">
        <f>IFERROR(IF(SUMIFS(Data!$K:$K,Data!$A:$A,Vitezistii!$B2,Data!$C:$C,Vitezistii!E$1)=0," ",SUMIFS(Data!$K:$K,Data!$A:$A,Vitezistii!$B2,Data!$C:$C,Vitezistii!E$1))+SUMIFS(Data!$Q:$Q,Data!$A:$A,Vitezistii!$B2,Data!$C:$C,Vitezistii!E$1),0)</f>
        <v>4.5</v>
      </c>
      <c r="F2" s="43">
        <f>IFERROR(IF(SUMIFS(Data!$K:$K,Data!$A:$A,Vitezistii!$B2,Data!$C:$C,Vitezistii!F$1)=0," ",SUMIFS(Data!$K:$K,Data!$A:$A,Vitezistii!$B2,Data!$C:$C,Vitezistii!F$1))+SUMIFS(Data!$Q:$Q,Data!$A:$A,Vitezistii!$B2,Data!$C:$C,Vitezistii!F$1),0)</f>
        <v>4</v>
      </c>
      <c r="G2" s="43">
        <f>IFERROR(IF(SUMIFS(Data!$K:$K,Data!$A:$A,Vitezistii!$B2,Data!$C:$C,Vitezistii!G$1)=0," ",SUMIFS(Data!$K:$K,Data!$A:$A,Vitezistii!$B2,Data!$C:$C,Vitezistii!G$1))+SUMIFS(Data!$Q:$Q,Data!$A:$A,Vitezistii!$B2,Data!$C:$C,Vitezistii!G$1),0)</f>
        <v>4</v>
      </c>
      <c r="H2" s="43">
        <f>IFERROR(IF(SUMIFS(Data!$K:$K,Data!$A:$A,Vitezistii!$B2,Data!$C:$C,Vitezistii!H$1)=0," ",SUMIFS(Data!$K:$K,Data!$A:$A,Vitezistii!$B2,Data!$C:$C,Vitezistii!H$1))+SUMIFS(Data!$Q:$Q,Data!$A:$A,Vitezistii!$B2,Data!$C:$C,Vitezistii!H$1),0)</f>
        <v>4.5</v>
      </c>
      <c r="I2" s="43">
        <f>IFERROR(IF(SUMIFS(Data!$K:$K,Data!$A:$A,Vitezistii!$B2,Data!$C:$C,Vitezistii!I$1)=0," ",SUMIFS(Data!$K:$K,Data!$A:$A,Vitezistii!$B2,Data!$C:$C,Vitezistii!I$1))+SUMIFS(Data!$Q:$Q,Data!$A:$A,Vitezistii!$B2,Data!$C:$C,Vitezistii!I$1),0)</f>
        <v>3.5</v>
      </c>
      <c r="J2" s="43">
        <f>IFERROR(IF(SUMIFS(Data!$K:$K,Data!$A:$A,Vitezistii!$B2,Data!$C:$C,Vitezistii!J$1)=0," ",SUMIFS(Data!$K:$K,Data!$A:$A,Vitezistii!$B2,Data!$C:$C,Vitezistii!J$1))+SUMIFS(Data!$Q:$Q,Data!$A:$A,Vitezistii!$B2,Data!$C:$C,Vitezistii!J$1),0)</f>
        <v>3</v>
      </c>
      <c r="K2" s="43">
        <f>IFERROR(IF(SUMIFS(Data!$K:$K,Data!$A:$A,Vitezistii!$B2,Data!$C:$C,Vitezistii!K$1)=0," ",SUMIFS(Data!$K:$K,Data!$A:$A,Vitezistii!$B2,Data!$C:$C,Vitezistii!K$1))+SUMIFS(Data!$Q:$Q,Data!$A:$A,Vitezistii!$B2,Data!$C:$C,Vitezistii!K$1),0)</f>
        <v>4</v>
      </c>
      <c r="L2" s="43">
        <f>IFERROR(IF(SUMIFS(Data!$K:$K,Data!$A:$A,Vitezistii!$B2,Data!$C:$C,Vitezistii!L$1)=0," ",SUMIFS(Data!$K:$K,Data!$A:$A,Vitezistii!$B2,Data!$C:$C,Vitezistii!L$1))+SUMIFS(Data!$Q:$Q,Data!$A:$A,Vitezistii!$B2,Data!$C:$C,Vitezistii!L$1),0)</f>
        <v>1</v>
      </c>
      <c r="M2" s="43">
        <f>IFERROR(IF(SUMIFS(Data!$K:$K,Data!$A:$A,Vitezistii!$B2,Data!$C:$C,Vitezistii!M$1)=0," ",SUMIFS(Data!$K:$K,Data!$A:$A,Vitezistii!$B2,Data!$C:$C,Vitezistii!M$1))+SUMIFS(Data!$Q:$Q,Data!$A:$A,Vitezistii!$B2,Data!$C:$C,Vitezistii!M$1),0)</f>
        <v>2.5</v>
      </c>
      <c r="N2" s="43">
        <f>IFERROR(IF(SUMIFS(Data!$K:$K,Data!$A:$A,Vitezistii!$B2,Data!$C:$C,Vitezistii!N$1)=0," ",SUMIFS(Data!$K:$K,Data!$A:$A,Vitezistii!$B2,Data!$C:$C,Vitezistii!N$1))+SUMIFS(Data!$Q:$Q,Data!$A:$A,Vitezistii!$B2,Data!$C:$C,Vitezistii!N$1),0)</f>
        <v>4</v>
      </c>
      <c r="O2" s="43">
        <f>IFERROR(IF(SUMIFS(Data!$K:$K,Data!$A:$A,Vitezistii!$B2,Data!$C:$C,Vitezistii!O$1)=0," ",SUMIFS(Data!$K:$K,Data!$A:$A,Vitezistii!$B2,Data!$C:$C,Vitezistii!O$1))+SUMIFS(Data!$Q:$Q,Data!$A:$A,Vitezistii!$B2,Data!$C:$C,Vitezistii!O$1),0)</f>
        <v>3.5</v>
      </c>
      <c r="P2" s="43">
        <f>IFERROR(IF(SUMIFS(Data!$K:$K,Data!$A:$A,Vitezistii!$B2,Data!$C:$C,Vitezistii!P$1)=0," ",SUMIFS(Data!$K:$K,Data!$A:$A,Vitezistii!$B2,Data!$C:$C,Vitezistii!P$1))+SUMIFS(Data!$Q:$Q,Data!$A:$A,Vitezistii!$B2,Data!$C:$C,Vitezistii!P$1),0)</f>
        <v>4</v>
      </c>
      <c r="Q2" s="43">
        <f>IFERROR(IF(SUMIFS(Data!$K:$K,Data!$A:$A,Vitezistii!$B2,Data!$C:$C,Vitezistii!Q$1)=0," ",SUMIFS(Data!$K:$K,Data!$A:$A,Vitezistii!$B2,Data!$C:$C,Vitezistii!Q$1))+SUMIFS(Data!$Q:$Q,Data!$A:$A,Vitezistii!$B2,Data!$C:$C,Vitezistii!Q$1),0)</f>
        <v>4</v>
      </c>
      <c r="R2" s="43">
        <f>SUM(C2:Q2)</f>
        <v>51.5</v>
      </c>
      <c r="S2" s="43">
        <f>SUMIFS(Data!D:D,Data!A:A,Vitezistii!B2)</f>
        <v>228.64</v>
      </c>
      <c r="T2" s="17">
        <f>SUMIFS(Data!I:I,Data!A:A,Vitezistii!B2)/COUNTIF(Data!A:A,Vitezistii!B2)</f>
        <v>2.6489282374901018E-3</v>
      </c>
    </row>
    <row r="3" spans="1:20" ht="13.8" x14ac:dyDescent="0.3">
      <c r="A3" s="42">
        <v>2</v>
      </c>
      <c r="B3" s="42" t="s">
        <v>49</v>
      </c>
      <c r="C3" s="43">
        <f>IFERROR(IF(SUMIFS(Data!$K:$K,Data!$A:$A,Vitezistii!$B3,Data!$C:$C,Vitezistii!C$1)=0," ",SUMIFS(Data!$K:$K,Data!$A:$A,Vitezistii!$B3,Data!$C:$C,Vitezistii!C$1))+SUMIFS(Data!$Q:$Q,Data!$A:$A,Vitezistii!$B3,Data!$C:$C,Vitezistii!C$1),0)</f>
        <v>2</v>
      </c>
      <c r="D3" s="43">
        <f>IFERROR(IF(SUMIFS(Data!$K:$K,Data!$A:$A,Vitezistii!$B3,Data!$C:$C,Vitezistii!D$1)=0," ",SUMIFS(Data!$K:$K,Data!$A:$A,Vitezistii!$B3,Data!$C:$C,Vitezistii!D$1))+SUMIFS(Data!$Q:$Q,Data!$A:$A,Vitezistii!$B3,Data!$C:$C,Vitezistii!D$1),0)</f>
        <v>2.5</v>
      </c>
      <c r="E3" s="43">
        <f>IFERROR(IF(SUMIFS(Data!$K:$K,Data!$A:$A,Vitezistii!$B3,Data!$C:$C,Vitezistii!E$1)=0," ",SUMIFS(Data!$K:$K,Data!$A:$A,Vitezistii!$B3,Data!$C:$C,Vitezistii!E$1))+SUMIFS(Data!$Q:$Q,Data!$A:$A,Vitezistii!$B3,Data!$C:$C,Vitezistii!E$1),0)</f>
        <v>4.5</v>
      </c>
      <c r="F3" s="43">
        <f>IFERROR(IF(SUMIFS(Data!$K:$K,Data!$A:$A,Vitezistii!$B3,Data!$C:$C,Vitezistii!F$1)=0," ",SUMIFS(Data!$K:$K,Data!$A:$A,Vitezistii!$B3,Data!$C:$C,Vitezistii!F$1))+SUMIFS(Data!$Q:$Q,Data!$A:$A,Vitezistii!$B3,Data!$C:$C,Vitezistii!F$1),0)</f>
        <v>3</v>
      </c>
      <c r="G3" s="43">
        <f>IFERROR(IF(SUMIFS(Data!$K:$K,Data!$A:$A,Vitezistii!$B3,Data!$C:$C,Vitezistii!G$1)=0," ",SUMIFS(Data!$K:$K,Data!$A:$A,Vitezistii!$B3,Data!$C:$C,Vitezistii!G$1))+SUMIFS(Data!$Q:$Q,Data!$A:$A,Vitezistii!$B3,Data!$C:$C,Vitezistii!G$1),0)</f>
        <v>3</v>
      </c>
      <c r="H3" s="43">
        <f>IFERROR(IF(SUMIFS(Data!$K:$K,Data!$A:$A,Vitezistii!$B3,Data!$C:$C,Vitezistii!H$1)=0," ",SUMIFS(Data!$K:$K,Data!$A:$A,Vitezistii!$B3,Data!$C:$C,Vitezistii!H$1))+SUMIFS(Data!$Q:$Q,Data!$A:$A,Vitezistii!$B3,Data!$C:$C,Vitezistii!H$1),0)</f>
        <v>3</v>
      </c>
      <c r="I3" s="43">
        <f>IFERROR(IF(SUMIFS(Data!$K:$K,Data!$A:$A,Vitezistii!$B3,Data!$C:$C,Vitezistii!I$1)=0," ",SUMIFS(Data!$K:$K,Data!$A:$A,Vitezistii!$B3,Data!$C:$C,Vitezistii!I$1))+SUMIFS(Data!$Q:$Q,Data!$A:$A,Vitezistii!$B3,Data!$C:$C,Vitezistii!I$1),0)</f>
        <v>3.5</v>
      </c>
      <c r="J3" s="43">
        <f>IFERROR(IF(SUMIFS(Data!$K:$K,Data!$A:$A,Vitezistii!$B3,Data!$C:$C,Vitezistii!J$1)=0," ",SUMIFS(Data!$K:$K,Data!$A:$A,Vitezistii!$B3,Data!$C:$C,Vitezistii!J$1))+SUMIFS(Data!$Q:$Q,Data!$A:$A,Vitezistii!$B3,Data!$C:$C,Vitezistii!J$1),0)</f>
        <v>5.6</v>
      </c>
      <c r="K3" s="43">
        <f>IFERROR(IF(SUMIFS(Data!$K:$K,Data!$A:$A,Vitezistii!$B3,Data!$C:$C,Vitezistii!K$1)=0," ",SUMIFS(Data!$K:$K,Data!$A:$A,Vitezistii!$B3,Data!$C:$C,Vitezistii!K$1))+SUMIFS(Data!$Q:$Q,Data!$A:$A,Vitezistii!$B3,Data!$C:$C,Vitezistii!K$1),0)</f>
        <v>5.0999999999999996</v>
      </c>
      <c r="L3" s="43">
        <f>IFERROR(IF(SUMIFS(Data!$K:$K,Data!$A:$A,Vitezistii!$B3,Data!$C:$C,Vitezistii!L$1)=0," ",SUMIFS(Data!$K:$K,Data!$A:$A,Vitezistii!$B3,Data!$C:$C,Vitezistii!L$1))+SUMIFS(Data!$Q:$Q,Data!$A:$A,Vitezistii!$B3,Data!$C:$C,Vitezistii!L$1),0)</f>
        <v>2.5</v>
      </c>
      <c r="M3" s="43">
        <f>IFERROR(IF(SUMIFS(Data!$K:$K,Data!$A:$A,Vitezistii!$B3,Data!$C:$C,Vitezistii!M$1)=0," ",SUMIFS(Data!$K:$K,Data!$A:$A,Vitezistii!$B3,Data!$C:$C,Vitezistii!M$1))+SUMIFS(Data!$Q:$Q,Data!$A:$A,Vitezistii!$B3,Data!$C:$C,Vitezistii!M$1),0)</f>
        <v>2.5</v>
      </c>
      <c r="N3" s="43">
        <f>IFERROR(IF(SUMIFS(Data!$K:$K,Data!$A:$A,Vitezistii!$B3,Data!$C:$C,Vitezistii!N$1)=0," ",SUMIFS(Data!$K:$K,Data!$A:$A,Vitezistii!$B3,Data!$C:$C,Vitezistii!N$1))+SUMIFS(Data!$Q:$Q,Data!$A:$A,Vitezistii!$B3,Data!$C:$C,Vitezistii!N$1),0)</f>
        <v>4</v>
      </c>
      <c r="O3" s="43">
        <f>IFERROR(IF(SUMIFS(Data!$K:$K,Data!$A:$A,Vitezistii!$B3,Data!$C:$C,Vitezistii!O$1)=0," ",SUMIFS(Data!$K:$K,Data!$A:$A,Vitezistii!$B3,Data!$C:$C,Vitezistii!O$1))+SUMIFS(Data!$Q:$Q,Data!$A:$A,Vitezistii!$B3,Data!$C:$C,Vitezistii!O$1),0)</f>
        <v>2.5</v>
      </c>
      <c r="P3" s="43">
        <f>IFERROR(IF(SUMIFS(Data!$K:$K,Data!$A:$A,Vitezistii!$B3,Data!$C:$C,Vitezistii!P$1)=0," ",SUMIFS(Data!$K:$K,Data!$A:$A,Vitezistii!$B3,Data!$C:$C,Vitezistii!P$1))+SUMIFS(Data!$Q:$Q,Data!$A:$A,Vitezistii!$B3,Data!$C:$C,Vitezistii!P$1),0)</f>
        <v>2.5</v>
      </c>
      <c r="Q3" s="43">
        <f>IFERROR(IF(SUMIFS(Data!$K:$K,Data!$A:$A,Vitezistii!$B3,Data!$C:$C,Vitezistii!Q$1)=0," ",SUMIFS(Data!$K:$K,Data!$A:$A,Vitezistii!$B3,Data!$C:$C,Vitezistii!Q$1))+SUMIFS(Data!$Q:$Q,Data!$A:$A,Vitezistii!$B3,Data!$C:$C,Vitezistii!Q$1),0)</f>
        <v>2.5</v>
      </c>
      <c r="R3" s="43">
        <f t="shared" ref="R3:R38" si="0">SUM(C3:Q3)</f>
        <v>48.7</v>
      </c>
      <c r="S3" s="43">
        <f>SUMIFS(Data!D:D,Data!A:A,Vitezistii!B3)</f>
        <v>210.84000000000003</v>
      </c>
      <c r="T3" s="17">
        <f>SUMIFS(Data!I:I,Data!A:A,Vitezistii!B3)/COUNTIF(Data!A:A,Vitezistii!B3)</f>
        <v>2.778316575254413E-3</v>
      </c>
    </row>
    <row r="4" spans="1:20" ht="13.8" x14ac:dyDescent="0.3">
      <c r="A4" s="42">
        <v>3</v>
      </c>
      <c r="B4" s="42" t="s">
        <v>102</v>
      </c>
      <c r="C4" s="43">
        <f>IFERROR(IF(SUMIFS(Data!$K:$K,Data!$A:$A,Vitezistii!$B4,Data!$C:$C,Vitezistii!C$1)=0," ",SUMIFS(Data!$K:$K,Data!$A:$A,Vitezistii!$B4,Data!$C:$C,Vitezistii!C$1))+SUMIFS(Data!$Q:$Q,Data!$A:$A,Vitezistii!$B4,Data!$C:$C,Vitezistii!C$1),0)</f>
        <v>3.5</v>
      </c>
      <c r="D4" s="43">
        <f>IFERROR(IF(SUMIFS(Data!$K:$K,Data!$A:$A,Vitezistii!$B4,Data!$C:$C,Vitezistii!D$1)=0," ",SUMIFS(Data!$K:$K,Data!$A:$A,Vitezistii!$B4,Data!$C:$C,Vitezistii!D$1))+SUMIFS(Data!$Q:$Q,Data!$A:$A,Vitezistii!$B4,Data!$C:$C,Vitezistii!D$1),0)</f>
        <v>1</v>
      </c>
      <c r="E4" s="43">
        <f>IFERROR(IF(SUMIFS(Data!$K:$K,Data!$A:$A,Vitezistii!$B4,Data!$C:$C,Vitezistii!E$1)=0," ",SUMIFS(Data!$K:$K,Data!$A:$A,Vitezistii!$B4,Data!$C:$C,Vitezistii!E$1))+SUMIFS(Data!$Q:$Q,Data!$A:$A,Vitezistii!$B4,Data!$C:$C,Vitezistii!E$1),0)</f>
        <v>4.5</v>
      </c>
      <c r="F4" s="43">
        <f>IFERROR(IF(SUMIFS(Data!$K:$K,Data!$A:$A,Vitezistii!$B4,Data!$C:$C,Vitezistii!F$1)=0," ",SUMIFS(Data!$K:$K,Data!$A:$A,Vitezistii!$B4,Data!$C:$C,Vitezistii!F$1))+SUMIFS(Data!$Q:$Q,Data!$A:$A,Vitezistii!$B4,Data!$C:$C,Vitezistii!F$1),0)</f>
        <v>1</v>
      </c>
      <c r="G4" s="43">
        <f>IFERROR(IF(SUMIFS(Data!$K:$K,Data!$A:$A,Vitezistii!$B4,Data!$C:$C,Vitezistii!G$1)=0," ",SUMIFS(Data!$K:$K,Data!$A:$A,Vitezistii!$B4,Data!$C:$C,Vitezistii!G$1))+SUMIFS(Data!$Q:$Q,Data!$A:$A,Vitezistii!$B4,Data!$C:$C,Vitezistii!G$1),0)</f>
        <v>5</v>
      </c>
      <c r="H4" s="43">
        <f>IFERROR(IF(SUMIFS(Data!$K:$K,Data!$A:$A,Vitezistii!$B4,Data!$C:$C,Vitezistii!H$1)=0," ",SUMIFS(Data!$K:$K,Data!$A:$A,Vitezistii!$B4,Data!$C:$C,Vitezistii!H$1))+SUMIFS(Data!$Q:$Q,Data!$A:$A,Vitezistii!$B4,Data!$C:$C,Vitezistii!H$1),0)</f>
        <v>1.5</v>
      </c>
      <c r="I4" s="43">
        <f>IFERROR(IF(SUMIFS(Data!$K:$K,Data!$A:$A,Vitezistii!$B4,Data!$C:$C,Vitezistii!I$1)=0," ",SUMIFS(Data!$K:$K,Data!$A:$A,Vitezistii!$B4,Data!$C:$C,Vitezistii!I$1))+SUMIFS(Data!$Q:$Q,Data!$A:$A,Vitezistii!$B4,Data!$C:$C,Vitezistii!I$1),0)</f>
        <v>5</v>
      </c>
      <c r="J4" s="43">
        <f>IFERROR(IF(SUMIFS(Data!$K:$K,Data!$A:$A,Vitezistii!$B4,Data!$C:$C,Vitezistii!J$1)=0," ",SUMIFS(Data!$K:$K,Data!$A:$A,Vitezistii!$B4,Data!$C:$C,Vitezistii!J$1))+SUMIFS(Data!$Q:$Q,Data!$A:$A,Vitezistii!$B4,Data!$C:$C,Vitezistii!J$1),0)</f>
        <v>3</v>
      </c>
      <c r="K4" s="43">
        <f>IFERROR(IF(SUMIFS(Data!$K:$K,Data!$A:$A,Vitezistii!$B4,Data!$C:$C,Vitezistii!K$1)=0," ",SUMIFS(Data!$K:$K,Data!$A:$A,Vitezistii!$B4,Data!$C:$C,Vitezistii!K$1))+SUMIFS(Data!$Q:$Q,Data!$A:$A,Vitezistii!$B4,Data!$C:$C,Vitezistii!K$1),0)</f>
        <v>4.5</v>
      </c>
      <c r="L4" s="43">
        <f>IFERROR(IF(SUMIFS(Data!$K:$K,Data!$A:$A,Vitezistii!$B4,Data!$C:$C,Vitezistii!L$1)=0," ",SUMIFS(Data!$K:$K,Data!$A:$A,Vitezistii!$B4,Data!$C:$C,Vitezistii!L$1))+SUMIFS(Data!$Q:$Q,Data!$A:$A,Vitezistii!$B4,Data!$C:$C,Vitezistii!L$1),0)</f>
        <v>1</v>
      </c>
      <c r="M4" s="43">
        <f>IFERROR(IF(SUMIFS(Data!$K:$K,Data!$A:$A,Vitezistii!$B4,Data!$C:$C,Vitezistii!M$1)=0," ",SUMIFS(Data!$K:$K,Data!$A:$A,Vitezistii!$B4,Data!$C:$C,Vitezistii!M$1))+SUMIFS(Data!$Q:$Q,Data!$A:$A,Vitezistii!$B4,Data!$C:$C,Vitezistii!M$1),0)</f>
        <v>4.5</v>
      </c>
      <c r="N4" s="43">
        <f>IFERROR(IF(SUMIFS(Data!$K:$K,Data!$A:$A,Vitezistii!$B4,Data!$C:$C,Vitezistii!N$1)=0," ",SUMIFS(Data!$K:$K,Data!$A:$A,Vitezistii!$B4,Data!$C:$C,Vitezistii!N$1))+SUMIFS(Data!$Q:$Q,Data!$A:$A,Vitezistii!$B4,Data!$C:$C,Vitezistii!N$1),0)</f>
        <v>4.5</v>
      </c>
      <c r="O4" s="43">
        <f>IFERROR(IF(SUMIFS(Data!$K:$K,Data!$A:$A,Vitezistii!$B4,Data!$C:$C,Vitezistii!O$1)=0," ",SUMIFS(Data!$K:$K,Data!$A:$A,Vitezistii!$B4,Data!$C:$C,Vitezistii!O$1))+SUMIFS(Data!$Q:$Q,Data!$A:$A,Vitezistii!$B4,Data!$C:$C,Vitezistii!O$1),0)</f>
        <v>1</v>
      </c>
      <c r="P4" s="43">
        <f>IFERROR(IF(SUMIFS(Data!$K:$K,Data!$A:$A,Vitezistii!$B4,Data!$C:$C,Vitezistii!P$1)=0," ",SUMIFS(Data!$K:$K,Data!$A:$A,Vitezistii!$B4,Data!$C:$C,Vitezistii!P$1))+SUMIFS(Data!$Q:$Q,Data!$A:$A,Vitezistii!$B4,Data!$C:$C,Vitezistii!P$1),0)</f>
        <v>4</v>
      </c>
      <c r="Q4" s="43">
        <f>IFERROR(IF(SUMIFS(Data!$K:$K,Data!$A:$A,Vitezistii!$B4,Data!$C:$C,Vitezistii!Q$1)=0," ",SUMIFS(Data!$K:$K,Data!$A:$A,Vitezistii!$B4,Data!$C:$C,Vitezistii!Q$1))+SUMIFS(Data!$Q:$Q,Data!$A:$A,Vitezistii!$B4,Data!$C:$C,Vitezistii!Q$1),0)</f>
        <v>4</v>
      </c>
      <c r="R4" s="43">
        <f t="shared" si="0"/>
        <v>48</v>
      </c>
      <c r="S4" s="43">
        <f>SUMIFS(Data!D:D,Data!A:A,Vitezistii!B4)</f>
        <v>231.77000000000004</v>
      </c>
      <c r="T4" s="17">
        <f>SUMIFS(Data!I:I,Data!A:A,Vitezistii!B4)/COUNTIF(Data!A:A,Vitezistii!B4)</f>
        <v>2.9271318351709028E-3</v>
      </c>
    </row>
    <row r="5" spans="1:20" ht="13.8" x14ac:dyDescent="0.3">
      <c r="A5" s="42">
        <v>4</v>
      </c>
      <c r="B5" s="42" t="s">
        <v>157</v>
      </c>
      <c r="C5" s="43">
        <f>IFERROR(IF(SUMIFS(Data!$K:$K,Data!$A:$A,Vitezistii!$B5,Data!$C:$C,Vitezistii!C$1)=0," ",SUMIFS(Data!$K:$K,Data!$A:$A,Vitezistii!$B5,Data!$C:$C,Vitezistii!C$1))+SUMIFS(Data!$Q:$Q,Data!$A:$A,Vitezistii!$B5,Data!$C:$C,Vitezistii!C$1),0)</f>
        <v>1.5</v>
      </c>
      <c r="D5" s="43">
        <f>IFERROR(IF(SUMIFS(Data!$K:$K,Data!$A:$A,Vitezistii!$B5,Data!$C:$C,Vitezistii!D$1)=0," ",SUMIFS(Data!$K:$K,Data!$A:$A,Vitezistii!$B5,Data!$C:$C,Vitezistii!D$1))+SUMIFS(Data!$Q:$Q,Data!$A:$A,Vitezistii!$B5,Data!$C:$C,Vitezistii!D$1),0)</f>
        <v>3.5</v>
      </c>
      <c r="E5" s="43">
        <f>IFERROR(IF(SUMIFS(Data!$K:$K,Data!$A:$A,Vitezistii!$B5,Data!$C:$C,Vitezistii!E$1)=0," ",SUMIFS(Data!$K:$K,Data!$A:$A,Vitezistii!$B5,Data!$C:$C,Vitezistii!E$1))+SUMIFS(Data!$Q:$Q,Data!$A:$A,Vitezistii!$B5,Data!$C:$C,Vitezistii!E$1),0)</f>
        <v>4</v>
      </c>
      <c r="F5" s="43">
        <f>IFERROR(IF(SUMIFS(Data!$K:$K,Data!$A:$A,Vitezistii!$B5,Data!$C:$C,Vitezistii!F$1)=0," ",SUMIFS(Data!$K:$K,Data!$A:$A,Vitezistii!$B5,Data!$C:$C,Vitezistii!F$1))+SUMIFS(Data!$Q:$Q,Data!$A:$A,Vitezistii!$B5,Data!$C:$C,Vitezistii!F$1),0)</f>
        <v>3.5</v>
      </c>
      <c r="G5" s="43">
        <f>IFERROR(IF(SUMIFS(Data!$K:$K,Data!$A:$A,Vitezistii!$B5,Data!$C:$C,Vitezistii!G$1)=0," ",SUMIFS(Data!$K:$K,Data!$A:$A,Vitezistii!$B5,Data!$C:$C,Vitezistii!G$1))+SUMIFS(Data!$Q:$Q,Data!$A:$A,Vitezistii!$B5,Data!$C:$C,Vitezistii!G$1),0)</f>
        <v>2.5</v>
      </c>
      <c r="H5" s="43">
        <f>IFERROR(IF(SUMIFS(Data!$K:$K,Data!$A:$A,Vitezistii!$B5,Data!$C:$C,Vitezistii!H$1)=0," ",SUMIFS(Data!$K:$K,Data!$A:$A,Vitezistii!$B5,Data!$C:$C,Vitezistii!H$1))+SUMIFS(Data!$Q:$Q,Data!$A:$A,Vitezistii!$B5,Data!$C:$C,Vitezistii!H$1),0)</f>
        <v>2</v>
      </c>
      <c r="I5" s="43">
        <f>IFERROR(IF(SUMIFS(Data!$K:$K,Data!$A:$A,Vitezistii!$B5,Data!$C:$C,Vitezistii!I$1)=0," ",SUMIFS(Data!$K:$K,Data!$A:$A,Vitezistii!$B5,Data!$C:$C,Vitezistii!I$1))+SUMIFS(Data!$Q:$Q,Data!$A:$A,Vitezistii!$B5,Data!$C:$C,Vitezistii!I$1),0)</f>
        <v>3.5</v>
      </c>
      <c r="J5" s="43">
        <f>IFERROR(IF(SUMIFS(Data!$K:$K,Data!$A:$A,Vitezistii!$B5,Data!$C:$C,Vitezistii!J$1)=0," ",SUMIFS(Data!$K:$K,Data!$A:$A,Vitezistii!$B5,Data!$C:$C,Vitezistii!J$1))+SUMIFS(Data!$Q:$Q,Data!$A:$A,Vitezistii!$B5,Data!$C:$C,Vitezistii!J$1),0)</f>
        <v>0</v>
      </c>
      <c r="K5" s="43">
        <f>IFERROR(IF(SUMIFS(Data!$K:$K,Data!$A:$A,Vitezistii!$B5,Data!$C:$C,Vitezistii!K$1)=0," ",SUMIFS(Data!$K:$K,Data!$A:$A,Vitezistii!$B5,Data!$C:$C,Vitezistii!K$1))+SUMIFS(Data!$Q:$Q,Data!$A:$A,Vitezistii!$B5,Data!$C:$C,Vitezistii!K$1),0)</f>
        <v>4</v>
      </c>
      <c r="L5" s="43">
        <f>IFERROR(IF(SUMIFS(Data!$K:$K,Data!$A:$A,Vitezistii!$B5,Data!$C:$C,Vitezistii!L$1)=0," ",SUMIFS(Data!$K:$K,Data!$A:$A,Vitezistii!$B5,Data!$C:$C,Vitezistii!L$1))+SUMIFS(Data!$Q:$Q,Data!$A:$A,Vitezistii!$B5,Data!$C:$C,Vitezistii!L$1),0)</f>
        <v>3.5</v>
      </c>
      <c r="M5" s="43">
        <f>IFERROR(IF(SUMIFS(Data!$K:$K,Data!$A:$A,Vitezistii!$B5,Data!$C:$C,Vitezistii!M$1)=0," ",SUMIFS(Data!$K:$K,Data!$A:$A,Vitezistii!$B5,Data!$C:$C,Vitezistii!M$1))+SUMIFS(Data!$Q:$Q,Data!$A:$A,Vitezistii!$B5,Data!$C:$C,Vitezistii!M$1),0)</f>
        <v>3</v>
      </c>
      <c r="N5" s="43">
        <f>IFERROR(IF(SUMIFS(Data!$K:$K,Data!$A:$A,Vitezistii!$B5,Data!$C:$C,Vitezistii!N$1)=0," ",SUMIFS(Data!$K:$K,Data!$A:$A,Vitezistii!$B5,Data!$C:$C,Vitezistii!N$1))+SUMIFS(Data!$Q:$Q,Data!$A:$A,Vitezistii!$B5,Data!$C:$C,Vitezistii!N$1),0)</f>
        <v>3.5</v>
      </c>
      <c r="O5" s="43">
        <f>IFERROR(IF(SUMIFS(Data!$K:$K,Data!$A:$A,Vitezistii!$B5,Data!$C:$C,Vitezistii!O$1)=0," ",SUMIFS(Data!$K:$K,Data!$A:$A,Vitezistii!$B5,Data!$C:$C,Vitezistii!O$1))+SUMIFS(Data!$Q:$Q,Data!$A:$A,Vitezistii!$B5,Data!$C:$C,Vitezistii!O$1),0)</f>
        <v>4</v>
      </c>
      <c r="P5" s="43">
        <f>IFERROR(IF(SUMIFS(Data!$K:$K,Data!$A:$A,Vitezistii!$B5,Data!$C:$C,Vitezistii!P$1)=0," ",SUMIFS(Data!$K:$K,Data!$A:$A,Vitezistii!$B5,Data!$C:$C,Vitezistii!P$1))+SUMIFS(Data!$Q:$Q,Data!$A:$A,Vitezistii!$B5,Data!$C:$C,Vitezistii!P$1),0)</f>
        <v>4.5</v>
      </c>
      <c r="Q5" s="43">
        <f>IFERROR(IF(SUMIFS(Data!$K:$K,Data!$A:$A,Vitezistii!$B5,Data!$C:$C,Vitezistii!Q$1)=0," ",SUMIFS(Data!$K:$K,Data!$A:$A,Vitezistii!$B5,Data!$C:$C,Vitezistii!Q$1))+SUMIFS(Data!$Q:$Q,Data!$A:$A,Vitezistii!$B5,Data!$C:$C,Vitezistii!Q$1),0)</f>
        <v>3.5</v>
      </c>
      <c r="R5" s="43">
        <f t="shared" si="0"/>
        <v>46.5</v>
      </c>
      <c r="S5" s="43">
        <f>SUMIFS(Data!D:D,Data!A:A,Vitezistii!B5)</f>
        <v>136.52000000000004</v>
      </c>
      <c r="T5" s="17">
        <f>SUMIFS(Data!I:I,Data!A:A,Vitezistii!B5)/COUNTIF(Data!A:A,Vitezistii!B5)</f>
        <v>3.2199345187626026E-3</v>
      </c>
    </row>
    <row r="6" spans="1:20" ht="13.8" x14ac:dyDescent="0.3">
      <c r="A6" s="42">
        <v>5</v>
      </c>
      <c r="B6" s="42" t="s">
        <v>5</v>
      </c>
      <c r="C6" s="43">
        <f>IFERROR(IF(SUMIFS(Data!$K:$K,Data!$A:$A,Vitezistii!$B6,Data!$C:$C,Vitezistii!C$1)=0," ",SUMIFS(Data!$K:$K,Data!$A:$A,Vitezistii!$B6,Data!$C:$C,Vitezistii!C$1))+SUMIFS(Data!$Q:$Q,Data!$A:$A,Vitezistii!$B6,Data!$C:$C,Vitezistii!C$1),0)</f>
        <v>4</v>
      </c>
      <c r="D6" s="43">
        <f>IFERROR(IF(SUMIFS(Data!$K:$K,Data!$A:$A,Vitezistii!$B6,Data!$C:$C,Vitezistii!D$1)=0," ",SUMIFS(Data!$K:$K,Data!$A:$A,Vitezistii!$B6,Data!$C:$C,Vitezistii!D$1))+SUMIFS(Data!$Q:$Q,Data!$A:$A,Vitezistii!$B6,Data!$C:$C,Vitezistii!D$1),0)</f>
        <v>3</v>
      </c>
      <c r="E6" s="43">
        <f>IFERROR(IF(SUMIFS(Data!$K:$K,Data!$A:$A,Vitezistii!$B6,Data!$C:$C,Vitezistii!E$1)=0," ",SUMIFS(Data!$K:$K,Data!$A:$A,Vitezistii!$B6,Data!$C:$C,Vitezistii!E$1))+SUMIFS(Data!$Q:$Q,Data!$A:$A,Vitezistii!$B6,Data!$C:$C,Vitezistii!E$1),0)</f>
        <v>4</v>
      </c>
      <c r="F6" s="43">
        <f>IFERROR(IF(SUMIFS(Data!$K:$K,Data!$A:$A,Vitezistii!$B6,Data!$C:$C,Vitezistii!F$1)=0," ",SUMIFS(Data!$K:$K,Data!$A:$A,Vitezistii!$B6,Data!$C:$C,Vitezistii!F$1))+SUMIFS(Data!$Q:$Q,Data!$A:$A,Vitezistii!$B6,Data!$C:$C,Vitezistii!F$1),0)</f>
        <v>4</v>
      </c>
      <c r="G6" s="43">
        <f>IFERROR(IF(SUMIFS(Data!$K:$K,Data!$A:$A,Vitezistii!$B6,Data!$C:$C,Vitezistii!G$1)=0," ",SUMIFS(Data!$K:$K,Data!$A:$A,Vitezistii!$B6,Data!$C:$C,Vitezistii!G$1))+SUMIFS(Data!$Q:$Q,Data!$A:$A,Vitezistii!$B6,Data!$C:$C,Vitezistii!G$1),0)</f>
        <v>3.5</v>
      </c>
      <c r="H6" s="43">
        <f>IFERROR(IF(SUMIFS(Data!$K:$K,Data!$A:$A,Vitezistii!$B6,Data!$C:$C,Vitezistii!H$1)=0," ",SUMIFS(Data!$K:$K,Data!$A:$A,Vitezistii!$B6,Data!$C:$C,Vitezistii!H$1))+SUMIFS(Data!$Q:$Q,Data!$A:$A,Vitezistii!$B6,Data!$C:$C,Vitezistii!H$1),0)</f>
        <v>3</v>
      </c>
      <c r="I6" s="43">
        <f>IFERROR(IF(SUMIFS(Data!$K:$K,Data!$A:$A,Vitezistii!$B6,Data!$C:$C,Vitezistii!I$1)=0," ",SUMIFS(Data!$K:$K,Data!$A:$A,Vitezistii!$B6,Data!$C:$C,Vitezistii!I$1))+SUMIFS(Data!$Q:$Q,Data!$A:$A,Vitezistii!$B6,Data!$C:$C,Vitezistii!I$1),0)</f>
        <v>4</v>
      </c>
      <c r="J6" s="43">
        <f>IFERROR(IF(SUMIFS(Data!$K:$K,Data!$A:$A,Vitezistii!$B6,Data!$C:$C,Vitezistii!J$1)=0," ",SUMIFS(Data!$K:$K,Data!$A:$A,Vitezistii!$B6,Data!$C:$C,Vitezistii!J$1))+SUMIFS(Data!$Q:$Q,Data!$A:$A,Vitezistii!$B6,Data!$C:$C,Vitezistii!J$1),0)</f>
        <v>4</v>
      </c>
      <c r="K6" s="43">
        <f>IFERROR(IF(SUMIFS(Data!$K:$K,Data!$A:$A,Vitezistii!$B6,Data!$C:$C,Vitezistii!K$1)=0," ",SUMIFS(Data!$K:$K,Data!$A:$A,Vitezistii!$B6,Data!$C:$C,Vitezistii!K$1))+SUMIFS(Data!$Q:$Q,Data!$A:$A,Vitezistii!$B6,Data!$C:$C,Vitezistii!K$1),0)</f>
        <v>0</v>
      </c>
      <c r="L6" s="43">
        <f>IFERROR(IF(SUMIFS(Data!$K:$K,Data!$A:$A,Vitezistii!$B6,Data!$C:$C,Vitezistii!L$1)=0," ",SUMIFS(Data!$K:$K,Data!$A:$A,Vitezistii!$B6,Data!$C:$C,Vitezistii!L$1))+SUMIFS(Data!$Q:$Q,Data!$A:$A,Vitezistii!$B6,Data!$C:$C,Vitezistii!L$1),0)</f>
        <v>1</v>
      </c>
      <c r="M6" s="43">
        <f>IFERROR(IF(SUMIFS(Data!$K:$K,Data!$A:$A,Vitezistii!$B6,Data!$C:$C,Vitezistii!M$1)=0," ",SUMIFS(Data!$K:$K,Data!$A:$A,Vitezistii!$B6,Data!$C:$C,Vitezistii!M$1))+SUMIFS(Data!$Q:$Q,Data!$A:$A,Vitezistii!$B6,Data!$C:$C,Vitezistii!M$1),0)</f>
        <v>2</v>
      </c>
      <c r="N6" s="43">
        <f>IFERROR(IF(SUMIFS(Data!$K:$K,Data!$A:$A,Vitezistii!$B6,Data!$C:$C,Vitezistii!N$1)=0," ",SUMIFS(Data!$K:$K,Data!$A:$A,Vitezistii!$B6,Data!$C:$C,Vitezistii!N$1))+SUMIFS(Data!$Q:$Q,Data!$A:$A,Vitezistii!$B6,Data!$C:$C,Vitezistii!N$1),0)</f>
        <v>3.5</v>
      </c>
      <c r="O6" s="43">
        <f>IFERROR(IF(SUMIFS(Data!$K:$K,Data!$A:$A,Vitezistii!$B6,Data!$C:$C,Vitezistii!O$1)=0," ",SUMIFS(Data!$K:$K,Data!$A:$A,Vitezistii!$B6,Data!$C:$C,Vitezistii!O$1))+SUMIFS(Data!$Q:$Q,Data!$A:$A,Vitezistii!$B6,Data!$C:$C,Vitezistii!O$1),0)</f>
        <v>0</v>
      </c>
      <c r="P6" s="43">
        <f>IFERROR(IF(SUMIFS(Data!$K:$K,Data!$A:$A,Vitezistii!$B6,Data!$C:$C,Vitezistii!P$1)=0," ",SUMIFS(Data!$K:$K,Data!$A:$A,Vitezistii!$B6,Data!$C:$C,Vitezistii!P$1))+SUMIFS(Data!$Q:$Q,Data!$A:$A,Vitezistii!$B6,Data!$C:$C,Vitezistii!P$1),0)</f>
        <v>4</v>
      </c>
      <c r="Q6" s="43">
        <f>IFERROR(IF(SUMIFS(Data!$K:$K,Data!$A:$A,Vitezistii!$B6,Data!$C:$C,Vitezistii!Q$1)=0," ",SUMIFS(Data!$K:$K,Data!$A:$A,Vitezistii!$B6,Data!$C:$C,Vitezistii!Q$1))+SUMIFS(Data!$Q:$Q,Data!$A:$A,Vitezistii!$B6,Data!$C:$C,Vitezistii!Q$1),0)</f>
        <v>3.5</v>
      </c>
      <c r="R6" s="43">
        <f t="shared" si="0"/>
        <v>43.5</v>
      </c>
      <c r="S6" s="43">
        <f>SUMIFS(Data!D:D,Data!A:A,Vitezistii!B6)</f>
        <v>208.72</v>
      </c>
      <c r="T6" s="17">
        <f>SUMIFS(Data!I:I,Data!A:A,Vitezistii!B6)/COUNTIF(Data!A:A,Vitezistii!B6)</f>
        <v>3.3490025830536828E-3</v>
      </c>
    </row>
    <row r="7" spans="1:20" ht="13.8" x14ac:dyDescent="0.3">
      <c r="A7" s="42">
        <v>6</v>
      </c>
      <c r="B7" s="42" t="s">
        <v>159</v>
      </c>
      <c r="C7" s="43">
        <f>IFERROR(IF(SUMIFS(Data!$K:$K,Data!$A:$A,Vitezistii!$B7,Data!$C:$C,Vitezistii!C$1)=0," ",SUMIFS(Data!$K:$K,Data!$A:$A,Vitezistii!$B7,Data!$C:$C,Vitezistii!C$1))+SUMIFS(Data!$Q:$Q,Data!$A:$A,Vitezistii!$B7,Data!$C:$C,Vitezistii!C$1),0)</f>
        <v>4</v>
      </c>
      <c r="D7" s="43">
        <f>IFERROR(IF(SUMIFS(Data!$K:$K,Data!$A:$A,Vitezistii!$B7,Data!$C:$C,Vitezistii!D$1)=0," ",SUMIFS(Data!$K:$K,Data!$A:$A,Vitezistii!$B7,Data!$C:$C,Vitezistii!D$1))+SUMIFS(Data!$Q:$Q,Data!$A:$A,Vitezistii!$B7,Data!$C:$C,Vitezistii!D$1),0)</f>
        <v>3</v>
      </c>
      <c r="E7" s="43">
        <f>IFERROR(IF(SUMIFS(Data!$K:$K,Data!$A:$A,Vitezistii!$B7,Data!$C:$C,Vitezistii!E$1)=0," ",SUMIFS(Data!$K:$K,Data!$A:$A,Vitezistii!$B7,Data!$C:$C,Vitezistii!E$1))+SUMIFS(Data!$Q:$Q,Data!$A:$A,Vitezistii!$B7,Data!$C:$C,Vitezistii!E$1),0)</f>
        <v>4</v>
      </c>
      <c r="F7" s="43">
        <f>IFERROR(IF(SUMIFS(Data!$K:$K,Data!$A:$A,Vitezistii!$B7,Data!$C:$C,Vitezistii!F$1)=0," ",SUMIFS(Data!$K:$K,Data!$A:$A,Vitezistii!$B7,Data!$C:$C,Vitezistii!F$1))+SUMIFS(Data!$Q:$Q,Data!$A:$A,Vitezistii!$B7,Data!$C:$C,Vitezistii!F$1),0)</f>
        <v>3</v>
      </c>
      <c r="G7" s="43">
        <f>IFERROR(IF(SUMIFS(Data!$K:$K,Data!$A:$A,Vitezistii!$B7,Data!$C:$C,Vitezistii!G$1)=0," ",SUMIFS(Data!$K:$K,Data!$A:$A,Vitezistii!$B7,Data!$C:$C,Vitezistii!G$1))+SUMIFS(Data!$Q:$Q,Data!$A:$A,Vitezistii!$B7,Data!$C:$C,Vitezistii!G$1),0)</f>
        <v>2</v>
      </c>
      <c r="H7" s="43">
        <f>IFERROR(IF(SUMIFS(Data!$K:$K,Data!$A:$A,Vitezistii!$B7,Data!$C:$C,Vitezistii!H$1)=0," ",SUMIFS(Data!$K:$K,Data!$A:$A,Vitezistii!$B7,Data!$C:$C,Vitezistii!H$1))+SUMIFS(Data!$Q:$Q,Data!$A:$A,Vitezistii!$B7,Data!$C:$C,Vitezistii!H$1),0)</f>
        <v>2</v>
      </c>
      <c r="I7" s="43">
        <f>IFERROR(IF(SUMIFS(Data!$K:$K,Data!$A:$A,Vitezistii!$B7,Data!$C:$C,Vitezistii!I$1)=0," ",SUMIFS(Data!$K:$K,Data!$A:$A,Vitezistii!$B7,Data!$C:$C,Vitezistii!I$1))+SUMIFS(Data!$Q:$Q,Data!$A:$A,Vitezistii!$B7,Data!$C:$C,Vitezistii!I$1),0)</f>
        <v>2</v>
      </c>
      <c r="J7" s="43">
        <f>IFERROR(IF(SUMIFS(Data!$K:$K,Data!$A:$A,Vitezistii!$B7,Data!$C:$C,Vitezistii!J$1)=0," ",SUMIFS(Data!$K:$K,Data!$A:$A,Vitezistii!$B7,Data!$C:$C,Vitezistii!J$1))+SUMIFS(Data!$Q:$Q,Data!$A:$A,Vitezistii!$B7,Data!$C:$C,Vitezistii!J$1),0)</f>
        <v>4.5</v>
      </c>
      <c r="K7" s="43">
        <f>IFERROR(IF(SUMIFS(Data!$K:$K,Data!$A:$A,Vitezistii!$B7,Data!$C:$C,Vitezistii!K$1)=0," ",SUMIFS(Data!$K:$K,Data!$A:$A,Vitezistii!$B7,Data!$C:$C,Vitezistii!K$1))+SUMIFS(Data!$Q:$Q,Data!$A:$A,Vitezistii!$B7,Data!$C:$C,Vitezistii!K$1),0)</f>
        <v>0</v>
      </c>
      <c r="L7" s="43">
        <f>IFERROR(IF(SUMIFS(Data!$K:$K,Data!$A:$A,Vitezistii!$B7,Data!$C:$C,Vitezistii!L$1)=0," ",SUMIFS(Data!$K:$K,Data!$A:$A,Vitezistii!$B7,Data!$C:$C,Vitezistii!L$1))+SUMIFS(Data!$Q:$Q,Data!$A:$A,Vitezistii!$B7,Data!$C:$C,Vitezistii!L$1),0)</f>
        <v>4</v>
      </c>
      <c r="M7" s="43">
        <f>IFERROR(IF(SUMIFS(Data!$K:$K,Data!$A:$A,Vitezistii!$B7,Data!$C:$C,Vitezistii!M$1)=0," ",SUMIFS(Data!$K:$K,Data!$A:$A,Vitezistii!$B7,Data!$C:$C,Vitezistii!M$1))+SUMIFS(Data!$Q:$Q,Data!$A:$A,Vitezistii!$B7,Data!$C:$C,Vitezistii!M$1),0)</f>
        <v>3.5</v>
      </c>
      <c r="N7" s="43">
        <f>IFERROR(IF(SUMIFS(Data!$K:$K,Data!$A:$A,Vitezistii!$B7,Data!$C:$C,Vitezistii!N$1)=0," ",SUMIFS(Data!$K:$K,Data!$A:$A,Vitezistii!$B7,Data!$C:$C,Vitezistii!N$1))+SUMIFS(Data!$Q:$Q,Data!$A:$A,Vitezistii!$B7,Data!$C:$C,Vitezistii!N$1),0)</f>
        <v>0</v>
      </c>
      <c r="O7" s="43">
        <f>IFERROR(IF(SUMIFS(Data!$K:$K,Data!$A:$A,Vitezistii!$B7,Data!$C:$C,Vitezistii!O$1)=0," ",SUMIFS(Data!$K:$K,Data!$A:$A,Vitezistii!$B7,Data!$C:$C,Vitezistii!O$1))+SUMIFS(Data!$Q:$Q,Data!$A:$A,Vitezistii!$B7,Data!$C:$C,Vitezistii!O$1),0)</f>
        <v>4</v>
      </c>
      <c r="P7" s="43">
        <f>IFERROR(IF(SUMIFS(Data!$K:$K,Data!$A:$A,Vitezistii!$B7,Data!$C:$C,Vitezistii!P$1)=0," ",SUMIFS(Data!$K:$K,Data!$A:$A,Vitezistii!$B7,Data!$C:$C,Vitezistii!P$1))+SUMIFS(Data!$Q:$Q,Data!$A:$A,Vitezistii!$B7,Data!$C:$C,Vitezistii!P$1),0)</f>
        <v>4</v>
      </c>
      <c r="Q7" s="43">
        <f>IFERROR(IF(SUMIFS(Data!$K:$K,Data!$A:$A,Vitezistii!$B7,Data!$C:$C,Vitezistii!Q$1)=0," ",SUMIFS(Data!$K:$K,Data!$A:$A,Vitezistii!$B7,Data!$C:$C,Vitezistii!Q$1))+SUMIFS(Data!$Q:$Q,Data!$A:$A,Vitezistii!$B7,Data!$C:$C,Vitezistii!Q$1),0)</f>
        <v>3</v>
      </c>
      <c r="R7" s="43">
        <f t="shared" si="0"/>
        <v>43</v>
      </c>
      <c r="S7" s="43">
        <f>SUMIFS(Data!D:D,Data!A:A,Vitezistii!B7)</f>
        <v>230.41</v>
      </c>
      <c r="T7" s="17">
        <f>SUMIFS(Data!I:I,Data!A:A,Vitezistii!B7)/COUNTIF(Data!A:A,Vitezistii!B7)</f>
        <v>3.3708153900356345E-3</v>
      </c>
    </row>
    <row r="8" spans="1:20" ht="13.8" x14ac:dyDescent="0.3">
      <c r="A8" s="42">
        <v>7</v>
      </c>
      <c r="B8" s="42" t="s">
        <v>132</v>
      </c>
      <c r="C8" s="43">
        <f>IFERROR(IF(SUMIFS(Data!$K:$K,Data!$A:$A,Vitezistii!$B8,Data!$C:$C,Vitezistii!C$1)=0," ",SUMIFS(Data!$K:$K,Data!$A:$A,Vitezistii!$B8,Data!$C:$C,Vitezistii!C$1))+SUMIFS(Data!$Q:$Q,Data!$A:$A,Vitezistii!$B8,Data!$C:$C,Vitezistii!C$1),0)</f>
        <v>4.5</v>
      </c>
      <c r="D8" s="43">
        <f>IFERROR(IF(SUMIFS(Data!$K:$K,Data!$A:$A,Vitezistii!$B8,Data!$C:$C,Vitezistii!D$1)=0," ",SUMIFS(Data!$K:$K,Data!$A:$A,Vitezistii!$B8,Data!$C:$C,Vitezistii!D$1))+SUMIFS(Data!$Q:$Q,Data!$A:$A,Vitezistii!$B8,Data!$C:$C,Vitezistii!D$1),0)</f>
        <v>4.5</v>
      </c>
      <c r="E8" s="43">
        <f>IFERROR(IF(SUMIFS(Data!$K:$K,Data!$A:$A,Vitezistii!$B8,Data!$C:$C,Vitezistii!E$1)=0," ",SUMIFS(Data!$K:$K,Data!$A:$A,Vitezistii!$B8,Data!$C:$C,Vitezistii!E$1))+SUMIFS(Data!$Q:$Q,Data!$A:$A,Vitezistii!$B8,Data!$C:$C,Vitezistii!E$1),0)</f>
        <v>3.5</v>
      </c>
      <c r="F8" s="43">
        <f>IFERROR(IF(SUMIFS(Data!$K:$K,Data!$A:$A,Vitezistii!$B8,Data!$C:$C,Vitezistii!F$1)=0," ",SUMIFS(Data!$K:$K,Data!$A:$A,Vitezistii!$B8,Data!$C:$C,Vitezistii!F$1))+SUMIFS(Data!$Q:$Q,Data!$A:$A,Vitezistii!$B8,Data!$C:$C,Vitezistii!F$1),0)</f>
        <v>0</v>
      </c>
      <c r="G8" s="43">
        <f>IFERROR(IF(SUMIFS(Data!$K:$K,Data!$A:$A,Vitezistii!$B8,Data!$C:$C,Vitezistii!G$1)=0," ",SUMIFS(Data!$K:$K,Data!$A:$A,Vitezistii!$B8,Data!$C:$C,Vitezistii!G$1))+SUMIFS(Data!$Q:$Q,Data!$A:$A,Vitezistii!$B8,Data!$C:$C,Vitezistii!G$1),0)</f>
        <v>5.6</v>
      </c>
      <c r="H8" s="43">
        <f>IFERROR(IF(SUMIFS(Data!$K:$K,Data!$A:$A,Vitezistii!$B8,Data!$C:$C,Vitezistii!H$1)=0," ",SUMIFS(Data!$K:$K,Data!$A:$A,Vitezistii!$B8,Data!$C:$C,Vitezistii!H$1))+SUMIFS(Data!$Q:$Q,Data!$A:$A,Vitezistii!$B8,Data!$C:$C,Vitezistii!H$1),0)</f>
        <v>4</v>
      </c>
      <c r="I8" s="43">
        <f>IFERROR(IF(SUMIFS(Data!$K:$K,Data!$A:$A,Vitezistii!$B8,Data!$C:$C,Vitezistii!I$1)=0," ",SUMIFS(Data!$K:$K,Data!$A:$A,Vitezistii!$B8,Data!$C:$C,Vitezistii!I$1))+SUMIFS(Data!$Q:$Q,Data!$A:$A,Vitezistii!$B8,Data!$C:$C,Vitezistii!I$1),0)</f>
        <v>0</v>
      </c>
      <c r="J8" s="43">
        <f>IFERROR(IF(SUMIFS(Data!$K:$K,Data!$A:$A,Vitezistii!$B8,Data!$C:$C,Vitezistii!J$1)=0," ",SUMIFS(Data!$K:$K,Data!$A:$A,Vitezistii!$B8,Data!$C:$C,Vitezistii!J$1))+SUMIFS(Data!$Q:$Q,Data!$A:$A,Vitezistii!$B8,Data!$C:$C,Vitezistii!J$1),0)</f>
        <v>0</v>
      </c>
      <c r="K8" s="43">
        <f>IFERROR(IF(SUMIFS(Data!$K:$K,Data!$A:$A,Vitezistii!$B8,Data!$C:$C,Vitezistii!K$1)=0," ",SUMIFS(Data!$K:$K,Data!$A:$A,Vitezistii!$B8,Data!$C:$C,Vitezistii!K$1))+SUMIFS(Data!$Q:$Q,Data!$A:$A,Vitezistii!$B8,Data!$C:$C,Vitezistii!K$1),0)</f>
        <v>0</v>
      </c>
      <c r="L8" s="43">
        <f>IFERROR(IF(SUMIFS(Data!$K:$K,Data!$A:$A,Vitezistii!$B8,Data!$C:$C,Vitezistii!L$1)=0," ",SUMIFS(Data!$K:$K,Data!$A:$A,Vitezistii!$B8,Data!$C:$C,Vitezistii!L$1))+SUMIFS(Data!$Q:$Q,Data!$A:$A,Vitezistii!$B8,Data!$C:$C,Vitezistii!L$1),0)</f>
        <v>3.5</v>
      </c>
      <c r="M8" s="43">
        <f>IFERROR(IF(SUMIFS(Data!$K:$K,Data!$A:$A,Vitezistii!$B8,Data!$C:$C,Vitezistii!M$1)=0," ",SUMIFS(Data!$K:$K,Data!$A:$A,Vitezistii!$B8,Data!$C:$C,Vitezistii!M$1))+SUMIFS(Data!$Q:$Q,Data!$A:$A,Vitezistii!$B8,Data!$C:$C,Vitezistii!M$1),0)</f>
        <v>0</v>
      </c>
      <c r="N8" s="43">
        <f>IFERROR(IF(SUMIFS(Data!$K:$K,Data!$A:$A,Vitezistii!$B8,Data!$C:$C,Vitezistii!N$1)=0," ",SUMIFS(Data!$K:$K,Data!$A:$A,Vitezistii!$B8,Data!$C:$C,Vitezistii!N$1))+SUMIFS(Data!$Q:$Q,Data!$A:$A,Vitezistii!$B8,Data!$C:$C,Vitezistii!N$1),0)</f>
        <v>3</v>
      </c>
      <c r="O8" s="43">
        <f>IFERROR(IF(SUMIFS(Data!$K:$K,Data!$A:$A,Vitezistii!$B8,Data!$C:$C,Vitezistii!O$1)=0," ",SUMIFS(Data!$K:$K,Data!$A:$A,Vitezistii!$B8,Data!$C:$C,Vitezistii!O$1))+SUMIFS(Data!$Q:$Q,Data!$A:$A,Vitezistii!$B8,Data!$C:$C,Vitezistii!O$1),0)</f>
        <v>7.1</v>
      </c>
      <c r="P8" s="43">
        <f>IFERROR(IF(SUMIFS(Data!$K:$K,Data!$A:$A,Vitezistii!$B8,Data!$C:$C,Vitezistii!P$1)=0," ",SUMIFS(Data!$K:$K,Data!$A:$A,Vitezistii!$B8,Data!$C:$C,Vitezistii!P$1))+SUMIFS(Data!$Q:$Q,Data!$A:$A,Vitezistii!$B8,Data!$C:$C,Vitezistii!P$1),0)</f>
        <v>3</v>
      </c>
      <c r="Q8" s="43">
        <f>IFERROR(IF(SUMIFS(Data!$K:$K,Data!$A:$A,Vitezistii!$B8,Data!$C:$C,Vitezistii!Q$1)=0," ",SUMIFS(Data!$K:$K,Data!$A:$A,Vitezistii!$B8,Data!$C:$C,Vitezistii!Q$1))+SUMIFS(Data!$Q:$Q,Data!$A:$A,Vitezistii!$B8,Data!$C:$C,Vitezistii!Q$1),0)</f>
        <v>3.5</v>
      </c>
      <c r="R8" s="43">
        <f t="shared" si="0"/>
        <v>42.2</v>
      </c>
      <c r="S8" s="43">
        <f>SUMIFS(Data!D:D,Data!A:A,Vitezistii!B8)</f>
        <v>195.23</v>
      </c>
      <c r="T8" s="17">
        <f>SUMIFS(Data!I:I,Data!A:A,Vitezistii!B8)/COUNTIF(Data!A:A,Vitezistii!B8)</f>
        <v>2.4509662274517464E-3</v>
      </c>
    </row>
    <row r="9" spans="1:20" ht="13.8" x14ac:dyDescent="0.3">
      <c r="A9" s="42">
        <v>8</v>
      </c>
      <c r="B9" s="42" t="s">
        <v>103</v>
      </c>
      <c r="C9" s="43">
        <f>IFERROR(IF(SUMIFS(Data!$K:$K,Data!$A:$A,Vitezistii!$B9,Data!$C:$C,Vitezistii!C$1)=0," ",SUMIFS(Data!$K:$K,Data!$A:$A,Vitezistii!$B9,Data!$C:$C,Vitezistii!C$1))+SUMIFS(Data!$Q:$Q,Data!$A:$A,Vitezistii!$B9,Data!$C:$C,Vitezistii!C$1),0)</f>
        <v>3</v>
      </c>
      <c r="D9" s="43">
        <f>IFERROR(IF(SUMIFS(Data!$K:$K,Data!$A:$A,Vitezistii!$B9,Data!$C:$C,Vitezistii!D$1)=0," ",SUMIFS(Data!$K:$K,Data!$A:$A,Vitezistii!$B9,Data!$C:$C,Vitezistii!D$1))+SUMIFS(Data!$Q:$Q,Data!$A:$A,Vitezistii!$B9,Data!$C:$C,Vitezistii!D$1),0)</f>
        <v>1.5</v>
      </c>
      <c r="E9" s="43">
        <f>IFERROR(IF(SUMIFS(Data!$K:$K,Data!$A:$A,Vitezistii!$B9,Data!$C:$C,Vitezistii!E$1)=0," ",SUMIFS(Data!$K:$K,Data!$A:$A,Vitezistii!$B9,Data!$C:$C,Vitezistii!E$1))+SUMIFS(Data!$Q:$Q,Data!$A:$A,Vitezistii!$B9,Data!$C:$C,Vitezistii!E$1),0)</f>
        <v>4.5</v>
      </c>
      <c r="F9" s="43">
        <f>IFERROR(IF(SUMIFS(Data!$K:$K,Data!$A:$A,Vitezistii!$B9,Data!$C:$C,Vitezistii!F$1)=0," ",SUMIFS(Data!$K:$K,Data!$A:$A,Vitezistii!$B9,Data!$C:$C,Vitezistii!F$1))+SUMIFS(Data!$Q:$Q,Data!$A:$A,Vitezistii!$B9,Data!$C:$C,Vitezistii!F$1),0)</f>
        <v>2</v>
      </c>
      <c r="G9" s="43">
        <f>IFERROR(IF(SUMIFS(Data!$K:$K,Data!$A:$A,Vitezistii!$B9,Data!$C:$C,Vitezistii!G$1)=0," ",SUMIFS(Data!$K:$K,Data!$A:$A,Vitezistii!$B9,Data!$C:$C,Vitezistii!G$1))+SUMIFS(Data!$Q:$Q,Data!$A:$A,Vitezistii!$B9,Data!$C:$C,Vitezistii!G$1),0)</f>
        <v>2</v>
      </c>
      <c r="H9" s="43">
        <f>IFERROR(IF(SUMIFS(Data!$K:$K,Data!$A:$A,Vitezistii!$B9,Data!$C:$C,Vitezistii!H$1)=0," ",SUMIFS(Data!$K:$K,Data!$A:$A,Vitezistii!$B9,Data!$C:$C,Vitezistii!H$1))+SUMIFS(Data!$Q:$Q,Data!$A:$A,Vitezistii!$B9,Data!$C:$C,Vitezistii!H$1),0)</f>
        <v>2</v>
      </c>
      <c r="I9" s="43">
        <f>IFERROR(IF(SUMIFS(Data!$K:$K,Data!$A:$A,Vitezistii!$B9,Data!$C:$C,Vitezistii!I$1)=0," ",SUMIFS(Data!$K:$K,Data!$A:$A,Vitezistii!$B9,Data!$C:$C,Vitezistii!I$1))+SUMIFS(Data!$Q:$Q,Data!$A:$A,Vitezistii!$B9,Data!$C:$C,Vitezistii!I$1),0)</f>
        <v>1.5</v>
      </c>
      <c r="J9" s="43">
        <f>IFERROR(IF(SUMIFS(Data!$K:$K,Data!$A:$A,Vitezistii!$B9,Data!$C:$C,Vitezistii!J$1)=0," ",SUMIFS(Data!$K:$K,Data!$A:$A,Vitezistii!$B9,Data!$C:$C,Vitezistii!J$1))+SUMIFS(Data!$Q:$Q,Data!$A:$A,Vitezistii!$B9,Data!$C:$C,Vitezistii!J$1),0)</f>
        <v>3.5</v>
      </c>
      <c r="K9" s="43">
        <f>IFERROR(IF(SUMIFS(Data!$K:$K,Data!$A:$A,Vitezistii!$B9,Data!$C:$C,Vitezistii!K$1)=0," ",SUMIFS(Data!$K:$K,Data!$A:$A,Vitezistii!$B9,Data!$C:$C,Vitezistii!K$1))+SUMIFS(Data!$Q:$Q,Data!$A:$A,Vitezistii!$B9,Data!$C:$C,Vitezistii!K$1),0)</f>
        <v>2</v>
      </c>
      <c r="L9" s="43">
        <f>IFERROR(IF(SUMIFS(Data!$K:$K,Data!$A:$A,Vitezistii!$B9,Data!$C:$C,Vitezistii!L$1)=0," ",SUMIFS(Data!$K:$K,Data!$A:$A,Vitezistii!$B9,Data!$C:$C,Vitezistii!L$1))+SUMIFS(Data!$Q:$Q,Data!$A:$A,Vitezistii!$B9,Data!$C:$C,Vitezistii!L$1),0)</f>
        <v>1.5</v>
      </c>
      <c r="M9" s="43">
        <f>IFERROR(IF(SUMIFS(Data!$K:$K,Data!$A:$A,Vitezistii!$B9,Data!$C:$C,Vitezistii!M$1)=0," ",SUMIFS(Data!$K:$K,Data!$A:$A,Vitezistii!$B9,Data!$C:$C,Vitezistii!M$1))+SUMIFS(Data!$Q:$Q,Data!$A:$A,Vitezistii!$B9,Data!$C:$C,Vitezistii!M$1),0)</f>
        <v>3</v>
      </c>
      <c r="N9" s="43">
        <f>IFERROR(IF(SUMIFS(Data!$K:$K,Data!$A:$A,Vitezistii!$B9,Data!$C:$C,Vitezistii!N$1)=0," ",SUMIFS(Data!$K:$K,Data!$A:$A,Vitezistii!$B9,Data!$C:$C,Vitezistii!N$1))+SUMIFS(Data!$Q:$Q,Data!$A:$A,Vitezistii!$B9,Data!$C:$C,Vitezistii!N$1),0)</f>
        <v>3</v>
      </c>
      <c r="O9" s="43">
        <f>IFERROR(IF(SUMIFS(Data!$K:$K,Data!$A:$A,Vitezistii!$B9,Data!$C:$C,Vitezistii!O$1)=0," ",SUMIFS(Data!$K:$K,Data!$A:$A,Vitezistii!$B9,Data!$C:$C,Vitezistii!O$1))+SUMIFS(Data!$Q:$Q,Data!$A:$A,Vitezistii!$B9,Data!$C:$C,Vitezistii!O$1),0)</f>
        <v>3</v>
      </c>
      <c r="P9" s="43">
        <f>IFERROR(IF(SUMIFS(Data!$K:$K,Data!$A:$A,Vitezistii!$B9,Data!$C:$C,Vitezistii!P$1)=0," ",SUMIFS(Data!$K:$K,Data!$A:$A,Vitezistii!$B9,Data!$C:$C,Vitezistii!P$1))+SUMIFS(Data!$Q:$Q,Data!$A:$A,Vitezistii!$B9,Data!$C:$C,Vitezistii!P$1),0)</f>
        <v>3.5</v>
      </c>
      <c r="Q9" s="43">
        <f>IFERROR(IF(SUMIFS(Data!$K:$K,Data!$A:$A,Vitezistii!$B9,Data!$C:$C,Vitezistii!Q$1)=0," ",SUMIFS(Data!$K:$K,Data!$A:$A,Vitezistii!$B9,Data!$C:$C,Vitezistii!Q$1))+SUMIFS(Data!$Q:$Q,Data!$A:$A,Vitezistii!$B9,Data!$C:$C,Vitezistii!Q$1),0)</f>
        <v>1.5</v>
      </c>
      <c r="R9" s="43">
        <f t="shared" si="0"/>
        <v>37.5</v>
      </c>
      <c r="S9" s="43">
        <f>SUMIFS(Data!D:D,Data!A:A,Vitezistii!B9)</f>
        <v>188.16999999999996</v>
      </c>
      <c r="T9" s="17">
        <f>SUMIFS(Data!I:I,Data!A:A,Vitezistii!B9)/COUNTIF(Data!A:A,Vitezistii!B9)</f>
        <v>3.3040404281749029E-3</v>
      </c>
    </row>
    <row r="10" spans="1:20" ht="13.8" x14ac:dyDescent="0.3">
      <c r="A10" s="42">
        <v>9</v>
      </c>
      <c r="B10" s="42" t="s">
        <v>128</v>
      </c>
      <c r="C10" s="43">
        <f>IFERROR(IF(SUMIFS(Data!$K:$K,Data!$A:$A,Vitezistii!$B10,Data!$C:$C,Vitezistii!C$1)=0," ",SUMIFS(Data!$K:$K,Data!$A:$A,Vitezistii!$B10,Data!$C:$C,Vitezistii!C$1))+SUMIFS(Data!$Q:$Q,Data!$A:$A,Vitezistii!$B10,Data!$C:$C,Vitezistii!C$1),0)</f>
        <v>5.0999999999999996</v>
      </c>
      <c r="D10" s="43">
        <f>IFERROR(IF(SUMIFS(Data!$K:$K,Data!$A:$A,Vitezistii!$B10,Data!$C:$C,Vitezistii!D$1)=0," ",SUMIFS(Data!$K:$K,Data!$A:$A,Vitezistii!$B10,Data!$C:$C,Vitezistii!D$1))+SUMIFS(Data!$Q:$Q,Data!$A:$A,Vitezistii!$B10,Data!$C:$C,Vitezistii!D$1),0)</f>
        <v>5.0999999999999996</v>
      </c>
      <c r="E10" s="43">
        <f>IFERROR(IF(SUMIFS(Data!$K:$K,Data!$A:$A,Vitezistii!$B10,Data!$C:$C,Vitezistii!E$1)=0," ",SUMIFS(Data!$K:$K,Data!$A:$A,Vitezistii!$B10,Data!$C:$C,Vitezistii!E$1))+SUMIFS(Data!$Q:$Q,Data!$A:$A,Vitezistii!$B10,Data!$C:$C,Vitezistii!E$1),0)</f>
        <v>5.3</v>
      </c>
      <c r="F10" s="43">
        <f>IFERROR(IF(SUMIFS(Data!$K:$K,Data!$A:$A,Vitezistii!$B10,Data!$C:$C,Vitezistii!F$1)=0," ",SUMIFS(Data!$K:$K,Data!$A:$A,Vitezistii!$B10,Data!$C:$C,Vitezistii!F$1))+SUMIFS(Data!$Q:$Q,Data!$A:$A,Vitezistii!$B10,Data!$C:$C,Vitezistii!F$1),0)</f>
        <v>3</v>
      </c>
      <c r="G10" s="43">
        <f>IFERROR(IF(SUMIFS(Data!$K:$K,Data!$A:$A,Vitezistii!$B10,Data!$C:$C,Vitezistii!G$1)=0," ",SUMIFS(Data!$K:$K,Data!$A:$A,Vitezistii!$B10,Data!$C:$C,Vitezistii!G$1))+SUMIFS(Data!$Q:$Q,Data!$A:$A,Vitezistii!$B10,Data!$C:$C,Vitezistii!G$1),0)</f>
        <v>3.5</v>
      </c>
      <c r="H10" s="43">
        <f>IFERROR(IF(SUMIFS(Data!$K:$K,Data!$A:$A,Vitezistii!$B10,Data!$C:$C,Vitezistii!H$1)=0," ",SUMIFS(Data!$K:$K,Data!$A:$A,Vitezistii!$B10,Data!$C:$C,Vitezistii!H$1))+SUMIFS(Data!$Q:$Q,Data!$A:$A,Vitezistii!$B10,Data!$C:$C,Vitezistii!H$1),0)</f>
        <v>3.5</v>
      </c>
      <c r="I10" s="43">
        <f>IFERROR(IF(SUMIFS(Data!$K:$K,Data!$A:$A,Vitezistii!$B10,Data!$C:$C,Vitezistii!I$1)=0," ",SUMIFS(Data!$K:$K,Data!$A:$A,Vitezistii!$B10,Data!$C:$C,Vitezistii!I$1))+SUMIFS(Data!$Q:$Q,Data!$A:$A,Vitezistii!$B10,Data!$C:$C,Vitezistii!I$1),0)</f>
        <v>0</v>
      </c>
      <c r="J10" s="43">
        <f>IFERROR(IF(SUMIFS(Data!$K:$K,Data!$A:$A,Vitezistii!$B10,Data!$C:$C,Vitezistii!J$1)=0," ",SUMIFS(Data!$K:$K,Data!$A:$A,Vitezistii!$B10,Data!$C:$C,Vitezistii!J$1))+SUMIFS(Data!$Q:$Q,Data!$A:$A,Vitezistii!$B10,Data!$C:$C,Vitezistii!J$1),0)</f>
        <v>0</v>
      </c>
      <c r="K10" s="43">
        <f>IFERROR(IF(SUMIFS(Data!$K:$K,Data!$A:$A,Vitezistii!$B10,Data!$C:$C,Vitezistii!K$1)=0," ",SUMIFS(Data!$K:$K,Data!$A:$A,Vitezistii!$B10,Data!$C:$C,Vitezistii!K$1))+SUMIFS(Data!$Q:$Q,Data!$A:$A,Vitezistii!$B10,Data!$C:$C,Vitezistii!K$1),0)</f>
        <v>0</v>
      </c>
      <c r="L10" s="43">
        <f>IFERROR(IF(SUMIFS(Data!$K:$K,Data!$A:$A,Vitezistii!$B10,Data!$C:$C,Vitezistii!L$1)=0," ",SUMIFS(Data!$K:$K,Data!$A:$A,Vitezistii!$B10,Data!$C:$C,Vitezistii!L$1))+SUMIFS(Data!$Q:$Q,Data!$A:$A,Vitezistii!$B10,Data!$C:$C,Vitezistii!L$1),0)</f>
        <v>0</v>
      </c>
      <c r="M10" s="43">
        <f>IFERROR(IF(SUMIFS(Data!$K:$K,Data!$A:$A,Vitezistii!$B10,Data!$C:$C,Vitezistii!M$1)=0," ",SUMIFS(Data!$K:$K,Data!$A:$A,Vitezistii!$B10,Data!$C:$C,Vitezistii!M$1))+SUMIFS(Data!$Q:$Q,Data!$A:$A,Vitezistii!$B10,Data!$C:$C,Vitezistii!M$1),0)</f>
        <v>3</v>
      </c>
      <c r="N10" s="43">
        <f>IFERROR(IF(SUMIFS(Data!$K:$K,Data!$A:$A,Vitezistii!$B10,Data!$C:$C,Vitezistii!N$1)=0," ",SUMIFS(Data!$K:$K,Data!$A:$A,Vitezistii!$B10,Data!$C:$C,Vitezistii!N$1))+SUMIFS(Data!$Q:$Q,Data!$A:$A,Vitezistii!$B10,Data!$C:$C,Vitezistii!N$1),0)</f>
        <v>2.5</v>
      </c>
      <c r="O10" s="43">
        <f>IFERROR(IF(SUMIFS(Data!$K:$K,Data!$A:$A,Vitezistii!$B10,Data!$C:$C,Vitezistii!O$1)=0," ",SUMIFS(Data!$K:$K,Data!$A:$A,Vitezistii!$B10,Data!$C:$C,Vitezistii!O$1))+SUMIFS(Data!$Q:$Q,Data!$A:$A,Vitezistii!$B10,Data!$C:$C,Vitezistii!O$1),0)</f>
        <v>3</v>
      </c>
      <c r="P10" s="43">
        <f>IFERROR(IF(SUMIFS(Data!$K:$K,Data!$A:$A,Vitezistii!$B10,Data!$C:$C,Vitezistii!P$1)=0," ",SUMIFS(Data!$K:$K,Data!$A:$A,Vitezistii!$B10,Data!$C:$C,Vitezistii!P$1))+SUMIFS(Data!$Q:$Q,Data!$A:$A,Vitezistii!$B10,Data!$C:$C,Vitezistii!P$1),0)</f>
        <v>0</v>
      </c>
      <c r="Q10" s="43">
        <f>IFERROR(IF(SUMIFS(Data!$K:$K,Data!$A:$A,Vitezistii!$B10,Data!$C:$C,Vitezistii!Q$1)=0," ",SUMIFS(Data!$K:$K,Data!$A:$A,Vitezistii!$B10,Data!$C:$C,Vitezistii!Q$1))+SUMIFS(Data!$Q:$Q,Data!$A:$A,Vitezistii!$B10,Data!$C:$C,Vitezistii!Q$1),0)</f>
        <v>2</v>
      </c>
      <c r="R10" s="43">
        <f t="shared" si="0"/>
        <v>36</v>
      </c>
      <c r="S10" s="43">
        <f>SUMIFS(Data!D:D,Data!A:A,Vitezistii!B10)</f>
        <v>106.74</v>
      </c>
      <c r="T10" s="17">
        <f>SUMIFS(Data!I:I,Data!A:A,Vitezistii!B10)/COUNTIF(Data!A:A,Vitezistii!B10)</f>
        <v>2.296275735558545E-3</v>
      </c>
    </row>
    <row r="11" spans="1:20" ht="13.8" x14ac:dyDescent="0.3">
      <c r="A11" s="42">
        <v>10</v>
      </c>
      <c r="B11" s="42" t="s">
        <v>111</v>
      </c>
      <c r="C11" s="43">
        <f>IFERROR(IF(SUMIFS(Data!$K:$K,Data!$A:$A,Vitezistii!$B11,Data!$C:$C,Vitezistii!C$1)=0," ",SUMIFS(Data!$K:$K,Data!$A:$A,Vitezistii!$B11,Data!$C:$C,Vitezistii!C$1))+SUMIFS(Data!$Q:$Q,Data!$A:$A,Vitezistii!$B11,Data!$C:$C,Vitezistii!C$1),0)</f>
        <v>1</v>
      </c>
      <c r="D11" s="43">
        <f>IFERROR(IF(SUMIFS(Data!$K:$K,Data!$A:$A,Vitezistii!$B11,Data!$C:$C,Vitezistii!D$1)=0," ",SUMIFS(Data!$K:$K,Data!$A:$A,Vitezistii!$B11,Data!$C:$C,Vitezistii!D$1))+SUMIFS(Data!$Q:$Q,Data!$A:$A,Vitezistii!$B11,Data!$C:$C,Vitezistii!D$1),0)</f>
        <v>5.3</v>
      </c>
      <c r="E11" s="43">
        <f>IFERROR(IF(SUMIFS(Data!$K:$K,Data!$A:$A,Vitezistii!$B11,Data!$C:$C,Vitezistii!E$1)=0," ",SUMIFS(Data!$K:$K,Data!$A:$A,Vitezistii!$B11,Data!$C:$C,Vitezistii!E$1))+SUMIFS(Data!$Q:$Q,Data!$A:$A,Vitezistii!$B11,Data!$C:$C,Vitezistii!E$1),0)</f>
        <v>1</v>
      </c>
      <c r="F11" s="43">
        <f>IFERROR(IF(SUMIFS(Data!$K:$K,Data!$A:$A,Vitezistii!$B11,Data!$C:$C,Vitezistii!F$1)=0," ",SUMIFS(Data!$K:$K,Data!$A:$A,Vitezistii!$B11,Data!$C:$C,Vitezistii!F$1))+SUMIFS(Data!$Q:$Q,Data!$A:$A,Vitezistii!$B11,Data!$C:$C,Vitezistii!F$1),0)</f>
        <v>1</v>
      </c>
      <c r="G11" s="43">
        <f>IFERROR(IF(SUMIFS(Data!$K:$K,Data!$A:$A,Vitezistii!$B11,Data!$C:$C,Vitezistii!G$1)=0," ",SUMIFS(Data!$K:$K,Data!$A:$A,Vitezistii!$B11,Data!$C:$C,Vitezistii!G$1))+SUMIFS(Data!$Q:$Q,Data!$A:$A,Vitezistii!$B11,Data!$C:$C,Vitezistii!G$1),0)</f>
        <v>3</v>
      </c>
      <c r="H11" s="43">
        <f>IFERROR(IF(SUMIFS(Data!$K:$K,Data!$A:$A,Vitezistii!$B11,Data!$C:$C,Vitezistii!H$1)=0," ",SUMIFS(Data!$K:$K,Data!$A:$A,Vitezistii!$B11,Data!$C:$C,Vitezistii!H$1))+SUMIFS(Data!$Q:$Q,Data!$A:$A,Vitezistii!$B11,Data!$C:$C,Vitezistii!H$1),0)</f>
        <v>3.5</v>
      </c>
      <c r="I11" s="43">
        <f>IFERROR(IF(SUMIFS(Data!$K:$K,Data!$A:$A,Vitezistii!$B11,Data!$C:$C,Vitezistii!I$1)=0," ",SUMIFS(Data!$K:$K,Data!$A:$A,Vitezistii!$B11,Data!$C:$C,Vitezistii!I$1))+SUMIFS(Data!$Q:$Q,Data!$A:$A,Vitezistii!$B11,Data!$C:$C,Vitezistii!I$1),0)</f>
        <v>2</v>
      </c>
      <c r="J11" s="43">
        <f>IFERROR(IF(SUMIFS(Data!$K:$K,Data!$A:$A,Vitezistii!$B11,Data!$C:$C,Vitezistii!J$1)=0," ",SUMIFS(Data!$K:$K,Data!$A:$A,Vitezistii!$B11,Data!$C:$C,Vitezistii!J$1))+SUMIFS(Data!$Q:$Q,Data!$A:$A,Vitezistii!$B11,Data!$C:$C,Vitezistii!J$1),0)</f>
        <v>3</v>
      </c>
      <c r="K11" s="43">
        <f>IFERROR(IF(SUMIFS(Data!$K:$K,Data!$A:$A,Vitezistii!$B11,Data!$C:$C,Vitezistii!K$1)=0," ",SUMIFS(Data!$K:$K,Data!$A:$A,Vitezistii!$B11,Data!$C:$C,Vitezistii!K$1))+SUMIFS(Data!$Q:$Q,Data!$A:$A,Vitezistii!$B11,Data!$C:$C,Vitezistii!K$1),0)</f>
        <v>1</v>
      </c>
      <c r="L11" s="43">
        <f>IFERROR(IF(SUMIFS(Data!$K:$K,Data!$A:$A,Vitezistii!$B11,Data!$C:$C,Vitezistii!L$1)=0," ",SUMIFS(Data!$K:$K,Data!$A:$A,Vitezistii!$B11,Data!$C:$C,Vitezistii!L$1))+SUMIFS(Data!$Q:$Q,Data!$A:$A,Vitezistii!$B11,Data!$C:$C,Vitezistii!L$1),0)</f>
        <v>3.5</v>
      </c>
      <c r="M11" s="43">
        <f>IFERROR(IF(SUMIFS(Data!$K:$K,Data!$A:$A,Vitezistii!$B11,Data!$C:$C,Vitezistii!M$1)=0," ",SUMIFS(Data!$K:$K,Data!$A:$A,Vitezistii!$B11,Data!$C:$C,Vitezistii!M$1))+SUMIFS(Data!$Q:$Q,Data!$A:$A,Vitezistii!$B11,Data!$C:$C,Vitezistii!M$1),0)</f>
        <v>0</v>
      </c>
      <c r="N11" s="43">
        <f>IFERROR(IF(SUMIFS(Data!$K:$K,Data!$A:$A,Vitezistii!$B11,Data!$C:$C,Vitezistii!N$1)=0," ",SUMIFS(Data!$K:$K,Data!$A:$A,Vitezistii!$B11,Data!$C:$C,Vitezistii!N$1))+SUMIFS(Data!$Q:$Q,Data!$A:$A,Vitezistii!$B11,Data!$C:$C,Vitezistii!N$1),0)</f>
        <v>3.5</v>
      </c>
      <c r="O11" s="43">
        <f>IFERROR(IF(SUMIFS(Data!$K:$K,Data!$A:$A,Vitezistii!$B11,Data!$C:$C,Vitezistii!O$1)=0," ",SUMIFS(Data!$K:$K,Data!$A:$A,Vitezistii!$B11,Data!$C:$C,Vitezistii!O$1))+SUMIFS(Data!$Q:$Q,Data!$A:$A,Vitezistii!$B11,Data!$C:$C,Vitezistii!O$1),0)</f>
        <v>2</v>
      </c>
      <c r="P11" s="43">
        <f>IFERROR(IF(SUMIFS(Data!$K:$K,Data!$A:$A,Vitezistii!$B11,Data!$C:$C,Vitezistii!P$1)=0," ",SUMIFS(Data!$K:$K,Data!$A:$A,Vitezistii!$B11,Data!$C:$C,Vitezistii!P$1))+SUMIFS(Data!$Q:$Q,Data!$A:$A,Vitezistii!$B11,Data!$C:$C,Vitezistii!P$1),0)</f>
        <v>3</v>
      </c>
      <c r="Q11" s="43">
        <f>IFERROR(IF(SUMIFS(Data!$K:$K,Data!$A:$A,Vitezistii!$B11,Data!$C:$C,Vitezistii!Q$1)=0," ",SUMIFS(Data!$K:$K,Data!$A:$A,Vitezistii!$B11,Data!$C:$C,Vitezistii!Q$1))+SUMIFS(Data!$Q:$Q,Data!$A:$A,Vitezistii!$B11,Data!$C:$C,Vitezistii!Q$1),0)</f>
        <v>1.5</v>
      </c>
      <c r="R11" s="43">
        <f t="shared" si="0"/>
        <v>34.299999999999997</v>
      </c>
      <c r="S11" s="43">
        <f>SUMIFS(Data!D:D,Data!A:A,Vitezistii!B11)</f>
        <v>362.31</v>
      </c>
      <c r="T11" s="17">
        <f>SUMIFS(Data!I:I,Data!A:A,Vitezistii!B11)/COUNTIF(Data!A:A,Vitezistii!B11)</f>
        <v>3.3210397352825593E-3</v>
      </c>
    </row>
    <row r="12" spans="1:20" ht="13.8" x14ac:dyDescent="0.3">
      <c r="A12" s="42">
        <v>11</v>
      </c>
      <c r="B12" s="42" t="s">
        <v>118</v>
      </c>
      <c r="C12" s="43">
        <f>IFERROR(IF(SUMIFS(Data!$K:$K,Data!$A:$A,Vitezistii!$B12,Data!$C:$C,Vitezistii!C$1)=0," ",SUMIFS(Data!$K:$K,Data!$A:$A,Vitezistii!$B12,Data!$C:$C,Vitezistii!C$1))+SUMIFS(Data!$Q:$Q,Data!$A:$A,Vitezistii!$B12,Data!$C:$C,Vitezistii!C$1),0)</f>
        <v>0</v>
      </c>
      <c r="D12" s="43">
        <f>IFERROR(IF(SUMIFS(Data!$K:$K,Data!$A:$A,Vitezistii!$B12,Data!$C:$C,Vitezistii!D$1)=0," ",SUMIFS(Data!$K:$K,Data!$A:$A,Vitezistii!$B12,Data!$C:$C,Vitezistii!D$1))+SUMIFS(Data!$Q:$Q,Data!$A:$A,Vitezistii!$B12,Data!$C:$C,Vitezistii!D$1),0)</f>
        <v>0</v>
      </c>
      <c r="E12" s="43">
        <f>IFERROR(IF(SUMIFS(Data!$K:$K,Data!$A:$A,Vitezistii!$B12,Data!$C:$C,Vitezistii!E$1)=0," ",SUMIFS(Data!$K:$K,Data!$A:$A,Vitezistii!$B12,Data!$C:$C,Vitezistii!E$1))+SUMIFS(Data!$Q:$Q,Data!$A:$A,Vitezistii!$B12,Data!$C:$C,Vitezistii!E$1),0)</f>
        <v>1.5</v>
      </c>
      <c r="F12" s="43">
        <f>IFERROR(IF(SUMIFS(Data!$K:$K,Data!$A:$A,Vitezistii!$B12,Data!$C:$C,Vitezistii!F$1)=0," ",SUMIFS(Data!$K:$K,Data!$A:$A,Vitezistii!$B12,Data!$C:$C,Vitezistii!F$1))+SUMIFS(Data!$Q:$Q,Data!$A:$A,Vitezistii!$B12,Data!$C:$C,Vitezistii!F$1),0)</f>
        <v>4.5</v>
      </c>
      <c r="G12" s="43">
        <f>IFERROR(IF(SUMIFS(Data!$K:$K,Data!$A:$A,Vitezistii!$B12,Data!$C:$C,Vitezistii!G$1)=0," ",SUMIFS(Data!$K:$K,Data!$A:$A,Vitezistii!$B12,Data!$C:$C,Vitezistii!G$1))+SUMIFS(Data!$Q:$Q,Data!$A:$A,Vitezistii!$B12,Data!$C:$C,Vitezistii!G$1),0)</f>
        <v>4.5</v>
      </c>
      <c r="H12" s="43">
        <f>IFERROR(IF(SUMIFS(Data!$K:$K,Data!$A:$A,Vitezistii!$B12,Data!$C:$C,Vitezistii!H$1)=0," ",SUMIFS(Data!$K:$K,Data!$A:$A,Vitezistii!$B12,Data!$C:$C,Vitezistii!H$1))+SUMIFS(Data!$Q:$Q,Data!$A:$A,Vitezistii!$B12,Data!$C:$C,Vitezistii!H$1),0)</f>
        <v>1</v>
      </c>
      <c r="I12" s="43">
        <f>IFERROR(IF(SUMIFS(Data!$K:$K,Data!$A:$A,Vitezistii!$B12,Data!$C:$C,Vitezistii!I$1)=0," ",SUMIFS(Data!$K:$K,Data!$A:$A,Vitezistii!$B12,Data!$C:$C,Vitezistii!I$1))+SUMIFS(Data!$Q:$Q,Data!$A:$A,Vitezistii!$B12,Data!$C:$C,Vitezistii!I$1),0)</f>
        <v>3</v>
      </c>
      <c r="J12" s="43">
        <f>IFERROR(IF(SUMIFS(Data!$K:$K,Data!$A:$A,Vitezistii!$B12,Data!$C:$C,Vitezistii!J$1)=0," ",SUMIFS(Data!$K:$K,Data!$A:$A,Vitezistii!$B12,Data!$C:$C,Vitezistii!J$1))+SUMIFS(Data!$Q:$Q,Data!$A:$A,Vitezistii!$B12,Data!$C:$C,Vitezistii!J$1),0)</f>
        <v>1.5</v>
      </c>
      <c r="K12" s="43">
        <f>IFERROR(IF(SUMIFS(Data!$K:$K,Data!$A:$A,Vitezistii!$B12,Data!$C:$C,Vitezistii!K$1)=0," ",SUMIFS(Data!$K:$K,Data!$A:$A,Vitezistii!$B12,Data!$C:$C,Vitezistii!K$1))+SUMIFS(Data!$Q:$Q,Data!$A:$A,Vitezistii!$B12,Data!$C:$C,Vitezistii!K$1),0)</f>
        <v>2.5</v>
      </c>
      <c r="L12" s="43">
        <f>IFERROR(IF(SUMIFS(Data!$K:$K,Data!$A:$A,Vitezistii!$B12,Data!$C:$C,Vitezistii!L$1)=0," ",SUMIFS(Data!$K:$K,Data!$A:$A,Vitezistii!$B12,Data!$C:$C,Vitezistii!L$1))+SUMIFS(Data!$Q:$Q,Data!$A:$A,Vitezistii!$B12,Data!$C:$C,Vitezistii!L$1),0)</f>
        <v>1.5</v>
      </c>
      <c r="M12" s="43">
        <f>IFERROR(IF(SUMIFS(Data!$K:$K,Data!$A:$A,Vitezistii!$B12,Data!$C:$C,Vitezistii!M$1)=0," ",SUMIFS(Data!$K:$K,Data!$A:$A,Vitezistii!$B12,Data!$C:$C,Vitezistii!M$1))+SUMIFS(Data!$Q:$Q,Data!$A:$A,Vitezistii!$B12,Data!$C:$C,Vitezistii!M$1),0)</f>
        <v>5.3</v>
      </c>
      <c r="N12" s="43">
        <f>IFERROR(IF(SUMIFS(Data!$K:$K,Data!$A:$A,Vitezistii!$B12,Data!$C:$C,Vitezistii!N$1)=0," ",SUMIFS(Data!$K:$K,Data!$A:$A,Vitezistii!$B12,Data!$C:$C,Vitezistii!N$1))+SUMIFS(Data!$Q:$Q,Data!$A:$A,Vitezistii!$B12,Data!$C:$C,Vitezistii!N$1),0)</f>
        <v>0</v>
      </c>
      <c r="O12" s="43">
        <f>IFERROR(IF(SUMIFS(Data!$K:$K,Data!$A:$A,Vitezistii!$B12,Data!$C:$C,Vitezistii!O$1)=0," ",SUMIFS(Data!$K:$K,Data!$A:$A,Vitezistii!$B12,Data!$C:$C,Vitezistii!O$1))+SUMIFS(Data!$Q:$Q,Data!$A:$A,Vitezistii!$B12,Data!$C:$C,Vitezistii!O$1),0)</f>
        <v>3</v>
      </c>
      <c r="P12" s="43">
        <f>IFERROR(IF(SUMIFS(Data!$K:$K,Data!$A:$A,Vitezistii!$B12,Data!$C:$C,Vitezistii!P$1)=0," ",SUMIFS(Data!$K:$K,Data!$A:$A,Vitezistii!$B12,Data!$C:$C,Vitezistii!P$1))+SUMIFS(Data!$Q:$Q,Data!$A:$A,Vitezistii!$B12,Data!$C:$C,Vitezistii!P$1),0)</f>
        <v>1.5</v>
      </c>
      <c r="Q12" s="43">
        <f>IFERROR(IF(SUMIFS(Data!$K:$K,Data!$A:$A,Vitezistii!$B12,Data!$C:$C,Vitezistii!Q$1)=0," ",SUMIFS(Data!$K:$K,Data!$A:$A,Vitezistii!$B12,Data!$C:$C,Vitezistii!Q$1))+SUMIFS(Data!$Q:$Q,Data!$A:$A,Vitezistii!$B12,Data!$C:$C,Vitezistii!Q$1),0)</f>
        <v>3.5</v>
      </c>
      <c r="R12" s="43">
        <f t="shared" si="0"/>
        <v>33.299999999999997</v>
      </c>
      <c r="S12" s="43">
        <f>SUMIFS(Data!D:D,Data!A:A,Vitezistii!B12)</f>
        <v>235.99</v>
      </c>
      <c r="T12" s="17">
        <f>SUMIFS(Data!I:I,Data!A:A,Vitezistii!B12)/COUNTIF(Data!A:A,Vitezistii!B12)</f>
        <v>2.8146479777131691E-3</v>
      </c>
    </row>
    <row r="13" spans="1:20" ht="13.8" x14ac:dyDescent="0.3">
      <c r="A13" s="42">
        <v>12</v>
      </c>
      <c r="B13" s="42" t="s">
        <v>220</v>
      </c>
      <c r="C13" s="43">
        <f>IFERROR(IF(SUMIFS(Data!$K:$K,Data!$A:$A,Vitezistii!$B13,Data!$C:$C,Vitezistii!C$1)=0," ",SUMIFS(Data!$K:$K,Data!$A:$A,Vitezistii!$B13,Data!$C:$C,Vitezistii!C$1))+SUMIFS(Data!$Q:$Q,Data!$A:$A,Vitezistii!$B13,Data!$C:$C,Vitezistii!C$1),0)</f>
        <v>0</v>
      </c>
      <c r="D13" s="43">
        <f>IFERROR(IF(SUMIFS(Data!$K:$K,Data!$A:$A,Vitezistii!$B13,Data!$C:$C,Vitezistii!D$1)=0," ",SUMIFS(Data!$K:$K,Data!$A:$A,Vitezistii!$B13,Data!$C:$C,Vitezistii!D$1))+SUMIFS(Data!$Q:$Q,Data!$A:$A,Vitezistii!$B13,Data!$C:$C,Vitezistii!D$1),0)</f>
        <v>0</v>
      </c>
      <c r="E13" s="43">
        <f>IFERROR(IF(SUMIFS(Data!$K:$K,Data!$A:$A,Vitezistii!$B13,Data!$C:$C,Vitezistii!E$1)=0," ",SUMIFS(Data!$K:$K,Data!$A:$A,Vitezistii!$B13,Data!$C:$C,Vitezistii!E$1))+SUMIFS(Data!$Q:$Q,Data!$A:$A,Vitezistii!$B13,Data!$C:$C,Vitezistii!E$1),0)</f>
        <v>5.3</v>
      </c>
      <c r="F13" s="43">
        <f>IFERROR(IF(SUMIFS(Data!$K:$K,Data!$A:$A,Vitezistii!$B13,Data!$C:$C,Vitezistii!F$1)=0," ",SUMIFS(Data!$K:$K,Data!$A:$A,Vitezistii!$B13,Data!$C:$C,Vitezistii!F$1))+SUMIFS(Data!$Q:$Q,Data!$A:$A,Vitezistii!$B13,Data!$C:$C,Vitezistii!F$1),0)</f>
        <v>3</v>
      </c>
      <c r="G13" s="43">
        <f>IFERROR(IF(SUMIFS(Data!$K:$K,Data!$A:$A,Vitezistii!$B13,Data!$C:$C,Vitezistii!G$1)=0," ",SUMIFS(Data!$K:$K,Data!$A:$A,Vitezistii!$B13,Data!$C:$C,Vitezistii!G$1))+SUMIFS(Data!$Q:$Q,Data!$A:$A,Vitezistii!$B13,Data!$C:$C,Vitezistii!G$1),0)</f>
        <v>1</v>
      </c>
      <c r="H13" s="43">
        <f>IFERROR(IF(SUMIFS(Data!$K:$K,Data!$A:$A,Vitezistii!$B13,Data!$C:$C,Vitezistii!H$1)=0," ",SUMIFS(Data!$K:$K,Data!$A:$A,Vitezistii!$B13,Data!$C:$C,Vitezistii!H$1))+SUMIFS(Data!$Q:$Q,Data!$A:$A,Vitezistii!$B13,Data!$C:$C,Vitezistii!H$1),0)</f>
        <v>0</v>
      </c>
      <c r="I13" s="43">
        <f>IFERROR(IF(SUMIFS(Data!$K:$K,Data!$A:$A,Vitezistii!$B13,Data!$C:$C,Vitezistii!I$1)=0," ",SUMIFS(Data!$K:$K,Data!$A:$A,Vitezistii!$B13,Data!$C:$C,Vitezistii!I$1))+SUMIFS(Data!$Q:$Q,Data!$A:$A,Vitezistii!$B13,Data!$C:$C,Vitezistii!I$1),0)</f>
        <v>1</v>
      </c>
      <c r="J13" s="43">
        <f>IFERROR(IF(SUMIFS(Data!$K:$K,Data!$A:$A,Vitezistii!$B13,Data!$C:$C,Vitezistii!J$1)=0," ",SUMIFS(Data!$K:$K,Data!$A:$A,Vitezistii!$B13,Data!$C:$C,Vitezistii!J$1))+SUMIFS(Data!$Q:$Q,Data!$A:$A,Vitezistii!$B13,Data!$C:$C,Vitezistii!J$1),0)</f>
        <v>4.5</v>
      </c>
      <c r="K13" s="43">
        <f>IFERROR(IF(SUMIFS(Data!$K:$K,Data!$A:$A,Vitezistii!$B13,Data!$C:$C,Vitezistii!K$1)=0," ",SUMIFS(Data!$K:$K,Data!$A:$A,Vitezistii!$B13,Data!$C:$C,Vitezistii!K$1))+SUMIFS(Data!$Q:$Q,Data!$A:$A,Vitezistii!$B13,Data!$C:$C,Vitezistii!K$1),0)</f>
        <v>1</v>
      </c>
      <c r="L13" s="43">
        <f>IFERROR(IF(SUMIFS(Data!$K:$K,Data!$A:$A,Vitezistii!$B13,Data!$C:$C,Vitezistii!L$1)=0," ",SUMIFS(Data!$K:$K,Data!$A:$A,Vitezistii!$B13,Data!$C:$C,Vitezistii!L$1))+SUMIFS(Data!$Q:$Q,Data!$A:$A,Vitezistii!$B13,Data!$C:$C,Vitezistii!L$1),0)</f>
        <v>0</v>
      </c>
      <c r="M13" s="43">
        <f>IFERROR(IF(SUMIFS(Data!$K:$K,Data!$A:$A,Vitezistii!$B13,Data!$C:$C,Vitezistii!M$1)=0," ",SUMIFS(Data!$K:$K,Data!$A:$A,Vitezistii!$B13,Data!$C:$C,Vitezistii!M$1))+SUMIFS(Data!$Q:$Q,Data!$A:$A,Vitezistii!$B13,Data!$C:$C,Vitezistii!M$1),0)</f>
        <v>3.5</v>
      </c>
      <c r="N13" s="43">
        <f>IFERROR(IF(SUMIFS(Data!$K:$K,Data!$A:$A,Vitezistii!$B13,Data!$C:$C,Vitezistii!N$1)=0," ",SUMIFS(Data!$K:$K,Data!$A:$A,Vitezistii!$B13,Data!$C:$C,Vitezistii!N$1))+SUMIFS(Data!$Q:$Q,Data!$A:$A,Vitezistii!$B13,Data!$C:$C,Vitezistii!N$1),0)</f>
        <v>4.5</v>
      </c>
      <c r="O13" s="43">
        <f>IFERROR(IF(SUMIFS(Data!$K:$K,Data!$A:$A,Vitezistii!$B13,Data!$C:$C,Vitezistii!O$1)=0," ",SUMIFS(Data!$K:$K,Data!$A:$A,Vitezistii!$B13,Data!$C:$C,Vitezistii!O$1))+SUMIFS(Data!$Q:$Q,Data!$A:$A,Vitezistii!$B13,Data!$C:$C,Vitezistii!O$1),0)</f>
        <v>1</v>
      </c>
      <c r="P13" s="43">
        <f>IFERROR(IF(SUMIFS(Data!$K:$K,Data!$A:$A,Vitezistii!$B13,Data!$C:$C,Vitezistii!P$1)=0," ",SUMIFS(Data!$K:$K,Data!$A:$A,Vitezistii!$B13,Data!$C:$C,Vitezistii!P$1))+SUMIFS(Data!$Q:$Q,Data!$A:$A,Vitezistii!$B13,Data!$C:$C,Vitezistii!P$1),0)</f>
        <v>1</v>
      </c>
      <c r="Q13" s="43">
        <f>IFERROR(IF(SUMIFS(Data!$K:$K,Data!$A:$A,Vitezistii!$B13,Data!$C:$C,Vitezistii!Q$1)=0," ",SUMIFS(Data!$K:$K,Data!$A:$A,Vitezistii!$B13,Data!$C:$C,Vitezistii!Q$1))+SUMIFS(Data!$Q:$Q,Data!$A:$A,Vitezistii!$B13,Data!$C:$C,Vitezistii!Q$1),0)</f>
        <v>0</v>
      </c>
      <c r="R13" s="43">
        <f t="shared" si="0"/>
        <v>25.8</v>
      </c>
      <c r="S13" s="43">
        <f>SUMIFS(Data!D:D,Data!A:A,Vitezistii!B13)</f>
        <v>324.31</v>
      </c>
      <c r="T13" s="17">
        <f>SUMIFS(Data!I:I,Data!A:A,Vitezistii!B13)/COUNTIF(Data!A:A,Vitezistii!B13)</f>
        <v>3.8181002022700415E-3</v>
      </c>
    </row>
    <row r="14" spans="1:20" ht="13.8" x14ac:dyDescent="0.3">
      <c r="A14" s="42">
        <v>13</v>
      </c>
      <c r="B14" s="42" t="s">
        <v>307</v>
      </c>
      <c r="C14" s="43">
        <f>IFERROR(IF(SUMIFS(Data!$K:$K,Data!$A:$A,Vitezistii!$B14,Data!$C:$C,Vitezistii!C$1)=0," ",SUMIFS(Data!$K:$K,Data!$A:$A,Vitezistii!$B14,Data!$C:$C,Vitezistii!C$1))+SUMIFS(Data!$Q:$Q,Data!$A:$A,Vitezistii!$B14,Data!$C:$C,Vitezistii!C$1),0)</f>
        <v>0</v>
      </c>
      <c r="D14" s="43">
        <f>IFERROR(IF(SUMIFS(Data!$K:$K,Data!$A:$A,Vitezistii!$B14,Data!$C:$C,Vitezistii!D$1)=0," ",SUMIFS(Data!$K:$K,Data!$A:$A,Vitezistii!$B14,Data!$C:$C,Vitezistii!D$1))+SUMIFS(Data!$Q:$Q,Data!$A:$A,Vitezistii!$B14,Data!$C:$C,Vitezistii!D$1),0)</f>
        <v>0</v>
      </c>
      <c r="E14" s="43">
        <f>IFERROR(IF(SUMIFS(Data!$K:$K,Data!$A:$A,Vitezistii!$B14,Data!$C:$C,Vitezistii!E$1)=0," ",SUMIFS(Data!$K:$K,Data!$A:$A,Vitezistii!$B14,Data!$C:$C,Vitezistii!E$1))+SUMIFS(Data!$Q:$Q,Data!$A:$A,Vitezistii!$B14,Data!$C:$C,Vitezistii!E$1),0)</f>
        <v>0</v>
      </c>
      <c r="F14" s="43">
        <f>IFERROR(IF(SUMIFS(Data!$K:$K,Data!$A:$A,Vitezistii!$B14,Data!$C:$C,Vitezistii!F$1)=0," ",SUMIFS(Data!$K:$K,Data!$A:$A,Vitezistii!$B14,Data!$C:$C,Vitezistii!F$1))+SUMIFS(Data!$Q:$Q,Data!$A:$A,Vitezistii!$B14,Data!$C:$C,Vitezistii!F$1),0)</f>
        <v>0</v>
      </c>
      <c r="G14" s="43">
        <f>IFERROR(IF(SUMIFS(Data!$K:$K,Data!$A:$A,Vitezistii!$B14,Data!$C:$C,Vitezistii!G$1)=0," ",SUMIFS(Data!$K:$K,Data!$A:$A,Vitezistii!$B14,Data!$C:$C,Vitezistii!G$1))+SUMIFS(Data!$Q:$Q,Data!$A:$A,Vitezistii!$B14,Data!$C:$C,Vitezistii!G$1),0)</f>
        <v>0</v>
      </c>
      <c r="H14" s="43">
        <f>IFERROR(IF(SUMIFS(Data!$K:$K,Data!$A:$A,Vitezistii!$B14,Data!$C:$C,Vitezistii!H$1)=0," ",SUMIFS(Data!$K:$K,Data!$A:$A,Vitezistii!$B14,Data!$C:$C,Vitezistii!H$1))+SUMIFS(Data!$Q:$Q,Data!$A:$A,Vitezistii!$B14,Data!$C:$C,Vitezistii!H$1),0)</f>
        <v>2.5</v>
      </c>
      <c r="I14" s="43">
        <f>IFERROR(IF(SUMIFS(Data!$K:$K,Data!$A:$A,Vitezistii!$B14,Data!$C:$C,Vitezistii!I$1)=0," ",SUMIFS(Data!$K:$K,Data!$A:$A,Vitezistii!$B14,Data!$C:$C,Vitezistii!I$1))+SUMIFS(Data!$Q:$Q,Data!$A:$A,Vitezistii!$B14,Data!$C:$C,Vitezistii!I$1),0)</f>
        <v>1</v>
      </c>
      <c r="J14" s="43">
        <f>IFERROR(IF(SUMIFS(Data!$K:$K,Data!$A:$A,Vitezistii!$B14,Data!$C:$C,Vitezistii!J$1)=0," ",SUMIFS(Data!$K:$K,Data!$A:$A,Vitezistii!$B14,Data!$C:$C,Vitezistii!J$1))+SUMIFS(Data!$Q:$Q,Data!$A:$A,Vitezistii!$B14,Data!$C:$C,Vitezistii!J$1),0)</f>
        <v>4.5</v>
      </c>
      <c r="K14" s="43">
        <f>IFERROR(IF(SUMIFS(Data!$K:$K,Data!$A:$A,Vitezistii!$B14,Data!$C:$C,Vitezistii!K$1)=0," ",SUMIFS(Data!$K:$K,Data!$A:$A,Vitezistii!$B14,Data!$C:$C,Vitezistii!K$1))+SUMIFS(Data!$Q:$Q,Data!$A:$A,Vitezistii!$B14,Data!$C:$C,Vitezistii!K$1),0)</f>
        <v>4.5</v>
      </c>
      <c r="L14" s="43">
        <f>IFERROR(IF(SUMIFS(Data!$K:$K,Data!$A:$A,Vitezistii!$B14,Data!$C:$C,Vitezistii!L$1)=0," ",SUMIFS(Data!$K:$K,Data!$A:$A,Vitezistii!$B14,Data!$C:$C,Vitezistii!L$1))+SUMIFS(Data!$Q:$Q,Data!$A:$A,Vitezistii!$B14,Data!$C:$C,Vitezistii!L$1),0)</f>
        <v>1</v>
      </c>
      <c r="M14" s="43">
        <f>IFERROR(IF(SUMIFS(Data!$K:$K,Data!$A:$A,Vitezistii!$B14,Data!$C:$C,Vitezistii!M$1)=0," ",SUMIFS(Data!$K:$K,Data!$A:$A,Vitezistii!$B14,Data!$C:$C,Vitezistii!M$1))+SUMIFS(Data!$Q:$Q,Data!$A:$A,Vitezistii!$B14,Data!$C:$C,Vitezistii!M$1),0)</f>
        <v>4.5</v>
      </c>
      <c r="N14" s="43">
        <f>IFERROR(IF(SUMIFS(Data!$K:$K,Data!$A:$A,Vitezistii!$B14,Data!$C:$C,Vitezistii!N$1)=0," ",SUMIFS(Data!$K:$K,Data!$A:$A,Vitezistii!$B14,Data!$C:$C,Vitezistii!N$1))+SUMIFS(Data!$Q:$Q,Data!$A:$A,Vitezistii!$B14,Data!$C:$C,Vitezistii!N$1),0)</f>
        <v>0</v>
      </c>
      <c r="O14" s="43">
        <f>IFERROR(IF(SUMIFS(Data!$K:$K,Data!$A:$A,Vitezistii!$B14,Data!$C:$C,Vitezistii!O$1)=0," ",SUMIFS(Data!$K:$K,Data!$A:$A,Vitezistii!$B14,Data!$C:$C,Vitezistii!O$1))+SUMIFS(Data!$Q:$Q,Data!$A:$A,Vitezistii!$B14,Data!$C:$C,Vitezistii!O$1),0)</f>
        <v>0</v>
      </c>
      <c r="P14" s="43">
        <f>IFERROR(IF(SUMIFS(Data!$K:$K,Data!$A:$A,Vitezistii!$B14,Data!$C:$C,Vitezistii!P$1)=0," ",SUMIFS(Data!$K:$K,Data!$A:$A,Vitezistii!$B14,Data!$C:$C,Vitezistii!P$1))+SUMIFS(Data!$Q:$Q,Data!$A:$A,Vitezistii!$B14,Data!$C:$C,Vitezistii!P$1),0)</f>
        <v>1</v>
      </c>
      <c r="Q14" s="43">
        <f>IFERROR(IF(SUMIFS(Data!$K:$K,Data!$A:$A,Vitezistii!$B14,Data!$C:$C,Vitezistii!Q$1)=0," ",SUMIFS(Data!$K:$K,Data!$A:$A,Vitezistii!$B14,Data!$C:$C,Vitezistii!Q$1))+SUMIFS(Data!$Q:$Q,Data!$A:$A,Vitezistii!$B14,Data!$C:$C,Vitezistii!Q$1),0)</f>
        <v>3.5</v>
      </c>
      <c r="R14" s="43">
        <f t="shared" si="0"/>
        <v>22.5</v>
      </c>
      <c r="S14" s="43">
        <f>SUMIFS(Data!D:D,Data!A:A,Vitezistii!B14)</f>
        <v>182.53</v>
      </c>
      <c r="T14" s="17">
        <f>SUMIFS(Data!I:I,Data!A:A,Vitezistii!B14)/COUNTIF(Data!A:A,Vitezistii!B14)</f>
        <v>4.2343952695570487E-3</v>
      </c>
    </row>
    <row r="15" spans="1:20" ht="13.8" x14ac:dyDescent="0.3">
      <c r="A15" s="42">
        <v>14</v>
      </c>
      <c r="B15" s="42" t="s">
        <v>53</v>
      </c>
      <c r="C15" s="43">
        <f>IFERROR(IF(SUMIFS(Data!$K:$K,Data!$A:$A,Vitezistii!$B15,Data!$C:$C,Vitezistii!C$1)=0," ",SUMIFS(Data!$K:$K,Data!$A:$A,Vitezistii!$B15,Data!$C:$C,Vitezistii!C$1))+SUMIFS(Data!$Q:$Q,Data!$A:$A,Vitezistii!$B15,Data!$C:$C,Vitezistii!C$1),0)</f>
        <v>1</v>
      </c>
      <c r="D15" s="43">
        <f>IFERROR(IF(SUMIFS(Data!$K:$K,Data!$A:$A,Vitezistii!$B15,Data!$C:$C,Vitezistii!D$1)=0," ",SUMIFS(Data!$K:$K,Data!$A:$A,Vitezistii!$B15,Data!$C:$C,Vitezistii!D$1))+SUMIFS(Data!$Q:$Q,Data!$A:$A,Vitezistii!$B15,Data!$C:$C,Vitezistii!D$1),0)</f>
        <v>4.5</v>
      </c>
      <c r="E15" s="43">
        <f>IFERROR(IF(SUMIFS(Data!$K:$K,Data!$A:$A,Vitezistii!$B15,Data!$C:$C,Vitezistii!E$1)=0," ",SUMIFS(Data!$K:$K,Data!$A:$A,Vitezistii!$B15,Data!$C:$C,Vitezistii!E$1))+SUMIFS(Data!$Q:$Q,Data!$A:$A,Vitezistii!$B15,Data!$C:$C,Vitezistii!E$1),0)</f>
        <v>4</v>
      </c>
      <c r="F15" s="43">
        <f>IFERROR(IF(SUMIFS(Data!$K:$K,Data!$A:$A,Vitezistii!$B15,Data!$C:$C,Vitezistii!F$1)=0," ",SUMIFS(Data!$K:$K,Data!$A:$A,Vitezistii!$B15,Data!$C:$C,Vitezistii!F$1))+SUMIFS(Data!$Q:$Q,Data!$A:$A,Vitezistii!$B15,Data!$C:$C,Vitezistii!F$1),0)</f>
        <v>1</v>
      </c>
      <c r="G15" s="43">
        <f>IFERROR(IF(SUMIFS(Data!$K:$K,Data!$A:$A,Vitezistii!$B15,Data!$C:$C,Vitezistii!G$1)=0," ",SUMIFS(Data!$K:$K,Data!$A:$A,Vitezistii!$B15,Data!$C:$C,Vitezistii!G$1))+SUMIFS(Data!$Q:$Q,Data!$A:$A,Vitezistii!$B15,Data!$C:$C,Vitezistii!G$1),0)</f>
        <v>2</v>
      </c>
      <c r="H15" s="43">
        <f>IFERROR(IF(SUMIFS(Data!$K:$K,Data!$A:$A,Vitezistii!$B15,Data!$C:$C,Vitezistii!H$1)=0," ",SUMIFS(Data!$K:$K,Data!$A:$A,Vitezistii!$B15,Data!$C:$C,Vitezistii!H$1))+SUMIFS(Data!$Q:$Q,Data!$A:$A,Vitezistii!$B15,Data!$C:$C,Vitezistii!H$1),0)</f>
        <v>0</v>
      </c>
      <c r="I15" s="43">
        <f>IFERROR(IF(SUMIFS(Data!$K:$K,Data!$A:$A,Vitezistii!$B15,Data!$C:$C,Vitezistii!I$1)=0," ",SUMIFS(Data!$K:$K,Data!$A:$A,Vitezistii!$B15,Data!$C:$C,Vitezistii!I$1))+SUMIFS(Data!$Q:$Q,Data!$A:$A,Vitezistii!$B15,Data!$C:$C,Vitezistii!I$1),0)</f>
        <v>1.5</v>
      </c>
      <c r="J15" s="43">
        <f>IFERROR(IF(SUMIFS(Data!$K:$K,Data!$A:$A,Vitezistii!$B15,Data!$C:$C,Vitezistii!J$1)=0," ",SUMIFS(Data!$K:$K,Data!$A:$A,Vitezistii!$B15,Data!$C:$C,Vitezistii!J$1))+SUMIFS(Data!$Q:$Q,Data!$A:$A,Vitezistii!$B15,Data!$C:$C,Vitezistii!J$1),0)</f>
        <v>1.5</v>
      </c>
      <c r="K15" s="43">
        <f>IFERROR(IF(SUMIFS(Data!$K:$K,Data!$A:$A,Vitezistii!$B15,Data!$C:$C,Vitezistii!K$1)=0," ",SUMIFS(Data!$K:$K,Data!$A:$A,Vitezistii!$B15,Data!$C:$C,Vitezistii!K$1))+SUMIFS(Data!$Q:$Q,Data!$A:$A,Vitezistii!$B15,Data!$C:$C,Vitezistii!K$1),0)</f>
        <v>1</v>
      </c>
      <c r="L15" s="43">
        <f>IFERROR(IF(SUMIFS(Data!$K:$K,Data!$A:$A,Vitezistii!$B15,Data!$C:$C,Vitezistii!L$1)=0," ",SUMIFS(Data!$K:$K,Data!$A:$A,Vitezistii!$B15,Data!$C:$C,Vitezistii!L$1))+SUMIFS(Data!$Q:$Q,Data!$A:$A,Vitezistii!$B15,Data!$C:$C,Vitezistii!L$1),0)</f>
        <v>0</v>
      </c>
      <c r="M15" s="43">
        <f>IFERROR(IF(SUMIFS(Data!$K:$K,Data!$A:$A,Vitezistii!$B15,Data!$C:$C,Vitezistii!M$1)=0," ",SUMIFS(Data!$K:$K,Data!$A:$A,Vitezistii!$B15,Data!$C:$C,Vitezistii!M$1))+SUMIFS(Data!$Q:$Q,Data!$A:$A,Vitezistii!$B15,Data!$C:$C,Vitezistii!M$1),0)</f>
        <v>1</v>
      </c>
      <c r="N15" s="43">
        <f>IFERROR(IF(SUMIFS(Data!$K:$K,Data!$A:$A,Vitezistii!$B15,Data!$C:$C,Vitezistii!N$1)=0," ",SUMIFS(Data!$K:$K,Data!$A:$A,Vitezistii!$B15,Data!$C:$C,Vitezistii!N$1))+SUMIFS(Data!$Q:$Q,Data!$A:$A,Vitezistii!$B15,Data!$C:$C,Vitezistii!N$1),0)</f>
        <v>0</v>
      </c>
      <c r="O15" s="43">
        <f>IFERROR(IF(SUMIFS(Data!$K:$K,Data!$A:$A,Vitezistii!$B15,Data!$C:$C,Vitezistii!O$1)=0," ",SUMIFS(Data!$K:$K,Data!$A:$A,Vitezistii!$B15,Data!$C:$C,Vitezistii!O$1))+SUMIFS(Data!$Q:$Q,Data!$A:$A,Vitezistii!$B15,Data!$C:$C,Vitezistii!O$1),0)</f>
        <v>2</v>
      </c>
      <c r="P15" s="43">
        <f>IFERROR(IF(SUMIFS(Data!$K:$K,Data!$A:$A,Vitezistii!$B15,Data!$C:$C,Vitezistii!P$1)=0," ",SUMIFS(Data!$K:$K,Data!$A:$A,Vitezistii!$B15,Data!$C:$C,Vitezistii!P$1))+SUMIFS(Data!$Q:$Q,Data!$A:$A,Vitezistii!$B15,Data!$C:$C,Vitezistii!P$1),0)</f>
        <v>0</v>
      </c>
      <c r="Q15" s="43">
        <f>IFERROR(IF(SUMIFS(Data!$K:$K,Data!$A:$A,Vitezistii!$B15,Data!$C:$C,Vitezistii!Q$1)=0," ",SUMIFS(Data!$K:$K,Data!$A:$A,Vitezistii!$B15,Data!$C:$C,Vitezistii!Q$1))+SUMIFS(Data!$Q:$Q,Data!$A:$A,Vitezistii!$B15,Data!$C:$C,Vitezistii!Q$1),0)</f>
        <v>1.5</v>
      </c>
      <c r="R15" s="43">
        <f t="shared" si="0"/>
        <v>21</v>
      </c>
      <c r="S15" s="43">
        <f>SUMIFS(Data!D:D,Data!A:A,Vitezistii!B15)</f>
        <v>372.24</v>
      </c>
      <c r="T15" s="17">
        <f>SUMIFS(Data!I:I,Data!A:A,Vitezistii!B15)/COUNTIF(Data!A:A,Vitezistii!B15)</f>
        <v>3.7438347838313494E-3</v>
      </c>
    </row>
    <row r="16" spans="1:20" ht="13.8" x14ac:dyDescent="0.3">
      <c r="A16" s="42">
        <v>15</v>
      </c>
      <c r="B16" s="42" t="s">
        <v>153</v>
      </c>
      <c r="C16" s="43">
        <f>IFERROR(IF(SUMIFS(Data!$K:$K,Data!$A:$A,Vitezistii!$B16,Data!$C:$C,Vitezistii!C$1)=0," ",SUMIFS(Data!$K:$K,Data!$A:$A,Vitezistii!$B16,Data!$C:$C,Vitezistii!C$1))+SUMIFS(Data!$Q:$Q,Data!$A:$A,Vitezistii!$B16,Data!$C:$C,Vitezistii!C$1),0)</f>
        <v>4</v>
      </c>
      <c r="D16" s="43">
        <f>IFERROR(IF(SUMIFS(Data!$K:$K,Data!$A:$A,Vitezistii!$B16,Data!$C:$C,Vitezistii!D$1)=0," ",SUMIFS(Data!$K:$K,Data!$A:$A,Vitezistii!$B16,Data!$C:$C,Vitezistii!D$1))+SUMIFS(Data!$Q:$Q,Data!$A:$A,Vitezistii!$B16,Data!$C:$C,Vitezistii!D$1),0)</f>
        <v>1</v>
      </c>
      <c r="E16" s="43">
        <f>IFERROR(IF(SUMIFS(Data!$K:$K,Data!$A:$A,Vitezistii!$B16,Data!$C:$C,Vitezistii!E$1)=0," ",SUMIFS(Data!$K:$K,Data!$A:$A,Vitezistii!$B16,Data!$C:$C,Vitezistii!E$1))+SUMIFS(Data!$Q:$Q,Data!$A:$A,Vitezistii!$B16,Data!$C:$C,Vitezistii!E$1),0)</f>
        <v>4.5</v>
      </c>
      <c r="F16" s="43">
        <f>IFERROR(IF(SUMIFS(Data!$K:$K,Data!$A:$A,Vitezistii!$B16,Data!$C:$C,Vitezistii!F$1)=0," ",SUMIFS(Data!$K:$K,Data!$A:$A,Vitezistii!$B16,Data!$C:$C,Vitezistii!F$1))+SUMIFS(Data!$Q:$Q,Data!$A:$A,Vitezistii!$B16,Data!$C:$C,Vitezistii!F$1),0)</f>
        <v>1.5</v>
      </c>
      <c r="G16" s="43">
        <f>IFERROR(IF(SUMIFS(Data!$K:$K,Data!$A:$A,Vitezistii!$B16,Data!$C:$C,Vitezistii!G$1)=0," ",SUMIFS(Data!$K:$K,Data!$A:$A,Vitezistii!$B16,Data!$C:$C,Vitezistii!G$1))+SUMIFS(Data!$Q:$Q,Data!$A:$A,Vitezistii!$B16,Data!$C:$C,Vitezistii!G$1),0)</f>
        <v>2.5</v>
      </c>
      <c r="H16" s="43">
        <f>IFERROR(IF(SUMIFS(Data!$K:$K,Data!$A:$A,Vitezistii!$B16,Data!$C:$C,Vitezistii!H$1)=0," ",SUMIFS(Data!$K:$K,Data!$A:$A,Vitezistii!$B16,Data!$C:$C,Vitezistii!H$1))+SUMIFS(Data!$Q:$Q,Data!$A:$A,Vitezistii!$B16,Data!$C:$C,Vitezistii!H$1),0)</f>
        <v>1</v>
      </c>
      <c r="I16" s="43">
        <f>IFERROR(IF(SUMIFS(Data!$K:$K,Data!$A:$A,Vitezistii!$B16,Data!$C:$C,Vitezistii!I$1)=0," ",SUMIFS(Data!$K:$K,Data!$A:$A,Vitezistii!$B16,Data!$C:$C,Vitezistii!I$1))+SUMIFS(Data!$Q:$Q,Data!$A:$A,Vitezistii!$B16,Data!$C:$C,Vitezistii!I$1),0)</f>
        <v>4</v>
      </c>
      <c r="J16" s="43">
        <f>IFERROR(IF(SUMIFS(Data!$K:$K,Data!$A:$A,Vitezistii!$B16,Data!$C:$C,Vitezistii!J$1)=0," ",SUMIFS(Data!$K:$K,Data!$A:$A,Vitezistii!$B16,Data!$C:$C,Vitezistii!J$1))+SUMIFS(Data!$Q:$Q,Data!$A:$A,Vitezistii!$B16,Data!$C:$C,Vitezistii!J$1),0)</f>
        <v>1.5</v>
      </c>
      <c r="K16" s="43">
        <f>IFERROR(IF(SUMIFS(Data!$K:$K,Data!$A:$A,Vitezistii!$B16,Data!$C:$C,Vitezistii!K$1)=0," ",SUMIFS(Data!$K:$K,Data!$A:$A,Vitezistii!$B16,Data!$C:$C,Vitezistii!K$1))+SUMIFS(Data!$Q:$Q,Data!$A:$A,Vitezistii!$B16,Data!$C:$C,Vitezistii!K$1),0)</f>
        <v>0</v>
      </c>
      <c r="L16" s="43">
        <f>IFERROR(IF(SUMIFS(Data!$K:$K,Data!$A:$A,Vitezistii!$B16,Data!$C:$C,Vitezistii!L$1)=0," ",SUMIFS(Data!$K:$K,Data!$A:$A,Vitezistii!$B16,Data!$C:$C,Vitezistii!L$1))+SUMIFS(Data!$Q:$Q,Data!$A:$A,Vitezistii!$B16,Data!$C:$C,Vitezistii!L$1),0)</f>
        <v>1</v>
      </c>
      <c r="M16" s="43">
        <f>IFERROR(IF(SUMIFS(Data!$K:$K,Data!$A:$A,Vitezistii!$B16,Data!$C:$C,Vitezistii!M$1)=0," ",SUMIFS(Data!$K:$K,Data!$A:$A,Vitezistii!$B16,Data!$C:$C,Vitezistii!M$1))+SUMIFS(Data!$Q:$Q,Data!$A:$A,Vitezistii!$B16,Data!$C:$C,Vitezistii!M$1),0)</f>
        <v>0</v>
      </c>
      <c r="N16" s="43">
        <f>IFERROR(IF(SUMIFS(Data!$K:$K,Data!$A:$A,Vitezistii!$B16,Data!$C:$C,Vitezistii!N$1)=0," ",SUMIFS(Data!$K:$K,Data!$A:$A,Vitezistii!$B16,Data!$C:$C,Vitezistii!N$1))+SUMIFS(Data!$Q:$Q,Data!$A:$A,Vitezistii!$B16,Data!$C:$C,Vitezistii!N$1),0)</f>
        <v>0</v>
      </c>
      <c r="O16" s="43">
        <f>IFERROR(IF(SUMIFS(Data!$K:$K,Data!$A:$A,Vitezistii!$B16,Data!$C:$C,Vitezistii!O$1)=0," ",SUMIFS(Data!$K:$K,Data!$A:$A,Vitezistii!$B16,Data!$C:$C,Vitezistii!O$1))+SUMIFS(Data!$Q:$Q,Data!$A:$A,Vitezistii!$B16,Data!$C:$C,Vitezistii!O$1),0)</f>
        <v>0</v>
      </c>
      <c r="P16" s="43">
        <f>IFERROR(IF(SUMIFS(Data!$K:$K,Data!$A:$A,Vitezistii!$B16,Data!$C:$C,Vitezistii!P$1)=0," ",SUMIFS(Data!$K:$K,Data!$A:$A,Vitezistii!$B16,Data!$C:$C,Vitezistii!P$1))+SUMIFS(Data!$Q:$Q,Data!$A:$A,Vitezistii!$B16,Data!$C:$C,Vitezistii!P$1),0)</f>
        <v>0</v>
      </c>
      <c r="Q16" s="43">
        <f>IFERROR(IF(SUMIFS(Data!$K:$K,Data!$A:$A,Vitezistii!$B16,Data!$C:$C,Vitezistii!Q$1)=0," ",SUMIFS(Data!$K:$K,Data!$A:$A,Vitezistii!$B16,Data!$C:$C,Vitezistii!Q$1))+SUMIFS(Data!$Q:$Q,Data!$A:$A,Vitezistii!$B16,Data!$C:$C,Vitezistii!Q$1),0)</f>
        <v>0</v>
      </c>
      <c r="R16" s="43">
        <f t="shared" si="0"/>
        <v>21</v>
      </c>
      <c r="S16" s="43">
        <f>SUMIFS(Data!D:D,Data!A:A,Vitezistii!B16)</f>
        <v>105.66999999999999</v>
      </c>
      <c r="T16" s="17">
        <f>SUMIFS(Data!I:I,Data!A:A,Vitezistii!B16)/COUNTIF(Data!A:A,Vitezistii!B16)</f>
        <v>3.1116658732343269E-3</v>
      </c>
    </row>
    <row r="17" spans="1:20" ht="13.8" x14ac:dyDescent="0.3">
      <c r="A17" s="42">
        <v>16</v>
      </c>
      <c r="B17" s="42" t="s">
        <v>81</v>
      </c>
      <c r="C17" s="43">
        <f>IFERROR(IF(SUMIFS(Data!$K:$K,Data!$A:$A,Vitezistii!$B17,Data!$C:$C,Vitezistii!C$1)=0," ",SUMIFS(Data!$K:$K,Data!$A:$A,Vitezistii!$B17,Data!$C:$C,Vitezistii!C$1))+SUMIFS(Data!$Q:$Q,Data!$A:$A,Vitezistii!$B17,Data!$C:$C,Vitezistii!C$1),0)</f>
        <v>1.5</v>
      </c>
      <c r="D17" s="43">
        <f>IFERROR(IF(SUMIFS(Data!$K:$K,Data!$A:$A,Vitezistii!$B17,Data!$C:$C,Vitezistii!D$1)=0," ",SUMIFS(Data!$K:$K,Data!$A:$A,Vitezistii!$B17,Data!$C:$C,Vitezistii!D$1))+SUMIFS(Data!$Q:$Q,Data!$A:$A,Vitezistii!$B17,Data!$C:$C,Vitezistii!D$1),0)</f>
        <v>1.5</v>
      </c>
      <c r="E17" s="43">
        <f>IFERROR(IF(SUMIFS(Data!$K:$K,Data!$A:$A,Vitezistii!$B17,Data!$C:$C,Vitezistii!E$1)=0," ",SUMIFS(Data!$K:$K,Data!$A:$A,Vitezistii!$B17,Data!$C:$C,Vitezistii!E$1))+SUMIFS(Data!$Q:$Q,Data!$A:$A,Vitezistii!$B17,Data!$C:$C,Vitezistii!E$1),0)</f>
        <v>1.5</v>
      </c>
      <c r="F17" s="43">
        <f>IFERROR(IF(SUMIFS(Data!$K:$K,Data!$A:$A,Vitezistii!$B17,Data!$C:$C,Vitezistii!F$1)=0," ",SUMIFS(Data!$K:$K,Data!$A:$A,Vitezistii!$B17,Data!$C:$C,Vitezistii!F$1))+SUMIFS(Data!$Q:$Q,Data!$A:$A,Vitezistii!$B17,Data!$C:$C,Vitezistii!F$1),0)</f>
        <v>3</v>
      </c>
      <c r="G17" s="43">
        <f>IFERROR(IF(SUMIFS(Data!$K:$K,Data!$A:$A,Vitezistii!$B17,Data!$C:$C,Vitezistii!G$1)=0," ",SUMIFS(Data!$K:$K,Data!$A:$A,Vitezistii!$B17,Data!$C:$C,Vitezistii!G$1))+SUMIFS(Data!$Q:$Q,Data!$A:$A,Vitezistii!$B17,Data!$C:$C,Vitezistii!G$1),0)</f>
        <v>1.5</v>
      </c>
      <c r="H17" s="43">
        <f>IFERROR(IF(SUMIFS(Data!$K:$K,Data!$A:$A,Vitezistii!$B17,Data!$C:$C,Vitezistii!H$1)=0," ",SUMIFS(Data!$K:$K,Data!$A:$A,Vitezistii!$B17,Data!$C:$C,Vitezistii!H$1))+SUMIFS(Data!$Q:$Q,Data!$A:$A,Vitezistii!$B17,Data!$C:$C,Vitezistii!H$1),0)</f>
        <v>2.5</v>
      </c>
      <c r="I17" s="43">
        <f>IFERROR(IF(SUMIFS(Data!$K:$K,Data!$A:$A,Vitezistii!$B17,Data!$C:$C,Vitezistii!I$1)=0," ",SUMIFS(Data!$K:$K,Data!$A:$A,Vitezistii!$B17,Data!$C:$C,Vitezistii!I$1))+SUMIFS(Data!$Q:$Q,Data!$A:$A,Vitezistii!$B17,Data!$C:$C,Vitezistii!I$1),0)</f>
        <v>1.5</v>
      </c>
      <c r="J17" s="43">
        <f>IFERROR(IF(SUMIFS(Data!$K:$K,Data!$A:$A,Vitezistii!$B17,Data!$C:$C,Vitezistii!J$1)=0," ",SUMIFS(Data!$K:$K,Data!$A:$A,Vitezistii!$B17,Data!$C:$C,Vitezistii!J$1))+SUMIFS(Data!$Q:$Q,Data!$A:$A,Vitezistii!$B17,Data!$C:$C,Vitezistii!J$1),0)</f>
        <v>0</v>
      </c>
      <c r="K17" s="43">
        <f>IFERROR(IF(SUMIFS(Data!$K:$K,Data!$A:$A,Vitezistii!$B17,Data!$C:$C,Vitezistii!K$1)=0," ",SUMIFS(Data!$K:$K,Data!$A:$A,Vitezistii!$B17,Data!$C:$C,Vitezistii!K$1))+SUMIFS(Data!$Q:$Q,Data!$A:$A,Vitezistii!$B17,Data!$C:$C,Vitezistii!K$1),0)</f>
        <v>1</v>
      </c>
      <c r="L17" s="43">
        <f>IFERROR(IF(SUMIFS(Data!$K:$K,Data!$A:$A,Vitezistii!$B17,Data!$C:$C,Vitezistii!L$1)=0," ",SUMIFS(Data!$K:$K,Data!$A:$A,Vitezistii!$B17,Data!$C:$C,Vitezistii!L$1))+SUMIFS(Data!$Q:$Q,Data!$A:$A,Vitezistii!$B17,Data!$C:$C,Vitezistii!L$1),0)</f>
        <v>1</v>
      </c>
      <c r="M17" s="43">
        <f>IFERROR(IF(SUMIFS(Data!$K:$K,Data!$A:$A,Vitezistii!$B17,Data!$C:$C,Vitezistii!M$1)=0," ",SUMIFS(Data!$K:$K,Data!$A:$A,Vitezistii!$B17,Data!$C:$C,Vitezistii!M$1))+SUMIFS(Data!$Q:$Q,Data!$A:$A,Vitezistii!$B17,Data!$C:$C,Vitezistii!M$1),0)</f>
        <v>2.5</v>
      </c>
      <c r="N17" s="43">
        <f>IFERROR(IF(SUMIFS(Data!$K:$K,Data!$A:$A,Vitezistii!$B17,Data!$C:$C,Vitezistii!N$1)=0," ",SUMIFS(Data!$K:$K,Data!$A:$A,Vitezistii!$B17,Data!$C:$C,Vitezistii!N$1))+SUMIFS(Data!$Q:$Q,Data!$A:$A,Vitezistii!$B17,Data!$C:$C,Vitezistii!N$1),0)</f>
        <v>0</v>
      </c>
      <c r="O17" s="43">
        <f>IFERROR(IF(SUMIFS(Data!$K:$K,Data!$A:$A,Vitezistii!$B17,Data!$C:$C,Vitezistii!O$1)=0," ",SUMIFS(Data!$K:$K,Data!$A:$A,Vitezistii!$B17,Data!$C:$C,Vitezistii!O$1))+SUMIFS(Data!$Q:$Q,Data!$A:$A,Vitezistii!$B17,Data!$C:$C,Vitezistii!O$1),0)</f>
        <v>1</v>
      </c>
      <c r="P17" s="43">
        <f>IFERROR(IF(SUMIFS(Data!$K:$K,Data!$A:$A,Vitezistii!$B17,Data!$C:$C,Vitezistii!P$1)=0," ",SUMIFS(Data!$K:$K,Data!$A:$A,Vitezistii!$B17,Data!$C:$C,Vitezistii!P$1))+SUMIFS(Data!$Q:$Q,Data!$A:$A,Vitezistii!$B17,Data!$C:$C,Vitezistii!P$1),0)</f>
        <v>2</v>
      </c>
      <c r="Q17" s="43">
        <f>IFERROR(IF(SUMIFS(Data!$K:$K,Data!$A:$A,Vitezistii!$B17,Data!$C:$C,Vitezistii!Q$1)=0," ",SUMIFS(Data!$K:$K,Data!$A:$A,Vitezistii!$B17,Data!$C:$C,Vitezistii!Q$1))+SUMIFS(Data!$Q:$Q,Data!$A:$A,Vitezistii!$B17,Data!$C:$C,Vitezistii!Q$1),0)</f>
        <v>0</v>
      </c>
      <c r="R17" s="43">
        <f t="shared" si="0"/>
        <v>20.5</v>
      </c>
      <c r="S17" s="43">
        <f>SUMIFS(Data!D:D,Data!A:A,Vitezistii!B17)</f>
        <v>168.89999999999998</v>
      </c>
      <c r="T17" s="17">
        <f>SUMIFS(Data!I:I,Data!A:A,Vitezistii!B17)/COUNTIF(Data!A:A,Vitezistii!B17)</f>
        <v>3.1108867153031229E-3</v>
      </c>
    </row>
    <row r="18" spans="1:20" ht="13.8" x14ac:dyDescent="0.3">
      <c r="A18" s="42">
        <v>17</v>
      </c>
      <c r="B18" s="42" t="s">
        <v>67</v>
      </c>
      <c r="C18" s="43">
        <f>IFERROR(IF(SUMIFS(Data!$K:$K,Data!$A:$A,Vitezistii!$B18,Data!$C:$C,Vitezistii!C$1)=0," ",SUMIFS(Data!$K:$K,Data!$A:$A,Vitezistii!$B18,Data!$C:$C,Vitezistii!C$1))+SUMIFS(Data!$Q:$Q,Data!$A:$A,Vitezistii!$B18,Data!$C:$C,Vitezistii!C$1),0)</f>
        <v>2.5</v>
      </c>
      <c r="D18" s="43">
        <f>IFERROR(IF(SUMIFS(Data!$K:$K,Data!$A:$A,Vitezistii!$B18,Data!$C:$C,Vitezistii!D$1)=0," ",SUMIFS(Data!$K:$K,Data!$A:$A,Vitezistii!$B18,Data!$C:$C,Vitezistii!D$1))+SUMIFS(Data!$Q:$Q,Data!$A:$A,Vitezistii!$B18,Data!$C:$C,Vitezistii!D$1),0)</f>
        <v>3</v>
      </c>
      <c r="E18" s="43">
        <f>IFERROR(IF(SUMIFS(Data!$K:$K,Data!$A:$A,Vitezistii!$B18,Data!$C:$C,Vitezistii!E$1)=0," ",SUMIFS(Data!$K:$K,Data!$A:$A,Vitezistii!$B18,Data!$C:$C,Vitezistii!E$1))+SUMIFS(Data!$Q:$Q,Data!$A:$A,Vitezistii!$B18,Data!$C:$C,Vitezistii!E$1),0)</f>
        <v>1</v>
      </c>
      <c r="F18" s="43">
        <f>IFERROR(IF(SUMIFS(Data!$K:$K,Data!$A:$A,Vitezistii!$B18,Data!$C:$C,Vitezistii!F$1)=0," ",SUMIFS(Data!$K:$K,Data!$A:$A,Vitezistii!$B18,Data!$C:$C,Vitezistii!F$1))+SUMIFS(Data!$Q:$Q,Data!$A:$A,Vitezistii!$B18,Data!$C:$C,Vitezistii!F$1),0)</f>
        <v>3.5</v>
      </c>
      <c r="G18" s="43">
        <f>IFERROR(IF(SUMIFS(Data!$K:$K,Data!$A:$A,Vitezistii!$B18,Data!$C:$C,Vitezistii!G$1)=0," ",SUMIFS(Data!$K:$K,Data!$A:$A,Vitezistii!$B18,Data!$C:$C,Vitezistii!G$1))+SUMIFS(Data!$Q:$Q,Data!$A:$A,Vitezistii!$B18,Data!$C:$C,Vitezistii!G$1),0)</f>
        <v>1.5</v>
      </c>
      <c r="H18" s="43">
        <f>IFERROR(IF(SUMIFS(Data!$K:$K,Data!$A:$A,Vitezistii!$B18,Data!$C:$C,Vitezistii!H$1)=0," ",SUMIFS(Data!$K:$K,Data!$A:$A,Vitezistii!$B18,Data!$C:$C,Vitezistii!H$1))+SUMIFS(Data!$Q:$Q,Data!$A:$A,Vitezistii!$B18,Data!$C:$C,Vitezistii!H$1),0)</f>
        <v>3</v>
      </c>
      <c r="I18" s="43">
        <f>IFERROR(IF(SUMIFS(Data!$K:$K,Data!$A:$A,Vitezistii!$B18,Data!$C:$C,Vitezistii!I$1)=0," ",SUMIFS(Data!$K:$K,Data!$A:$A,Vitezistii!$B18,Data!$C:$C,Vitezistii!I$1))+SUMIFS(Data!$Q:$Q,Data!$A:$A,Vitezistii!$B18,Data!$C:$C,Vitezistii!I$1),0)</f>
        <v>0</v>
      </c>
      <c r="J18" s="43">
        <f>IFERROR(IF(SUMIFS(Data!$K:$K,Data!$A:$A,Vitezistii!$B18,Data!$C:$C,Vitezistii!J$1)=0," ",SUMIFS(Data!$K:$K,Data!$A:$A,Vitezistii!$B18,Data!$C:$C,Vitezistii!J$1))+SUMIFS(Data!$Q:$Q,Data!$A:$A,Vitezistii!$B18,Data!$C:$C,Vitezistii!J$1),0)</f>
        <v>4</v>
      </c>
      <c r="K18" s="43">
        <f>IFERROR(IF(SUMIFS(Data!$K:$K,Data!$A:$A,Vitezistii!$B18,Data!$C:$C,Vitezistii!K$1)=0," ",SUMIFS(Data!$K:$K,Data!$A:$A,Vitezistii!$B18,Data!$C:$C,Vitezistii!K$1))+SUMIFS(Data!$Q:$Q,Data!$A:$A,Vitezistii!$B18,Data!$C:$C,Vitezistii!K$1),0)</f>
        <v>0</v>
      </c>
      <c r="L18" s="43">
        <f>IFERROR(IF(SUMIFS(Data!$K:$K,Data!$A:$A,Vitezistii!$B18,Data!$C:$C,Vitezistii!L$1)=0," ",SUMIFS(Data!$K:$K,Data!$A:$A,Vitezistii!$B18,Data!$C:$C,Vitezistii!L$1))+SUMIFS(Data!$Q:$Q,Data!$A:$A,Vitezistii!$B18,Data!$C:$C,Vitezistii!L$1),0)</f>
        <v>0</v>
      </c>
      <c r="M18" s="43">
        <f>IFERROR(IF(SUMIFS(Data!$K:$K,Data!$A:$A,Vitezistii!$B18,Data!$C:$C,Vitezistii!M$1)=0," ",SUMIFS(Data!$K:$K,Data!$A:$A,Vitezistii!$B18,Data!$C:$C,Vitezistii!M$1))+SUMIFS(Data!$Q:$Q,Data!$A:$A,Vitezistii!$B18,Data!$C:$C,Vitezistii!M$1),0)</f>
        <v>0</v>
      </c>
      <c r="N18" s="43">
        <f>IFERROR(IF(SUMIFS(Data!$K:$K,Data!$A:$A,Vitezistii!$B18,Data!$C:$C,Vitezistii!N$1)=0," ",SUMIFS(Data!$K:$K,Data!$A:$A,Vitezistii!$B18,Data!$C:$C,Vitezistii!N$1))+SUMIFS(Data!$Q:$Q,Data!$A:$A,Vitezistii!$B18,Data!$C:$C,Vitezistii!N$1),0)</f>
        <v>0</v>
      </c>
      <c r="O18" s="43">
        <f>IFERROR(IF(SUMIFS(Data!$K:$K,Data!$A:$A,Vitezistii!$B18,Data!$C:$C,Vitezistii!O$1)=0," ",SUMIFS(Data!$K:$K,Data!$A:$A,Vitezistii!$B18,Data!$C:$C,Vitezistii!O$1))+SUMIFS(Data!$Q:$Q,Data!$A:$A,Vitezistii!$B18,Data!$C:$C,Vitezistii!O$1),0)</f>
        <v>0</v>
      </c>
      <c r="P18" s="43">
        <f>IFERROR(IF(SUMIFS(Data!$K:$K,Data!$A:$A,Vitezistii!$B18,Data!$C:$C,Vitezistii!P$1)=0," ",SUMIFS(Data!$K:$K,Data!$A:$A,Vitezistii!$B18,Data!$C:$C,Vitezistii!P$1))+SUMIFS(Data!$Q:$Q,Data!$A:$A,Vitezistii!$B18,Data!$C:$C,Vitezistii!P$1),0)</f>
        <v>0</v>
      </c>
      <c r="Q18" s="43">
        <f>IFERROR(IF(SUMIFS(Data!$K:$K,Data!$A:$A,Vitezistii!$B18,Data!$C:$C,Vitezistii!Q$1)=0," ",SUMIFS(Data!$K:$K,Data!$A:$A,Vitezistii!$B18,Data!$C:$C,Vitezistii!Q$1))+SUMIFS(Data!$Q:$Q,Data!$A:$A,Vitezistii!$B18,Data!$C:$C,Vitezistii!Q$1),0)</f>
        <v>0</v>
      </c>
      <c r="R18" s="43">
        <f t="shared" si="0"/>
        <v>18.5</v>
      </c>
      <c r="S18" s="43">
        <f>SUMIFS(Data!D:D,Data!A:A,Vitezistii!B18)</f>
        <v>176.77</v>
      </c>
      <c r="T18" s="17">
        <f>SUMIFS(Data!I:I,Data!A:A,Vitezistii!B18)/COUNTIF(Data!A:A,Vitezistii!B18)</f>
        <v>3.0704449985463592E-3</v>
      </c>
    </row>
    <row r="19" spans="1:20" ht="13.8" x14ac:dyDescent="0.3">
      <c r="A19" s="42">
        <v>18</v>
      </c>
      <c r="B19" s="42" t="s">
        <v>61</v>
      </c>
      <c r="C19" s="43">
        <f>IFERROR(IF(SUMIFS(Data!$K:$K,Data!$A:$A,Vitezistii!$B19,Data!$C:$C,Vitezistii!C$1)=0," ",SUMIFS(Data!$K:$K,Data!$A:$A,Vitezistii!$B19,Data!$C:$C,Vitezistii!C$1))+SUMIFS(Data!$Q:$Q,Data!$A:$A,Vitezistii!$B19,Data!$C:$C,Vitezistii!C$1),0)</f>
        <v>3.5</v>
      </c>
      <c r="D19" s="43">
        <f>IFERROR(IF(SUMIFS(Data!$K:$K,Data!$A:$A,Vitezistii!$B19,Data!$C:$C,Vitezistii!D$1)=0," ",SUMIFS(Data!$K:$K,Data!$A:$A,Vitezistii!$B19,Data!$C:$C,Vitezistii!D$1))+SUMIFS(Data!$Q:$Q,Data!$A:$A,Vitezistii!$B19,Data!$C:$C,Vitezistii!D$1),0)</f>
        <v>1.5</v>
      </c>
      <c r="E19" s="43">
        <f>IFERROR(IF(SUMIFS(Data!$K:$K,Data!$A:$A,Vitezistii!$B19,Data!$C:$C,Vitezistii!E$1)=0," ",SUMIFS(Data!$K:$K,Data!$A:$A,Vitezistii!$B19,Data!$C:$C,Vitezistii!E$1))+SUMIFS(Data!$Q:$Q,Data!$A:$A,Vitezistii!$B19,Data!$C:$C,Vitezistii!E$1),0)</f>
        <v>1.5</v>
      </c>
      <c r="F19" s="43">
        <f>IFERROR(IF(SUMIFS(Data!$K:$K,Data!$A:$A,Vitezistii!$B19,Data!$C:$C,Vitezistii!F$1)=0," ",SUMIFS(Data!$K:$K,Data!$A:$A,Vitezistii!$B19,Data!$C:$C,Vitezistii!F$1))+SUMIFS(Data!$Q:$Q,Data!$A:$A,Vitezistii!$B19,Data!$C:$C,Vitezistii!F$1),0)</f>
        <v>0</v>
      </c>
      <c r="G19" s="43">
        <f>IFERROR(IF(SUMIFS(Data!$K:$K,Data!$A:$A,Vitezistii!$B19,Data!$C:$C,Vitezistii!G$1)=0," ",SUMIFS(Data!$K:$K,Data!$A:$A,Vitezistii!$B19,Data!$C:$C,Vitezistii!G$1))+SUMIFS(Data!$Q:$Q,Data!$A:$A,Vitezistii!$B19,Data!$C:$C,Vitezistii!G$1),0)</f>
        <v>4</v>
      </c>
      <c r="H19" s="43">
        <f>IFERROR(IF(SUMIFS(Data!$K:$K,Data!$A:$A,Vitezistii!$B19,Data!$C:$C,Vitezistii!H$1)=0," ",SUMIFS(Data!$K:$K,Data!$A:$A,Vitezistii!$B19,Data!$C:$C,Vitezistii!H$1))+SUMIFS(Data!$Q:$Q,Data!$A:$A,Vitezistii!$B19,Data!$C:$C,Vitezistii!H$1),0)</f>
        <v>0</v>
      </c>
      <c r="I19" s="43">
        <f>IFERROR(IF(SUMIFS(Data!$K:$K,Data!$A:$A,Vitezistii!$B19,Data!$C:$C,Vitezistii!I$1)=0," ",SUMIFS(Data!$K:$K,Data!$A:$A,Vitezistii!$B19,Data!$C:$C,Vitezistii!I$1))+SUMIFS(Data!$Q:$Q,Data!$A:$A,Vitezistii!$B19,Data!$C:$C,Vitezistii!I$1),0)</f>
        <v>2</v>
      </c>
      <c r="J19" s="43">
        <f>IFERROR(IF(SUMIFS(Data!$K:$K,Data!$A:$A,Vitezistii!$B19,Data!$C:$C,Vitezistii!J$1)=0," ",SUMIFS(Data!$K:$K,Data!$A:$A,Vitezistii!$B19,Data!$C:$C,Vitezistii!J$1))+SUMIFS(Data!$Q:$Q,Data!$A:$A,Vitezistii!$B19,Data!$C:$C,Vitezistii!J$1),0)</f>
        <v>0</v>
      </c>
      <c r="K19" s="43">
        <f>IFERROR(IF(SUMIFS(Data!$K:$K,Data!$A:$A,Vitezistii!$B19,Data!$C:$C,Vitezistii!K$1)=0," ",SUMIFS(Data!$K:$K,Data!$A:$A,Vitezistii!$B19,Data!$C:$C,Vitezistii!K$1))+SUMIFS(Data!$Q:$Q,Data!$A:$A,Vitezistii!$B19,Data!$C:$C,Vitezistii!K$1),0)</f>
        <v>0</v>
      </c>
      <c r="L19" s="43">
        <f>IFERROR(IF(SUMIFS(Data!$K:$K,Data!$A:$A,Vitezistii!$B19,Data!$C:$C,Vitezistii!L$1)=0," ",SUMIFS(Data!$K:$K,Data!$A:$A,Vitezistii!$B19,Data!$C:$C,Vitezistii!L$1))+SUMIFS(Data!$Q:$Q,Data!$A:$A,Vitezistii!$B19,Data!$C:$C,Vitezistii!L$1),0)</f>
        <v>0</v>
      </c>
      <c r="M19" s="43">
        <f>IFERROR(IF(SUMIFS(Data!$K:$K,Data!$A:$A,Vitezistii!$B19,Data!$C:$C,Vitezistii!M$1)=0," ",SUMIFS(Data!$K:$K,Data!$A:$A,Vitezistii!$B19,Data!$C:$C,Vitezistii!M$1))+SUMIFS(Data!$Q:$Q,Data!$A:$A,Vitezistii!$B19,Data!$C:$C,Vitezistii!M$1),0)</f>
        <v>0</v>
      </c>
      <c r="N19" s="43">
        <f>IFERROR(IF(SUMIFS(Data!$K:$K,Data!$A:$A,Vitezistii!$B19,Data!$C:$C,Vitezistii!N$1)=0," ",SUMIFS(Data!$K:$K,Data!$A:$A,Vitezistii!$B19,Data!$C:$C,Vitezistii!N$1))+SUMIFS(Data!$Q:$Q,Data!$A:$A,Vitezistii!$B19,Data!$C:$C,Vitezistii!N$1),0)</f>
        <v>0</v>
      </c>
      <c r="O19" s="43">
        <f>IFERROR(IF(SUMIFS(Data!$K:$K,Data!$A:$A,Vitezistii!$B19,Data!$C:$C,Vitezistii!O$1)=0," ",SUMIFS(Data!$K:$K,Data!$A:$A,Vitezistii!$B19,Data!$C:$C,Vitezistii!O$1))+SUMIFS(Data!$Q:$Q,Data!$A:$A,Vitezistii!$B19,Data!$C:$C,Vitezistii!O$1),0)</f>
        <v>5.0999999999999996</v>
      </c>
      <c r="P19" s="43">
        <f>IFERROR(IF(SUMIFS(Data!$K:$K,Data!$A:$A,Vitezistii!$B19,Data!$C:$C,Vitezistii!P$1)=0," ",SUMIFS(Data!$K:$K,Data!$A:$A,Vitezistii!$B19,Data!$C:$C,Vitezistii!P$1))+SUMIFS(Data!$Q:$Q,Data!$A:$A,Vitezistii!$B19,Data!$C:$C,Vitezistii!P$1),0)</f>
        <v>0</v>
      </c>
      <c r="Q19" s="43">
        <f>IFERROR(IF(SUMIFS(Data!$K:$K,Data!$A:$A,Vitezistii!$B19,Data!$C:$C,Vitezistii!Q$1)=0," ",SUMIFS(Data!$K:$K,Data!$A:$A,Vitezistii!$B19,Data!$C:$C,Vitezistii!Q$1))+SUMIFS(Data!$Q:$Q,Data!$A:$A,Vitezistii!$B19,Data!$C:$C,Vitezistii!Q$1),0)</f>
        <v>0</v>
      </c>
      <c r="R19" s="43">
        <f t="shared" si="0"/>
        <v>17.600000000000001</v>
      </c>
      <c r="S19" s="43">
        <f>SUMIFS(Data!D:D,Data!A:A,Vitezistii!B19)</f>
        <v>91.67</v>
      </c>
      <c r="T19" s="17">
        <f>SUMIFS(Data!I:I,Data!A:A,Vitezistii!B19)/COUNTIF(Data!A:A,Vitezistii!B19)</f>
        <v>2.7971711092863315E-3</v>
      </c>
    </row>
    <row r="20" spans="1:20" ht="13.8" x14ac:dyDescent="0.3">
      <c r="A20" s="42">
        <v>19</v>
      </c>
      <c r="B20" s="42" t="s">
        <v>202</v>
      </c>
      <c r="C20" s="43">
        <f>IFERROR(IF(SUMIFS(Data!$K:$K,Data!$A:$A,Vitezistii!$B20,Data!$C:$C,Vitezistii!C$1)=0," ",SUMIFS(Data!$K:$K,Data!$A:$A,Vitezistii!$B20,Data!$C:$C,Vitezistii!C$1))+SUMIFS(Data!$Q:$Q,Data!$A:$A,Vitezistii!$B20,Data!$C:$C,Vitezistii!C$1),0)</f>
        <v>2</v>
      </c>
      <c r="D20" s="43">
        <f>IFERROR(IF(SUMIFS(Data!$K:$K,Data!$A:$A,Vitezistii!$B20,Data!$C:$C,Vitezistii!D$1)=0," ",SUMIFS(Data!$K:$K,Data!$A:$A,Vitezistii!$B20,Data!$C:$C,Vitezistii!D$1))+SUMIFS(Data!$Q:$Q,Data!$A:$A,Vitezistii!$B20,Data!$C:$C,Vitezistii!D$1),0)</f>
        <v>0</v>
      </c>
      <c r="E20" s="43">
        <f>IFERROR(IF(SUMIFS(Data!$K:$K,Data!$A:$A,Vitezistii!$B20,Data!$C:$C,Vitezistii!E$1)=0," ",SUMIFS(Data!$K:$K,Data!$A:$A,Vitezistii!$B20,Data!$C:$C,Vitezistii!E$1))+SUMIFS(Data!$Q:$Q,Data!$A:$A,Vitezistii!$B20,Data!$C:$C,Vitezistii!E$1),0)</f>
        <v>1.5</v>
      </c>
      <c r="F20" s="43">
        <f>IFERROR(IF(SUMIFS(Data!$K:$K,Data!$A:$A,Vitezistii!$B20,Data!$C:$C,Vitezistii!F$1)=0," ",SUMIFS(Data!$K:$K,Data!$A:$A,Vitezistii!$B20,Data!$C:$C,Vitezistii!F$1))+SUMIFS(Data!$Q:$Q,Data!$A:$A,Vitezistii!$B20,Data!$C:$C,Vitezistii!F$1),0)</f>
        <v>1.5</v>
      </c>
      <c r="G20" s="43">
        <f>IFERROR(IF(SUMIFS(Data!$K:$K,Data!$A:$A,Vitezistii!$B20,Data!$C:$C,Vitezistii!G$1)=0," ",SUMIFS(Data!$K:$K,Data!$A:$A,Vitezistii!$B20,Data!$C:$C,Vitezistii!G$1))+SUMIFS(Data!$Q:$Q,Data!$A:$A,Vitezistii!$B20,Data!$C:$C,Vitezistii!G$1),0)</f>
        <v>1.5</v>
      </c>
      <c r="H20" s="43">
        <f>IFERROR(IF(SUMIFS(Data!$K:$K,Data!$A:$A,Vitezistii!$B20,Data!$C:$C,Vitezistii!H$1)=0," ",SUMIFS(Data!$K:$K,Data!$A:$A,Vitezistii!$B20,Data!$C:$C,Vitezistii!H$1))+SUMIFS(Data!$Q:$Q,Data!$A:$A,Vitezistii!$B20,Data!$C:$C,Vitezistii!H$1),0)</f>
        <v>1.5</v>
      </c>
      <c r="I20" s="43">
        <f>IFERROR(IF(SUMIFS(Data!$K:$K,Data!$A:$A,Vitezistii!$B20,Data!$C:$C,Vitezistii!I$1)=0," ",SUMIFS(Data!$K:$K,Data!$A:$A,Vitezistii!$B20,Data!$C:$C,Vitezistii!I$1))+SUMIFS(Data!$Q:$Q,Data!$A:$A,Vitezistii!$B20,Data!$C:$C,Vitezistii!I$1),0)</f>
        <v>3.5</v>
      </c>
      <c r="J20" s="43">
        <f>IFERROR(IF(SUMIFS(Data!$K:$K,Data!$A:$A,Vitezistii!$B20,Data!$C:$C,Vitezistii!J$1)=0," ",SUMIFS(Data!$K:$K,Data!$A:$A,Vitezistii!$B20,Data!$C:$C,Vitezistii!J$1))+SUMIFS(Data!$Q:$Q,Data!$A:$A,Vitezistii!$B20,Data!$C:$C,Vitezistii!J$1),0)</f>
        <v>4.5</v>
      </c>
      <c r="K20" s="43">
        <f>IFERROR(IF(SUMIFS(Data!$K:$K,Data!$A:$A,Vitezistii!$B20,Data!$C:$C,Vitezistii!K$1)=0," ",SUMIFS(Data!$K:$K,Data!$A:$A,Vitezistii!$B20,Data!$C:$C,Vitezistii!K$1))+SUMIFS(Data!$Q:$Q,Data!$A:$A,Vitezistii!$B20,Data!$C:$C,Vitezistii!K$1),0)</f>
        <v>1.5</v>
      </c>
      <c r="L20" s="43">
        <f>IFERROR(IF(SUMIFS(Data!$K:$K,Data!$A:$A,Vitezistii!$B20,Data!$C:$C,Vitezistii!L$1)=0," ",SUMIFS(Data!$K:$K,Data!$A:$A,Vitezistii!$B20,Data!$C:$C,Vitezistii!L$1))+SUMIFS(Data!$Q:$Q,Data!$A:$A,Vitezistii!$B20,Data!$C:$C,Vitezistii!L$1),0)</f>
        <v>0</v>
      </c>
      <c r="M20" s="43">
        <f>IFERROR(IF(SUMIFS(Data!$K:$K,Data!$A:$A,Vitezistii!$B20,Data!$C:$C,Vitezistii!M$1)=0," ",SUMIFS(Data!$K:$K,Data!$A:$A,Vitezistii!$B20,Data!$C:$C,Vitezistii!M$1))+SUMIFS(Data!$Q:$Q,Data!$A:$A,Vitezistii!$B20,Data!$C:$C,Vitezistii!M$1),0)</f>
        <v>0</v>
      </c>
      <c r="N20" s="43">
        <f>IFERROR(IF(SUMIFS(Data!$K:$K,Data!$A:$A,Vitezistii!$B20,Data!$C:$C,Vitezistii!N$1)=0," ",SUMIFS(Data!$K:$K,Data!$A:$A,Vitezistii!$B20,Data!$C:$C,Vitezistii!N$1))+SUMIFS(Data!$Q:$Q,Data!$A:$A,Vitezistii!$B20,Data!$C:$C,Vitezistii!N$1),0)</f>
        <v>0</v>
      </c>
      <c r="O20" s="43">
        <f>IFERROR(IF(SUMIFS(Data!$K:$K,Data!$A:$A,Vitezistii!$B20,Data!$C:$C,Vitezistii!O$1)=0," ",SUMIFS(Data!$K:$K,Data!$A:$A,Vitezistii!$B20,Data!$C:$C,Vitezistii!O$1))+SUMIFS(Data!$Q:$Q,Data!$A:$A,Vitezistii!$B20,Data!$C:$C,Vitezistii!O$1),0)</f>
        <v>0</v>
      </c>
      <c r="P20" s="43">
        <f>IFERROR(IF(SUMIFS(Data!$K:$K,Data!$A:$A,Vitezistii!$B20,Data!$C:$C,Vitezistii!P$1)=0," ",SUMIFS(Data!$K:$K,Data!$A:$A,Vitezistii!$B20,Data!$C:$C,Vitezistii!P$1))+SUMIFS(Data!$Q:$Q,Data!$A:$A,Vitezistii!$B20,Data!$C:$C,Vitezistii!P$1),0)</f>
        <v>0</v>
      </c>
      <c r="Q20" s="43">
        <f>IFERROR(IF(SUMIFS(Data!$K:$K,Data!$A:$A,Vitezistii!$B20,Data!$C:$C,Vitezistii!Q$1)=0," ",SUMIFS(Data!$K:$K,Data!$A:$A,Vitezistii!$B20,Data!$C:$C,Vitezistii!Q$1))+SUMIFS(Data!$Q:$Q,Data!$A:$A,Vitezistii!$B20,Data!$C:$C,Vitezistii!Q$1),0)</f>
        <v>0</v>
      </c>
      <c r="R20" s="43">
        <f t="shared" si="0"/>
        <v>17.5</v>
      </c>
      <c r="S20" s="43">
        <f>SUMIFS(Data!D:D,Data!A:A,Vitezistii!B20)</f>
        <v>114.35</v>
      </c>
      <c r="T20" s="17">
        <f>SUMIFS(Data!I:I,Data!A:A,Vitezistii!B20)/COUNTIF(Data!A:A,Vitezistii!B20)</f>
        <v>3.249376566587193E-3</v>
      </c>
    </row>
    <row r="21" spans="1:20" ht="13.8" x14ac:dyDescent="0.3">
      <c r="A21" s="42">
        <v>20</v>
      </c>
      <c r="B21" s="42" t="s">
        <v>50</v>
      </c>
      <c r="C21" s="43">
        <f>IFERROR(IF(SUMIFS(Data!$K:$K,Data!$A:$A,Vitezistii!$B21,Data!$C:$C,Vitezistii!C$1)=0," ",SUMIFS(Data!$K:$K,Data!$A:$A,Vitezistii!$B21,Data!$C:$C,Vitezistii!C$1))+SUMIFS(Data!$Q:$Q,Data!$A:$A,Vitezistii!$B21,Data!$C:$C,Vitezistii!C$1),0)</f>
        <v>1</v>
      </c>
      <c r="D21" s="43">
        <f>IFERROR(IF(SUMIFS(Data!$K:$K,Data!$A:$A,Vitezistii!$B21,Data!$C:$C,Vitezistii!D$1)=0," ",SUMIFS(Data!$K:$K,Data!$A:$A,Vitezistii!$B21,Data!$C:$C,Vitezistii!D$1))+SUMIFS(Data!$Q:$Q,Data!$A:$A,Vitezistii!$B21,Data!$C:$C,Vitezistii!D$1),0)</f>
        <v>2.5</v>
      </c>
      <c r="E21" s="43">
        <f>IFERROR(IF(SUMIFS(Data!$K:$K,Data!$A:$A,Vitezistii!$B21,Data!$C:$C,Vitezistii!E$1)=0," ",SUMIFS(Data!$K:$K,Data!$A:$A,Vitezistii!$B21,Data!$C:$C,Vitezistii!E$1))+SUMIFS(Data!$Q:$Q,Data!$A:$A,Vitezistii!$B21,Data!$C:$C,Vitezistii!E$1),0)</f>
        <v>3.5</v>
      </c>
      <c r="F21" s="43">
        <f>IFERROR(IF(SUMIFS(Data!$K:$K,Data!$A:$A,Vitezistii!$B21,Data!$C:$C,Vitezistii!F$1)=0," ",SUMIFS(Data!$K:$K,Data!$A:$A,Vitezistii!$B21,Data!$C:$C,Vitezistii!F$1))+SUMIFS(Data!$Q:$Q,Data!$A:$A,Vitezistii!$B21,Data!$C:$C,Vitezistii!F$1),0)</f>
        <v>1.5</v>
      </c>
      <c r="G21" s="43">
        <f>IFERROR(IF(SUMIFS(Data!$K:$K,Data!$A:$A,Vitezistii!$B21,Data!$C:$C,Vitezistii!G$1)=0," ",SUMIFS(Data!$K:$K,Data!$A:$A,Vitezistii!$B21,Data!$C:$C,Vitezistii!G$1))+SUMIFS(Data!$Q:$Q,Data!$A:$A,Vitezistii!$B21,Data!$C:$C,Vitezistii!G$1),0)</f>
        <v>0</v>
      </c>
      <c r="H21" s="43">
        <f>IFERROR(IF(SUMIFS(Data!$K:$K,Data!$A:$A,Vitezistii!$B21,Data!$C:$C,Vitezistii!H$1)=0," ",SUMIFS(Data!$K:$K,Data!$A:$A,Vitezistii!$B21,Data!$C:$C,Vitezistii!H$1))+SUMIFS(Data!$Q:$Q,Data!$A:$A,Vitezistii!$B21,Data!$C:$C,Vitezistii!H$1),0)</f>
        <v>0</v>
      </c>
      <c r="I21" s="43">
        <f>IFERROR(IF(SUMIFS(Data!$K:$K,Data!$A:$A,Vitezistii!$B21,Data!$C:$C,Vitezistii!I$1)=0," ",SUMIFS(Data!$K:$K,Data!$A:$A,Vitezistii!$B21,Data!$C:$C,Vitezistii!I$1))+SUMIFS(Data!$Q:$Q,Data!$A:$A,Vitezistii!$B21,Data!$C:$C,Vitezistii!I$1),0)</f>
        <v>1</v>
      </c>
      <c r="J21" s="43">
        <f>IFERROR(IF(SUMIFS(Data!$K:$K,Data!$A:$A,Vitezistii!$B21,Data!$C:$C,Vitezistii!J$1)=0," ",SUMIFS(Data!$K:$K,Data!$A:$A,Vitezistii!$B21,Data!$C:$C,Vitezistii!J$1))+SUMIFS(Data!$Q:$Q,Data!$A:$A,Vitezistii!$B21,Data!$C:$C,Vitezistii!J$1),0)</f>
        <v>0</v>
      </c>
      <c r="K21" s="43">
        <f>IFERROR(IF(SUMIFS(Data!$K:$K,Data!$A:$A,Vitezistii!$B21,Data!$C:$C,Vitezistii!K$1)=0," ",SUMIFS(Data!$K:$K,Data!$A:$A,Vitezistii!$B21,Data!$C:$C,Vitezistii!K$1))+SUMIFS(Data!$Q:$Q,Data!$A:$A,Vitezistii!$B21,Data!$C:$C,Vitezistii!K$1),0)</f>
        <v>0</v>
      </c>
      <c r="L21" s="43">
        <f>IFERROR(IF(SUMIFS(Data!$K:$K,Data!$A:$A,Vitezistii!$B21,Data!$C:$C,Vitezistii!L$1)=0," ",SUMIFS(Data!$K:$K,Data!$A:$A,Vitezistii!$B21,Data!$C:$C,Vitezistii!L$1))+SUMIFS(Data!$Q:$Q,Data!$A:$A,Vitezistii!$B21,Data!$C:$C,Vitezistii!L$1),0)</f>
        <v>1</v>
      </c>
      <c r="M21" s="43">
        <f>IFERROR(IF(SUMIFS(Data!$K:$K,Data!$A:$A,Vitezistii!$B21,Data!$C:$C,Vitezistii!M$1)=0," ",SUMIFS(Data!$K:$K,Data!$A:$A,Vitezistii!$B21,Data!$C:$C,Vitezistii!M$1))+SUMIFS(Data!$Q:$Q,Data!$A:$A,Vitezistii!$B21,Data!$C:$C,Vitezistii!M$1),0)</f>
        <v>2</v>
      </c>
      <c r="N21" s="43">
        <f>IFERROR(IF(SUMIFS(Data!$K:$K,Data!$A:$A,Vitezistii!$B21,Data!$C:$C,Vitezistii!N$1)=0," ",SUMIFS(Data!$K:$K,Data!$A:$A,Vitezistii!$B21,Data!$C:$C,Vitezistii!N$1))+SUMIFS(Data!$Q:$Q,Data!$A:$A,Vitezistii!$B21,Data!$C:$C,Vitezistii!N$1),0)</f>
        <v>1</v>
      </c>
      <c r="O21" s="43">
        <f>IFERROR(IF(SUMIFS(Data!$K:$K,Data!$A:$A,Vitezistii!$B21,Data!$C:$C,Vitezistii!O$1)=0," ",SUMIFS(Data!$K:$K,Data!$A:$A,Vitezistii!$B21,Data!$C:$C,Vitezistii!O$1))+SUMIFS(Data!$Q:$Q,Data!$A:$A,Vitezistii!$B21,Data!$C:$C,Vitezistii!O$1),0)</f>
        <v>2.5</v>
      </c>
      <c r="P21" s="43">
        <f>IFERROR(IF(SUMIFS(Data!$K:$K,Data!$A:$A,Vitezistii!$B21,Data!$C:$C,Vitezistii!P$1)=0," ",SUMIFS(Data!$K:$K,Data!$A:$A,Vitezistii!$B21,Data!$C:$C,Vitezistii!P$1))+SUMIFS(Data!$Q:$Q,Data!$A:$A,Vitezistii!$B21,Data!$C:$C,Vitezistii!P$1),0)</f>
        <v>0</v>
      </c>
      <c r="Q21" s="43">
        <f>IFERROR(IF(SUMIFS(Data!$K:$K,Data!$A:$A,Vitezistii!$B21,Data!$C:$C,Vitezistii!Q$1)=0," ",SUMIFS(Data!$K:$K,Data!$A:$A,Vitezistii!$B21,Data!$C:$C,Vitezistii!Q$1))+SUMIFS(Data!$Q:$Q,Data!$A:$A,Vitezistii!$B21,Data!$C:$C,Vitezistii!Q$1),0)</f>
        <v>0</v>
      </c>
      <c r="R21" s="43">
        <f t="shared" si="0"/>
        <v>16</v>
      </c>
      <c r="S21" s="43">
        <f>SUMIFS(Data!D:D,Data!A:A,Vitezistii!B21)</f>
        <v>83.94</v>
      </c>
      <c r="T21" s="17">
        <f>SUMIFS(Data!I:I,Data!A:A,Vitezistii!B21)/COUNTIF(Data!A:A,Vitezistii!B21)</f>
        <v>3.0981477029636919E-3</v>
      </c>
    </row>
    <row r="22" spans="1:20" ht="13.8" x14ac:dyDescent="0.3">
      <c r="A22" s="42">
        <v>21</v>
      </c>
      <c r="B22" s="42" t="s">
        <v>154</v>
      </c>
      <c r="C22" s="43">
        <f>IFERROR(IF(SUMIFS(Data!$K:$K,Data!$A:$A,Vitezistii!$B22,Data!$C:$C,Vitezistii!C$1)=0," ",SUMIFS(Data!$K:$K,Data!$A:$A,Vitezistii!$B22,Data!$C:$C,Vitezistii!C$1))+SUMIFS(Data!$Q:$Q,Data!$A:$A,Vitezistii!$B22,Data!$C:$C,Vitezistii!C$1),0)</f>
        <v>3.5</v>
      </c>
      <c r="D22" s="43">
        <f>IFERROR(IF(SUMIFS(Data!$K:$K,Data!$A:$A,Vitezistii!$B22,Data!$C:$C,Vitezistii!D$1)=0," ",SUMIFS(Data!$K:$K,Data!$A:$A,Vitezistii!$B22,Data!$C:$C,Vitezistii!D$1))+SUMIFS(Data!$Q:$Q,Data!$A:$A,Vitezistii!$B22,Data!$C:$C,Vitezistii!D$1),0)</f>
        <v>0</v>
      </c>
      <c r="E22" s="43">
        <f>IFERROR(IF(SUMIFS(Data!$K:$K,Data!$A:$A,Vitezistii!$B22,Data!$C:$C,Vitezistii!E$1)=0," ",SUMIFS(Data!$K:$K,Data!$A:$A,Vitezistii!$B22,Data!$C:$C,Vitezistii!E$1))+SUMIFS(Data!$Q:$Q,Data!$A:$A,Vitezistii!$B22,Data!$C:$C,Vitezistii!E$1),0)</f>
        <v>3</v>
      </c>
      <c r="F22" s="43">
        <f>IFERROR(IF(SUMIFS(Data!$K:$K,Data!$A:$A,Vitezistii!$B22,Data!$C:$C,Vitezistii!F$1)=0," ",SUMIFS(Data!$K:$K,Data!$A:$A,Vitezistii!$B22,Data!$C:$C,Vitezistii!F$1))+SUMIFS(Data!$Q:$Q,Data!$A:$A,Vitezistii!$B22,Data!$C:$C,Vitezistii!F$1),0)</f>
        <v>3.5</v>
      </c>
      <c r="G22" s="43">
        <f>IFERROR(IF(SUMIFS(Data!$K:$K,Data!$A:$A,Vitezistii!$B22,Data!$C:$C,Vitezistii!G$1)=0," ",SUMIFS(Data!$K:$K,Data!$A:$A,Vitezistii!$B22,Data!$C:$C,Vitezistii!G$1))+SUMIFS(Data!$Q:$Q,Data!$A:$A,Vitezistii!$B22,Data!$C:$C,Vitezistii!G$1),0)</f>
        <v>4</v>
      </c>
      <c r="H22" s="43">
        <f>IFERROR(IF(SUMIFS(Data!$K:$K,Data!$A:$A,Vitezistii!$B22,Data!$C:$C,Vitezistii!H$1)=0," ",SUMIFS(Data!$K:$K,Data!$A:$A,Vitezistii!$B22,Data!$C:$C,Vitezistii!H$1))+SUMIFS(Data!$Q:$Q,Data!$A:$A,Vitezistii!$B22,Data!$C:$C,Vitezistii!H$1),0)</f>
        <v>0</v>
      </c>
      <c r="I22" s="43">
        <f>IFERROR(IF(SUMIFS(Data!$K:$K,Data!$A:$A,Vitezistii!$B22,Data!$C:$C,Vitezistii!I$1)=0," ",SUMIFS(Data!$K:$K,Data!$A:$A,Vitezistii!$B22,Data!$C:$C,Vitezistii!I$1))+SUMIFS(Data!$Q:$Q,Data!$A:$A,Vitezistii!$B22,Data!$C:$C,Vitezistii!I$1),0)</f>
        <v>0</v>
      </c>
      <c r="J22" s="43">
        <f>IFERROR(IF(SUMIFS(Data!$K:$K,Data!$A:$A,Vitezistii!$B22,Data!$C:$C,Vitezistii!J$1)=0," ",SUMIFS(Data!$K:$K,Data!$A:$A,Vitezistii!$B22,Data!$C:$C,Vitezistii!J$1))+SUMIFS(Data!$Q:$Q,Data!$A:$A,Vitezistii!$B22,Data!$C:$C,Vitezistii!J$1),0)</f>
        <v>0</v>
      </c>
      <c r="K22" s="43">
        <f>IFERROR(IF(SUMIFS(Data!$K:$K,Data!$A:$A,Vitezistii!$B22,Data!$C:$C,Vitezistii!K$1)=0," ",SUMIFS(Data!$K:$K,Data!$A:$A,Vitezistii!$B22,Data!$C:$C,Vitezistii!K$1))+SUMIFS(Data!$Q:$Q,Data!$A:$A,Vitezistii!$B22,Data!$C:$C,Vitezistii!K$1),0)</f>
        <v>0</v>
      </c>
      <c r="L22" s="43">
        <f>IFERROR(IF(SUMIFS(Data!$K:$K,Data!$A:$A,Vitezistii!$B22,Data!$C:$C,Vitezistii!L$1)=0," ",SUMIFS(Data!$K:$K,Data!$A:$A,Vitezistii!$B22,Data!$C:$C,Vitezistii!L$1))+SUMIFS(Data!$Q:$Q,Data!$A:$A,Vitezistii!$B22,Data!$C:$C,Vitezistii!L$1),0)</f>
        <v>0</v>
      </c>
      <c r="M22" s="43">
        <f>IFERROR(IF(SUMIFS(Data!$K:$K,Data!$A:$A,Vitezistii!$B22,Data!$C:$C,Vitezistii!M$1)=0," ",SUMIFS(Data!$K:$K,Data!$A:$A,Vitezistii!$B22,Data!$C:$C,Vitezistii!M$1))+SUMIFS(Data!$Q:$Q,Data!$A:$A,Vitezistii!$B22,Data!$C:$C,Vitezistii!M$1),0)</f>
        <v>0</v>
      </c>
      <c r="N22" s="43">
        <f>IFERROR(IF(SUMIFS(Data!$K:$K,Data!$A:$A,Vitezistii!$B22,Data!$C:$C,Vitezistii!N$1)=0," ",SUMIFS(Data!$K:$K,Data!$A:$A,Vitezistii!$B22,Data!$C:$C,Vitezistii!N$1))+SUMIFS(Data!$Q:$Q,Data!$A:$A,Vitezistii!$B22,Data!$C:$C,Vitezistii!N$1),0)</f>
        <v>0</v>
      </c>
      <c r="O22" s="43">
        <f>IFERROR(IF(SUMIFS(Data!$K:$K,Data!$A:$A,Vitezistii!$B22,Data!$C:$C,Vitezistii!O$1)=0," ",SUMIFS(Data!$K:$K,Data!$A:$A,Vitezistii!$B22,Data!$C:$C,Vitezistii!O$1))+SUMIFS(Data!$Q:$Q,Data!$A:$A,Vitezistii!$B22,Data!$C:$C,Vitezistii!O$1),0)</f>
        <v>0</v>
      </c>
      <c r="P22" s="43">
        <f>IFERROR(IF(SUMIFS(Data!$K:$K,Data!$A:$A,Vitezistii!$B22,Data!$C:$C,Vitezistii!P$1)=0," ",SUMIFS(Data!$K:$K,Data!$A:$A,Vitezistii!$B22,Data!$C:$C,Vitezistii!P$1))+SUMIFS(Data!$Q:$Q,Data!$A:$A,Vitezistii!$B22,Data!$C:$C,Vitezistii!P$1),0)</f>
        <v>0</v>
      </c>
      <c r="Q22" s="43">
        <f>IFERROR(IF(SUMIFS(Data!$K:$K,Data!$A:$A,Vitezistii!$B22,Data!$C:$C,Vitezistii!Q$1)=0," ",SUMIFS(Data!$K:$K,Data!$A:$A,Vitezistii!$B22,Data!$C:$C,Vitezistii!Q$1))+SUMIFS(Data!$Q:$Q,Data!$A:$A,Vitezistii!$B22,Data!$C:$C,Vitezistii!Q$1),0)</f>
        <v>0</v>
      </c>
      <c r="R22" s="43">
        <f t="shared" si="0"/>
        <v>14</v>
      </c>
      <c r="S22" s="43">
        <f>SUMIFS(Data!D:D,Data!A:A,Vitezistii!B22)</f>
        <v>249.35</v>
      </c>
      <c r="T22" s="17">
        <f>SUMIFS(Data!I:I,Data!A:A,Vitezistii!B22)/COUNTIF(Data!A:A,Vitezistii!B22)</f>
        <v>2.7335540162867805E-3</v>
      </c>
    </row>
    <row r="23" spans="1:20" ht="13.8" x14ac:dyDescent="0.3">
      <c r="A23" s="42">
        <v>22</v>
      </c>
      <c r="B23" s="42" t="s">
        <v>203</v>
      </c>
      <c r="C23" s="43">
        <f>IFERROR(IF(SUMIFS(Data!$K:$K,Data!$A:$A,Vitezistii!$B23,Data!$C:$C,Vitezistii!C$1)=0," ",SUMIFS(Data!$K:$K,Data!$A:$A,Vitezistii!$B23,Data!$C:$C,Vitezistii!C$1))+SUMIFS(Data!$Q:$Q,Data!$A:$A,Vitezistii!$B23,Data!$C:$C,Vitezistii!C$1),0)</f>
        <v>1</v>
      </c>
      <c r="D23" s="43">
        <f>IFERROR(IF(SUMIFS(Data!$K:$K,Data!$A:$A,Vitezistii!$B23,Data!$C:$C,Vitezistii!D$1)=0," ",SUMIFS(Data!$K:$K,Data!$A:$A,Vitezistii!$B23,Data!$C:$C,Vitezistii!D$1))+SUMIFS(Data!$Q:$Q,Data!$A:$A,Vitezistii!$B23,Data!$C:$C,Vitezistii!D$1),0)</f>
        <v>1</v>
      </c>
      <c r="E23" s="43">
        <f>IFERROR(IF(SUMIFS(Data!$K:$K,Data!$A:$A,Vitezistii!$B23,Data!$C:$C,Vitezistii!E$1)=0," ",SUMIFS(Data!$K:$K,Data!$A:$A,Vitezistii!$B23,Data!$C:$C,Vitezistii!E$1))+SUMIFS(Data!$Q:$Q,Data!$A:$A,Vitezistii!$B23,Data!$C:$C,Vitezistii!E$1),0)</f>
        <v>1</v>
      </c>
      <c r="F23" s="43">
        <f>IFERROR(IF(SUMIFS(Data!$K:$K,Data!$A:$A,Vitezistii!$B23,Data!$C:$C,Vitezistii!F$1)=0," ",SUMIFS(Data!$K:$K,Data!$A:$A,Vitezistii!$B23,Data!$C:$C,Vitezistii!F$1))+SUMIFS(Data!$Q:$Q,Data!$A:$A,Vitezistii!$B23,Data!$C:$C,Vitezistii!F$1),0)</f>
        <v>0</v>
      </c>
      <c r="G23" s="43">
        <f>IFERROR(IF(SUMIFS(Data!$K:$K,Data!$A:$A,Vitezistii!$B23,Data!$C:$C,Vitezistii!G$1)=0," ",SUMIFS(Data!$K:$K,Data!$A:$A,Vitezistii!$B23,Data!$C:$C,Vitezistii!G$1))+SUMIFS(Data!$Q:$Q,Data!$A:$A,Vitezistii!$B23,Data!$C:$C,Vitezistii!G$1),0)</f>
        <v>1.5</v>
      </c>
      <c r="H23" s="43">
        <f>IFERROR(IF(SUMIFS(Data!$K:$K,Data!$A:$A,Vitezistii!$B23,Data!$C:$C,Vitezistii!H$1)=0," ",SUMIFS(Data!$K:$K,Data!$A:$A,Vitezistii!$B23,Data!$C:$C,Vitezistii!H$1))+SUMIFS(Data!$Q:$Q,Data!$A:$A,Vitezistii!$B23,Data!$C:$C,Vitezistii!H$1),0)</f>
        <v>1</v>
      </c>
      <c r="I23" s="43">
        <f>IFERROR(IF(SUMIFS(Data!$K:$K,Data!$A:$A,Vitezistii!$B23,Data!$C:$C,Vitezistii!I$1)=0," ",SUMIFS(Data!$K:$K,Data!$A:$A,Vitezistii!$B23,Data!$C:$C,Vitezistii!I$1))+SUMIFS(Data!$Q:$Q,Data!$A:$A,Vitezistii!$B23,Data!$C:$C,Vitezistii!I$1),0)</f>
        <v>1</v>
      </c>
      <c r="J23" s="43">
        <f>IFERROR(IF(SUMIFS(Data!$K:$K,Data!$A:$A,Vitezistii!$B23,Data!$C:$C,Vitezistii!J$1)=0," ",SUMIFS(Data!$K:$K,Data!$A:$A,Vitezistii!$B23,Data!$C:$C,Vitezistii!J$1))+SUMIFS(Data!$Q:$Q,Data!$A:$A,Vitezistii!$B23,Data!$C:$C,Vitezistii!J$1),0)</f>
        <v>1</v>
      </c>
      <c r="K23" s="43">
        <f>IFERROR(IF(SUMIFS(Data!$K:$K,Data!$A:$A,Vitezistii!$B23,Data!$C:$C,Vitezistii!K$1)=0," ",SUMIFS(Data!$K:$K,Data!$A:$A,Vitezistii!$B23,Data!$C:$C,Vitezistii!K$1))+SUMIFS(Data!$Q:$Q,Data!$A:$A,Vitezistii!$B23,Data!$C:$C,Vitezistii!K$1),0)</f>
        <v>1</v>
      </c>
      <c r="L23" s="43">
        <f>IFERROR(IF(SUMIFS(Data!$K:$K,Data!$A:$A,Vitezistii!$B23,Data!$C:$C,Vitezistii!L$1)=0," ",SUMIFS(Data!$K:$K,Data!$A:$A,Vitezistii!$B23,Data!$C:$C,Vitezistii!L$1))+SUMIFS(Data!$Q:$Q,Data!$A:$A,Vitezistii!$B23,Data!$C:$C,Vitezistii!L$1),0)</f>
        <v>0</v>
      </c>
      <c r="M23" s="43">
        <f>IFERROR(IF(SUMIFS(Data!$K:$K,Data!$A:$A,Vitezistii!$B23,Data!$C:$C,Vitezistii!M$1)=0," ",SUMIFS(Data!$K:$K,Data!$A:$A,Vitezistii!$B23,Data!$C:$C,Vitezistii!M$1))+SUMIFS(Data!$Q:$Q,Data!$A:$A,Vitezistii!$B23,Data!$C:$C,Vitezistii!M$1),0)</f>
        <v>1.5</v>
      </c>
      <c r="N23" s="43">
        <f>IFERROR(IF(SUMIFS(Data!$K:$K,Data!$A:$A,Vitezistii!$B23,Data!$C:$C,Vitezistii!N$1)=0," ",SUMIFS(Data!$K:$K,Data!$A:$A,Vitezistii!$B23,Data!$C:$C,Vitezistii!N$1))+SUMIFS(Data!$Q:$Q,Data!$A:$A,Vitezistii!$B23,Data!$C:$C,Vitezistii!N$1),0)</f>
        <v>0</v>
      </c>
      <c r="O23" s="43">
        <f>IFERROR(IF(SUMIFS(Data!$K:$K,Data!$A:$A,Vitezistii!$B23,Data!$C:$C,Vitezistii!O$1)=0," ",SUMIFS(Data!$K:$K,Data!$A:$A,Vitezistii!$B23,Data!$C:$C,Vitezistii!O$1))+SUMIFS(Data!$Q:$Q,Data!$A:$A,Vitezistii!$B23,Data!$C:$C,Vitezistii!O$1),0)</f>
        <v>1</v>
      </c>
      <c r="P23" s="43">
        <f>IFERROR(IF(SUMIFS(Data!$K:$K,Data!$A:$A,Vitezistii!$B23,Data!$C:$C,Vitezistii!P$1)=0," ",SUMIFS(Data!$K:$K,Data!$A:$A,Vitezistii!$B23,Data!$C:$C,Vitezistii!P$1))+SUMIFS(Data!$Q:$Q,Data!$A:$A,Vitezistii!$B23,Data!$C:$C,Vitezistii!P$1),0)</f>
        <v>1.5</v>
      </c>
      <c r="Q23" s="43">
        <f>IFERROR(IF(SUMIFS(Data!$K:$K,Data!$A:$A,Vitezistii!$B23,Data!$C:$C,Vitezistii!Q$1)=0," ",SUMIFS(Data!$K:$K,Data!$A:$A,Vitezistii!$B23,Data!$C:$C,Vitezistii!Q$1))+SUMIFS(Data!$Q:$Q,Data!$A:$A,Vitezistii!$B23,Data!$C:$C,Vitezistii!Q$1),0)</f>
        <v>1</v>
      </c>
      <c r="R23" s="43">
        <f t="shared" si="0"/>
        <v>13.5</v>
      </c>
      <c r="S23" s="43">
        <f>SUMIFS(Data!D:D,Data!A:A,Vitezistii!B23)</f>
        <v>287.99</v>
      </c>
      <c r="T23" s="17">
        <f>SUMIFS(Data!I:I,Data!A:A,Vitezistii!B23)/COUNTIF(Data!A:A,Vitezistii!B23)</f>
        <v>4.5951637634442455E-3</v>
      </c>
    </row>
    <row r="24" spans="1:20" ht="13.8" x14ac:dyDescent="0.3">
      <c r="A24" s="42">
        <v>23</v>
      </c>
      <c r="B24" s="42" t="s">
        <v>213</v>
      </c>
      <c r="C24" s="43">
        <f>IFERROR(IF(SUMIFS(Data!$K:$K,Data!$A:$A,Vitezistii!$B24,Data!$C:$C,Vitezistii!C$1)=0," ",SUMIFS(Data!$K:$K,Data!$A:$A,Vitezistii!$B24,Data!$C:$C,Vitezistii!C$1))+SUMIFS(Data!$Q:$Q,Data!$A:$A,Vitezistii!$B24,Data!$C:$C,Vitezistii!C$1),0)</f>
        <v>0</v>
      </c>
      <c r="D24" s="43">
        <f>IFERROR(IF(SUMIFS(Data!$K:$K,Data!$A:$A,Vitezistii!$B24,Data!$C:$C,Vitezistii!D$1)=0," ",SUMIFS(Data!$K:$K,Data!$A:$A,Vitezistii!$B24,Data!$C:$C,Vitezistii!D$1))+SUMIFS(Data!$Q:$Q,Data!$A:$A,Vitezistii!$B24,Data!$C:$C,Vitezistii!D$1),0)</f>
        <v>2</v>
      </c>
      <c r="E24" s="43">
        <f>IFERROR(IF(SUMIFS(Data!$K:$K,Data!$A:$A,Vitezistii!$B24,Data!$C:$C,Vitezistii!E$1)=0," ",SUMIFS(Data!$K:$K,Data!$A:$A,Vitezistii!$B24,Data!$C:$C,Vitezistii!E$1))+SUMIFS(Data!$Q:$Q,Data!$A:$A,Vitezistii!$B24,Data!$C:$C,Vitezistii!E$1),0)</f>
        <v>0</v>
      </c>
      <c r="F24" s="43">
        <f>IFERROR(IF(SUMIFS(Data!$K:$K,Data!$A:$A,Vitezistii!$B24,Data!$C:$C,Vitezistii!F$1)=0," ",SUMIFS(Data!$K:$K,Data!$A:$A,Vitezistii!$B24,Data!$C:$C,Vitezistii!F$1))+SUMIFS(Data!$Q:$Q,Data!$A:$A,Vitezistii!$B24,Data!$C:$C,Vitezistii!F$1),0)</f>
        <v>1</v>
      </c>
      <c r="G24" s="43">
        <f>IFERROR(IF(SUMIFS(Data!$K:$K,Data!$A:$A,Vitezistii!$B24,Data!$C:$C,Vitezistii!G$1)=0," ",SUMIFS(Data!$K:$K,Data!$A:$A,Vitezistii!$B24,Data!$C:$C,Vitezistii!G$1))+SUMIFS(Data!$Q:$Q,Data!$A:$A,Vitezistii!$B24,Data!$C:$C,Vitezistii!G$1),0)</f>
        <v>1</v>
      </c>
      <c r="H24" s="43">
        <f>IFERROR(IF(SUMIFS(Data!$K:$K,Data!$A:$A,Vitezistii!$B24,Data!$C:$C,Vitezistii!H$1)=0," ",SUMIFS(Data!$K:$K,Data!$A:$A,Vitezistii!$B24,Data!$C:$C,Vitezistii!H$1))+SUMIFS(Data!$Q:$Q,Data!$A:$A,Vitezistii!$B24,Data!$C:$C,Vitezistii!H$1),0)</f>
        <v>1</v>
      </c>
      <c r="I24" s="43">
        <f>IFERROR(IF(SUMIFS(Data!$K:$K,Data!$A:$A,Vitezistii!$B24,Data!$C:$C,Vitezistii!I$1)=0," ",SUMIFS(Data!$K:$K,Data!$A:$A,Vitezistii!$B24,Data!$C:$C,Vitezistii!I$1))+SUMIFS(Data!$Q:$Q,Data!$A:$A,Vitezistii!$B24,Data!$C:$C,Vitezistii!I$1),0)</f>
        <v>1</v>
      </c>
      <c r="J24" s="43">
        <f>IFERROR(IF(SUMIFS(Data!$K:$K,Data!$A:$A,Vitezistii!$B24,Data!$C:$C,Vitezistii!J$1)=0," ",SUMIFS(Data!$K:$K,Data!$A:$A,Vitezistii!$B24,Data!$C:$C,Vitezistii!J$1))+SUMIFS(Data!$Q:$Q,Data!$A:$A,Vitezistii!$B24,Data!$C:$C,Vitezistii!J$1),0)</f>
        <v>1</v>
      </c>
      <c r="K24" s="43">
        <f>IFERROR(IF(SUMIFS(Data!$K:$K,Data!$A:$A,Vitezistii!$B24,Data!$C:$C,Vitezistii!K$1)=0," ",SUMIFS(Data!$K:$K,Data!$A:$A,Vitezistii!$B24,Data!$C:$C,Vitezistii!K$1))+SUMIFS(Data!$Q:$Q,Data!$A:$A,Vitezistii!$B24,Data!$C:$C,Vitezistii!K$1),0)</f>
        <v>1</v>
      </c>
      <c r="L24" s="43">
        <f>IFERROR(IF(SUMIFS(Data!$K:$K,Data!$A:$A,Vitezistii!$B24,Data!$C:$C,Vitezistii!L$1)=0," ",SUMIFS(Data!$K:$K,Data!$A:$A,Vitezistii!$B24,Data!$C:$C,Vitezistii!L$1))+SUMIFS(Data!$Q:$Q,Data!$A:$A,Vitezistii!$B24,Data!$C:$C,Vitezistii!L$1),0)</f>
        <v>1</v>
      </c>
      <c r="M24" s="43">
        <f>IFERROR(IF(SUMIFS(Data!$K:$K,Data!$A:$A,Vitezistii!$B24,Data!$C:$C,Vitezistii!M$1)=0," ",SUMIFS(Data!$K:$K,Data!$A:$A,Vitezistii!$B24,Data!$C:$C,Vitezistii!M$1))+SUMIFS(Data!$Q:$Q,Data!$A:$A,Vitezistii!$B24,Data!$C:$C,Vitezistii!M$1),0)</f>
        <v>1</v>
      </c>
      <c r="N24" s="43">
        <f>IFERROR(IF(SUMIFS(Data!$K:$K,Data!$A:$A,Vitezistii!$B24,Data!$C:$C,Vitezistii!N$1)=0," ",SUMIFS(Data!$K:$K,Data!$A:$A,Vitezistii!$B24,Data!$C:$C,Vitezistii!N$1))+SUMIFS(Data!$Q:$Q,Data!$A:$A,Vitezistii!$B24,Data!$C:$C,Vitezistii!N$1),0)</f>
        <v>0</v>
      </c>
      <c r="O24" s="43">
        <f>IFERROR(IF(SUMIFS(Data!$K:$K,Data!$A:$A,Vitezistii!$B24,Data!$C:$C,Vitezistii!O$1)=0," ",SUMIFS(Data!$K:$K,Data!$A:$A,Vitezistii!$B24,Data!$C:$C,Vitezistii!O$1))+SUMIFS(Data!$Q:$Q,Data!$A:$A,Vitezistii!$B24,Data!$C:$C,Vitezistii!O$1),0)</f>
        <v>1</v>
      </c>
      <c r="P24" s="43">
        <f>IFERROR(IF(SUMIFS(Data!$K:$K,Data!$A:$A,Vitezistii!$B24,Data!$C:$C,Vitezistii!P$1)=0," ",SUMIFS(Data!$K:$K,Data!$A:$A,Vitezistii!$B24,Data!$C:$C,Vitezistii!P$1))+SUMIFS(Data!$Q:$Q,Data!$A:$A,Vitezistii!$B24,Data!$C:$C,Vitezistii!P$1),0)</f>
        <v>1</v>
      </c>
      <c r="Q24" s="43">
        <f>IFERROR(IF(SUMIFS(Data!$K:$K,Data!$A:$A,Vitezistii!$B24,Data!$C:$C,Vitezistii!Q$1)=0," ",SUMIFS(Data!$K:$K,Data!$A:$A,Vitezistii!$B24,Data!$C:$C,Vitezistii!Q$1))+SUMIFS(Data!$Q:$Q,Data!$A:$A,Vitezistii!$B24,Data!$C:$C,Vitezistii!Q$1),0)</f>
        <v>1</v>
      </c>
      <c r="R24" s="43">
        <f t="shared" si="0"/>
        <v>13</v>
      </c>
      <c r="S24" s="43">
        <f>SUMIFS(Data!D:D,Data!A:A,Vitezistii!B24)</f>
        <v>90.99</v>
      </c>
      <c r="T24" s="17">
        <f>SUMIFS(Data!I:I,Data!A:A,Vitezistii!B24)/COUNTIF(Data!A:A,Vitezistii!B24)</f>
        <v>4.2783714863705346E-3</v>
      </c>
    </row>
    <row r="25" spans="1:20" ht="13.8" x14ac:dyDescent="0.3">
      <c r="A25" s="42">
        <v>24</v>
      </c>
      <c r="B25" s="42" t="s">
        <v>66</v>
      </c>
      <c r="C25" s="43">
        <f>IFERROR(IF(SUMIFS(Data!$K:$K,Data!$A:$A,Vitezistii!$B25,Data!$C:$C,Vitezistii!C$1)=0," ",SUMIFS(Data!$K:$K,Data!$A:$A,Vitezistii!$B25,Data!$C:$C,Vitezistii!C$1))+SUMIFS(Data!$Q:$Q,Data!$A:$A,Vitezistii!$B25,Data!$C:$C,Vitezistii!C$1),0)</f>
        <v>1</v>
      </c>
      <c r="D25" s="43">
        <f>IFERROR(IF(SUMIFS(Data!$K:$K,Data!$A:$A,Vitezistii!$B25,Data!$C:$C,Vitezistii!D$1)=0," ",SUMIFS(Data!$K:$K,Data!$A:$A,Vitezistii!$B25,Data!$C:$C,Vitezistii!D$1))+SUMIFS(Data!$Q:$Q,Data!$A:$A,Vitezistii!$B25,Data!$C:$C,Vitezistii!D$1),0)</f>
        <v>1</v>
      </c>
      <c r="E25" s="43">
        <f>IFERROR(IF(SUMIFS(Data!$K:$K,Data!$A:$A,Vitezistii!$B25,Data!$C:$C,Vitezistii!E$1)=0," ",SUMIFS(Data!$K:$K,Data!$A:$A,Vitezistii!$B25,Data!$C:$C,Vitezistii!E$1))+SUMIFS(Data!$Q:$Q,Data!$A:$A,Vitezistii!$B25,Data!$C:$C,Vitezistii!E$1),0)</f>
        <v>1</v>
      </c>
      <c r="F25" s="43">
        <f>IFERROR(IF(SUMIFS(Data!$K:$K,Data!$A:$A,Vitezistii!$B25,Data!$C:$C,Vitezistii!F$1)=0," ",SUMIFS(Data!$K:$K,Data!$A:$A,Vitezistii!$B25,Data!$C:$C,Vitezistii!F$1))+SUMIFS(Data!$Q:$Q,Data!$A:$A,Vitezistii!$B25,Data!$C:$C,Vitezistii!F$1),0)</f>
        <v>1</v>
      </c>
      <c r="G25" s="43">
        <f>IFERROR(IF(SUMIFS(Data!$K:$K,Data!$A:$A,Vitezistii!$B25,Data!$C:$C,Vitezistii!G$1)=0," ",SUMIFS(Data!$K:$K,Data!$A:$A,Vitezistii!$B25,Data!$C:$C,Vitezistii!G$1))+SUMIFS(Data!$Q:$Q,Data!$A:$A,Vitezistii!$B25,Data!$C:$C,Vitezistii!G$1),0)</f>
        <v>1</v>
      </c>
      <c r="H25" s="43">
        <f>IFERROR(IF(SUMIFS(Data!$K:$K,Data!$A:$A,Vitezistii!$B25,Data!$C:$C,Vitezistii!H$1)=0," ",SUMIFS(Data!$K:$K,Data!$A:$A,Vitezistii!$B25,Data!$C:$C,Vitezistii!H$1))+SUMIFS(Data!$Q:$Q,Data!$A:$A,Vitezistii!$B25,Data!$C:$C,Vitezistii!H$1),0)</f>
        <v>1</v>
      </c>
      <c r="I25" s="43">
        <f>IFERROR(IF(SUMIFS(Data!$K:$K,Data!$A:$A,Vitezistii!$B25,Data!$C:$C,Vitezistii!I$1)=0," ",SUMIFS(Data!$K:$K,Data!$A:$A,Vitezistii!$B25,Data!$C:$C,Vitezistii!I$1))+SUMIFS(Data!$Q:$Q,Data!$A:$A,Vitezistii!$B25,Data!$C:$C,Vitezistii!I$1),0)</f>
        <v>1</v>
      </c>
      <c r="J25" s="43">
        <f>IFERROR(IF(SUMIFS(Data!$K:$K,Data!$A:$A,Vitezistii!$B25,Data!$C:$C,Vitezistii!J$1)=0," ",SUMIFS(Data!$K:$K,Data!$A:$A,Vitezistii!$B25,Data!$C:$C,Vitezistii!J$1))+SUMIFS(Data!$Q:$Q,Data!$A:$A,Vitezistii!$B25,Data!$C:$C,Vitezistii!J$1),0)</f>
        <v>1</v>
      </c>
      <c r="K25" s="43">
        <f>IFERROR(IF(SUMIFS(Data!$K:$K,Data!$A:$A,Vitezistii!$B25,Data!$C:$C,Vitezistii!K$1)=0," ",SUMIFS(Data!$K:$K,Data!$A:$A,Vitezistii!$B25,Data!$C:$C,Vitezistii!K$1))+SUMIFS(Data!$Q:$Q,Data!$A:$A,Vitezistii!$B25,Data!$C:$C,Vitezistii!K$1),0)</f>
        <v>0</v>
      </c>
      <c r="L25" s="43">
        <f>IFERROR(IF(SUMIFS(Data!$K:$K,Data!$A:$A,Vitezistii!$B25,Data!$C:$C,Vitezistii!L$1)=0," ",SUMIFS(Data!$K:$K,Data!$A:$A,Vitezistii!$B25,Data!$C:$C,Vitezistii!L$1))+SUMIFS(Data!$Q:$Q,Data!$A:$A,Vitezistii!$B25,Data!$C:$C,Vitezistii!L$1),0)</f>
        <v>1</v>
      </c>
      <c r="M25" s="43">
        <f>IFERROR(IF(SUMIFS(Data!$K:$K,Data!$A:$A,Vitezistii!$B25,Data!$C:$C,Vitezistii!M$1)=0," ",SUMIFS(Data!$K:$K,Data!$A:$A,Vitezistii!$B25,Data!$C:$C,Vitezistii!M$1))+SUMIFS(Data!$Q:$Q,Data!$A:$A,Vitezistii!$B25,Data!$C:$C,Vitezistii!M$1),0)</f>
        <v>1</v>
      </c>
      <c r="N25" s="43">
        <f>IFERROR(IF(SUMIFS(Data!$K:$K,Data!$A:$A,Vitezistii!$B25,Data!$C:$C,Vitezistii!N$1)=0," ",SUMIFS(Data!$K:$K,Data!$A:$A,Vitezistii!$B25,Data!$C:$C,Vitezistii!N$1))+SUMIFS(Data!$Q:$Q,Data!$A:$A,Vitezistii!$B25,Data!$C:$C,Vitezistii!N$1),0)</f>
        <v>0</v>
      </c>
      <c r="O25" s="43">
        <f>IFERROR(IF(SUMIFS(Data!$K:$K,Data!$A:$A,Vitezistii!$B25,Data!$C:$C,Vitezistii!O$1)=0," ",SUMIFS(Data!$K:$K,Data!$A:$A,Vitezistii!$B25,Data!$C:$C,Vitezistii!O$1))+SUMIFS(Data!$Q:$Q,Data!$A:$A,Vitezistii!$B25,Data!$C:$C,Vitezistii!O$1),0)</f>
        <v>1</v>
      </c>
      <c r="P25" s="43">
        <f>IFERROR(IF(SUMIFS(Data!$K:$K,Data!$A:$A,Vitezistii!$B25,Data!$C:$C,Vitezistii!P$1)=0," ",SUMIFS(Data!$K:$K,Data!$A:$A,Vitezistii!$B25,Data!$C:$C,Vitezistii!P$1))+SUMIFS(Data!$Q:$Q,Data!$A:$A,Vitezistii!$B25,Data!$C:$C,Vitezistii!P$1),0)</f>
        <v>0</v>
      </c>
      <c r="Q25" s="43">
        <f>IFERROR(IF(SUMIFS(Data!$K:$K,Data!$A:$A,Vitezistii!$B25,Data!$C:$C,Vitezistii!Q$1)=0," ",SUMIFS(Data!$K:$K,Data!$A:$A,Vitezistii!$B25,Data!$C:$C,Vitezistii!Q$1))+SUMIFS(Data!$Q:$Q,Data!$A:$A,Vitezistii!$B25,Data!$C:$C,Vitezistii!Q$1),0)</f>
        <v>1</v>
      </c>
      <c r="R25" s="43">
        <f t="shared" si="0"/>
        <v>12</v>
      </c>
      <c r="S25" s="43">
        <f>SUMIFS(Data!D:D,Data!A:A,Vitezistii!B25)</f>
        <v>117.78999999999999</v>
      </c>
      <c r="T25" s="17">
        <f>SUMIFS(Data!I:I,Data!A:A,Vitezistii!B25)/COUNTIF(Data!A:A,Vitezistii!B25)</f>
        <v>4.7803620661930135E-3</v>
      </c>
    </row>
    <row r="26" spans="1:20" ht="13.8" x14ac:dyDescent="0.3">
      <c r="A26" s="42">
        <v>25</v>
      </c>
      <c r="B26" s="42" t="s">
        <v>52</v>
      </c>
      <c r="C26" s="43">
        <f>IFERROR(IF(SUMIFS(Data!$K:$K,Data!$A:$A,Vitezistii!$B26,Data!$C:$C,Vitezistii!C$1)=0," ",SUMIFS(Data!$K:$K,Data!$A:$A,Vitezistii!$B26,Data!$C:$C,Vitezistii!C$1))+SUMIFS(Data!$Q:$Q,Data!$A:$A,Vitezistii!$B26,Data!$C:$C,Vitezistii!C$1),0)</f>
        <v>1.5</v>
      </c>
      <c r="D26" s="43">
        <f>IFERROR(IF(SUMIFS(Data!$K:$K,Data!$A:$A,Vitezistii!$B26,Data!$C:$C,Vitezistii!D$1)=0," ",SUMIFS(Data!$K:$K,Data!$A:$A,Vitezistii!$B26,Data!$C:$C,Vitezistii!D$1))+SUMIFS(Data!$Q:$Q,Data!$A:$A,Vitezistii!$B26,Data!$C:$C,Vitezistii!D$1),0)</f>
        <v>0</v>
      </c>
      <c r="E26" s="43">
        <f>IFERROR(IF(SUMIFS(Data!$K:$K,Data!$A:$A,Vitezistii!$B26,Data!$C:$C,Vitezistii!E$1)=0," ",SUMIFS(Data!$K:$K,Data!$A:$A,Vitezistii!$B26,Data!$C:$C,Vitezistii!E$1))+SUMIFS(Data!$Q:$Q,Data!$A:$A,Vitezistii!$B26,Data!$C:$C,Vitezistii!E$1),0)</f>
        <v>1.5</v>
      </c>
      <c r="F26" s="43">
        <f>IFERROR(IF(SUMIFS(Data!$K:$K,Data!$A:$A,Vitezistii!$B26,Data!$C:$C,Vitezistii!F$1)=0," ",SUMIFS(Data!$K:$K,Data!$A:$A,Vitezistii!$B26,Data!$C:$C,Vitezistii!F$1))+SUMIFS(Data!$Q:$Q,Data!$A:$A,Vitezistii!$B26,Data!$C:$C,Vitezistii!F$1),0)</f>
        <v>1.5</v>
      </c>
      <c r="G26" s="43">
        <f>IFERROR(IF(SUMIFS(Data!$K:$K,Data!$A:$A,Vitezistii!$B26,Data!$C:$C,Vitezistii!G$1)=0," ",SUMIFS(Data!$K:$K,Data!$A:$A,Vitezistii!$B26,Data!$C:$C,Vitezistii!G$1))+SUMIFS(Data!$Q:$Q,Data!$A:$A,Vitezistii!$B26,Data!$C:$C,Vitezistii!G$1),0)</f>
        <v>1.5</v>
      </c>
      <c r="H26" s="43">
        <f>IFERROR(IF(SUMIFS(Data!$K:$K,Data!$A:$A,Vitezistii!$B26,Data!$C:$C,Vitezistii!H$1)=0," ",SUMIFS(Data!$K:$K,Data!$A:$A,Vitezistii!$B26,Data!$C:$C,Vitezistii!H$1))+SUMIFS(Data!$Q:$Q,Data!$A:$A,Vitezistii!$B26,Data!$C:$C,Vitezistii!H$1),0)</f>
        <v>1.5</v>
      </c>
      <c r="I26" s="43">
        <f>IFERROR(IF(SUMIFS(Data!$K:$K,Data!$A:$A,Vitezistii!$B26,Data!$C:$C,Vitezistii!I$1)=0," ",SUMIFS(Data!$K:$K,Data!$A:$A,Vitezistii!$B26,Data!$C:$C,Vitezistii!I$1))+SUMIFS(Data!$Q:$Q,Data!$A:$A,Vitezistii!$B26,Data!$C:$C,Vitezistii!I$1),0)</f>
        <v>0</v>
      </c>
      <c r="J26" s="43">
        <f>IFERROR(IF(SUMIFS(Data!$K:$K,Data!$A:$A,Vitezistii!$B26,Data!$C:$C,Vitezistii!J$1)=0," ",SUMIFS(Data!$K:$K,Data!$A:$A,Vitezistii!$B26,Data!$C:$C,Vitezistii!J$1))+SUMIFS(Data!$Q:$Q,Data!$A:$A,Vitezistii!$B26,Data!$C:$C,Vitezistii!J$1),0)</f>
        <v>1.5</v>
      </c>
      <c r="K26" s="43">
        <f>IFERROR(IF(SUMIFS(Data!$K:$K,Data!$A:$A,Vitezistii!$B26,Data!$C:$C,Vitezistii!K$1)=0," ",SUMIFS(Data!$K:$K,Data!$A:$A,Vitezistii!$B26,Data!$C:$C,Vitezistii!K$1))+SUMIFS(Data!$Q:$Q,Data!$A:$A,Vitezistii!$B26,Data!$C:$C,Vitezistii!K$1),0)</f>
        <v>0</v>
      </c>
      <c r="L26" s="43">
        <f>IFERROR(IF(SUMIFS(Data!$K:$K,Data!$A:$A,Vitezistii!$B26,Data!$C:$C,Vitezistii!L$1)=0," ",SUMIFS(Data!$K:$K,Data!$A:$A,Vitezistii!$B26,Data!$C:$C,Vitezistii!L$1))+SUMIFS(Data!$Q:$Q,Data!$A:$A,Vitezistii!$B26,Data!$C:$C,Vitezistii!L$1),0)</f>
        <v>0</v>
      </c>
      <c r="M26" s="43">
        <f>IFERROR(IF(SUMIFS(Data!$K:$K,Data!$A:$A,Vitezistii!$B26,Data!$C:$C,Vitezistii!M$1)=0," ",SUMIFS(Data!$K:$K,Data!$A:$A,Vitezistii!$B26,Data!$C:$C,Vitezistii!M$1))+SUMIFS(Data!$Q:$Q,Data!$A:$A,Vitezistii!$B26,Data!$C:$C,Vitezistii!M$1),0)</f>
        <v>0</v>
      </c>
      <c r="N26" s="43">
        <f>IFERROR(IF(SUMIFS(Data!$K:$K,Data!$A:$A,Vitezistii!$B26,Data!$C:$C,Vitezistii!N$1)=0," ",SUMIFS(Data!$K:$K,Data!$A:$A,Vitezistii!$B26,Data!$C:$C,Vitezistii!N$1))+SUMIFS(Data!$Q:$Q,Data!$A:$A,Vitezistii!$B26,Data!$C:$C,Vitezistii!N$1),0)</f>
        <v>0</v>
      </c>
      <c r="O26" s="43">
        <f>IFERROR(IF(SUMIFS(Data!$K:$K,Data!$A:$A,Vitezistii!$B26,Data!$C:$C,Vitezistii!O$1)=0," ",SUMIFS(Data!$K:$K,Data!$A:$A,Vitezistii!$B26,Data!$C:$C,Vitezistii!O$1))+SUMIFS(Data!$Q:$Q,Data!$A:$A,Vitezistii!$B26,Data!$C:$C,Vitezistii!O$1),0)</f>
        <v>1</v>
      </c>
      <c r="P26" s="43">
        <f>IFERROR(IF(SUMIFS(Data!$K:$K,Data!$A:$A,Vitezistii!$B26,Data!$C:$C,Vitezistii!P$1)=0," ",SUMIFS(Data!$K:$K,Data!$A:$A,Vitezistii!$B26,Data!$C:$C,Vitezistii!P$1))+SUMIFS(Data!$Q:$Q,Data!$A:$A,Vitezistii!$B26,Data!$C:$C,Vitezistii!P$1),0)</f>
        <v>2</v>
      </c>
      <c r="Q26" s="43">
        <f>IFERROR(IF(SUMIFS(Data!$K:$K,Data!$A:$A,Vitezistii!$B26,Data!$C:$C,Vitezistii!Q$1)=0," ",SUMIFS(Data!$K:$K,Data!$A:$A,Vitezistii!$B26,Data!$C:$C,Vitezistii!Q$1))+SUMIFS(Data!$Q:$Q,Data!$A:$A,Vitezistii!$B26,Data!$C:$C,Vitezistii!Q$1),0)</f>
        <v>0</v>
      </c>
      <c r="R26" s="43">
        <f t="shared" si="0"/>
        <v>12</v>
      </c>
      <c r="S26" s="43">
        <f>SUMIFS(Data!D:D,Data!A:A,Vitezistii!B26)</f>
        <v>93.780000000000015</v>
      </c>
      <c r="T26" s="17">
        <f>SUMIFS(Data!I:I,Data!A:A,Vitezistii!B26)/COUNTIF(Data!A:A,Vitezistii!B26)</f>
        <v>2.9551714163269498E-3</v>
      </c>
    </row>
    <row r="27" spans="1:20" ht="13.8" x14ac:dyDescent="0.3">
      <c r="A27" s="42">
        <v>26</v>
      </c>
      <c r="B27" s="42" t="s">
        <v>65</v>
      </c>
      <c r="C27" s="43">
        <f>IFERROR(IF(SUMIFS(Data!$K:$K,Data!$A:$A,Vitezistii!$B27,Data!$C:$C,Vitezistii!C$1)=0," ",SUMIFS(Data!$K:$K,Data!$A:$A,Vitezistii!$B27,Data!$C:$C,Vitezistii!C$1))+SUMIFS(Data!$Q:$Q,Data!$A:$A,Vitezistii!$B27,Data!$C:$C,Vitezistii!C$1),0)</f>
        <v>0</v>
      </c>
      <c r="D27" s="43">
        <f>IFERROR(IF(SUMIFS(Data!$K:$K,Data!$A:$A,Vitezistii!$B27,Data!$C:$C,Vitezistii!D$1)=0," ",SUMIFS(Data!$K:$K,Data!$A:$A,Vitezistii!$B27,Data!$C:$C,Vitezistii!D$1))+SUMIFS(Data!$Q:$Q,Data!$A:$A,Vitezistii!$B27,Data!$C:$C,Vitezistii!D$1),0)</f>
        <v>0</v>
      </c>
      <c r="E27" s="43">
        <f>IFERROR(IF(SUMIFS(Data!$K:$K,Data!$A:$A,Vitezistii!$B27,Data!$C:$C,Vitezistii!E$1)=0," ",SUMIFS(Data!$K:$K,Data!$A:$A,Vitezistii!$B27,Data!$C:$C,Vitezistii!E$1))+SUMIFS(Data!$Q:$Q,Data!$A:$A,Vitezistii!$B27,Data!$C:$C,Vitezistii!E$1),0)</f>
        <v>0</v>
      </c>
      <c r="F27" s="43">
        <f>IFERROR(IF(SUMIFS(Data!$K:$K,Data!$A:$A,Vitezistii!$B27,Data!$C:$C,Vitezistii!F$1)=0," ",SUMIFS(Data!$K:$K,Data!$A:$A,Vitezistii!$B27,Data!$C:$C,Vitezistii!F$1))+SUMIFS(Data!$Q:$Q,Data!$A:$A,Vitezistii!$B27,Data!$C:$C,Vitezistii!F$1),0)</f>
        <v>1</v>
      </c>
      <c r="G27" s="43">
        <f>IFERROR(IF(SUMIFS(Data!$K:$K,Data!$A:$A,Vitezistii!$B27,Data!$C:$C,Vitezistii!G$1)=0," ",SUMIFS(Data!$K:$K,Data!$A:$A,Vitezistii!$B27,Data!$C:$C,Vitezistii!G$1))+SUMIFS(Data!$Q:$Q,Data!$A:$A,Vitezistii!$B27,Data!$C:$C,Vitezistii!G$1),0)</f>
        <v>2</v>
      </c>
      <c r="H27" s="43">
        <f>IFERROR(IF(SUMIFS(Data!$K:$K,Data!$A:$A,Vitezistii!$B27,Data!$C:$C,Vitezistii!H$1)=0," ",SUMIFS(Data!$K:$K,Data!$A:$A,Vitezistii!$B27,Data!$C:$C,Vitezistii!H$1))+SUMIFS(Data!$Q:$Q,Data!$A:$A,Vitezistii!$B27,Data!$C:$C,Vitezistii!H$1),0)</f>
        <v>0</v>
      </c>
      <c r="I27" s="43">
        <f>IFERROR(IF(SUMIFS(Data!$K:$K,Data!$A:$A,Vitezistii!$B27,Data!$C:$C,Vitezistii!I$1)=0," ",SUMIFS(Data!$K:$K,Data!$A:$A,Vitezistii!$B27,Data!$C:$C,Vitezistii!I$1))+SUMIFS(Data!$Q:$Q,Data!$A:$A,Vitezistii!$B27,Data!$C:$C,Vitezistii!I$1),0)</f>
        <v>2</v>
      </c>
      <c r="J27" s="43">
        <f>IFERROR(IF(SUMIFS(Data!$K:$K,Data!$A:$A,Vitezistii!$B27,Data!$C:$C,Vitezistii!J$1)=0," ",SUMIFS(Data!$K:$K,Data!$A:$A,Vitezistii!$B27,Data!$C:$C,Vitezistii!J$1))+SUMIFS(Data!$Q:$Q,Data!$A:$A,Vitezistii!$B27,Data!$C:$C,Vitezistii!J$1),0)</f>
        <v>0</v>
      </c>
      <c r="K27" s="43">
        <f>IFERROR(IF(SUMIFS(Data!$K:$K,Data!$A:$A,Vitezistii!$B27,Data!$C:$C,Vitezistii!K$1)=0," ",SUMIFS(Data!$K:$K,Data!$A:$A,Vitezistii!$B27,Data!$C:$C,Vitezistii!K$1))+SUMIFS(Data!$Q:$Q,Data!$A:$A,Vitezistii!$B27,Data!$C:$C,Vitezistii!K$1),0)</f>
        <v>3</v>
      </c>
      <c r="L27" s="43">
        <f>IFERROR(IF(SUMIFS(Data!$K:$K,Data!$A:$A,Vitezistii!$B27,Data!$C:$C,Vitezistii!L$1)=0," ",SUMIFS(Data!$K:$K,Data!$A:$A,Vitezistii!$B27,Data!$C:$C,Vitezistii!L$1))+SUMIFS(Data!$Q:$Q,Data!$A:$A,Vitezistii!$B27,Data!$C:$C,Vitezistii!L$1),0)</f>
        <v>0</v>
      </c>
      <c r="M27" s="43">
        <f>IFERROR(IF(SUMIFS(Data!$K:$K,Data!$A:$A,Vitezistii!$B27,Data!$C:$C,Vitezistii!M$1)=0," ",SUMIFS(Data!$K:$K,Data!$A:$A,Vitezistii!$B27,Data!$C:$C,Vitezistii!M$1))+SUMIFS(Data!$Q:$Q,Data!$A:$A,Vitezistii!$B27,Data!$C:$C,Vitezistii!M$1),0)</f>
        <v>1.5</v>
      </c>
      <c r="N27" s="43">
        <f>IFERROR(IF(SUMIFS(Data!$K:$K,Data!$A:$A,Vitezistii!$B27,Data!$C:$C,Vitezistii!N$1)=0," ",SUMIFS(Data!$K:$K,Data!$A:$A,Vitezistii!$B27,Data!$C:$C,Vitezistii!N$1))+SUMIFS(Data!$Q:$Q,Data!$A:$A,Vitezistii!$B27,Data!$C:$C,Vitezistii!N$1),0)</f>
        <v>0</v>
      </c>
      <c r="O27" s="43">
        <f>IFERROR(IF(SUMIFS(Data!$K:$K,Data!$A:$A,Vitezistii!$B27,Data!$C:$C,Vitezistii!O$1)=0," ",SUMIFS(Data!$K:$K,Data!$A:$A,Vitezistii!$B27,Data!$C:$C,Vitezistii!O$1))+SUMIFS(Data!$Q:$Q,Data!$A:$A,Vitezistii!$B27,Data!$C:$C,Vitezistii!O$1),0)</f>
        <v>0</v>
      </c>
      <c r="P27" s="43">
        <f>IFERROR(IF(SUMIFS(Data!$K:$K,Data!$A:$A,Vitezistii!$B27,Data!$C:$C,Vitezistii!P$1)=0," ",SUMIFS(Data!$K:$K,Data!$A:$A,Vitezistii!$B27,Data!$C:$C,Vitezistii!P$1))+SUMIFS(Data!$Q:$Q,Data!$A:$A,Vitezistii!$B27,Data!$C:$C,Vitezistii!P$1),0)</f>
        <v>0</v>
      </c>
      <c r="Q27" s="43">
        <f>IFERROR(IF(SUMIFS(Data!$K:$K,Data!$A:$A,Vitezistii!$B27,Data!$C:$C,Vitezistii!Q$1)=0," ",SUMIFS(Data!$K:$K,Data!$A:$A,Vitezistii!$B27,Data!$C:$C,Vitezistii!Q$1))+SUMIFS(Data!$Q:$Q,Data!$A:$A,Vitezistii!$B27,Data!$C:$C,Vitezistii!Q$1),0)</f>
        <v>0</v>
      </c>
      <c r="R27" s="43">
        <f t="shared" si="0"/>
        <v>9.5</v>
      </c>
      <c r="S27" s="43">
        <f>SUMIFS(Data!D:D,Data!A:A,Vitezistii!B27)</f>
        <v>426.66999999999996</v>
      </c>
      <c r="T27" s="17">
        <f>SUMIFS(Data!I:I,Data!A:A,Vitezistii!B27)/COUNTIF(Data!A:A,Vitezistii!B27)</f>
        <v>4.3957942978605996E-3</v>
      </c>
    </row>
    <row r="28" spans="1:20" ht="13.8" x14ac:dyDescent="0.3">
      <c r="A28" s="42">
        <v>27</v>
      </c>
      <c r="B28" s="42" t="s">
        <v>47</v>
      </c>
      <c r="C28" s="43">
        <f>IFERROR(IF(SUMIFS(Data!$K:$K,Data!$A:$A,Vitezistii!$B28,Data!$C:$C,Vitezistii!C$1)=0," ",SUMIFS(Data!$K:$K,Data!$A:$A,Vitezistii!$B28,Data!$C:$C,Vitezistii!C$1))+SUMIFS(Data!$Q:$Q,Data!$A:$A,Vitezistii!$B28,Data!$C:$C,Vitezistii!C$1),0)</f>
        <v>1</v>
      </c>
      <c r="D28" s="43">
        <f>IFERROR(IF(SUMIFS(Data!$K:$K,Data!$A:$A,Vitezistii!$B28,Data!$C:$C,Vitezistii!D$1)=0," ",SUMIFS(Data!$K:$K,Data!$A:$A,Vitezistii!$B28,Data!$C:$C,Vitezistii!D$1))+SUMIFS(Data!$Q:$Q,Data!$A:$A,Vitezistii!$B28,Data!$C:$C,Vitezistii!D$1),0)</f>
        <v>2</v>
      </c>
      <c r="E28" s="43">
        <f>IFERROR(IF(SUMIFS(Data!$K:$K,Data!$A:$A,Vitezistii!$B28,Data!$C:$C,Vitezistii!E$1)=0," ",SUMIFS(Data!$K:$K,Data!$A:$A,Vitezistii!$B28,Data!$C:$C,Vitezistii!E$1))+SUMIFS(Data!$Q:$Q,Data!$A:$A,Vitezistii!$B28,Data!$C:$C,Vitezistii!E$1),0)</f>
        <v>2</v>
      </c>
      <c r="F28" s="43">
        <f>IFERROR(IF(SUMIFS(Data!$K:$K,Data!$A:$A,Vitezistii!$B28,Data!$C:$C,Vitezistii!F$1)=0," ",SUMIFS(Data!$K:$K,Data!$A:$A,Vitezistii!$B28,Data!$C:$C,Vitezistii!F$1))+SUMIFS(Data!$Q:$Q,Data!$A:$A,Vitezistii!$B28,Data!$C:$C,Vitezistii!F$1),0)</f>
        <v>1</v>
      </c>
      <c r="G28" s="43">
        <f>IFERROR(IF(SUMIFS(Data!$K:$K,Data!$A:$A,Vitezistii!$B28,Data!$C:$C,Vitezistii!G$1)=0," ",SUMIFS(Data!$K:$K,Data!$A:$A,Vitezistii!$B28,Data!$C:$C,Vitezistii!G$1))+SUMIFS(Data!$Q:$Q,Data!$A:$A,Vitezistii!$B28,Data!$C:$C,Vitezistii!G$1),0)</f>
        <v>2.5</v>
      </c>
      <c r="H28" s="43">
        <f>IFERROR(IF(SUMIFS(Data!$K:$K,Data!$A:$A,Vitezistii!$B28,Data!$C:$C,Vitezistii!H$1)=0," ",SUMIFS(Data!$K:$K,Data!$A:$A,Vitezistii!$B28,Data!$C:$C,Vitezistii!H$1))+SUMIFS(Data!$Q:$Q,Data!$A:$A,Vitezistii!$B28,Data!$C:$C,Vitezistii!H$1),0)</f>
        <v>0</v>
      </c>
      <c r="I28" s="43">
        <f>IFERROR(IF(SUMIFS(Data!$K:$K,Data!$A:$A,Vitezistii!$B28,Data!$C:$C,Vitezistii!I$1)=0," ",SUMIFS(Data!$K:$K,Data!$A:$A,Vitezistii!$B28,Data!$C:$C,Vitezistii!I$1))+SUMIFS(Data!$Q:$Q,Data!$A:$A,Vitezistii!$B28,Data!$C:$C,Vitezistii!I$1),0)</f>
        <v>1</v>
      </c>
      <c r="J28" s="43">
        <f>IFERROR(IF(SUMIFS(Data!$K:$K,Data!$A:$A,Vitezistii!$B28,Data!$C:$C,Vitezistii!J$1)=0," ",SUMIFS(Data!$K:$K,Data!$A:$A,Vitezistii!$B28,Data!$C:$C,Vitezistii!J$1))+SUMIFS(Data!$Q:$Q,Data!$A:$A,Vitezistii!$B28,Data!$C:$C,Vitezistii!J$1),0)</f>
        <v>0</v>
      </c>
      <c r="K28" s="43">
        <f>IFERROR(IF(SUMIFS(Data!$K:$K,Data!$A:$A,Vitezistii!$B28,Data!$C:$C,Vitezistii!K$1)=0," ",SUMIFS(Data!$K:$K,Data!$A:$A,Vitezistii!$B28,Data!$C:$C,Vitezistii!K$1))+SUMIFS(Data!$Q:$Q,Data!$A:$A,Vitezistii!$B28,Data!$C:$C,Vitezistii!K$1),0)</f>
        <v>0</v>
      </c>
      <c r="L28" s="43">
        <f>IFERROR(IF(SUMIFS(Data!$K:$K,Data!$A:$A,Vitezistii!$B28,Data!$C:$C,Vitezistii!L$1)=0," ",SUMIFS(Data!$K:$K,Data!$A:$A,Vitezistii!$B28,Data!$C:$C,Vitezistii!L$1))+SUMIFS(Data!$Q:$Q,Data!$A:$A,Vitezistii!$B28,Data!$C:$C,Vitezistii!L$1),0)</f>
        <v>0</v>
      </c>
      <c r="M28" s="43">
        <f>IFERROR(IF(SUMIFS(Data!$K:$K,Data!$A:$A,Vitezistii!$B28,Data!$C:$C,Vitezistii!M$1)=0," ",SUMIFS(Data!$K:$K,Data!$A:$A,Vitezistii!$B28,Data!$C:$C,Vitezistii!M$1))+SUMIFS(Data!$Q:$Q,Data!$A:$A,Vitezistii!$B28,Data!$C:$C,Vitezistii!M$1),0)</f>
        <v>0</v>
      </c>
      <c r="N28" s="43">
        <f>IFERROR(IF(SUMIFS(Data!$K:$K,Data!$A:$A,Vitezistii!$B28,Data!$C:$C,Vitezistii!N$1)=0," ",SUMIFS(Data!$K:$K,Data!$A:$A,Vitezistii!$B28,Data!$C:$C,Vitezistii!N$1))+SUMIFS(Data!$Q:$Q,Data!$A:$A,Vitezistii!$B28,Data!$C:$C,Vitezistii!N$1),0)</f>
        <v>0</v>
      </c>
      <c r="O28" s="43">
        <f>IFERROR(IF(SUMIFS(Data!$K:$K,Data!$A:$A,Vitezistii!$B28,Data!$C:$C,Vitezistii!O$1)=0," ",SUMIFS(Data!$K:$K,Data!$A:$A,Vitezistii!$B28,Data!$C:$C,Vitezistii!O$1))+SUMIFS(Data!$Q:$Q,Data!$A:$A,Vitezistii!$B28,Data!$C:$C,Vitezistii!O$1),0)</f>
        <v>0</v>
      </c>
      <c r="P28" s="43">
        <f>IFERROR(IF(SUMIFS(Data!$K:$K,Data!$A:$A,Vitezistii!$B28,Data!$C:$C,Vitezistii!P$1)=0," ",SUMIFS(Data!$K:$K,Data!$A:$A,Vitezistii!$B28,Data!$C:$C,Vitezistii!P$1))+SUMIFS(Data!$Q:$Q,Data!$A:$A,Vitezistii!$B28,Data!$C:$C,Vitezistii!P$1),0)</f>
        <v>0</v>
      </c>
      <c r="Q28" s="43">
        <f>IFERROR(IF(SUMIFS(Data!$K:$K,Data!$A:$A,Vitezistii!$B28,Data!$C:$C,Vitezistii!Q$1)=0," ",SUMIFS(Data!$K:$K,Data!$A:$A,Vitezistii!$B28,Data!$C:$C,Vitezistii!Q$1))+SUMIFS(Data!$Q:$Q,Data!$A:$A,Vitezistii!$B28,Data!$C:$C,Vitezistii!Q$1),0)</f>
        <v>0</v>
      </c>
      <c r="R28" s="43">
        <f t="shared" si="0"/>
        <v>9.5</v>
      </c>
      <c r="S28" s="43">
        <f>SUMIFS(Data!D:D,Data!A:A,Vitezistii!B28)</f>
        <v>73.759999999999991</v>
      </c>
      <c r="T28" s="17">
        <f>SUMIFS(Data!I:I,Data!A:A,Vitezistii!B28)/COUNTIF(Data!A:A,Vitezistii!B28)</f>
        <v>3.6259815585792444E-3</v>
      </c>
    </row>
    <row r="29" spans="1:20" ht="13.8" x14ac:dyDescent="0.3">
      <c r="A29" s="42">
        <v>28</v>
      </c>
      <c r="B29" s="42" t="s">
        <v>51</v>
      </c>
      <c r="C29" s="43">
        <f>IFERROR(IF(SUMIFS(Data!$K:$K,Data!$A:$A,Vitezistii!$B29,Data!$C:$C,Vitezistii!C$1)=0," ",SUMIFS(Data!$K:$K,Data!$A:$A,Vitezistii!$B29,Data!$C:$C,Vitezistii!C$1))+SUMIFS(Data!$Q:$Q,Data!$A:$A,Vitezistii!$B29,Data!$C:$C,Vitezistii!C$1),0)</f>
        <v>1</v>
      </c>
      <c r="D29" s="43">
        <f>IFERROR(IF(SUMIFS(Data!$K:$K,Data!$A:$A,Vitezistii!$B29,Data!$C:$C,Vitezistii!D$1)=0," ",SUMIFS(Data!$K:$K,Data!$A:$A,Vitezistii!$B29,Data!$C:$C,Vitezistii!D$1))+SUMIFS(Data!$Q:$Q,Data!$A:$A,Vitezistii!$B29,Data!$C:$C,Vitezistii!D$1),0)</f>
        <v>0</v>
      </c>
      <c r="E29" s="43">
        <f>IFERROR(IF(SUMIFS(Data!$K:$K,Data!$A:$A,Vitezistii!$B29,Data!$C:$C,Vitezistii!E$1)=0," ",SUMIFS(Data!$K:$K,Data!$A:$A,Vitezistii!$B29,Data!$C:$C,Vitezistii!E$1))+SUMIFS(Data!$Q:$Q,Data!$A:$A,Vitezistii!$B29,Data!$C:$C,Vitezistii!E$1),0)</f>
        <v>0</v>
      </c>
      <c r="F29" s="43">
        <f>IFERROR(IF(SUMIFS(Data!$K:$K,Data!$A:$A,Vitezistii!$B29,Data!$C:$C,Vitezistii!F$1)=0," ",SUMIFS(Data!$K:$K,Data!$A:$A,Vitezistii!$B29,Data!$C:$C,Vitezistii!F$1))+SUMIFS(Data!$Q:$Q,Data!$A:$A,Vitezistii!$B29,Data!$C:$C,Vitezistii!F$1),0)</f>
        <v>0</v>
      </c>
      <c r="G29" s="43">
        <f>IFERROR(IF(SUMIFS(Data!$K:$K,Data!$A:$A,Vitezistii!$B29,Data!$C:$C,Vitezistii!G$1)=0," ",SUMIFS(Data!$K:$K,Data!$A:$A,Vitezistii!$B29,Data!$C:$C,Vitezistii!G$1))+SUMIFS(Data!$Q:$Q,Data!$A:$A,Vitezistii!$B29,Data!$C:$C,Vitezistii!G$1),0)</f>
        <v>0</v>
      </c>
      <c r="H29" s="43">
        <f>IFERROR(IF(SUMIFS(Data!$K:$K,Data!$A:$A,Vitezistii!$B29,Data!$C:$C,Vitezistii!H$1)=0," ",SUMIFS(Data!$K:$K,Data!$A:$A,Vitezistii!$B29,Data!$C:$C,Vitezistii!H$1))+SUMIFS(Data!$Q:$Q,Data!$A:$A,Vitezistii!$B29,Data!$C:$C,Vitezistii!H$1),0)</f>
        <v>0</v>
      </c>
      <c r="I29" s="43">
        <f>IFERROR(IF(SUMIFS(Data!$K:$K,Data!$A:$A,Vitezistii!$B29,Data!$C:$C,Vitezistii!I$1)=0," ",SUMIFS(Data!$K:$K,Data!$A:$A,Vitezistii!$B29,Data!$C:$C,Vitezistii!I$1))+SUMIFS(Data!$Q:$Q,Data!$A:$A,Vitezistii!$B29,Data!$C:$C,Vitezistii!I$1),0)</f>
        <v>3.5</v>
      </c>
      <c r="J29" s="43">
        <f>IFERROR(IF(SUMIFS(Data!$K:$K,Data!$A:$A,Vitezistii!$B29,Data!$C:$C,Vitezistii!J$1)=0," ",SUMIFS(Data!$K:$K,Data!$A:$A,Vitezistii!$B29,Data!$C:$C,Vitezistii!J$1))+SUMIFS(Data!$Q:$Q,Data!$A:$A,Vitezistii!$B29,Data!$C:$C,Vitezistii!J$1),0)</f>
        <v>0</v>
      </c>
      <c r="K29" s="43">
        <f>IFERROR(IF(SUMIFS(Data!$K:$K,Data!$A:$A,Vitezistii!$B29,Data!$C:$C,Vitezistii!K$1)=0," ",SUMIFS(Data!$K:$K,Data!$A:$A,Vitezistii!$B29,Data!$C:$C,Vitezistii!K$1))+SUMIFS(Data!$Q:$Q,Data!$A:$A,Vitezistii!$B29,Data!$C:$C,Vitezistii!K$1),0)</f>
        <v>1.5</v>
      </c>
      <c r="L29" s="43">
        <f>IFERROR(IF(SUMIFS(Data!$K:$K,Data!$A:$A,Vitezistii!$B29,Data!$C:$C,Vitezistii!L$1)=0," ",SUMIFS(Data!$K:$K,Data!$A:$A,Vitezistii!$B29,Data!$C:$C,Vitezistii!L$1))+SUMIFS(Data!$Q:$Q,Data!$A:$A,Vitezistii!$B29,Data!$C:$C,Vitezistii!L$1),0)</f>
        <v>0</v>
      </c>
      <c r="M29" s="43">
        <f>IFERROR(IF(SUMIFS(Data!$K:$K,Data!$A:$A,Vitezistii!$B29,Data!$C:$C,Vitezistii!M$1)=0," ",SUMIFS(Data!$K:$K,Data!$A:$A,Vitezistii!$B29,Data!$C:$C,Vitezistii!M$1))+SUMIFS(Data!$Q:$Q,Data!$A:$A,Vitezistii!$B29,Data!$C:$C,Vitezistii!M$1),0)</f>
        <v>3</v>
      </c>
      <c r="N29" s="43">
        <f>IFERROR(IF(SUMIFS(Data!$K:$K,Data!$A:$A,Vitezistii!$B29,Data!$C:$C,Vitezistii!N$1)=0," ",SUMIFS(Data!$K:$K,Data!$A:$A,Vitezistii!$B29,Data!$C:$C,Vitezistii!N$1))+SUMIFS(Data!$Q:$Q,Data!$A:$A,Vitezistii!$B29,Data!$C:$C,Vitezistii!N$1),0)</f>
        <v>0</v>
      </c>
      <c r="O29" s="43">
        <f>IFERROR(IF(SUMIFS(Data!$K:$K,Data!$A:$A,Vitezistii!$B29,Data!$C:$C,Vitezistii!O$1)=0," ",SUMIFS(Data!$K:$K,Data!$A:$A,Vitezistii!$B29,Data!$C:$C,Vitezistii!O$1))+SUMIFS(Data!$Q:$Q,Data!$A:$A,Vitezistii!$B29,Data!$C:$C,Vitezistii!O$1),0)</f>
        <v>0</v>
      </c>
      <c r="P29" s="43">
        <f>IFERROR(IF(SUMIFS(Data!$K:$K,Data!$A:$A,Vitezistii!$B29,Data!$C:$C,Vitezistii!P$1)=0," ",SUMIFS(Data!$K:$K,Data!$A:$A,Vitezistii!$B29,Data!$C:$C,Vitezistii!P$1))+SUMIFS(Data!$Q:$Q,Data!$A:$A,Vitezistii!$B29,Data!$C:$C,Vitezistii!P$1),0)</f>
        <v>0</v>
      </c>
      <c r="Q29" s="43">
        <f>IFERROR(IF(SUMIFS(Data!$K:$K,Data!$A:$A,Vitezistii!$B29,Data!$C:$C,Vitezistii!Q$1)=0," ",SUMIFS(Data!$K:$K,Data!$A:$A,Vitezistii!$B29,Data!$C:$C,Vitezistii!Q$1))+SUMIFS(Data!$Q:$Q,Data!$A:$A,Vitezistii!$B29,Data!$C:$C,Vitezistii!Q$1),0)</f>
        <v>0</v>
      </c>
      <c r="R29" s="43">
        <f t="shared" si="0"/>
        <v>9</v>
      </c>
      <c r="S29" s="43">
        <f>SUMIFS(Data!D:D,Data!A:A,Vitezistii!B29)</f>
        <v>461.51</v>
      </c>
      <c r="T29" s="17">
        <f>SUMIFS(Data!I:I,Data!A:A,Vitezistii!B29)/COUNTIF(Data!A:A,Vitezistii!B29)</f>
        <v>5.6782874129165514E-3</v>
      </c>
    </row>
    <row r="30" spans="1:20" ht="13.8" x14ac:dyDescent="0.3">
      <c r="A30" s="42">
        <v>29</v>
      </c>
      <c r="B30" s="42" t="s">
        <v>155</v>
      </c>
      <c r="C30" s="43">
        <f>IFERROR(IF(SUMIFS(Data!$K:$K,Data!$A:$A,Vitezistii!$B30,Data!$C:$C,Vitezistii!C$1)=0," ",SUMIFS(Data!$K:$K,Data!$A:$A,Vitezistii!$B30,Data!$C:$C,Vitezistii!C$1))+SUMIFS(Data!$Q:$Q,Data!$A:$A,Vitezistii!$B30,Data!$C:$C,Vitezistii!C$1),0)</f>
        <v>1.5</v>
      </c>
      <c r="D30" s="43">
        <f>IFERROR(IF(SUMIFS(Data!$K:$K,Data!$A:$A,Vitezistii!$B30,Data!$C:$C,Vitezistii!D$1)=0," ",SUMIFS(Data!$K:$K,Data!$A:$A,Vitezistii!$B30,Data!$C:$C,Vitezistii!D$1))+SUMIFS(Data!$Q:$Q,Data!$A:$A,Vitezistii!$B30,Data!$C:$C,Vitezistii!D$1),0)</f>
        <v>1.5</v>
      </c>
      <c r="E30" s="43">
        <f>IFERROR(IF(SUMIFS(Data!$K:$K,Data!$A:$A,Vitezistii!$B30,Data!$C:$C,Vitezistii!E$1)=0," ",SUMIFS(Data!$K:$K,Data!$A:$A,Vitezistii!$B30,Data!$C:$C,Vitezistii!E$1))+SUMIFS(Data!$Q:$Q,Data!$A:$A,Vitezistii!$B30,Data!$C:$C,Vitezistii!E$1),0)</f>
        <v>1.5</v>
      </c>
      <c r="F30" s="43">
        <f>IFERROR(IF(SUMIFS(Data!$K:$K,Data!$A:$A,Vitezistii!$B30,Data!$C:$C,Vitezistii!F$1)=0," ",SUMIFS(Data!$K:$K,Data!$A:$A,Vitezistii!$B30,Data!$C:$C,Vitezistii!F$1))+SUMIFS(Data!$Q:$Q,Data!$A:$A,Vitezistii!$B30,Data!$C:$C,Vitezistii!F$1),0)</f>
        <v>1.5</v>
      </c>
      <c r="G30" s="43">
        <f>IFERROR(IF(SUMIFS(Data!$K:$K,Data!$A:$A,Vitezistii!$B30,Data!$C:$C,Vitezistii!G$1)=0," ",SUMIFS(Data!$K:$K,Data!$A:$A,Vitezistii!$B30,Data!$C:$C,Vitezistii!G$1))+SUMIFS(Data!$Q:$Q,Data!$A:$A,Vitezistii!$B30,Data!$C:$C,Vitezistii!G$1),0)</f>
        <v>1.5</v>
      </c>
      <c r="H30" s="43">
        <f>IFERROR(IF(SUMIFS(Data!$K:$K,Data!$A:$A,Vitezistii!$B30,Data!$C:$C,Vitezistii!H$1)=0," ",SUMIFS(Data!$K:$K,Data!$A:$A,Vitezistii!$B30,Data!$C:$C,Vitezistii!H$1))+SUMIFS(Data!$Q:$Q,Data!$A:$A,Vitezistii!$B30,Data!$C:$C,Vitezistii!H$1),0)</f>
        <v>1.5</v>
      </c>
      <c r="I30" s="43">
        <f>IFERROR(IF(SUMIFS(Data!$K:$K,Data!$A:$A,Vitezistii!$B30,Data!$C:$C,Vitezistii!I$1)=0," ",SUMIFS(Data!$K:$K,Data!$A:$A,Vitezistii!$B30,Data!$C:$C,Vitezistii!I$1))+SUMIFS(Data!$Q:$Q,Data!$A:$A,Vitezistii!$B30,Data!$C:$C,Vitezistii!I$1),0)</f>
        <v>0</v>
      </c>
      <c r="J30" s="43">
        <f>IFERROR(IF(SUMIFS(Data!$K:$K,Data!$A:$A,Vitezistii!$B30,Data!$C:$C,Vitezistii!J$1)=0," ",SUMIFS(Data!$K:$K,Data!$A:$A,Vitezistii!$B30,Data!$C:$C,Vitezistii!J$1))+SUMIFS(Data!$Q:$Q,Data!$A:$A,Vitezistii!$B30,Data!$C:$C,Vitezistii!J$1),0)</f>
        <v>0</v>
      </c>
      <c r="K30" s="43">
        <f>IFERROR(IF(SUMIFS(Data!$K:$K,Data!$A:$A,Vitezistii!$B30,Data!$C:$C,Vitezistii!K$1)=0," ",SUMIFS(Data!$K:$K,Data!$A:$A,Vitezistii!$B30,Data!$C:$C,Vitezistii!K$1))+SUMIFS(Data!$Q:$Q,Data!$A:$A,Vitezistii!$B30,Data!$C:$C,Vitezistii!K$1),0)</f>
        <v>0</v>
      </c>
      <c r="L30" s="43">
        <f>IFERROR(IF(SUMIFS(Data!$K:$K,Data!$A:$A,Vitezistii!$B30,Data!$C:$C,Vitezistii!L$1)=0," ",SUMIFS(Data!$K:$K,Data!$A:$A,Vitezistii!$B30,Data!$C:$C,Vitezistii!L$1))+SUMIFS(Data!$Q:$Q,Data!$A:$A,Vitezistii!$B30,Data!$C:$C,Vitezistii!L$1),0)</f>
        <v>0</v>
      </c>
      <c r="M30" s="43">
        <f>IFERROR(IF(SUMIFS(Data!$K:$K,Data!$A:$A,Vitezistii!$B30,Data!$C:$C,Vitezistii!M$1)=0," ",SUMIFS(Data!$K:$K,Data!$A:$A,Vitezistii!$B30,Data!$C:$C,Vitezistii!M$1))+SUMIFS(Data!$Q:$Q,Data!$A:$A,Vitezistii!$B30,Data!$C:$C,Vitezistii!M$1),0)</f>
        <v>0</v>
      </c>
      <c r="N30" s="43">
        <f>IFERROR(IF(SUMIFS(Data!$K:$K,Data!$A:$A,Vitezistii!$B30,Data!$C:$C,Vitezistii!N$1)=0," ",SUMIFS(Data!$K:$K,Data!$A:$A,Vitezistii!$B30,Data!$C:$C,Vitezistii!N$1))+SUMIFS(Data!$Q:$Q,Data!$A:$A,Vitezistii!$B30,Data!$C:$C,Vitezistii!N$1),0)</f>
        <v>0</v>
      </c>
      <c r="O30" s="43">
        <f>IFERROR(IF(SUMIFS(Data!$K:$K,Data!$A:$A,Vitezistii!$B30,Data!$C:$C,Vitezistii!O$1)=0," ",SUMIFS(Data!$K:$K,Data!$A:$A,Vitezistii!$B30,Data!$C:$C,Vitezistii!O$1))+SUMIFS(Data!$Q:$Q,Data!$A:$A,Vitezistii!$B30,Data!$C:$C,Vitezistii!O$1),0)</f>
        <v>0</v>
      </c>
      <c r="P30" s="43">
        <f>IFERROR(IF(SUMIFS(Data!$K:$K,Data!$A:$A,Vitezistii!$B30,Data!$C:$C,Vitezistii!P$1)=0," ",SUMIFS(Data!$K:$K,Data!$A:$A,Vitezistii!$B30,Data!$C:$C,Vitezistii!P$1))+SUMIFS(Data!$Q:$Q,Data!$A:$A,Vitezistii!$B30,Data!$C:$C,Vitezistii!P$1),0)</f>
        <v>0</v>
      </c>
      <c r="Q30" s="43">
        <f>IFERROR(IF(SUMIFS(Data!$K:$K,Data!$A:$A,Vitezistii!$B30,Data!$C:$C,Vitezistii!Q$1)=0," ",SUMIFS(Data!$K:$K,Data!$A:$A,Vitezistii!$B30,Data!$C:$C,Vitezistii!Q$1))+SUMIFS(Data!$Q:$Q,Data!$A:$A,Vitezistii!$B30,Data!$C:$C,Vitezistii!Q$1),0)</f>
        <v>0</v>
      </c>
      <c r="R30" s="43">
        <f t="shared" si="0"/>
        <v>9</v>
      </c>
      <c r="S30" s="43">
        <f>SUMIFS(Data!D:D,Data!A:A,Vitezistii!B30)</f>
        <v>44.099999999999994</v>
      </c>
      <c r="T30" s="17">
        <f>SUMIFS(Data!I:I,Data!A:A,Vitezistii!B30)/COUNTIF(Data!A:A,Vitezistii!B30)</f>
        <v>3.026375059699507E-3</v>
      </c>
    </row>
    <row r="31" spans="1:20" ht="13.8" x14ac:dyDescent="0.3">
      <c r="A31" s="42">
        <v>30</v>
      </c>
      <c r="B31" s="42" t="s">
        <v>43</v>
      </c>
      <c r="C31" s="43">
        <f>IFERROR(IF(SUMIFS(Data!$K:$K,Data!$A:$A,Vitezistii!$B31,Data!$C:$C,Vitezistii!C$1)=0," ",SUMIFS(Data!$K:$K,Data!$A:$A,Vitezistii!$B31,Data!$C:$C,Vitezistii!C$1))+SUMIFS(Data!$Q:$Q,Data!$A:$A,Vitezistii!$B31,Data!$C:$C,Vitezistii!C$1),0)</f>
        <v>2</v>
      </c>
      <c r="D31" s="43">
        <f>IFERROR(IF(SUMIFS(Data!$K:$K,Data!$A:$A,Vitezistii!$B31,Data!$C:$C,Vitezistii!D$1)=0," ",SUMIFS(Data!$K:$K,Data!$A:$A,Vitezistii!$B31,Data!$C:$C,Vitezistii!D$1))+SUMIFS(Data!$Q:$Q,Data!$A:$A,Vitezistii!$B31,Data!$C:$C,Vitezistii!D$1),0)</f>
        <v>2</v>
      </c>
      <c r="E31" s="43">
        <f>IFERROR(IF(SUMIFS(Data!$K:$K,Data!$A:$A,Vitezistii!$B31,Data!$C:$C,Vitezistii!E$1)=0," ",SUMIFS(Data!$K:$K,Data!$A:$A,Vitezistii!$B31,Data!$C:$C,Vitezistii!E$1))+SUMIFS(Data!$Q:$Q,Data!$A:$A,Vitezistii!$B31,Data!$C:$C,Vitezistii!E$1),0)</f>
        <v>1.5</v>
      </c>
      <c r="F31" s="43">
        <f>IFERROR(IF(SUMIFS(Data!$K:$K,Data!$A:$A,Vitezistii!$B31,Data!$C:$C,Vitezistii!F$1)=0," ",SUMIFS(Data!$K:$K,Data!$A:$A,Vitezistii!$B31,Data!$C:$C,Vitezistii!F$1))+SUMIFS(Data!$Q:$Q,Data!$A:$A,Vitezistii!$B31,Data!$C:$C,Vitezistii!F$1),0)</f>
        <v>1</v>
      </c>
      <c r="G31" s="43">
        <f>IFERROR(IF(SUMIFS(Data!$K:$K,Data!$A:$A,Vitezistii!$B31,Data!$C:$C,Vitezistii!G$1)=0," ",SUMIFS(Data!$K:$K,Data!$A:$A,Vitezistii!$B31,Data!$C:$C,Vitezistii!G$1))+SUMIFS(Data!$Q:$Q,Data!$A:$A,Vitezistii!$B31,Data!$C:$C,Vitezistii!G$1),0)</f>
        <v>0</v>
      </c>
      <c r="H31" s="43">
        <f>IFERROR(IF(SUMIFS(Data!$K:$K,Data!$A:$A,Vitezistii!$B31,Data!$C:$C,Vitezistii!H$1)=0," ",SUMIFS(Data!$K:$K,Data!$A:$A,Vitezistii!$B31,Data!$C:$C,Vitezistii!H$1))+SUMIFS(Data!$Q:$Q,Data!$A:$A,Vitezistii!$B31,Data!$C:$C,Vitezistii!H$1),0)</f>
        <v>0</v>
      </c>
      <c r="I31" s="43">
        <f>IFERROR(IF(SUMIFS(Data!$K:$K,Data!$A:$A,Vitezistii!$B31,Data!$C:$C,Vitezistii!I$1)=0," ",SUMIFS(Data!$K:$K,Data!$A:$A,Vitezistii!$B31,Data!$C:$C,Vitezistii!I$1))+SUMIFS(Data!$Q:$Q,Data!$A:$A,Vitezistii!$B31,Data!$C:$C,Vitezistii!I$1),0)</f>
        <v>0</v>
      </c>
      <c r="J31" s="43">
        <f>IFERROR(IF(SUMIFS(Data!$K:$K,Data!$A:$A,Vitezistii!$B31,Data!$C:$C,Vitezistii!J$1)=0," ",SUMIFS(Data!$K:$K,Data!$A:$A,Vitezistii!$B31,Data!$C:$C,Vitezistii!J$1))+SUMIFS(Data!$Q:$Q,Data!$A:$A,Vitezistii!$B31,Data!$C:$C,Vitezistii!J$1),0)</f>
        <v>0</v>
      </c>
      <c r="K31" s="43">
        <f>IFERROR(IF(SUMIFS(Data!$K:$K,Data!$A:$A,Vitezistii!$B31,Data!$C:$C,Vitezistii!K$1)=0," ",SUMIFS(Data!$K:$K,Data!$A:$A,Vitezistii!$B31,Data!$C:$C,Vitezistii!K$1))+SUMIFS(Data!$Q:$Q,Data!$A:$A,Vitezistii!$B31,Data!$C:$C,Vitezistii!K$1),0)</f>
        <v>0</v>
      </c>
      <c r="L31" s="43">
        <f>IFERROR(IF(SUMIFS(Data!$K:$K,Data!$A:$A,Vitezistii!$B31,Data!$C:$C,Vitezistii!L$1)=0," ",SUMIFS(Data!$K:$K,Data!$A:$A,Vitezistii!$B31,Data!$C:$C,Vitezistii!L$1))+SUMIFS(Data!$Q:$Q,Data!$A:$A,Vitezistii!$B31,Data!$C:$C,Vitezistii!L$1),0)</f>
        <v>0</v>
      </c>
      <c r="M31" s="43">
        <f>IFERROR(IF(SUMIFS(Data!$K:$K,Data!$A:$A,Vitezistii!$B31,Data!$C:$C,Vitezistii!M$1)=0," ",SUMIFS(Data!$K:$K,Data!$A:$A,Vitezistii!$B31,Data!$C:$C,Vitezistii!M$1))+SUMIFS(Data!$Q:$Q,Data!$A:$A,Vitezistii!$B31,Data!$C:$C,Vitezistii!M$1),0)</f>
        <v>0</v>
      </c>
      <c r="N31" s="43">
        <f>IFERROR(IF(SUMIFS(Data!$K:$K,Data!$A:$A,Vitezistii!$B31,Data!$C:$C,Vitezistii!N$1)=0," ",SUMIFS(Data!$K:$K,Data!$A:$A,Vitezistii!$B31,Data!$C:$C,Vitezistii!N$1))+SUMIFS(Data!$Q:$Q,Data!$A:$A,Vitezistii!$B31,Data!$C:$C,Vitezistii!N$1),0)</f>
        <v>0</v>
      </c>
      <c r="O31" s="43">
        <f>IFERROR(IF(SUMIFS(Data!$K:$K,Data!$A:$A,Vitezistii!$B31,Data!$C:$C,Vitezistii!O$1)=0," ",SUMIFS(Data!$K:$K,Data!$A:$A,Vitezistii!$B31,Data!$C:$C,Vitezistii!O$1))+SUMIFS(Data!$Q:$Q,Data!$A:$A,Vitezistii!$B31,Data!$C:$C,Vitezistii!O$1),0)</f>
        <v>0</v>
      </c>
      <c r="P31" s="43">
        <f>IFERROR(IF(SUMIFS(Data!$K:$K,Data!$A:$A,Vitezistii!$B31,Data!$C:$C,Vitezistii!P$1)=0," ",SUMIFS(Data!$K:$K,Data!$A:$A,Vitezistii!$B31,Data!$C:$C,Vitezistii!P$1))+SUMIFS(Data!$Q:$Q,Data!$A:$A,Vitezistii!$B31,Data!$C:$C,Vitezistii!P$1),0)</f>
        <v>0</v>
      </c>
      <c r="Q31" s="43">
        <f>IFERROR(IF(SUMIFS(Data!$K:$K,Data!$A:$A,Vitezistii!$B31,Data!$C:$C,Vitezistii!Q$1)=0," ",SUMIFS(Data!$K:$K,Data!$A:$A,Vitezistii!$B31,Data!$C:$C,Vitezistii!Q$1))+SUMIFS(Data!$Q:$Q,Data!$A:$A,Vitezistii!$B31,Data!$C:$C,Vitezistii!Q$1),0)</f>
        <v>0</v>
      </c>
      <c r="R31" s="43">
        <f t="shared" si="0"/>
        <v>6.5</v>
      </c>
      <c r="S31" s="43">
        <f>SUMIFS(Data!D:D,Data!A:A,Vitezistii!B31)</f>
        <v>83.37</v>
      </c>
      <c r="T31" s="17">
        <f>SUMIFS(Data!I:I,Data!A:A,Vitezistii!B31)/COUNTIF(Data!A:A,Vitezistii!B31)</f>
        <v>2.6335924667823178E-3</v>
      </c>
    </row>
    <row r="32" spans="1:20" ht="13.8" x14ac:dyDescent="0.3">
      <c r="A32" s="42">
        <v>31</v>
      </c>
      <c r="B32" s="42" t="s">
        <v>48</v>
      </c>
      <c r="C32" s="43">
        <f>IFERROR(IF(SUMIFS(Data!$K:$K,Data!$A:$A,Vitezistii!$B32,Data!$C:$C,Vitezistii!C$1)=0," ",SUMIFS(Data!$K:$K,Data!$A:$A,Vitezistii!$B32,Data!$C:$C,Vitezistii!C$1))+SUMIFS(Data!$Q:$Q,Data!$A:$A,Vitezistii!$B32,Data!$C:$C,Vitezistii!C$1),0)</f>
        <v>2</v>
      </c>
      <c r="D32" s="43">
        <f>IFERROR(IF(SUMIFS(Data!$K:$K,Data!$A:$A,Vitezistii!$B32,Data!$C:$C,Vitezistii!D$1)=0," ",SUMIFS(Data!$K:$K,Data!$A:$A,Vitezistii!$B32,Data!$C:$C,Vitezistii!D$1))+SUMIFS(Data!$Q:$Q,Data!$A:$A,Vitezistii!$B32,Data!$C:$C,Vitezistii!D$1),0)</f>
        <v>0</v>
      </c>
      <c r="E32" s="43">
        <f>IFERROR(IF(SUMIFS(Data!$K:$K,Data!$A:$A,Vitezistii!$B32,Data!$C:$C,Vitezistii!E$1)=0," ",SUMIFS(Data!$K:$K,Data!$A:$A,Vitezistii!$B32,Data!$C:$C,Vitezistii!E$1))+SUMIFS(Data!$Q:$Q,Data!$A:$A,Vitezistii!$B32,Data!$C:$C,Vitezistii!E$1),0)</f>
        <v>2.5</v>
      </c>
      <c r="F32" s="43">
        <f>IFERROR(IF(SUMIFS(Data!$K:$K,Data!$A:$A,Vitezistii!$B32,Data!$C:$C,Vitezistii!F$1)=0," ",SUMIFS(Data!$K:$K,Data!$A:$A,Vitezistii!$B32,Data!$C:$C,Vitezistii!F$1))+SUMIFS(Data!$Q:$Q,Data!$A:$A,Vitezistii!$B32,Data!$C:$C,Vitezistii!F$1),0)</f>
        <v>0</v>
      </c>
      <c r="G32" s="43">
        <f>IFERROR(IF(SUMIFS(Data!$K:$K,Data!$A:$A,Vitezistii!$B32,Data!$C:$C,Vitezistii!G$1)=0," ",SUMIFS(Data!$K:$K,Data!$A:$A,Vitezistii!$B32,Data!$C:$C,Vitezistii!G$1))+SUMIFS(Data!$Q:$Q,Data!$A:$A,Vitezistii!$B32,Data!$C:$C,Vitezistii!G$1),0)</f>
        <v>2</v>
      </c>
      <c r="H32" s="43">
        <f>IFERROR(IF(SUMIFS(Data!$K:$K,Data!$A:$A,Vitezistii!$B32,Data!$C:$C,Vitezistii!H$1)=0," ",SUMIFS(Data!$K:$K,Data!$A:$A,Vitezistii!$B32,Data!$C:$C,Vitezistii!H$1))+SUMIFS(Data!$Q:$Q,Data!$A:$A,Vitezistii!$B32,Data!$C:$C,Vitezistii!H$1),0)</f>
        <v>0</v>
      </c>
      <c r="I32" s="43">
        <f>IFERROR(IF(SUMIFS(Data!$K:$K,Data!$A:$A,Vitezistii!$B32,Data!$C:$C,Vitezistii!I$1)=0," ",SUMIFS(Data!$K:$K,Data!$A:$A,Vitezistii!$B32,Data!$C:$C,Vitezistii!I$1))+SUMIFS(Data!$Q:$Q,Data!$A:$A,Vitezistii!$B32,Data!$C:$C,Vitezistii!I$1),0)</f>
        <v>0</v>
      </c>
      <c r="J32" s="43">
        <f>IFERROR(IF(SUMIFS(Data!$K:$K,Data!$A:$A,Vitezistii!$B32,Data!$C:$C,Vitezistii!J$1)=0," ",SUMIFS(Data!$K:$K,Data!$A:$A,Vitezistii!$B32,Data!$C:$C,Vitezistii!J$1))+SUMIFS(Data!$Q:$Q,Data!$A:$A,Vitezistii!$B32,Data!$C:$C,Vitezistii!J$1),0)</f>
        <v>0</v>
      </c>
      <c r="K32" s="43">
        <f>IFERROR(IF(SUMIFS(Data!$K:$K,Data!$A:$A,Vitezistii!$B32,Data!$C:$C,Vitezistii!K$1)=0," ",SUMIFS(Data!$K:$K,Data!$A:$A,Vitezistii!$B32,Data!$C:$C,Vitezistii!K$1))+SUMIFS(Data!$Q:$Q,Data!$A:$A,Vitezistii!$B32,Data!$C:$C,Vitezistii!K$1),0)</f>
        <v>0</v>
      </c>
      <c r="L32" s="43">
        <f>IFERROR(IF(SUMIFS(Data!$K:$K,Data!$A:$A,Vitezistii!$B32,Data!$C:$C,Vitezistii!L$1)=0," ",SUMIFS(Data!$K:$K,Data!$A:$A,Vitezistii!$B32,Data!$C:$C,Vitezistii!L$1))+SUMIFS(Data!$Q:$Q,Data!$A:$A,Vitezistii!$B32,Data!$C:$C,Vitezistii!L$1),0)</f>
        <v>0</v>
      </c>
      <c r="M32" s="43">
        <f>IFERROR(IF(SUMIFS(Data!$K:$K,Data!$A:$A,Vitezistii!$B32,Data!$C:$C,Vitezistii!M$1)=0," ",SUMIFS(Data!$K:$K,Data!$A:$A,Vitezistii!$B32,Data!$C:$C,Vitezistii!M$1))+SUMIFS(Data!$Q:$Q,Data!$A:$A,Vitezistii!$B32,Data!$C:$C,Vitezistii!M$1),0)</f>
        <v>0</v>
      </c>
      <c r="N32" s="43">
        <f>IFERROR(IF(SUMIFS(Data!$K:$K,Data!$A:$A,Vitezistii!$B32,Data!$C:$C,Vitezistii!N$1)=0," ",SUMIFS(Data!$K:$K,Data!$A:$A,Vitezistii!$B32,Data!$C:$C,Vitezistii!N$1))+SUMIFS(Data!$Q:$Q,Data!$A:$A,Vitezistii!$B32,Data!$C:$C,Vitezistii!N$1),0)</f>
        <v>0</v>
      </c>
      <c r="O32" s="43">
        <f>IFERROR(IF(SUMIFS(Data!$K:$K,Data!$A:$A,Vitezistii!$B32,Data!$C:$C,Vitezistii!O$1)=0," ",SUMIFS(Data!$K:$K,Data!$A:$A,Vitezistii!$B32,Data!$C:$C,Vitezistii!O$1))+SUMIFS(Data!$Q:$Q,Data!$A:$A,Vitezistii!$B32,Data!$C:$C,Vitezistii!O$1),0)</f>
        <v>0</v>
      </c>
      <c r="P32" s="43">
        <f>IFERROR(IF(SUMIFS(Data!$K:$K,Data!$A:$A,Vitezistii!$B32,Data!$C:$C,Vitezistii!P$1)=0," ",SUMIFS(Data!$K:$K,Data!$A:$A,Vitezistii!$B32,Data!$C:$C,Vitezistii!P$1))+SUMIFS(Data!$Q:$Q,Data!$A:$A,Vitezistii!$B32,Data!$C:$C,Vitezistii!P$1),0)</f>
        <v>0</v>
      </c>
      <c r="Q32" s="43">
        <f>IFERROR(IF(SUMIFS(Data!$K:$K,Data!$A:$A,Vitezistii!$B32,Data!$C:$C,Vitezistii!Q$1)=0," ",SUMIFS(Data!$K:$K,Data!$A:$A,Vitezistii!$B32,Data!$C:$C,Vitezistii!Q$1))+SUMIFS(Data!$Q:$Q,Data!$A:$A,Vitezistii!$B32,Data!$C:$C,Vitezistii!Q$1),0)</f>
        <v>0</v>
      </c>
      <c r="R32" s="43">
        <f t="shared" si="0"/>
        <v>6.5</v>
      </c>
      <c r="S32" s="43">
        <f>SUMIFS(Data!D:D,Data!A:A,Vitezistii!B32)</f>
        <v>58.78</v>
      </c>
      <c r="T32" s="17">
        <f>SUMIFS(Data!I:I,Data!A:A,Vitezistii!B32)/COUNTIF(Data!A:A,Vitezistii!B32)</f>
        <v>2.1946155825680932E-3</v>
      </c>
    </row>
    <row r="33" spans="1:20" ht="13.8" x14ac:dyDescent="0.3">
      <c r="A33" s="42">
        <v>32</v>
      </c>
      <c r="B33" s="42" t="s">
        <v>212</v>
      </c>
      <c r="C33" s="43">
        <f>IFERROR(IF(SUMIFS(Data!$K:$K,Data!$A:$A,Vitezistii!$B33,Data!$C:$C,Vitezistii!C$1)=0," ",SUMIFS(Data!$K:$K,Data!$A:$A,Vitezistii!$B33,Data!$C:$C,Vitezistii!C$1))+SUMIFS(Data!$Q:$Q,Data!$A:$A,Vitezistii!$B33,Data!$C:$C,Vitezistii!C$1),0)</f>
        <v>0</v>
      </c>
      <c r="D33" s="43">
        <f>IFERROR(IF(SUMIFS(Data!$K:$K,Data!$A:$A,Vitezistii!$B33,Data!$C:$C,Vitezistii!D$1)=0," ",SUMIFS(Data!$K:$K,Data!$A:$A,Vitezistii!$B33,Data!$C:$C,Vitezistii!D$1))+SUMIFS(Data!$Q:$Q,Data!$A:$A,Vitezistii!$B33,Data!$C:$C,Vitezistii!D$1),0)</f>
        <v>1</v>
      </c>
      <c r="E33" s="43">
        <f>IFERROR(IF(SUMIFS(Data!$K:$K,Data!$A:$A,Vitezistii!$B33,Data!$C:$C,Vitezistii!E$1)=0," ",SUMIFS(Data!$K:$K,Data!$A:$A,Vitezistii!$B33,Data!$C:$C,Vitezistii!E$1))+SUMIFS(Data!$Q:$Q,Data!$A:$A,Vitezistii!$B33,Data!$C:$C,Vitezistii!E$1),0)</f>
        <v>1</v>
      </c>
      <c r="F33" s="43">
        <f>IFERROR(IF(SUMIFS(Data!$K:$K,Data!$A:$A,Vitezistii!$B33,Data!$C:$C,Vitezistii!F$1)=0," ",SUMIFS(Data!$K:$K,Data!$A:$A,Vitezistii!$B33,Data!$C:$C,Vitezistii!F$1))+SUMIFS(Data!$Q:$Q,Data!$A:$A,Vitezistii!$B33,Data!$C:$C,Vitezistii!F$1),0)</f>
        <v>0</v>
      </c>
      <c r="G33" s="43">
        <f>IFERROR(IF(SUMIFS(Data!$K:$K,Data!$A:$A,Vitezistii!$B33,Data!$C:$C,Vitezistii!G$1)=0," ",SUMIFS(Data!$K:$K,Data!$A:$A,Vitezistii!$B33,Data!$C:$C,Vitezistii!G$1))+SUMIFS(Data!$Q:$Q,Data!$A:$A,Vitezistii!$B33,Data!$C:$C,Vitezistii!G$1),0)</f>
        <v>2</v>
      </c>
      <c r="H33" s="43">
        <f>IFERROR(IF(SUMIFS(Data!$K:$K,Data!$A:$A,Vitezistii!$B33,Data!$C:$C,Vitezistii!H$1)=0," ",SUMIFS(Data!$K:$K,Data!$A:$A,Vitezistii!$B33,Data!$C:$C,Vitezistii!H$1))+SUMIFS(Data!$Q:$Q,Data!$A:$A,Vitezistii!$B33,Data!$C:$C,Vitezistii!H$1),0)</f>
        <v>1</v>
      </c>
      <c r="I33" s="43">
        <f>IFERROR(IF(SUMIFS(Data!$K:$K,Data!$A:$A,Vitezistii!$B33,Data!$C:$C,Vitezistii!I$1)=0," ",SUMIFS(Data!$K:$K,Data!$A:$A,Vitezistii!$B33,Data!$C:$C,Vitezistii!I$1))+SUMIFS(Data!$Q:$Q,Data!$A:$A,Vitezistii!$B33,Data!$C:$C,Vitezistii!I$1),0)</f>
        <v>0</v>
      </c>
      <c r="J33" s="43">
        <f>IFERROR(IF(SUMIFS(Data!$K:$K,Data!$A:$A,Vitezistii!$B33,Data!$C:$C,Vitezistii!J$1)=0," ",SUMIFS(Data!$K:$K,Data!$A:$A,Vitezistii!$B33,Data!$C:$C,Vitezistii!J$1))+SUMIFS(Data!$Q:$Q,Data!$A:$A,Vitezistii!$B33,Data!$C:$C,Vitezistii!J$1),0)</f>
        <v>0</v>
      </c>
      <c r="K33" s="43">
        <f>IFERROR(IF(SUMIFS(Data!$K:$K,Data!$A:$A,Vitezistii!$B33,Data!$C:$C,Vitezistii!K$1)=0," ",SUMIFS(Data!$K:$K,Data!$A:$A,Vitezistii!$B33,Data!$C:$C,Vitezistii!K$1))+SUMIFS(Data!$Q:$Q,Data!$A:$A,Vitezistii!$B33,Data!$C:$C,Vitezistii!K$1),0)</f>
        <v>0</v>
      </c>
      <c r="L33" s="43">
        <f>IFERROR(IF(SUMIFS(Data!$K:$K,Data!$A:$A,Vitezistii!$B33,Data!$C:$C,Vitezistii!L$1)=0," ",SUMIFS(Data!$K:$K,Data!$A:$A,Vitezistii!$B33,Data!$C:$C,Vitezistii!L$1))+SUMIFS(Data!$Q:$Q,Data!$A:$A,Vitezistii!$B33,Data!$C:$C,Vitezistii!L$1),0)</f>
        <v>0</v>
      </c>
      <c r="M33" s="43">
        <f>IFERROR(IF(SUMIFS(Data!$K:$K,Data!$A:$A,Vitezistii!$B33,Data!$C:$C,Vitezistii!M$1)=0," ",SUMIFS(Data!$K:$K,Data!$A:$A,Vitezistii!$B33,Data!$C:$C,Vitezistii!M$1))+SUMIFS(Data!$Q:$Q,Data!$A:$A,Vitezistii!$B33,Data!$C:$C,Vitezistii!M$1),0)</f>
        <v>0</v>
      </c>
      <c r="N33" s="43">
        <f>IFERROR(IF(SUMIFS(Data!$K:$K,Data!$A:$A,Vitezistii!$B33,Data!$C:$C,Vitezistii!N$1)=0," ",SUMIFS(Data!$K:$K,Data!$A:$A,Vitezistii!$B33,Data!$C:$C,Vitezistii!N$1))+SUMIFS(Data!$Q:$Q,Data!$A:$A,Vitezistii!$B33,Data!$C:$C,Vitezistii!N$1),0)</f>
        <v>0</v>
      </c>
      <c r="O33" s="43">
        <f>IFERROR(IF(SUMIFS(Data!$K:$K,Data!$A:$A,Vitezistii!$B33,Data!$C:$C,Vitezistii!O$1)=0," ",SUMIFS(Data!$K:$K,Data!$A:$A,Vitezistii!$B33,Data!$C:$C,Vitezistii!O$1))+SUMIFS(Data!$Q:$Q,Data!$A:$A,Vitezistii!$B33,Data!$C:$C,Vitezistii!O$1),0)</f>
        <v>0</v>
      </c>
      <c r="P33" s="43">
        <f>IFERROR(IF(SUMIFS(Data!$K:$K,Data!$A:$A,Vitezistii!$B33,Data!$C:$C,Vitezistii!P$1)=0," ",SUMIFS(Data!$K:$K,Data!$A:$A,Vitezistii!$B33,Data!$C:$C,Vitezistii!P$1))+SUMIFS(Data!$Q:$Q,Data!$A:$A,Vitezistii!$B33,Data!$C:$C,Vitezistii!P$1),0)</f>
        <v>0</v>
      </c>
      <c r="Q33" s="43">
        <f>IFERROR(IF(SUMIFS(Data!$K:$K,Data!$A:$A,Vitezistii!$B33,Data!$C:$C,Vitezistii!Q$1)=0," ",SUMIFS(Data!$K:$K,Data!$A:$A,Vitezistii!$B33,Data!$C:$C,Vitezistii!Q$1))+SUMIFS(Data!$Q:$Q,Data!$A:$A,Vitezistii!$B33,Data!$C:$C,Vitezistii!Q$1),0)</f>
        <v>0</v>
      </c>
      <c r="R33" s="43">
        <f t="shared" si="0"/>
        <v>5</v>
      </c>
      <c r="S33" s="43">
        <f>SUMIFS(Data!D:D,Data!A:A,Vitezistii!B33)</f>
        <v>128.61999999999998</v>
      </c>
      <c r="T33" s="17">
        <f>SUMIFS(Data!I:I,Data!A:A,Vitezistii!B33)/COUNTIF(Data!A:A,Vitezistii!B33)</f>
        <v>5.8052102228931222E-3</v>
      </c>
    </row>
    <row r="34" spans="1:20" ht="13.8" x14ac:dyDescent="0.3">
      <c r="A34" s="42">
        <v>33</v>
      </c>
      <c r="B34" s="42" t="s">
        <v>60</v>
      </c>
      <c r="C34" s="43">
        <f>IFERROR(IF(SUMIFS(Data!$K:$K,Data!$A:$A,Vitezistii!$B34,Data!$C:$C,Vitezistii!C$1)=0," ",SUMIFS(Data!$K:$K,Data!$A:$A,Vitezistii!$B34,Data!$C:$C,Vitezistii!C$1))+SUMIFS(Data!$Q:$Q,Data!$A:$A,Vitezistii!$B34,Data!$C:$C,Vitezistii!C$1),0)</f>
        <v>1</v>
      </c>
      <c r="D34" s="43">
        <f>IFERROR(IF(SUMIFS(Data!$K:$K,Data!$A:$A,Vitezistii!$B34,Data!$C:$C,Vitezistii!D$1)=0," ",SUMIFS(Data!$K:$K,Data!$A:$A,Vitezistii!$B34,Data!$C:$C,Vitezistii!D$1))+SUMIFS(Data!$Q:$Q,Data!$A:$A,Vitezistii!$B34,Data!$C:$C,Vitezistii!D$1),0)</f>
        <v>0</v>
      </c>
      <c r="E34" s="43">
        <f>IFERROR(IF(SUMIFS(Data!$K:$K,Data!$A:$A,Vitezistii!$B34,Data!$C:$C,Vitezistii!E$1)=0," ",SUMIFS(Data!$K:$K,Data!$A:$A,Vitezistii!$B34,Data!$C:$C,Vitezistii!E$1))+SUMIFS(Data!$Q:$Q,Data!$A:$A,Vitezistii!$B34,Data!$C:$C,Vitezistii!E$1),0)</f>
        <v>1</v>
      </c>
      <c r="F34" s="43">
        <f>IFERROR(IF(SUMIFS(Data!$K:$K,Data!$A:$A,Vitezistii!$B34,Data!$C:$C,Vitezistii!F$1)=0," ",SUMIFS(Data!$K:$K,Data!$A:$A,Vitezistii!$B34,Data!$C:$C,Vitezistii!F$1))+SUMIFS(Data!$Q:$Q,Data!$A:$A,Vitezistii!$B34,Data!$C:$C,Vitezistii!F$1),0)</f>
        <v>1</v>
      </c>
      <c r="G34" s="43">
        <f>IFERROR(IF(SUMIFS(Data!$K:$K,Data!$A:$A,Vitezistii!$B34,Data!$C:$C,Vitezistii!G$1)=0," ",SUMIFS(Data!$K:$K,Data!$A:$A,Vitezistii!$B34,Data!$C:$C,Vitezistii!G$1))+SUMIFS(Data!$Q:$Q,Data!$A:$A,Vitezistii!$B34,Data!$C:$C,Vitezistii!G$1),0)</f>
        <v>0</v>
      </c>
      <c r="H34" s="43">
        <f>IFERROR(IF(SUMIFS(Data!$K:$K,Data!$A:$A,Vitezistii!$B34,Data!$C:$C,Vitezistii!H$1)=0," ",SUMIFS(Data!$K:$K,Data!$A:$A,Vitezistii!$B34,Data!$C:$C,Vitezistii!H$1))+SUMIFS(Data!$Q:$Q,Data!$A:$A,Vitezistii!$B34,Data!$C:$C,Vitezistii!H$1),0)</f>
        <v>0</v>
      </c>
      <c r="I34" s="43">
        <f>IFERROR(IF(SUMIFS(Data!$K:$K,Data!$A:$A,Vitezistii!$B34,Data!$C:$C,Vitezistii!I$1)=0," ",SUMIFS(Data!$K:$K,Data!$A:$A,Vitezistii!$B34,Data!$C:$C,Vitezistii!I$1))+SUMIFS(Data!$Q:$Q,Data!$A:$A,Vitezistii!$B34,Data!$C:$C,Vitezistii!I$1),0)</f>
        <v>0</v>
      </c>
      <c r="J34" s="43">
        <f>IFERROR(IF(SUMIFS(Data!$K:$K,Data!$A:$A,Vitezistii!$B34,Data!$C:$C,Vitezistii!J$1)=0," ",SUMIFS(Data!$K:$K,Data!$A:$A,Vitezistii!$B34,Data!$C:$C,Vitezistii!J$1))+SUMIFS(Data!$Q:$Q,Data!$A:$A,Vitezistii!$B34,Data!$C:$C,Vitezistii!J$1),0)</f>
        <v>0</v>
      </c>
      <c r="K34" s="43">
        <f>IFERROR(IF(SUMIFS(Data!$K:$K,Data!$A:$A,Vitezistii!$B34,Data!$C:$C,Vitezistii!K$1)=0," ",SUMIFS(Data!$K:$K,Data!$A:$A,Vitezistii!$B34,Data!$C:$C,Vitezistii!K$1))+SUMIFS(Data!$Q:$Q,Data!$A:$A,Vitezistii!$B34,Data!$C:$C,Vitezistii!K$1),0)</f>
        <v>1</v>
      </c>
      <c r="L34" s="43">
        <f>IFERROR(IF(SUMIFS(Data!$K:$K,Data!$A:$A,Vitezistii!$B34,Data!$C:$C,Vitezistii!L$1)=0," ",SUMIFS(Data!$K:$K,Data!$A:$A,Vitezistii!$B34,Data!$C:$C,Vitezistii!L$1))+SUMIFS(Data!$Q:$Q,Data!$A:$A,Vitezistii!$B34,Data!$C:$C,Vitezistii!L$1),0)</f>
        <v>0</v>
      </c>
      <c r="M34" s="43">
        <f>IFERROR(IF(SUMIFS(Data!$K:$K,Data!$A:$A,Vitezistii!$B34,Data!$C:$C,Vitezistii!M$1)=0," ",SUMIFS(Data!$K:$K,Data!$A:$A,Vitezistii!$B34,Data!$C:$C,Vitezistii!M$1))+SUMIFS(Data!$Q:$Q,Data!$A:$A,Vitezistii!$B34,Data!$C:$C,Vitezistii!M$1),0)</f>
        <v>0</v>
      </c>
      <c r="N34" s="43">
        <f>IFERROR(IF(SUMIFS(Data!$K:$K,Data!$A:$A,Vitezistii!$B34,Data!$C:$C,Vitezistii!N$1)=0," ",SUMIFS(Data!$K:$K,Data!$A:$A,Vitezistii!$B34,Data!$C:$C,Vitezistii!N$1))+SUMIFS(Data!$Q:$Q,Data!$A:$A,Vitezistii!$B34,Data!$C:$C,Vitezistii!N$1),0)</f>
        <v>0</v>
      </c>
      <c r="O34" s="43">
        <f>IFERROR(IF(SUMIFS(Data!$K:$K,Data!$A:$A,Vitezistii!$B34,Data!$C:$C,Vitezistii!O$1)=0," ",SUMIFS(Data!$K:$K,Data!$A:$A,Vitezistii!$B34,Data!$C:$C,Vitezistii!O$1))+SUMIFS(Data!$Q:$Q,Data!$A:$A,Vitezistii!$B34,Data!$C:$C,Vitezistii!O$1),0)</f>
        <v>1</v>
      </c>
      <c r="P34" s="43">
        <f>IFERROR(IF(SUMIFS(Data!$K:$K,Data!$A:$A,Vitezistii!$B34,Data!$C:$C,Vitezistii!P$1)=0," ",SUMIFS(Data!$K:$K,Data!$A:$A,Vitezistii!$B34,Data!$C:$C,Vitezistii!P$1))+SUMIFS(Data!$Q:$Q,Data!$A:$A,Vitezistii!$B34,Data!$C:$C,Vitezistii!P$1),0)</f>
        <v>0</v>
      </c>
      <c r="Q34" s="43">
        <f>IFERROR(IF(SUMIFS(Data!$K:$K,Data!$A:$A,Vitezistii!$B34,Data!$C:$C,Vitezistii!Q$1)=0," ",SUMIFS(Data!$K:$K,Data!$A:$A,Vitezistii!$B34,Data!$C:$C,Vitezistii!Q$1))+SUMIFS(Data!$Q:$Q,Data!$A:$A,Vitezistii!$B34,Data!$C:$C,Vitezistii!Q$1),0)</f>
        <v>0</v>
      </c>
      <c r="R34" s="43">
        <f t="shared" si="0"/>
        <v>5</v>
      </c>
      <c r="S34" s="43">
        <f>SUMIFS(Data!D:D,Data!A:A,Vitezistii!B34)</f>
        <v>92.98</v>
      </c>
      <c r="T34" s="17">
        <f>SUMIFS(Data!I:I,Data!A:A,Vitezistii!B34)/COUNTIF(Data!A:A,Vitezistii!B34)</f>
        <v>3.7179825953476357E-3</v>
      </c>
    </row>
    <row r="35" spans="1:20" ht="13.8" x14ac:dyDescent="0.3">
      <c r="A35" s="42">
        <v>34</v>
      </c>
      <c r="B35" s="42" t="s">
        <v>221</v>
      </c>
      <c r="C35" s="43">
        <f>IFERROR(IF(SUMIFS(Data!$K:$K,Data!$A:$A,Vitezistii!$B35,Data!$C:$C,Vitezistii!C$1)=0," ",SUMIFS(Data!$K:$K,Data!$A:$A,Vitezistii!$B35,Data!$C:$C,Vitezistii!C$1))+SUMIFS(Data!$Q:$Q,Data!$A:$A,Vitezistii!$B35,Data!$C:$C,Vitezistii!C$1),0)</f>
        <v>0</v>
      </c>
      <c r="D35" s="43">
        <f>IFERROR(IF(SUMIFS(Data!$K:$K,Data!$A:$A,Vitezistii!$B35,Data!$C:$C,Vitezistii!D$1)=0," ",SUMIFS(Data!$K:$K,Data!$A:$A,Vitezistii!$B35,Data!$C:$C,Vitezistii!D$1))+SUMIFS(Data!$Q:$Q,Data!$A:$A,Vitezistii!$B35,Data!$C:$C,Vitezistii!D$1),0)</f>
        <v>0</v>
      </c>
      <c r="E35" s="43">
        <f>IFERROR(IF(SUMIFS(Data!$K:$K,Data!$A:$A,Vitezistii!$B35,Data!$C:$C,Vitezistii!E$1)=0," ",SUMIFS(Data!$K:$K,Data!$A:$A,Vitezistii!$B35,Data!$C:$C,Vitezistii!E$1))+SUMIFS(Data!$Q:$Q,Data!$A:$A,Vitezistii!$B35,Data!$C:$C,Vitezistii!E$1),0)</f>
        <v>0</v>
      </c>
      <c r="F35" s="43">
        <f>IFERROR(IF(SUMIFS(Data!$K:$K,Data!$A:$A,Vitezistii!$B35,Data!$C:$C,Vitezistii!F$1)=0," ",SUMIFS(Data!$K:$K,Data!$A:$A,Vitezistii!$B35,Data!$C:$C,Vitezistii!F$1))+SUMIFS(Data!$Q:$Q,Data!$A:$A,Vitezistii!$B35,Data!$C:$C,Vitezistii!F$1),0)</f>
        <v>2.5</v>
      </c>
      <c r="G35" s="43">
        <f>IFERROR(IF(SUMIFS(Data!$K:$K,Data!$A:$A,Vitezistii!$B35,Data!$C:$C,Vitezistii!G$1)=0," ",SUMIFS(Data!$K:$K,Data!$A:$A,Vitezistii!$B35,Data!$C:$C,Vitezistii!G$1))+SUMIFS(Data!$Q:$Q,Data!$A:$A,Vitezistii!$B35,Data!$C:$C,Vitezistii!G$1),0)</f>
        <v>0</v>
      </c>
      <c r="H35" s="43">
        <f>IFERROR(IF(SUMIFS(Data!$K:$K,Data!$A:$A,Vitezistii!$B35,Data!$C:$C,Vitezistii!H$1)=0," ",SUMIFS(Data!$K:$K,Data!$A:$A,Vitezistii!$B35,Data!$C:$C,Vitezistii!H$1))+SUMIFS(Data!$Q:$Q,Data!$A:$A,Vitezistii!$B35,Data!$C:$C,Vitezistii!H$1),0)</f>
        <v>2.5</v>
      </c>
      <c r="I35" s="43">
        <f>IFERROR(IF(SUMIFS(Data!$K:$K,Data!$A:$A,Vitezistii!$B35,Data!$C:$C,Vitezistii!I$1)=0," ",SUMIFS(Data!$K:$K,Data!$A:$A,Vitezistii!$B35,Data!$C:$C,Vitezistii!I$1))+SUMIFS(Data!$Q:$Q,Data!$A:$A,Vitezistii!$B35,Data!$C:$C,Vitezistii!I$1),0)</f>
        <v>0</v>
      </c>
      <c r="J35" s="43">
        <f>IFERROR(IF(SUMIFS(Data!$K:$K,Data!$A:$A,Vitezistii!$B35,Data!$C:$C,Vitezistii!J$1)=0," ",SUMIFS(Data!$K:$K,Data!$A:$A,Vitezistii!$B35,Data!$C:$C,Vitezistii!J$1))+SUMIFS(Data!$Q:$Q,Data!$A:$A,Vitezistii!$B35,Data!$C:$C,Vitezistii!J$1),0)</f>
        <v>0</v>
      </c>
      <c r="K35" s="43">
        <f>IFERROR(IF(SUMIFS(Data!$K:$K,Data!$A:$A,Vitezistii!$B35,Data!$C:$C,Vitezistii!K$1)=0," ",SUMIFS(Data!$K:$K,Data!$A:$A,Vitezistii!$B35,Data!$C:$C,Vitezistii!K$1))+SUMIFS(Data!$Q:$Q,Data!$A:$A,Vitezistii!$B35,Data!$C:$C,Vitezistii!K$1),0)</f>
        <v>0</v>
      </c>
      <c r="L35" s="43">
        <f>IFERROR(IF(SUMIFS(Data!$K:$K,Data!$A:$A,Vitezistii!$B35,Data!$C:$C,Vitezistii!L$1)=0," ",SUMIFS(Data!$K:$K,Data!$A:$A,Vitezistii!$B35,Data!$C:$C,Vitezistii!L$1))+SUMIFS(Data!$Q:$Q,Data!$A:$A,Vitezistii!$B35,Data!$C:$C,Vitezistii!L$1),0)</f>
        <v>0</v>
      </c>
      <c r="M35" s="43">
        <f>IFERROR(IF(SUMIFS(Data!$K:$K,Data!$A:$A,Vitezistii!$B35,Data!$C:$C,Vitezistii!M$1)=0," ",SUMIFS(Data!$K:$K,Data!$A:$A,Vitezistii!$B35,Data!$C:$C,Vitezistii!M$1))+SUMIFS(Data!$Q:$Q,Data!$A:$A,Vitezistii!$B35,Data!$C:$C,Vitezistii!M$1),0)</f>
        <v>0</v>
      </c>
      <c r="N35" s="43">
        <f>IFERROR(IF(SUMIFS(Data!$K:$K,Data!$A:$A,Vitezistii!$B35,Data!$C:$C,Vitezistii!N$1)=0," ",SUMIFS(Data!$K:$K,Data!$A:$A,Vitezistii!$B35,Data!$C:$C,Vitezistii!N$1))+SUMIFS(Data!$Q:$Q,Data!$A:$A,Vitezistii!$B35,Data!$C:$C,Vitezistii!N$1),0)</f>
        <v>0</v>
      </c>
      <c r="O35" s="43">
        <f>IFERROR(IF(SUMIFS(Data!$K:$K,Data!$A:$A,Vitezistii!$B35,Data!$C:$C,Vitezistii!O$1)=0," ",SUMIFS(Data!$K:$K,Data!$A:$A,Vitezistii!$B35,Data!$C:$C,Vitezistii!O$1))+SUMIFS(Data!$Q:$Q,Data!$A:$A,Vitezistii!$B35,Data!$C:$C,Vitezistii!O$1),0)</f>
        <v>0</v>
      </c>
      <c r="P35" s="43">
        <f>IFERROR(IF(SUMIFS(Data!$K:$K,Data!$A:$A,Vitezistii!$B35,Data!$C:$C,Vitezistii!P$1)=0," ",SUMIFS(Data!$K:$K,Data!$A:$A,Vitezistii!$B35,Data!$C:$C,Vitezistii!P$1))+SUMIFS(Data!$Q:$Q,Data!$A:$A,Vitezistii!$B35,Data!$C:$C,Vitezistii!P$1),0)</f>
        <v>0</v>
      </c>
      <c r="Q35" s="43">
        <f>IFERROR(IF(SUMIFS(Data!$K:$K,Data!$A:$A,Vitezistii!$B35,Data!$C:$C,Vitezistii!Q$1)=0," ",SUMIFS(Data!$K:$K,Data!$A:$A,Vitezistii!$B35,Data!$C:$C,Vitezistii!Q$1))+SUMIFS(Data!$Q:$Q,Data!$A:$A,Vitezistii!$B35,Data!$C:$C,Vitezistii!Q$1),0)</f>
        <v>0</v>
      </c>
      <c r="R35" s="43">
        <f t="shared" si="0"/>
        <v>5</v>
      </c>
      <c r="S35" s="43">
        <f>SUMIFS(Data!D:D,Data!A:A,Vitezistii!B35)</f>
        <v>26.990000000000002</v>
      </c>
      <c r="T35" s="17">
        <f>SUMIFS(Data!I:I,Data!A:A,Vitezistii!B35)/COUNTIF(Data!A:A,Vitezistii!B35)</f>
        <v>1.8108349139914631E-3</v>
      </c>
    </row>
    <row r="36" spans="1:20" ht="13.8" x14ac:dyDescent="0.3">
      <c r="A36" s="42">
        <v>35</v>
      </c>
      <c r="B36" s="42" t="s">
        <v>55</v>
      </c>
      <c r="C36" s="43">
        <f>IFERROR(IF(SUMIFS(Data!$K:$K,Data!$A:$A,Vitezistii!$B36,Data!$C:$C,Vitezistii!C$1)=0," ",SUMIFS(Data!$K:$K,Data!$A:$A,Vitezistii!$B36,Data!$C:$C,Vitezistii!C$1))+SUMIFS(Data!$Q:$Q,Data!$A:$A,Vitezistii!$B36,Data!$C:$C,Vitezistii!C$1),0)</f>
        <v>1</v>
      </c>
      <c r="D36" s="43">
        <f>IFERROR(IF(SUMIFS(Data!$K:$K,Data!$A:$A,Vitezistii!$B36,Data!$C:$C,Vitezistii!D$1)=0," ",SUMIFS(Data!$K:$K,Data!$A:$A,Vitezistii!$B36,Data!$C:$C,Vitezistii!D$1))+SUMIFS(Data!$Q:$Q,Data!$A:$A,Vitezistii!$B36,Data!$C:$C,Vitezistii!D$1),0)</f>
        <v>0</v>
      </c>
      <c r="E36" s="43">
        <f>IFERROR(IF(SUMIFS(Data!$K:$K,Data!$A:$A,Vitezistii!$B36,Data!$C:$C,Vitezistii!E$1)=0," ",SUMIFS(Data!$K:$K,Data!$A:$A,Vitezistii!$B36,Data!$C:$C,Vitezistii!E$1))+SUMIFS(Data!$Q:$Q,Data!$A:$A,Vitezistii!$B36,Data!$C:$C,Vitezistii!E$1),0)</f>
        <v>1</v>
      </c>
      <c r="F36" s="43">
        <f>IFERROR(IF(SUMIFS(Data!$K:$K,Data!$A:$A,Vitezistii!$B36,Data!$C:$C,Vitezistii!F$1)=0," ",SUMIFS(Data!$K:$K,Data!$A:$A,Vitezistii!$B36,Data!$C:$C,Vitezistii!F$1))+SUMIFS(Data!$Q:$Q,Data!$A:$A,Vitezistii!$B36,Data!$C:$C,Vitezistii!F$1),0)</f>
        <v>0</v>
      </c>
      <c r="G36" s="43">
        <f>IFERROR(IF(SUMIFS(Data!$K:$K,Data!$A:$A,Vitezistii!$B36,Data!$C:$C,Vitezistii!G$1)=0," ",SUMIFS(Data!$K:$K,Data!$A:$A,Vitezistii!$B36,Data!$C:$C,Vitezistii!G$1))+SUMIFS(Data!$Q:$Q,Data!$A:$A,Vitezistii!$B36,Data!$C:$C,Vitezistii!G$1),0)</f>
        <v>0</v>
      </c>
      <c r="H36" s="43">
        <f>IFERROR(IF(SUMIFS(Data!$K:$K,Data!$A:$A,Vitezistii!$B36,Data!$C:$C,Vitezistii!H$1)=0," ",SUMIFS(Data!$K:$K,Data!$A:$A,Vitezistii!$B36,Data!$C:$C,Vitezistii!H$1))+SUMIFS(Data!$Q:$Q,Data!$A:$A,Vitezistii!$B36,Data!$C:$C,Vitezistii!H$1),0)</f>
        <v>0</v>
      </c>
      <c r="I36" s="43">
        <f>IFERROR(IF(SUMIFS(Data!$K:$K,Data!$A:$A,Vitezistii!$B36,Data!$C:$C,Vitezistii!I$1)=0," ",SUMIFS(Data!$K:$K,Data!$A:$A,Vitezistii!$B36,Data!$C:$C,Vitezistii!I$1))+SUMIFS(Data!$Q:$Q,Data!$A:$A,Vitezistii!$B36,Data!$C:$C,Vitezistii!I$1),0)</f>
        <v>1</v>
      </c>
      <c r="J36" s="43">
        <f>IFERROR(IF(SUMIFS(Data!$K:$K,Data!$A:$A,Vitezistii!$B36,Data!$C:$C,Vitezistii!J$1)=0," ",SUMIFS(Data!$K:$K,Data!$A:$A,Vitezistii!$B36,Data!$C:$C,Vitezistii!J$1))+SUMIFS(Data!$Q:$Q,Data!$A:$A,Vitezistii!$B36,Data!$C:$C,Vitezistii!J$1),0)</f>
        <v>0</v>
      </c>
      <c r="K36" s="43">
        <f>IFERROR(IF(SUMIFS(Data!$K:$K,Data!$A:$A,Vitezistii!$B36,Data!$C:$C,Vitezistii!K$1)=0," ",SUMIFS(Data!$K:$K,Data!$A:$A,Vitezistii!$B36,Data!$C:$C,Vitezistii!K$1))+SUMIFS(Data!$Q:$Q,Data!$A:$A,Vitezistii!$B36,Data!$C:$C,Vitezistii!K$1),0)</f>
        <v>1</v>
      </c>
      <c r="L36" s="43">
        <f>IFERROR(IF(SUMIFS(Data!$K:$K,Data!$A:$A,Vitezistii!$B36,Data!$C:$C,Vitezistii!L$1)=0," ",SUMIFS(Data!$K:$K,Data!$A:$A,Vitezistii!$B36,Data!$C:$C,Vitezistii!L$1))+SUMIFS(Data!$Q:$Q,Data!$A:$A,Vitezistii!$B36,Data!$C:$C,Vitezistii!L$1),0)</f>
        <v>0</v>
      </c>
      <c r="M36" s="43">
        <f>IFERROR(IF(SUMIFS(Data!$K:$K,Data!$A:$A,Vitezistii!$B36,Data!$C:$C,Vitezistii!M$1)=0," ",SUMIFS(Data!$K:$K,Data!$A:$A,Vitezistii!$B36,Data!$C:$C,Vitezistii!M$1))+SUMIFS(Data!$Q:$Q,Data!$A:$A,Vitezistii!$B36,Data!$C:$C,Vitezistii!M$1),0)</f>
        <v>0</v>
      </c>
      <c r="N36" s="43">
        <f>IFERROR(IF(SUMIFS(Data!$K:$K,Data!$A:$A,Vitezistii!$B36,Data!$C:$C,Vitezistii!N$1)=0," ",SUMIFS(Data!$K:$K,Data!$A:$A,Vitezistii!$B36,Data!$C:$C,Vitezistii!N$1))+SUMIFS(Data!$Q:$Q,Data!$A:$A,Vitezistii!$B36,Data!$C:$C,Vitezistii!N$1),0)</f>
        <v>0</v>
      </c>
      <c r="O36" s="43">
        <f>IFERROR(IF(SUMIFS(Data!$K:$K,Data!$A:$A,Vitezistii!$B36,Data!$C:$C,Vitezistii!O$1)=0," ",SUMIFS(Data!$K:$K,Data!$A:$A,Vitezistii!$B36,Data!$C:$C,Vitezistii!O$1))+SUMIFS(Data!$Q:$Q,Data!$A:$A,Vitezistii!$B36,Data!$C:$C,Vitezistii!O$1),0)</f>
        <v>0</v>
      </c>
      <c r="P36" s="43">
        <f>IFERROR(IF(SUMIFS(Data!$K:$K,Data!$A:$A,Vitezistii!$B36,Data!$C:$C,Vitezistii!P$1)=0," ",SUMIFS(Data!$K:$K,Data!$A:$A,Vitezistii!$B36,Data!$C:$C,Vitezistii!P$1))+SUMIFS(Data!$Q:$Q,Data!$A:$A,Vitezistii!$B36,Data!$C:$C,Vitezistii!P$1),0)</f>
        <v>0</v>
      </c>
      <c r="Q36" s="43">
        <f>IFERROR(IF(SUMIFS(Data!$K:$K,Data!$A:$A,Vitezistii!$B36,Data!$C:$C,Vitezistii!Q$1)=0," ",SUMIFS(Data!$K:$K,Data!$A:$A,Vitezistii!$B36,Data!$C:$C,Vitezistii!Q$1))+SUMIFS(Data!$Q:$Q,Data!$A:$A,Vitezistii!$B36,Data!$C:$C,Vitezistii!Q$1),0)</f>
        <v>0</v>
      </c>
      <c r="R36" s="43">
        <f t="shared" si="0"/>
        <v>4</v>
      </c>
      <c r="S36" s="43">
        <f>SUMIFS(Data!D:D,Data!A:A,Vitezistii!B36)</f>
        <v>110</v>
      </c>
      <c r="T36" s="17">
        <f>SUMIFS(Data!I:I,Data!A:A,Vitezistii!B36)/COUNTIF(Data!A:A,Vitezistii!B36)</f>
        <v>3.6896001029521801E-3</v>
      </c>
    </row>
    <row r="37" spans="1:20" ht="13.8" x14ac:dyDescent="0.3">
      <c r="A37" s="42">
        <v>36</v>
      </c>
      <c r="B37" s="42" t="s">
        <v>205</v>
      </c>
      <c r="C37" s="43">
        <f>IFERROR(IF(SUMIFS(Data!$K:$K,Data!$A:$A,Vitezistii!$B37,Data!$C:$C,Vitezistii!C$1)=0," ",SUMIFS(Data!$K:$K,Data!$A:$A,Vitezistii!$B37,Data!$C:$C,Vitezistii!C$1))+SUMIFS(Data!$Q:$Q,Data!$A:$A,Vitezistii!$B37,Data!$C:$C,Vitezistii!C$1),0)</f>
        <v>3</v>
      </c>
      <c r="D37" s="43">
        <f>IFERROR(IF(SUMIFS(Data!$K:$K,Data!$A:$A,Vitezistii!$B37,Data!$C:$C,Vitezistii!D$1)=0," ",SUMIFS(Data!$K:$K,Data!$A:$A,Vitezistii!$B37,Data!$C:$C,Vitezistii!D$1))+SUMIFS(Data!$Q:$Q,Data!$A:$A,Vitezistii!$B37,Data!$C:$C,Vitezistii!D$1),0)</f>
        <v>0</v>
      </c>
      <c r="E37" s="43">
        <f>IFERROR(IF(SUMIFS(Data!$K:$K,Data!$A:$A,Vitezistii!$B37,Data!$C:$C,Vitezistii!E$1)=0," ",SUMIFS(Data!$K:$K,Data!$A:$A,Vitezistii!$B37,Data!$C:$C,Vitezistii!E$1))+SUMIFS(Data!$Q:$Q,Data!$A:$A,Vitezistii!$B37,Data!$C:$C,Vitezistii!E$1),0)</f>
        <v>0</v>
      </c>
      <c r="F37" s="43">
        <f>IFERROR(IF(SUMIFS(Data!$K:$K,Data!$A:$A,Vitezistii!$B37,Data!$C:$C,Vitezistii!F$1)=0," ",SUMIFS(Data!$K:$K,Data!$A:$A,Vitezistii!$B37,Data!$C:$C,Vitezistii!F$1))+SUMIFS(Data!$Q:$Q,Data!$A:$A,Vitezistii!$B37,Data!$C:$C,Vitezistii!F$1),0)</f>
        <v>0</v>
      </c>
      <c r="G37" s="43">
        <f>IFERROR(IF(SUMIFS(Data!$K:$K,Data!$A:$A,Vitezistii!$B37,Data!$C:$C,Vitezistii!G$1)=0," ",SUMIFS(Data!$K:$K,Data!$A:$A,Vitezistii!$B37,Data!$C:$C,Vitezistii!G$1))+SUMIFS(Data!$Q:$Q,Data!$A:$A,Vitezistii!$B37,Data!$C:$C,Vitezistii!G$1),0)</f>
        <v>0</v>
      </c>
      <c r="H37" s="43">
        <f>IFERROR(IF(SUMIFS(Data!$K:$K,Data!$A:$A,Vitezistii!$B37,Data!$C:$C,Vitezistii!H$1)=0," ",SUMIFS(Data!$K:$K,Data!$A:$A,Vitezistii!$B37,Data!$C:$C,Vitezistii!H$1))+SUMIFS(Data!$Q:$Q,Data!$A:$A,Vitezistii!$B37,Data!$C:$C,Vitezistii!H$1),0)</f>
        <v>0</v>
      </c>
      <c r="I37" s="43">
        <f>IFERROR(IF(SUMIFS(Data!$K:$K,Data!$A:$A,Vitezistii!$B37,Data!$C:$C,Vitezistii!I$1)=0," ",SUMIFS(Data!$K:$K,Data!$A:$A,Vitezistii!$B37,Data!$C:$C,Vitezistii!I$1))+SUMIFS(Data!$Q:$Q,Data!$A:$A,Vitezistii!$B37,Data!$C:$C,Vitezistii!I$1),0)</f>
        <v>0</v>
      </c>
      <c r="J37" s="43">
        <f>IFERROR(IF(SUMIFS(Data!$K:$K,Data!$A:$A,Vitezistii!$B37,Data!$C:$C,Vitezistii!J$1)=0," ",SUMIFS(Data!$K:$K,Data!$A:$A,Vitezistii!$B37,Data!$C:$C,Vitezistii!J$1))+SUMIFS(Data!$Q:$Q,Data!$A:$A,Vitezistii!$B37,Data!$C:$C,Vitezistii!J$1),0)</f>
        <v>0</v>
      </c>
      <c r="K37" s="43">
        <f>IFERROR(IF(SUMIFS(Data!$K:$K,Data!$A:$A,Vitezistii!$B37,Data!$C:$C,Vitezistii!K$1)=0," ",SUMIFS(Data!$K:$K,Data!$A:$A,Vitezistii!$B37,Data!$C:$C,Vitezistii!K$1))+SUMIFS(Data!$Q:$Q,Data!$A:$A,Vitezistii!$B37,Data!$C:$C,Vitezistii!K$1),0)</f>
        <v>0</v>
      </c>
      <c r="L37" s="43">
        <f>IFERROR(IF(SUMIFS(Data!$K:$K,Data!$A:$A,Vitezistii!$B37,Data!$C:$C,Vitezistii!L$1)=0," ",SUMIFS(Data!$K:$K,Data!$A:$A,Vitezistii!$B37,Data!$C:$C,Vitezistii!L$1))+SUMIFS(Data!$Q:$Q,Data!$A:$A,Vitezistii!$B37,Data!$C:$C,Vitezistii!L$1),0)</f>
        <v>0</v>
      </c>
      <c r="M37" s="43">
        <f>IFERROR(IF(SUMIFS(Data!$K:$K,Data!$A:$A,Vitezistii!$B37,Data!$C:$C,Vitezistii!M$1)=0," ",SUMIFS(Data!$K:$K,Data!$A:$A,Vitezistii!$B37,Data!$C:$C,Vitezistii!M$1))+SUMIFS(Data!$Q:$Q,Data!$A:$A,Vitezistii!$B37,Data!$C:$C,Vitezistii!M$1),0)</f>
        <v>0</v>
      </c>
      <c r="N37" s="43">
        <f>IFERROR(IF(SUMIFS(Data!$K:$K,Data!$A:$A,Vitezistii!$B37,Data!$C:$C,Vitezistii!N$1)=0," ",SUMIFS(Data!$K:$K,Data!$A:$A,Vitezistii!$B37,Data!$C:$C,Vitezistii!N$1))+SUMIFS(Data!$Q:$Q,Data!$A:$A,Vitezistii!$B37,Data!$C:$C,Vitezistii!N$1),0)</f>
        <v>0</v>
      </c>
      <c r="O37" s="43">
        <f>IFERROR(IF(SUMIFS(Data!$K:$K,Data!$A:$A,Vitezistii!$B37,Data!$C:$C,Vitezistii!O$1)=0," ",SUMIFS(Data!$K:$K,Data!$A:$A,Vitezistii!$B37,Data!$C:$C,Vitezistii!O$1))+SUMIFS(Data!$Q:$Q,Data!$A:$A,Vitezistii!$B37,Data!$C:$C,Vitezistii!O$1),0)</f>
        <v>0</v>
      </c>
      <c r="P37" s="43">
        <f>IFERROR(IF(SUMIFS(Data!$K:$K,Data!$A:$A,Vitezistii!$B37,Data!$C:$C,Vitezistii!P$1)=0," ",SUMIFS(Data!$K:$K,Data!$A:$A,Vitezistii!$B37,Data!$C:$C,Vitezistii!P$1))+SUMIFS(Data!$Q:$Q,Data!$A:$A,Vitezistii!$B37,Data!$C:$C,Vitezistii!P$1),0)</f>
        <v>0</v>
      </c>
      <c r="Q37" s="43">
        <f>IFERROR(IF(SUMIFS(Data!$K:$K,Data!$A:$A,Vitezistii!$B37,Data!$C:$C,Vitezistii!Q$1)=0," ",SUMIFS(Data!$K:$K,Data!$A:$A,Vitezistii!$B37,Data!$C:$C,Vitezistii!Q$1))+SUMIFS(Data!$Q:$Q,Data!$A:$A,Vitezistii!$B37,Data!$C:$C,Vitezistii!Q$1),0)</f>
        <v>0</v>
      </c>
      <c r="R37" s="43">
        <f t="shared" si="0"/>
        <v>3</v>
      </c>
      <c r="S37" s="43">
        <f>SUMIFS(Data!D:D,Data!A:A,Vitezistii!B37)</f>
        <v>30.9</v>
      </c>
      <c r="T37" s="17">
        <f>SUMIFS(Data!I:I,Data!A:A,Vitezistii!B37)/COUNTIF(Data!A:A,Vitezistii!B37)</f>
        <v>1.1123971193415635E-3</v>
      </c>
    </row>
    <row r="38" spans="1:20" ht="13.8" x14ac:dyDescent="0.3">
      <c r="A38" s="42">
        <v>37</v>
      </c>
      <c r="B38" s="42" t="s">
        <v>80</v>
      </c>
      <c r="C38" s="43">
        <f>IFERROR(IF(SUMIFS(Data!$K:$K,Data!$A:$A,Vitezistii!$B38,Data!$C:$C,Vitezistii!C$1)=0," ",SUMIFS(Data!$K:$K,Data!$A:$A,Vitezistii!$B38,Data!$C:$C,Vitezistii!C$1))+SUMIFS(Data!$Q:$Q,Data!$A:$A,Vitezistii!$B38,Data!$C:$C,Vitezistii!C$1),0)</f>
        <v>0</v>
      </c>
      <c r="D38" s="43">
        <f>IFERROR(IF(SUMIFS(Data!$K:$K,Data!$A:$A,Vitezistii!$B38,Data!$C:$C,Vitezistii!D$1)=0," ",SUMIFS(Data!$K:$K,Data!$A:$A,Vitezistii!$B38,Data!$C:$C,Vitezistii!D$1))+SUMIFS(Data!$Q:$Q,Data!$A:$A,Vitezistii!$B38,Data!$C:$C,Vitezistii!D$1),0)</f>
        <v>0</v>
      </c>
      <c r="E38" s="43">
        <f>IFERROR(IF(SUMIFS(Data!$K:$K,Data!$A:$A,Vitezistii!$B38,Data!$C:$C,Vitezistii!E$1)=0," ",SUMIFS(Data!$K:$K,Data!$A:$A,Vitezistii!$B38,Data!$C:$C,Vitezistii!E$1))+SUMIFS(Data!$Q:$Q,Data!$A:$A,Vitezistii!$B38,Data!$C:$C,Vitezistii!E$1),0)</f>
        <v>0</v>
      </c>
      <c r="F38" s="43">
        <f>IFERROR(IF(SUMIFS(Data!$K:$K,Data!$A:$A,Vitezistii!$B38,Data!$C:$C,Vitezistii!F$1)=0," ",SUMIFS(Data!$K:$K,Data!$A:$A,Vitezistii!$B38,Data!$C:$C,Vitezistii!F$1))+SUMIFS(Data!$Q:$Q,Data!$A:$A,Vitezistii!$B38,Data!$C:$C,Vitezistii!F$1),0)</f>
        <v>0</v>
      </c>
      <c r="G38" s="43">
        <f>IFERROR(IF(SUMIFS(Data!$K:$K,Data!$A:$A,Vitezistii!$B38,Data!$C:$C,Vitezistii!G$1)=0," ",SUMIFS(Data!$K:$K,Data!$A:$A,Vitezistii!$B38,Data!$C:$C,Vitezistii!G$1))+SUMIFS(Data!$Q:$Q,Data!$A:$A,Vitezistii!$B38,Data!$C:$C,Vitezistii!G$1),0)</f>
        <v>0</v>
      </c>
      <c r="H38" s="43">
        <f>IFERROR(IF(SUMIFS(Data!$K:$K,Data!$A:$A,Vitezistii!$B38,Data!$C:$C,Vitezistii!H$1)=0," ",SUMIFS(Data!$K:$K,Data!$A:$A,Vitezistii!$B38,Data!$C:$C,Vitezistii!H$1))+SUMIFS(Data!$Q:$Q,Data!$A:$A,Vitezistii!$B38,Data!$C:$C,Vitezistii!H$1),0)</f>
        <v>0</v>
      </c>
      <c r="I38" s="43">
        <f>IFERROR(IF(SUMIFS(Data!$K:$K,Data!$A:$A,Vitezistii!$B38,Data!$C:$C,Vitezistii!I$1)=0," ",SUMIFS(Data!$K:$K,Data!$A:$A,Vitezistii!$B38,Data!$C:$C,Vitezistii!I$1))+SUMIFS(Data!$Q:$Q,Data!$A:$A,Vitezistii!$B38,Data!$C:$C,Vitezistii!I$1),0)</f>
        <v>0</v>
      </c>
      <c r="J38" s="43">
        <f>IFERROR(IF(SUMIFS(Data!$K:$K,Data!$A:$A,Vitezistii!$B38,Data!$C:$C,Vitezistii!J$1)=0," ",SUMIFS(Data!$K:$K,Data!$A:$A,Vitezistii!$B38,Data!$C:$C,Vitezistii!J$1))+SUMIFS(Data!$Q:$Q,Data!$A:$A,Vitezistii!$B38,Data!$C:$C,Vitezistii!J$1),0)</f>
        <v>0</v>
      </c>
      <c r="K38" s="43">
        <f>IFERROR(IF(SUMIFS(Data!$K:$K,Data!$A:$A,Vitezistii!$B38,Data!$C:$C,Vitezistii!K$1)=0," ",SUMIFS(Data!$K:$K,Data!$A:$A,Vitezistii!$B38,Data!$C:$C,Vitezistii!K$1))+SUMIFS(Data!$Q:$Q,Data!$A:$A,Vitezistii!$B38,Data!$C:$C,Vitezistii!K$1),0)</f>
        <v>0</v>
      </c>
      <c r="L38" s="43">
        <f>IFERROR(IF(SUMIFS(Data!$K:$K,Data!$A:$A,Vitezistii!$B38,Data!$C:$C,Vitezistii!L$1)=0," ",SUMIFS(Data!$K:$K,Data!$A:$A,Vitezistii!$B38,Data!$C:$C,Vitezistii!L$1))+SUMIFS(Data!$Q:$Q,Data!$A:$A,Vitezistii!$B38,Data!$C:$C,Vitezistii!L$1),0)</f>
        <v>0</v>
      </c>
      <c r="M38" s="43">
        <f>IFERROR(IF(SUMIFS(Data!$K:$K,Data!$A:$A,Vitezistii!$B38,Data!$C:$C,Vitezistii!M$1)=0," ",SUMIFS(Data!$K:$K,Data!$A:$A,Vitezistii!$B38,Data!$C:$C,Vitezistii!M$1))+SUMIFS(Data!$Q:$Q,Data!$A:$A,Vitezistii!$B38,Data!$C:$C,Vitezistii!M$1),0)</f>
        <v>0</v>
      </c>
      <c r="N38" s="43">
        <f>IFERROR(IF(SUMIFS(Data!$K:$K,Data!$A:$A,Vitezistii!$B38,Data!$C:$C,Vitezistii!N$1)=0," ",SUMIFS(Data!$K:$K,Data!$A:$A,Vitezistii!$B38,Data!$C:$C,Vitezistii!N$1))+SUMIFS(Data!$Q:$Q,Data!$A:$A,Vitezistii!$B38,Data!$C:$C,Vitezistii!N$1),0)</f>
        <v>0</v>
      </c>
      <c r="O38" s="43">
        <f>IFERROR(IF(SUMIFS(Data!$K:$K,Data!$A:$A,Vitezistii!$B38,Data!$C:$C,Vitezistii!O$1)=0," ",SUMIFS(Data!$K:$K,Data!$A:$A,Vitezistii!$B38,Data!$C:$C,Vitezistii!O$1))+SUMIFS(Data!$Q:$Q,Data!$A:$A,Vitezistii!$B38,Data!$C:$C,Vitezistii!O$1),0)</f>
        <v>0</v>
      </c>
      <c r="P38" s="43">
        <f>IFERROR(IF(SUMIFS(Data!$K:$K,Data!$A:$A,Vitezistii!$B38,Data!$C:$C,Vitezistii!P$1)=0," ",SUMIFS(Data!$K:$K,Data!$A:$A,Vitezistii!$B38,Data!$C:$C,Vitezistii!P$1))+SUMIFS(Data!$Q:$Q,Data!$A:$A,Vitezistii!$B38,Data!$C:$C,Vitezistii!P$1),0)</f>
        <v>0</v>
      </c>
      <c r="Q38" s="43">
        <f>IFERROR(IF(SUMIFS(Data!$K:$K,Data!$A:$A,Vitezistii!$B38,Data!$C:$C,Vitezistii!Q$1)=0," ",SUMIFS(Data!$K:$K,Data!$A:$A,Vitezistii!$B38,Data!$C:$C,Vitezistii!Q$1))+SUMIFS(Data!$Q:$Q,Data!$A:$A,Vitezistii!$B38,Data!$C:$C,Vitezistii!Q$1),0)</f>
        <v>0</v>
      </c>
      <c r="R38" s="43">
        <f t="shared" si="0"/>
        <v>0</v>
      </c>
      <c r="S38" s="43">
        <f>SUMIFS(Data!D:D,Data!A:A,Vitezistii!B38)</f>
        <v>868.11999999999989</v>
      </c>
      <c r="T38" s="17">
        <f>SUMIFS(Data!I:I,Data!A:A,Vitezistii!B38)/COUNTIF(Data!A:A,Vitezistii!B38)</f>
        <v>7.3110583092101172E-3</v>
      </c>
    </row>
    <row r="39" spans="1:20" ht="13.8" x14ac:dyDescent="0.3">
      <c r="A39" s="42">
        <v>38</v>
      </c>
      <c r="B39" s="42"/>
      <c r="C39" s="43"/>
      <c r="D39" s="43"/>
      <c r="E39" s="43"/>
      <c r="F39" s="43" t="str">
        <f>IF(SUMIFS(Data!$S:$S,Data!$A:$A,$B39,Data!$C:$C,F$1)=0,"",SUMIFS(Data!$S:$S,Data!$A:$A,$B39,Data!$C:$C,F$1))</f>
        <v/>
      </c>
      <c r="G39" s="43" t="str">
        <f>IF(SUMIFS(Data!$S:$S,Data!$A:$A,$B39,Data!$C:$C,G$1)=0,"",SUMIFS(Data!$S:$S,Data!$A:$A,$B39,Data!$C:$C,G$1))</f>
        <v/>
      </c>
      <c r="H39" s="43" t="str">
        <f>IF(SUMIFS(Data!$S:$S,Data!$A:$A,$B39,Data!$C:$C,H$1)=0,"",SUMIFS(Data!$S:$S,Data!$A:$A,$B39,Data!$C:$C,H$1))</f>
        <v/>
      </c>
      <c r="I39" s="43" t="str">
        <f>IF(SUMIFS(Data!$S:$S,Data!$A:$A,$B39,Data!$C:$C,I$1)=0,"",SUMIFS(Data!$S:$S,Data!$A:$A,$B39,Data!$C:$C,I$1))</f>
        <v/>
      </c>
      <c r="J39" s="43" t="str">
        <f>IF(SUMIFS(Data!$S:$S,Data!$A:$A,$B39,Data!$C:$C,J$1)=0,"",SUMIFS(Data!$S:$S,Data!$A:$A,$B39,Data!$C:$C,J$1))</f>
        <v/>
      </c>
      <c r="K39" s="43" t="str">
        <f>IF(SUMIFS(Data!$S:$S,Data!$A:$A,$B39,Data!$C:$C,K$1)=0,"",SUMIFS(Data!$S:$S,Data!$A:$A,$B39,Data!$C:$C,K$1))</f>
        <v/>
      </c>
      <c r="L39" s="43" t="str">
        <f>IF(SUMIFS(Data!$S:$S,Data!$A:$A,$B39,Data!$C:$C,L$1)=0,"",SUMIFS(Data!$S:$S,Data!$A:$A,$B39,Data!$C:$C,L$1))</f>
        <v/>
      </c>
      <c r="M39" s="43" t="str">
        <f>IF(SUMIFS(Data!$S:$S,Data!$A:$A,$B39,Data!$C:$C,M$1)=0,"",SUMIFS(Data!$S:$S,Data!$A:$A,$B39,Data!$C:$C,M$1))</f>
        <v/>
      </c>
      <c r="N39" s="43" t="str">
        <f>IF(SUMIFS(Data!$S:$S,Data!$A:$A,$B39,Data!$C:$C,N$1)=0,"",SUMIFS(Data!$S:$S,Data!$A:$A,$B39,Data!$C:$C,N$1))</f>
        <v/>
      </c>
      <c r="O39" s="43" t="str">
        <f>IF(SUMIFS(Data!$S:$S,Data!$A:$A,$B39,Data!$C:$C,O$1)=0,"",SUMIFS(Data!$S:$S,Data!$A:$A,$B39,Data!$C:$C,O$1))</f>
        <v/>
      </c>
      <c r="P39" s="43" t="str">
        <f>IF(SUMIFS(Data!$S:$S,Data!$A:$A,$B39,Data!$C:$C,P$1)=0,"",SUMIFS(Data!$S:$S,Data!$A:$A,$B39,Data!$C:$C,P$1))</f>
        <v/>
      </c>
      <c r="Q39" s="43" t="str">
        <f>IF(SUMIFS(Data!$S:$S,Data!$A:$A,$B39,Data!$C:$C,Q$1)=0,"",SUMIFS(Data!$S:$S,Data!$A:$A,$B39,Data!$C:$C,Q$1))</f>
        <v/>
      </c>
      <c r="R39" s="43">
        <f t="shared" ref="R39:R43" si="1">SUM(C39:Q39)</f>
        <v>0</v>
      </c>
      <c r="S39" s="43">
        <f>SUMIFS(Data!D:D,Data!A:A,Vitezistii!B63)</f>
        <v>0</v>
      </c>
      <c r="T39" s="17"/>
    </row>
    <row r="40" spans="1:20" ht="13.8" x14ac:dyDescent="0.3">
      <c r="A40" s="42">
        <v>39</v>
      </c>
      <c r="B40" s="42"/>
      <c r="C40" s="43"/>
      <c r="D40" s="43"/>
      <c r="E40" s="43"/>
      <c r="F40" s="43" t="str">
        <f>IF(SUMIFS(Data!$S:$S,Data!$A:$A,$B40,Data!$C:$C,F$1)=0,"",SUMIFS(Data!$S:$S,Data!$A:$A,$B40,Data!$C:$C,F$1))</f>
        <v/>
      </c>
      <c r="G40" s="43" t="str">
        <f>IF(SUMIFS(Data!$S:$S,Data!$A:$A,$B40,Data!$C:$C,G$1)=0,"",SUMIFS(Data!$S:$S,Data!$A:$A,$B40,Data!$C:$C,G$1))</f>
        <v/>
      </c>
      <c r="H40" s="43" t="str">
        <f>IF(SUMIFS(Data!$S:$S,Data!$A:$A,$B40,Data!$C:$C,H$1)=0,"",SUMIFS(Data!$S:$S,Data!$A:$A,$B40,Data!$C:$C,H$1))</f>
        <v/>
      </c>
      <c r="I40" s="43" t="str">
        <f>IF(SUMIFS(Data!$S:$S,Data!$A:$A,$B40,Data!$C:$C,I$1)=0,"",SUMIFS(Data!$S:$S,Data!$A:$A,$B40,Data!$C:$C,I$1))</f>
        <v/>
      </c>
      <c r="J40" s="43" t="str">
        <f>IF(SUMIFS(Data!$S:$S,Data!$A:$A,$B40,Data!$C:$C,J$1)=0,"",SUMIFS(Data!$S:$S,Data!$A:$A,$B40,Data!$C:$C,J$1))</f>
        <v/>
      </c>
      <c r="K40" s="43" t="str">
        <f>IF(SUMIFS(Data!$S:$S,Data!$A:$A,$B40,Data!$C:$C,K$1)=0,"",SUMIFS(Data!$S:$S,Data!$A:$A,$B40,Data!$C:$C,K$1))</f>
        <v/>
      </c>
      <c r="L40" s="43" t="str">
        <f>IF(SUMIFS(Data!$S:$S,Data!$A:$A,$B40,Data!$C:$C,L$1)=0,"",SUMIFS(Data!$S:$S,Data!$A:$A,$B40,Data!$C:$C,L$1))</f>
        <v/>
      </c>
      <c r="M40" s="43" t="str">
        <f>IF(SUMIFS(Data!$S:$S,Data!$A:$A,$B40,Data!$C:$C,M$1)=0,"",SUMIFS(Data!$S:$S,Data!$A:$A,$B40,Data!$C:$C,M$1))</f>
        <v/>
      </c>
      <c r="N40" s="43" t="str">
        <f>IF(SUMIFS(Data!$S:$S,Data!$A:$A,$B40,Data!$C:$C,N$1)=0,"",SUMIFS(Data!$S:$S,Data!$A:$A,$B40,Data!$C:$C,N$1))</f>
        <v/>
      </c>
      <c r="O40" s="43" t="str">
        <f>IF(SUMIFS(Data!$S:$S,Data!$A:$A,$B40,Data!$C:$C,O$1)=0,"",SUMIFS(Data!$S:$S,Data!$A:$A,$B40,Data!$C:$C,O$1))</f>
        <v/>
      </c>
      <c r="P40" s="43" t="str">
        <f>IF(SUMIFS(Data!$S:$S,Data!$A:$A,$B40,Data!$C:$C,P$1)=0,"",SUMIFS(Data!$S:$S,Data!$A:$A,$B40,Data!$C:$C,P$1))</f>
        <v/>
      </c>
      <c r="Q40" s="43" t="str">
        <f>IF(SUMIFS(Data!$S:$S,Data!$A:$A,$B40,Data!$C:$C,Q$1)=0,"",SUMIFS(Data!$S:$S,Data!$A:$A,$B40,Data!$C:$C,Q$1))</f>
        <v/>
      </c>
      <c r="R40" s="43">
        <f t="shared" si="1"/>
        <v>0</v>
      </c>
      <c r="S40" s="43">
        <f>SUMIFS(Data!D:D,Data!A:A,Vitezistii!B64)</f>
        <v>0</v>
      </c>
      <c r="T40" s="17"/>
    </row>
    <row r="41" spans="1:20" ht="13.8" x14ac:dyDescent="0.3">
      <c r="A41" s="42">
        <v>40</v>
      </c>
      <c r="B41" s="42"/>
      <c r="C41" s="43"/>
      <c r="D41" s="43"/>
      <c r="E41" s="43"/>
      <c r="F41" s="43" t="str">
        <f>IF(SUMIFS(Data!$S:$S,Data!$A:$A,$B41,Data!$C:$C,F$1)=0,"",SUMIFS(Data!$S:$S,Data!$A:$A,$B41,Data!$C:$C,F$1))</f>
        <v/>
      </c>
      <c r="G41" s="43" t="str">
        <f>IF(SUMIFS(Data!$S:$S,Data!$A:$A,$B41,Data!$C:$C,G$1)=0,"",SUMIFS(Data!$S:$S,Data!$A:$A,$B41,Data!$C:$C,G$1))</f>
        <v/>
      </c>
      <c r="H41" s="43" t="str">
        <f>IF(SUMIFS(Data!$S:$S,Data!$A:$A,$B41,Data!$C:$C,H$1)=0,"",SUMIFS(Data!$S:$S,Data!$A:$A,$B41,Data!$C:$C,H$1))</f>
        <v/>
      </c>
      <c r="I41" s="43" t="str">
        <f>IF(SUMIFS(Data!$S:$S,Data!$A:$A,$B41,Data!$C:$C,I$1)=0,"",SUMIFS(Data!$S:$S,Data!$A:$A,$B41,Data!$C:$C,I$1))</f>
        <v/>
      </c>
      <c r="J41" s="43" t="str">
        <f>IF(SUMIFS(Data!$S:$S,Data!$A:$A,$B41,Data!$C:$C,J$1)=0,"",SUMIFS(Data!$S:$S,Data!$A:$A,$B41,Data!$C:$C,J$1))</f>
        <v/>
      </c>
      <c r="K41" s="43" t="str">
        <f>IF(SUMIFS(Data!$S:$S,Data!$A:$A,$B41,Data!$C:$C,K$1)=0,"",SUMIFS(Data!$S:$S,Data!$A:$A,$B41,Data!$C:$C,K$1))</f>
        <v/>
      </c>
      <c r="L41" s="43" t="str">
        <f>IF(SUMIFS(Data!$S:$S,Data!$A:$A,$B41,Data!$C:$C,L$1)=0,"",SUMIFS(Data!$S:$S,Data!$A:$A,$B41,Data!$C:$C,L$1))</f>
        <v/>
      </c>
      <c r="M41" s="43" t="str">
        <f>IF(SUMIFS(Data!$S:$S,Data!$A:$A,$B41,Data!$C:$C,M$1)=0,"",SUMIFS(Data!$S:$S,Data!$A:$A,$B41,Data!$C:$C,M$1))</f>
        <v/>
      </c>
      <c r="N41" s="43" t="str">
        <f>IF(SUMIFS(Data!$S:$S,Data!$A:$A,$B41,Data!$C:$C,N$1)=0,"",SUMIFS(Data!$S:$S,Data!$A:$A,$B41,Data!$C:$C,N$1))</f>
        <v/>
      </c>
      <c r="O41" s="43" t="str">
        <f>IF(SUMIFS(Data!$S:$S,Data!$A:$A,$B41,Data!$C:$C,O$1)=0,"",SUMIFS(Data!$S:$S,Data!$A:$A,$B41,Data!$C:$C,O$1))</f>
        <v/>
      </c>
      <c r="P41" s="43" t="str">
        <f>IF(SUMIFS(Data!$S:$S,Data!$A:$A,$B41,Data!$C:$C,P$1)=0,"",SUMIFS(Data!$S:$S,Data!$A:$A,$B41,Data!$C:$C,P$1))</f>
        <v/>
      </c>
      <c r="Q41" s="43" t="str">
        <f>IF(SUMIFS(Data!$S:$S,Data!$A:$A,$B41,Data!$C:$C,Q$1)=0,"",SUMIFS(Data!$S:$S,Data!$A:$A,$B41,Data!$C:$C,Q$1))</f>
        <v/>
      </c>
      <c r="R41" s="43">
        <f t="shared" si="1"/>
        <v>0</v>
      </c>
      <c r="S41" s="43">
        <f>SUMIFS(Data!D:D,Data!A:A,Vitezistii!B65)</f>
        <v>0</v>
      </c>
      <c r="T41" s="17"/>
    </row>
    <row r="42" spans="1:20" ht="13.8" x14ac:dyDescent="0.3">
      <c r="A42" s="42">
        <v>41</v>
      </c>
      <c r="B42" s="42"/>
      <c r="C42" s="43"/>
      <c r="D42" s="43"/>
      <c r="E42" s="43"/>
      <c r="F42" s="43" t="str">
        <f>IF(SUMIFS(Data!$S:$S,Data!$A:$A,$B42,Data!$C:$C,F$1)=0,"",SUMIFS(Data!$S:$S,Data!$A:$A,$B42,Data!$C:$C,F$1))</f>
        <v/>
      </c>
      <c r="G42" s="43" t="str">
        <f>IF(SUMIFS(Data!$S:$S,Data!$A:$A,$B42,Data!$C:$C,G$1)=0,"",SUMIFS(Data!$S:$S,Data!$A:$A,$B42,Data!$C:$C,G$1))</f>
        <v/>
      </c>
      <c r="H42" s="43" t="str">
        <f>IF(SUMIFS(Data!$S:$S,Data!$A:$A,$B42,Data!$C:$C,H$1)=0,"",SUMIFS(Data!$S:$S,Data!$A:$A,$B42,Data!$C:$C,H$1))</f>
        <v/>
      </c>
      <c r="I42" s="43" t="str">
        <f>IF(SUMIFS(Data!$S:$S,Data!$A:$A,$B42,Data!$C:$C,I$1)=0,"",SUMIFS(Data!$S:$S,Data!$A:$A,$B42,Data!$C:$C,I$1))</f>
        <v/>
      </c>
      <c r="J42" s="43" t="str">
        <f>IF(SUMIFS(Data!$S:$S,Data!$A:$A,$B42,Data!$C:$C,J$1)=0,"",SUMIFS(Data!$S:$S,Data!$A:$A,$B42,Data!$C:$C,J$1))</f>
        <v/>
      </c>
      <c r="K42" s="43" t="str">
        <f>IF(SUMIFS(Data!$S:$S,Data!$A:$A,$B42,Data!$C:$C,K$1)=0,"",SUMIFS(Data!$S:$S,Data!$A:$A,$B42,Data!$C:$C,K$1))</f>
        <v/>
      </c>
      <c r="L42" s="43" t="str">
        <f>IF(SUMIFS(Data!$S:$S,Data!$A:$A,$B42,Data!$C:$C,L$1)=0,"",SUMIFS(Data!$S:$S,Data!$A:$A,$B42,Data!$C:$C,L$1))</f>
        <v/>
      </c>
      <c r="M42" s="43" t="str">
        <f>IF(SUMIFS(Data!$S:$S,Data!$A:$A,$B42,Data!$C:$C,M$1)=0,"",SUMIFS(Data!$S:$S,Data!$A:$A,$B42,Data!$C:$C,M$1))</f>
        <v/>
      </c>
      <c r="N42" s="43" t="str">
        <f>IF(SUMIFS(Data!$S:$S,Data!$A:$A,$B42,Data!$C:$C,N$1)=0,"",SUMIFS(Data!$S:$S,Data!$A:$A,$B42,Data!$C:$C,N$1))</f>
        <v/>
      </c>
      <c r="O42" s="43" t="str">
        <f>IF(SUMIFS(Data!$S:$S,Data!$A:$A,$B42,Data!$C:$C,O$1)=0,"",SUMIFS(Data!$S:$S,Data!$A:$A,$B42,Data!$C:$C,O$1))</f>
        <v/>
      </c>
      <c r="P42" s="43" t="str">
        <f>IF(SUMIFS(Data!$S:$S,Data!$A:$A,$B42,Data!$C:$C,P$1)=0,"",SUMIFS(Data!$S:$S,Data!$A:$A,$B42,Data!$C:$C,P$1))</f>
        <v/>
      </c>
      <c r="Q42" s="43" t="str">
        <f>IF(SUMIFS(Data!$S:$S,Data!$A:$A,$B42,Data!$C:$C,Q$1)=0,"",SUMIFS(Data!$S:$S,Data!$A:$A,$B42,Data!$C:$C,Q$1))</f>
        <v/>
      </c>
      <c r="R42" s="43">
        <f t="shared" si="1"/>
        <v>0</v>
      </c>
      <c r="S42" s="43">
        <f>SUMIFS(Data!D:D,Data!A:A,Vitezistii!B66)</f>
        <v>0</v>
      </c>
      <c r="T42" s="17"/>
    </row>
    <row r="43" spans="1:20" ht="13.8" x14ac:dyDescent="0.3">
      <c r="A43" s="42">
        <v>42</v>
      </c>
      <c r="B43" s="42"/>
      <c r="C43" s="43"/>
      <c r="D43" s="43"/>
      <c r="E43" s="43"/>
      <c r="F43" s="43" t="str">
        <f>IF(SUMIFS(Data!$S:$S,Data!$A:$A,$B43,Data!$C:$C,F$1)=0,"",SUMIFS(Data!$S:$S,Data!$A:$A,$B43,Data!$C:$C,F$1))</f>
        <v/>
      </c>
      <c r="G43" s="43" t="str">
        <f>IF(SUMIFS(Data!$S:$S,Data!$A:$A,$B43,Data!$C:$C,G$1)=0,"",SUMIFS(Data!$S:$S,Data!$A:$A,$B43,Data!$C:$C,G$1))</f>
        <v/>
      </c>
      <c r="H43" s="43" t="str">
        <f>IF(SUMIFS(Data!$S:$S,Data!$A:$A,$B43,Data!$C:$C,H$1)=0,"",SUMIFS(Data!$S:$S,Data!$A:$A,$B43,Data!$C:$C,H$1))</f>
        <v/>
      </c>
      <c r="I43" s="43" t="str">
        <f>IF(SUMIFS(Data!$S:$S,Data!$A:$A,$B43,Data!$C:$C,I$1)=0,"",SUMIFS(Data!$S:$S,Data!$A:$A,$B43,Data!$C:$C,I$1))</f>
        <v/>
      </c>
      <c r="J43" s="43" t="str">
        <f>IF(SUMIFS(Data!$S:$S,Data!$A:$A,$B43,Data!$C:$C,J$1)=0,"",SUMIFS(Data!$S:$S,Data!$A:$A,$B43,Data!$C:$C,J$1))</f>
        <v/>
      </c>
      <c r="K43" s="43" t="str">
        <f>IF(SUMIFS(Data!$S:$S,Data!$A:$A,$B43,Data!$C:$C,K$1)=0,"",SUMIFS(Data!$S:$S,Data!$A:$A,$B43,Data!$C:$C,K$1))</f>
        <v/>
      </c>
      <c r="L43" s="43" t="str">
        <f>IF(SUMIFS(Data!$S:$S,Data!$A:$A,$B43,Data!$C:$C,L$1)=0,"",SUMIFS(Data!$S:$S,Data!$A:$A,$B43,Data!$C:$C,L$1))</f>
        <v/>
      </c>
      <c r="M43" s="43" t="str">
        <f>IF(SUMIFS(Data!$S:$S,Data!$A:$A,$B43,Data!$C:$C,M$1)=0,"",SUMIFS(Data!$S:$S,Data!$A:$A,$B43,Data!$C:$C,M$1))</f>
        <v/>
      </c>
      <c r="N43" s="43" t="str">
        <f>IF(SUMIFS(Data!$S:$S,Data!$A:$A,$B43,Data!$C:$C,N$1)=0,"",SUMIFS(Data!$S:$S,Data!$A:$A,$B43,Data!$C:$C,N$1))</f>
        <v/>
      </c>
      <c r="O43" s="43" t="str">
        <f>IF(SUMIFS(Data!$S:$S,Data!$A:$A,$B43,Data!$C:$C,O$1)=0,"",SUMIFS(Data!$S:$S,Data!$A:$A,$B43,Data!$C:$C,O$1))</f>
        <v/>
      </c>
      <c r="P43" s="43" t="str">
        <f>IF(SUMIFS(Data!$S:$S,Data!$A:$A,$B43,Data!$C:$C,P$1)=0,"",SUMIFS(Data!$S:$S,Data!$A:$A,$B43,Data!$C:$C,P$1))</f>
        <v/>
      </c>
      <c r="Q43" s="43" t="str">
        <f>IF(SUMIFS(Data!$S:$S,Data!$A:$A,$B43,Data!$C:$C,Q$1)=0,"",SUMIFS(Data!$S:$S,Data!$A:$A,$B43,Data!$C:$C,Q$1))</f>
        <v/>
      </c>
      <c r="R43" s="43">
        <f t="shared" si="1"/>
        <v>0</v>
      </c>
      <c r="S43" s="43">
        <f>SUMIFS(Data!D:D,Data!A:A,Vitezistii!B67)</f>
        <v>0</v>
      </c>
      <c r="T43" s="17"/>
    </row>
  </sheetData>
  <autoFilter ref="A1:T43"/>
  <sortState ref="B2:T38">
    <sortCondition descending="1" ref="R2:R38"/>
    <sortCondition descending="1" ref="S2:S38"/>
  </sortState>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43"/>
  <sheetViews>
    <sheetView zoomScaleNormal="100" workbookViewId="0">
      <pane ySplit="1" topLeftCell="A2" activePane="bottomLeft" state="frozen"/>
      <selection pane="bottomLeft" activeCell="N16" sqref="N16"/>
    </sheetView>
  </sheetViews>
  <sheetFormatPr defaultColWidth="9.109375" defaultRowHeight="12" x14ac:dyDescent="0.25"/>
  <cols>
    <col min="1" max="1" width="7.88671875" style="33" bestFit="1" customWidth="1"/>
    <col min="2" max="2" width="22.109375" style="33" bestFit="1" customWidth="1"/>
    <col min="3" max="3" width="7.88671875" style="34" customWidth="1"/>
    <col min="4" max="4" width="7.5546875" style="34" customWidth="1"/>
    <col min="5" max="5" width="8" style="34" customWidth="1"/>
    <col min="6" max="6" width="7.77734375" style="34" customWidth="1"/>
    <col min="7" max="7" width="6.5546875" style="34" bestFit="1" customWidth="1"/>
    <col min="8" max="8" width="6.88671875" style="34" bestFit="1" customWidth="1"/>
    <col min="9" max="12" width="6.5546875" style="34" bestFit="1" customWidth="1"/>
    <col min="13" max="13" width="6.77734375" style="34" customWidth="1"/>
    <col min="14" max="17" width="6.5546875" style="34" bestFit="1" customWidth="1"/>
    <col min="18" max="18" width="10.44140625" style="34" bestFit="1" customWidth="1"/>
    <col min="19" max="19" width="13.33203125" style="34" bestFit="1" customWidth="1"/>
    <col min="20" max="20" width="6.44140625" style="44" bestFit="1" customWidth="1"/>
    <col min="21" max="16384" width="9.109375" style="44"/>
  </cols>
  <sheetData>
    <row r="1" spans="1:20" ht="13.8" x14ac:dyDescent="0.3">
      <c r="A1" s="40" t="s">
        <v>69</v>
      </c>
      <c r="B1" s="40" t="s">
        <v>32</v>
      </c>
      <c r="C1" s="50">
        <v>1</v>
      </c>
      <c r="D1" s="50">
        <v>2</v>
      </c>
      <c r="E1" s="50">
        <v>3</v>
      </c>
      <c r="F1" s="50">
        <v>4</v>
      </c>
      <c r="G1" s="50">
        <v>5</v>
      </c>
      <c r="H1" s="50">
        <v>6</v>
      </c>
      <c r="I1" s="50">
        <v>7</v>
      </c>
      <c r="J1" s="50">
        <v>8</v>
      </c>
      <c r="K1" s="50">
        <v>9</v>
      </c>
      <c r="L1" s="50">
        <v>10</v>
      </c>
      <c r="M1" s="50">
        <v>11</v>
      </c>
      <c r="N1" s="50">
        <v>12</v>
      </c>
      <c r="O1" s="50">
        <v>13</v>
      </c>
      <c r="P1" s="50">
        <v>14</v>
      </c>
      <c r="Q1" s="50">
        <v>15</v>
      </c>
      <c r="R1" s="41" t="s">
        <v>71</v>
      </c>
      <c r="S1" s="41" t="s">
        <v>70</v>
      </c>
      <c r="T1" s="49" t="s">
        <v>106</v>
      </c>
    </row>
    <row r="2" spans="1:20" ht="13.8" x14ac:dyDescent="0.3">
      <c r="A2" s="42">
        <v>1</v>
      </c>
      <c r="B2" s="42" t="s">
        <v>80</v>
      </c>
      <c r="C2" s="136">
        <f>SUMIFS(Data!$H:$H,Data!$A:$A,Cataratorii!$B2,Data!$C:$C,Cataratorii!C$1)</f>
        <v>3058</v>
      </c>
      <c r="D2" s="136">
        <f>SUMIFS(Data!$H:$H,Data!$A:$A,Cataratorii!$B2,Data!$C:$C,Cataratorii!D$1)</f>
        <v>2682</v>
      </c>
      <c r="E2" s="136">
        <f>SUMIFS(Data!$H:$H,Data!$A:$A,Cataratorii!$B2,Data!$C:$C,Cataratorii!E$1)</f>
        <v>2699</v>
      </c>
      <c r="F2" s="136">
        <f>SUMIFS(Data!$H:$H,Data!$A:$A,Cataratorii!$B2,Data!$C:$C,Cataratorii!F$1)</f>
        <v>3528</v>
      </c>
      <c r="G2" s="136">
        <f>SUMIFS(Data!$H:$H,Data!$A:$A,Cataratorii!$B2,Data!$C:$C,Cataratorii!G$1)</f>
        <v>2451</v>
      </c>
      <c r="H2" s="136">
        <f>SUMIFS(Data!$H:$H,Data!$A:$A,Cataratorii!$B2,Data!$C:$C,Cataratorii!H$1)</f>
        <v>1210</v>
      </c>
      <c r="I2" s="136">
        <f>SUMIFS(Data!$H:$H,Data!$A:$A,Cataratorii!$B2,Data!$C:$C,Cataratorii!I$1)</f>
        <v>1198</v>
      </c>
      <c r="J2" s="136">
        <f>SUMIFS(Data!$H:$H,Data!$A:$A,Cataratorii!$B2,Data!$C:$C,Cataratorii!J$1)</f>
        <v>2255</v>
      </c>
      <c r="K2" s="136">
        <f>SUMIFS(Data!$H:$H,Data!$A:$A,Cataratorii!$B2,Data!$C:$C,Cataratorii!K$1)</f>
        <v>2377</v>
      </c>
      <c r="L2" s="136">
        <f>SUMIFS(Data!$H:$H,Data!$A:$A,Cataratorii!$B2,Data!$C:$C,Cataratorii!L$1)</f>
        <v>4300</v>
      </c>
      <c r="M2" s="136">
        <f>SUMIFS(Data!$H:$H,Data!$A:$A,Cataratorii!$B2,Data!$C:$C,Cataratorii!M$1)</f>
        <v>638</v>
      </c>
      <c r="N2" s="136">
        <f>SUMIFS(Data!$H:$H,Data!$A:$A,Cataratorii!$B2,Data!$C:$C,Cataratorii!N$1)</f>
        <v>1778</v>
      </c>
      <c r="O2" s="136">
        <f>SUMIFS(Data!$H:$H,Data!$A:$A,Cataratorii!$B2,Data!$C:$C,Cataratorii!O$1)</f>
        <v>1147</v>
      </c>
      <c r="P2" s="136">
        <f>SUMIFS(Data!$H:$H,Data!$A:$A,Cataratorii!$B2,Data!$C:$C,Cataratorii!P$1)</f>
        <v>2510</v>
      </c>
      <c r="Q2" s="136">
        <f>SUMIFS(Data!$H:$H,Data!$A:$A,Cataratorii!$B2,Data!$C:$C,Cataratorii!Q$1)</f>
        <v>3591</v>
      </c>
      <c r="R2" s="136">
        <f>SUM(C2:Q2)</f>
        <v>35422</v>
      </c>
      <c r="S2" s="43">
        <f>SUMIFS(Data!D:D,Data!A:A,Cataratorii!B2)</f>
        <v>868.11999999999989</v>
      </c>
      <c r="T2" s="44" t="str">
        <f>IF(VLOOKUP(B2,Participanti!A:D,4,0)=0," ","New")</f>
        <v xml:space="preserve"> </v>
      </c>
    </row>
    <row r="3" spans="1:20" ht="13.8" x14ac:dyDescent="0.3">
      <c r="A3" s="42">
        <v>2</v>
      </c>
      <c r="B3" s="42" t="s">
        <v>51</v>
      </c>
      <c r="C3" s="136">
        <f>SUMIFS(Data!$H:$H,Data!$A:$A,Cataratorii!$B3,Data!$C:$C,Cataratorii!C$1)</f>
        <v>1139</v>
      </c>
      <c r="D3" s="136">
        <f>SUMIFS(Data!$H:$H,Data!$A:$A,Cataratorii!$B3,Data!$C:$C,Cataratorii!D$1)</f>
        <v>2819</v>
      </c>
      <c r="E3" s="136">
        <f>SUMIFS(Data!$H:$H,Data!$A:$A,Cataratorii!$B3,Data!$C:$C,Cataratorii!E$1)</f>
        <v>1484</v>
      </c>
      <c r="F3" s="136">
        <f>SUMIFS(Data!$H:$H,Data!$A:$A,Cataratorii!$B3,Data!$C:$C,Cataratorii!F$1)</f>
        <v>1639</v>
      </c>
      <c r="G3" s="136">
        <f>SUMIFS(Data!$H:$H,Data!$A:$A,Cataratorii!$B3,Data!$C:$C,Cataratorii!G$1)</f>
        <v>1504</v>
      </c>
      <c r="H3" s="136">
        <f>SUMIFS(Data!$H:$H,Data!$A:$A,Cataratorii!$B3,Data!$C:$C,Cataratorii!H$1)</f>
        <v>2243</v>
      </c>
      <c r="I3" s="136">
        <f>SUMIFS(Data!$H:$H,Data!$A:$A,Cataratorii!$B3,Data!$C:$C,Cataratorii!I$1)</f>
        <v>167</v>
      </c>
      <c r="J3" s="136">
        <f>SUMIFS(Data!$H:$H,Data!$A:$A,Cataratorii!$B3,Data!$C:$C,Cataratorii!J$1)</f>
        <v>3346</v>
      </c>
      <c r="K3" s="136">
        <f>SUMIFS(Data!$H:$H,Data!$A:$A,Cataratorii!$B3,Data!$C:$C,Cataratorii!K$1)</f>
        <v>102</v>
      </c>
      <c r="L3" s="136">
        <f>SUMIFS(Data!$H:$H,Data!$A:$A,Cataratorii!$B3,Data!$C:$C,Cataratorii!L$1)</f>
        <v>2066</v>
      </c>
      <c r="M3" s="136">
        <f>SUMIFS(Data!$H:$H,Data!$A:$A,Cataratorii!$B3,Data!$C:$C,Cataratorii!M$1)</f>
        <v>43</v>
      </c>
      <c r="N3" s="136">
        <f>SUMIFS(Data!$H:$H,Data!$A:$A,Cataratorii!$B3,Data!$C:$C,Cataratorii!N$1)</f>
        <v>0</v>
      </c>
      <c r="O3" s="136">
        <f>SUMIFS(Data!$H:$H,Data!$A:$A,Cataratorii!$B3,Data!$C:$C,Cataratorii!O$1)</f>
        <v>2622</v>
      </c>
      <c r="P3" s="136">
        <f>SUMIFS(Data!$H:$H,Data!$A:$A,Cataratorii!$B3,Data!$C:$C,Cataratorii!P$1)</f>
        <v>3149</v>
      </c>
      <c r="Q3" s="136">
        <f>SUMIFS(Data!$H:$H,Data!$A:$A,Cataratorii!$B3,Data!$C:$C,Cataratorii!Q$1)</f>
        <v>3947</v>
      </c>
      <c r="R3" s="136">
        <f t="shared" ref="R3:R38" si="0">SUM(C3:Q3)</f>
        <v>26270</v>
      </c>
      <c r="S3" s="43">
        <f>SUMIFS(Data!D:D,Data!A:A,Cataratorii!B3)</f>
        <v>461.51</v>
      </c>
      <c r="T3" s="44" t="str">
        <f>IF(VLOOKUP(B3,Participanti!A:D,4,0)=0," ","New")</f>
        <v xml:space="preserve"> </v>
      </c>
    </row>
    <row r="4" spans="1:20" ht="13.8" x14ac:dyDescent="0.3">
      <c r="A4" s="42">
        <v>3</v>
      </c>
      <c r="B4" s="42" t="s">
        <v>65</v>
      </c>
      <c r="C4" s="136">
        <f>SUMIFS(Data!$H:$H,Data!$A:$A,Cataratorii!$B4,Data!$C:$C,Cataratorii!C$1)</f>
        <v>1140</v>
      </c>
      <c r="D4" s="136">
        <f>SUMIFS(Data!$H:$H,Data!$A:$A,Cataratorii!$B4,Data!$C:$C,Cataratorii!D$1)</f>
        <v>1247</v>
      </c>
      <c r="E4" s="136">
        <f>SUMIFS(Data!$H:$H,Data!$A:$A,Cataratorii!$B4,Data!$C:$C,Cataratorii!E$1)</f>
        <v>1674</v>
      </c>
      <c r="F4" s="136">
        <f>SUMIFS(Data!$H:$H,Data!$A:$A,Cataratorii!$B4,Data!$C:$C,Cataratorii!F$1)</f>
        <v>1631</v>
      </c>
      <c r="G4" s="136">
        <f>SUMIFS(Data!$H:$H,Data!$A:$A,Cataratorii!$B4,Data!$C:$C,Cataratorii!G$1)</f>
        <v>7</v>
      </c>
      <c r="H4" s="136">
        <f>SUMIFS(Data!$H:$H,Data!$A:$A,Cataratorii!$B4,Data!$C:$C,Cataratorii!H$1)</f>
        <v>0</v>
      </c>
      <c r="I4" s="136">
        <f>SUMIFS(Data!$H:$H,Data!$A:$A,Cataratorii!$B4,Data!$C:$C,Cataratorii!I$1)</f>
        <v>136</v>
      </c>
      <c r="J4" s="136">
        <f>SUMIFS(Data!$H:$H,Data!$A:$A,Cataratorii!$B4,Data!$C:$C,Cataratorii!J$1)</f>
        <v>0</v>
      </c>
      <c r="K4" s="136">
        <f>SUMIFS(Data!$H:$H,Data!$A:$A,Cataratorii!$B4,Data!$C:$C,Cataratorii!K$1)</f>
        <v>18</v>
      </c>
      <c r="L4" s="136">
        <f>SUMIFS(Data!$H:$H,Data!$A:$A,Cataratorii!$B4,Data!$C:$C,Cataratorii!L$1)</f>
        <v>3230</v>
      </c>
      <c r="M4" s="136">
        <f>SUMIFS(Data!$H:$H,Data!$A:$A,Cataratorii!$B4,Data!$C:$C,Cataratorii!M$1)</f>
        <v>299</v>
      </c>
      <c r="N4" s="136">
        <f>SUMIFS(Data!$H:$H,Data!$A:$A,Cataratorii!$B4,Data!$C:$C,Cataratorii!N$1)</f>
        <v>6316</v>
      </c>
      <c r="O4" s="136">
        <f>SUMIFS(Data!$H:$H,Data!$A:$A,Cataratorii!$B4,Data!$C:$C,Cataratorii!O$1)</f>
        <v>4774</v>
      </c>
      <c r="P4" s="136">
        <f>SUMIFS(Data!$H:$H,Data!$A:$A,Cataratorii!$B4,Data!$C:$C,Cataratorii!P$1)</f>
        <v>0</v>
      </c>
      <c r="Q4" s="136">
        <f>SUMIFS(Data!$H:$H,Data!$A:$A,Cataratorii!$B4,Data!$C:$C,Cataratorii!Q$1)</f>
        <v>0</v>
      </c>
      <c r="R4" s="136">
        <f t="shared" si="0"/>
        <v>20472</v>
      </c>
      <c r="S4" s="43">
        <f>SUMIFS(Data!D:D,Data!A:A,Cataratorii!B4)</f>
        <v>426.66999999999996</v>
      </c>
      <c r="T4" s="44" t="str">
        <f>IF(VLOOKUP(B4,Participanti!A:D,4,0)=0," ","New")</f>
        <v xml:space="preserve"> </v>
      </c>
    </row>
    <row r="5" spans="1:20" ht="13.8" x14ac:dyDescent="0.3">
      <c r="A5" s="42">
        <v>4</v>
      </c>
      <c r="B5" s="42" t="s">
        <v>220</v>
      </c>
      <c r="C5" s="136">
        <f>SUMIFS(Data!$H:$H,Data!$A:$A,Cataratorii!$B5,Data!$C:$C,Cataratorii!C$1)</f>
        <v>0</v>
      </c>
      <c r="D5" s="136">
        <f>SUMIFS(Data!$H:$H,Data!$A:$A,Cataratorii!$B5,Data!$C:$C,Cataratorii!D$1)</f>
        <v>0</v>
      </c>
      <c r="E5" s="136">
        <f>SUMIFS(Data!$H:$H,Data!$A:$A,Cataratorii!$B5,Data!$C:$C,Cataratorii!E$1)</f>
        <v>126</v>
      </c>
      <c r="F5" s="136">
        <f>SUMIFS(Data!$H:$H,Data!$A:$A,Cataratorii!$B5,Data!$C:$C,Cataratorii!F$1)</f>
        <v>176</v>
      </c>
      <c r="G5" s="136">
        <f>SUMIFS(Data!$H:$H,Data!$A:$A,Cataratorii!$B5,Data!$C:$C,Cataratorii!G$1)</f>
        <v>873</v>
      </c>
      <c r="H5" s="136">
        <f>SUMIFS(Data!$H:$H,Data!$A:$A,Cataratorii!$B5,Data!$C:$C,Cataratorii!H$1)</f>
        <v>2189</v>
      </c>
      <c r="I5" s="136">
        <f>SUMIFS(Data!$H:$H,Data!$A:$A,Cataratorii!$B5,Data!$C:$C,Cataratorii!I$1)</f>
        <v>795</v>
      </c>
      <c r="J5" s="136">
        <f>SUMIFS(Data!$H:$H,Data!$A:$A,Cataratorii!$B5,Data!$C:$C,Cataratorii!J$1)</f>
        <v>181</v>
      </c>
      <c r="K5" s="136">
        <f>SUMIFS(Data!$H:$H,Data!$A:$A,Cataratorii!$B5,Data!$C:$C,Cataratorii!K$1)</f>
        <v>898</v>
      </c>
      <c r="L5" s="136">
        <f>SUMIFS(Data!$H:$H,Data!$A:$A,Cataratorii!$B5,Data!$C:$C,Cataratorii!L$1)</f>
        <v>2560</v>
      </c>
      <c r="M5" s="136">
        <f>SUMIFS(Data!$H:$H,Data!$A:$A,Cataratorii!$B5,Data!$C:$C,Cataratorii!M$1)</f>
        <v>125</v>
      </c>
      <c r="N5" s="136">
        <f>SUMIFS(Data!$H:$H,Data!$A:$A,Cataratorii!$B5,Data!$C:$C,Cataratorii!N$1)</f>
        <v>82</v>
      </c>
      <c r="O5" s="136">
        <f>SUMIFS(Data!$H:$H,Data!$A:$A,Cataratorii!$B5,Data!$C:$C,Cataratorii!O$1)</f>
        <v>2205</v>
      </c>
      <c r="P5" s="136">
        <f>SUMIFS(Data!$H:$H,Data!$A:$A,Cataratorii!$B5,Data!$C:$C,Cataratorii!P$1)</f>
        <v>974</v>
      </c>
      <c r="Q5" s="136">
        <f>SUMIFS(Data!$H:$H,Data!$A:$A,Cataratorii!$B5,Data!$C:$C,Cataratorii!Q$1)</f>
        <v>3804</v>
      </c>
      <c r="R5" s="136">
        <f t="shared" si="0"/>
        <v>14988</v>
      </c>
      <c r="S5" s="43">
        <f>SUMIFS(Data!D:D,Data!A:A,Cataratorii!B5)</f>
        <v>324.31</v>
      </c>
      <c r="T5" s="44" t="str">
        <f>IF(VLOOKUP(B5,Participanti!A:D,4,0)=0," ","New")</f>
        <v>New</v>
      </c>
    </row>
    <row r="6" spans="1:20" ht="13.8" x14ac:dyDescent="0.3">
      <c r="A6" s="42">
        <v>5</v>
      </c>
      <c r="B6" s="42" t="s">
        <v>53</v>
      </c>
      <c r="C6" s="136">
        <f>SUMIFS(Data!$H:$H,Data!$A:$A,Cataratorii!$B6,Data!$C:$C,Cataratorii!C$1)</f>
        <v>1685</v>
      </c>
      <c r="D6" s="136">
        <f>SUMIFS(Data!$H:$H,Data!$A:$A,Cataratorii!$B6,Data!$C:$C,Cataratorii!D$1)</f>
        <v>22</v>
      </c>
      <c r="E6" s="136">
        <f>SUMIFS(Data!$H:$H,Data!$A:$A,Cataratorii!$B6,Data!$C:$C,Cataratorii!E$1)</f>
        <v>99</v>
      </c>
      <c r="F6" s="136">
        <f>SUMIFS(Data!$H:$H,Data!$A:$A,Cataratorii!$B6,Data!$C:$C,Cataratorii!F$1)</f>
        <v>1035</v>
      </c>
      <c r="G6" s="136">
        <f>SUMIFS(Data!$H:$H,Data!$A:$A,Cataratorii!$B6,Data!$C:$C,Cataratorii!G$1)</f>
        <v>806</v>
      </c>
      <c r="H6" s="136">
        <f>SUMIFS(Data!$H:$H,Data!$A:$A,Cataratorii!$B6,Data!$C:$C,Cataratorii!H$1)</f>
        <v>2210</v>
      </c>
      <c r="I6" s="136">
        <f>SUMIFS(Data!$H:$H,Data!$A:$A,Cataratorii!$B6,Data!$C:$C,Cataratorii!I$1)</f>
        <v>396</v>
      </c>
      <c r="J6" s="136">
        <f>SUMIFS(Data!$H:$H,Data!$A:$A,Cataratorii!$B6,Data!$C:$C,Cataratorii!J$1)</f>
        <v>676</v>
      </c>
      <c r="K6" s="136">
        <f>SUMIFS(Data!$H:$H,Data!$A:$A,Cataratorii!$B6,Data!$C:$C,Cataratorii!K$1)</f>
        <v>750</v>
      </c>
      <c r="L6" s="136">
        <f>SUMIFS(Data!$H:$H,Data!$A:$A,Cataratorii!$B6,Data!$C:$C,Cataratorii!L$1)</f>
        <v>1578</v>
      </c>
      <c r="M6" s="136">
        <f>SUMIFS(Data!$H:$H,Data!$A:$A,Cataratorii!$B6,Data!$C:$C,Cataratorii!M$1)</f>
        <v>795</v>
      </c>
      <c r="N6" s="136">
        <f>SUMIFS(Data!$H:$H,Data!$A:$A,Cataratorii!$B6,Data!$C:$C,Cataratorii!N$1)</f>
        <v>2402</v>
      </c>
      <c r="O6" s="136">
        <f>SUMIFS(Data!$H:$H,Data!$A:$A,Cataratorii!$B6,Data!$C:$C,Cataratorii!O$1)</f>
        <v>25</v>
      </c>
      <c r="P6" s="136">
        <f>SUMIFS(Data!$H:$H,Data!$A:$A,Cataratorii!$B6,Data!$C:$C,Cataratorii!P$1)</f>
        <v>0</v>
      </c>
      <c r="Q6" s="136">
        <f>SUMIFS(Data!$H:$H,Data!$A:$A,Cataratorii!$B6,Data!$C:$C,Cataratorii!Q$1)</f>
        <v>810</v>
      </c>
      <c r="R6" s="136">
        <f t="shared" si="0"/>
        <v>13289</v>
      </c>
      <c r="S6" s="43">
        <f>SUMIFS(Data!D:D,Data!A:A,Cataratorii!B6)</f>
        <v>372.24</v>
      </c>
      <c r="T6" s="44" t="str">
        <f>IF(VLOOKUP(B6,Participanti!A:D,4,0)=0," ","New")</f>
        <v xml:space="preserve"> </v>
      </c>
    </row>
    <row r="7" spans="1:20" ht="13.8" x14ac:dyDescent="0.3">
      <c r="A7" s="42">
        <v>6</v>
      </c>
      <c r="B7" s="42" t="s">
        <v>307</v>
      </c>
      <c r="C7" s="136">
        <f>SUMIFS(Data!$H:$H,Data!$A:$A,Cataratorii!$B7,Data!$C:$C,Cataratorii!C$1)</f>
        <v>0</v>
      </c>
      <c r="D7" s="136">
        <f>SUMIFS(Data!$H:$H,Data!$A:$A,Cataratorii!$B7,Data!$C:$C,Cataratorii!D$1)</f>
        <v>0</v>
      </c>
      <c r="E7" s="136">
        <f>SUMIFS(Data!$H:$H,Data!$A:$A,Cataratorii!$B7,Data!$C:$C,Cataratorii!E$1)</f>
        <v>0</v>
      </c>
      <c r="F7" s="136">
        <f>SUMIFS(Data!$H:$H,Data!$A:$A,Cataratorii!$B7,Data!$C:$C,Cataratorii!F$1)</f>
        <v>0</v>
      </c>
      <c r="G7" s="136">
        <f>SUMIFS(Data!$H:$H,Data!$A:$A,Cataratorii!$B7,Data!$C:$C,Cataratorii!G$1)</f>
        <v>0</v>
      </c>
      <c r="H7" s="136">
        <f>SUMIFS(Data!$H:$H,Data!$A:$A,Cataratorii!$B7,Data!$C:$C,Cataratorii!H$1)</f>
        <v>263</v>
      </c>
      <c r="I7" s="136">
        <f>SUMIFS(Data!$H:$H,Data!$A:$A,Cataratorii!$B7,Data!$C:$C,Cataratorii!I$1)</f>
        <v>1911</v>
      </c>
      <c r="J7" s="136">
        <f>SUMIFS(Data!$H:$H,Data!$A:$A,Cataratorii!$B7,Data!$C:$C,Cataratorii!J$1)</f>
        <v>34</v>
      </c>
      <c r="K7" s="136">
        <f>SUMIFS(Data!$H:$H,Data!$A:$A,Cataratorii!$B7,Data!$C:$C,Cataratorii!K$1)</f>
        <v>8</v>
      </c>
      <c r="L7" s="136">
        <f>SUMIFS(Data!$H:$H,Data!$A:$A,Cataratorii!$B7,Data!$C:$C,Cataratorii!L$1)</f>
        <v>1005</v>
      </c>
      <c r="M7" s="136">
        <f>SUMIFS(Data!$H:$H,Data!$A:$A,Cataratorii!$B7,Data!$C:$C,Cataratorii!M$1)</f>
        <v>42</v>
      </c>
      <c r="N7" s="136">
        <f>SUMIFS(Data!$H:$H,Data!$A:$A,Cataratorii!$B7,Data!$C:$C,Cataratorii!N$1)</f>
        <v>1261</v>
      </c>
      <c r="O7" s="136">
        <f>SUMIFS(Data!$H:$H,Data!$A:$A,Cataratorii!$B7,Data!$C:$C,Cataratorii!O$1)</f>
        <v>2210</v>
      </c>
      <c r="P7" s="136">
        <f>SUMIFS(Data!$H:$H,Data!$A:$A,Cataratorii!$B7,Data!$C:$C,Cataratorii!P$1)</f>
        <v>31</v>
      </c>
      <c r="Q7" s="136">
        <f>SUMIFS(Data!$H:$H,Data!$A:$A,Cataratorii!$B7,Data!$C:$C,Cataratorii!Q$1)</f>
        <v>74</v>
      </c>
      <c r="R7" s="136">
        <f t="shared" si="0"/>
        <v>6839</v>
      </c>
      <c r="S7" s="43">
        <f>SUMIFS(Data!D:D,Data!A:A,Cataratorii!B7)</f>
        <v>182.53</v>
      </c>
      <c r="T7" s="44" t="str">
        <f>IF(VLOOKUP(B7,Participanti!A:D,4,0)=0," ","New")</f>
        <v>New</v>
      </c>
    </row>
    <row r="8" spans="1:20" ht="13.8" x14ac:dyDescent="0.3">
      <c r="A8" s="42">
        <v>7</v>
      </c>
      <c r="B8" s="42" t="s">
        <v>102</v>
      </c>
      <c r="C8" s="136">
        <f>SUMIFS(Data!$H:$H,Data!$A:$A,Cataratorii!$B8,Data!$C:$C,Cataratorii!C$1)</f>
        <v>24</v>
      </c>
      <c r="D8" s="136">
        <f>SUMIFS(Data!$H:$H,Data!$A:$A,Cataratorii!$B8,Data!$C:$C,Cataratorii!D$1)</f>
        <v>985</v>
      </c>
      <c r="E8" s="136">
        <f>SUMIFS(Data!$H:$H,Data!$A:$A,Cataratorii!$B8,Data!$C:$C,Cataratorii!E$1)</f>
        <v>29</v>
      </c>
      <c r="F8" s="136">
        <f>SUMIFS(Data!$H:$H,Data!$A:$A,Cataratorii!$B8,Data!$C:$C,Cataratorii!F$1)</f>
        <v>974</v>
      </c>
      <c r="G8" s="136">
        <f>SUMIFS(Data!$H:$H,Data!$A:$A,Cataratorii!$B8,Data!$C:$C,Cataratorii!G$1)</f>
        <v>18</v>
      </c>
      <c r="H8" s="136">
        <f>SUMIFS(Data!$H:$H,Data!$A:$A,Cataratorii!$B8,Data!$C:$C,Cataratorii!H$1)</f>
        <v>470</v>
      </c>
      <c r="I8" s="136">
        <f>SUMIFS(Data!$H:$H,Data!$A:$A,Cataratorii!$B8,Data!$C:$C,Cataratorii!I$1)</f>
        <v>14</v>
      </c>
      <c r="J8" s="136">
        <f>SUMIFS(Data!$H:$H,Data!$A:$A,Cataratorii!$B8,Data!$C:$C,Cataratorii!J$1)</f>
        <v>524</v>
      </c>
      <c r="K8" s="136">
        <f>SUMIFS(Data!$H:$H,Data!$A:$A,Cataratorii!$B8,Data!$C:$C,Cataratorii!K$1)</f>
        <v>38</v>
      </c>
      <c r="L8" s="136">
        <f>SUMIFS(Data!$H:$H,Data!$A:$A,Cataratorii!$B8,Data!$C:$C,Cataratorii!L$1)</f>
        <v>1067</v>
      </c>
      <c r="M8" s="136">
        <f>SUMIFS(Data!$H:$H,Data!$A:$A,Cataratorii!$B8,Data!$C:$C,Cataratorii!M$1)</f>
        <v>36</v>
      </c>
      <c r="N8" s="136">
        <f>SUMIFS(Data!$H:$H,Data!$A:$A,Cataratorii!$B8,Data!$C:$C,Cataratorii!N$1)</f>
        <v>36</v>
      </c>
      <c r="O8" s="136">
        <f>SUMIFS(Data!$H:$H,Data!$A:$A,Cataratorii!$B8,Data!$C:$C,Cataratorii!O$1)</f>
        <v>1313</v>
      </c>
      <c r="P8" s="136">
        <f>SUMIFS(Data!$H:$H,Data!$A:$A,Cataratorii!$B8,Data!$C:$C,Cataratorii!P$1)</f>
        <v>26</v>
      </c>
      <c r="Q8" s="136">
        <f>SUMIFS(Data!$H:$H,Data!$A:$A,Cataratorii!$B8,Data!$C:$C,Cataratorii!Q$1)</f>
        <v>21</v>
      </c>
      <c r="R8" s="136">
        <f t="shared" si="0"/>
        <v>5575</v>
      </c>
      <c r="S8" s="43">
        <f>SUMIFS(Data!D:D,Data!A:A,Cataratorii!B8)</f>
        <v>231.77000000000004</v>
      </c>
      <c r="T8" s="44" t="str">
        <f>IF(VLOOKUP(B8,Participanti!A:D,4,0)=0," ","New")</f>
        <v xml:space="preserve"> </v>
      </c>
    </row>
    <row r="9" spans="1:20" ht="13.8" x14ac:dyDescent="0.3">
      <c r="A9" s="42">
        <v>8</v>
      </c>
      <c r="B9" s="42" t="s">
        <v>111</v>
      </c>
      <c r="C9" s="136">
        <f>SUMIFS(Data!$H:$H,Data!$A:$A,Cataratorii!$B9,Data!$C:$C,Cataratorii!C$1)</f>
        <v>745</v>
      </c>
      <c r="D9" s="136">
        <f>SUMIFS(Data!$H:$H,Data!$A:$A,Cataratorii!$B9,Data!$C:$C,Cataratorii!D$1)</f>
        <v>11</v>
      </c>
      <c r="E9" s="136">
        <f>SUMIFS(Data!$H:$H,Data!$A:$A,Cataratorii!$B9,Data!$C:$C,Cataratorii!E$1)</f>
        <v>833</v>
      </c>
      <c r="F9" s="136">
        <f>SUMIFS(Data!$H:$H,Data!$A:$A,Cataratorii!$B9,Data!$C:$C,Cataratorii!F$1)</f>
        <v>1631</v>
      </c>
      <c r="G9" s="136">
        <f>SUMIFS(Data!$H:$H,Data!$A:$A,Cataratorii!$B9,Data!$C:$C,Cataratorii!G$1)</f>
        <v>10</v>
      </c>
      <c r="H9" s="136">
        <f>SUMIFS(Data!$H:$H,Data!$A:$A,Cataratorii!$B9,Data!$C:$C,Cataratorii!H$1)</f>
        <v>13</v>
      </c>
      <c r="I9" s="136">
        <f>SUMIFS(Data!$H:$H,Data!$A:$A,Cataratorii!$B9,Data!$C:$C,Cataratorii!I$1)</f>
        <v>15</v>
      </c>
      <c r="J9" s="136">
        <f>SUMIFS(Data!$H:$H,Data!$A:$A,Cataratorii!$B9,Data!$C:$C,Cataratorii!J$1)</f>
        <v>21</v>
      </c>
      <c r="K9" s="136">
        <f>SUMIFS(Data!$H:$H,Data!$A:$A,Cataratorii!$B9,Data!$C:$C,Cataratorii!K$1)</f>
        <v>822</v>
      </c>
      <c r="L9" s="136">
        <f>SUMIFS(Data!$H:$H,Data!$A:$A,Cataratorii!$B9,Data!$C:$C,Cataratorii!L$1)</f>
        <v>5</v>
      </c>
      <c r="M9" s="136">
        <f>SUMIFS(Data!$H:$H,Data!$A:$A,Cataratorii!$B9,Data!$C:$C,Cataratorii!M$1)</f>
        <v>862</v>
      </c>
      <c r="N9" s="136">
        <f>SUMIFS(Data!$H:$H,Data!$A:$A,Cataratorii!$B9,Data!$C:$C,Cataratorii!N$1)</f>
        <v>8</v>
      </c>
      <c r="O9" s="136">
        <f>SUMIFS(Data!$H:$H,Data!$A:$A,Cataratorii!$B9,Data!$C:$C,Cataratorii!O$1)</f>
        <v>31</v>
      </c>
      <c r="P9" s="136">
        <f>SUMIFS(Data!$H:$H,Data!$A:$A,Cataratorii!$B9,Data!$C:$C,Cataratorii!P$1)</f>
        <v>7</v>
      </c>
      <c r="Q9" s="136">
        <f>SUMIFS(Data!$H:$H,Data!$A:$A,Cataratorii!$B9,Data!$C:$C,Cataratorii!Q$1)</f>
        <v>169</v>
      </c>
      <c r="R9" s="136">
        <f t="shared" si="0"/>
        <v>5183</v>
      </c>
      <c r="S9" s="43">
        <f>SUMIFS(Data!D:D,Data!A:A,Cataratorii!B9)</f>
        <v>362.31</v>
      </c>
      <c r="T9" s="44" t="str">
        <f>IF(VLOOKUP(B9,Participanti!A:D,4,0)=0," ","New")</f>
        <v xml:space="preserve"> </v>
      </c>
    </row>
    <row r="10" spans="1:20" ht="13.8" x14ac:dyDescent="0.3">
      <c r="A10" s="42">
        <v>9</v>
      </c>
      <c r="B10" s="42" t="s">
        <v>203</v>
      </c>
      <c r="C10" s="136">
        <f>SUMIFS(Data!$H:$H,Data!$A:$A,Cataratorii!$B10,Data!$C:$C,Cataratorii!C$1)</f>
        <v>48</v>
      </c>
      <c r="D10" s="136">
        <f>SUMIFS(Data!$H:$H,Data!$A:$A,Cataratorii!$B10,Data!$C:$C,Cataratorii!D$1)</f>
        <v>48</v>
      </c>
      <c r="E10" s="136">
        <f>SUMIFS(Data!$H:$H,Data!$A:$A,Cataratorii!$B10,Data!$C:$C,Cataratorii!E$1)</f>
        <v>348</v>
      </c>
      <c r="F10" s="136">
        <f>SUMIFS(Data!$H:$H,Data!$A:$A,Cataratorii!$B10,Data!$C:$C,Cataratorii!F$1)</f>
        <v>940</v>
      </c>
      <c r="G10" s="136">
        <f>SUMIFS(Data!$H:$H,Data!$A:$A,Cataratorii!$B10,Data!$C:$C,Cataratorii!G$1)</f>
        <v>2</v>
      </c>
      <c r="H10" s="136">
        <f>SUMIFS(Data!$H:$H,Data!$A:$A,Cataratorii!$B10,Data!$C:$C,Cataratorii!H$1)</f>
        <v>222</v>
      </c>
      <c r="I10" s="136">
        <f>SUMIFS(Data!$H:$H,Data!$A:$A,Cataratorii!$B10,Data!$C:$C,Cataratorii!I$1)</f>
        <v>47</v>
      </c>
      <c r="J10" s="136">
        <f>SUMIFS(Data!$H:$H,Data!$A:$A,Cataratorii!$B10,Data!$C:$C,Cataratorii!J$1)</f>
        <v>80</v>
      </c>
      <c r="K10" s="136">
        <f>SUMIFS(Data!$H:$H,Data!$A:$A,Cataratorii!$B10,Data!$C:$C,Cataratorii!K$1)</f>
        <v>212</v>
      </c>
      <c r="L10" s="136">
        <f>SUMIFS(Data!$H:$H,Data!$A:$A,Cataratorii!$B10,Data!$C:$C,Cataratorii!L$1)</f>
        <v>1074</v>
      </c>
      <c r="M10" s="136">
        <f>SUMIFS(Data!$H:$H,Data!$A:$A,Cataratorii!$B10,Data!$C:$C,Cataratorii!M$1)</f>
        <v>19</v>
      </c>
      <c r="N10" s="136">
        <f>SUMIFS(Data!$H:$H,Data!$A:$A,Cataratorii!$B10,Data!$C:$C,Cataratorii!N$1)</f>
        <v>1765</v>
      </c>
      <c r="O10" s="136">
        <f>SUMIFS(Data!$H:$H,Data!$A:$A,Cataratorii!$B10,Data!$C:$C,Cataratorii!O$1)</f>
        <v>14</v>
      </c>
      <c r="P10" s="136">
        <f>SUMIFS(Data!$H:$H,Data!$A:$A,Cataratorii!$B10,Data!$C:$C,Cataratorii!P$1)</f>
        <v>31</v>
      </c>
      <c r="Q10" s="136">
        <f>SUMIFS(Data!$H:$H,Data!$A:$A,Cataratorii!$B10,Data!$C:$C,Cataratorii!Q$1)</f>
        <v>77</v>
      </c>
      <c r="R10" s="136">
        <f t="shared" si="0"/>
        <v>4927</v>
      </c>
      <c r="S10" s="43">
        <f>SUMIFS(Data!D:D,Data!A:A,Cataratorii!B10)</f>
        <v>287.99</v>
      </c>
      <c r="T10" s="44" t="str">
        <f>IF(VLOOKUP(B10,Participanti!A:D,4,0)=0," ","New")</f>
        <v>New</v>
      </c>
    </row>
    <row r="11" spans="1:20" ht="13.8" x14ac:dyDescent="0.3">
      <c r="A11" s="42">
        <v>10</v>
      </c>
      <c r="B11" s="42" t="s">
        <v>5</v>
      </c>
      <c r="C11" s="136">
        <f>SUMIFS(Data!$H:$H,Data!$A:$A,Cataratorii!$B11,Data!$C:$C,Cataratorii!C$1)</f>
        <v>6</v>
      </c>
      <c r="D11" s="136">
        <f>SUMIFS(Data!$H:$H,Data!$A:$A,Cataratorii!$B11,Data!$C:$C,Cataratorii!D$1)</f>
        <v>67</v>
      </c>
      <c r="E11" s="136">
        <f>SUMIFS(Data!$H:$H,Data!$A:$A,Cataratorii!$B11,Data!$C:$C,Cataratorii!E$1)</f>
        <v>22</v>
      </c>
      <c r="F11" s="136">
        <f>SUMIFS(Data!$H:$H,Data!$A:$A,Cataratorii!$B11,Data!$C:$C,Cataratorii!F$1)</f>
        <v>14</v>
      </c>
      <c r="G11" s="136">
        <f>SUMIFS(Data!$H:$H,Data!$A:$A,Cataratorii!$B11,Data!$C:$C,Cataratorii!G$1)</f>
        <v>30</v>
      </c>
      <c r="H11" s="136">
        <f>SUMIFS(Data!$H:$H,Data!$A:$A,Cataratorii!$B11,Data!$C:$C,Cataratorii!H$1)</f>
        <v>31</v>
      </c>
      <c r="I11" s="136">
        <f>SUMIFS(Data!$H:$H,Data!$A:$A,Cataratorii!$B11,Data!$C:$C,Cataratorii!I$1)</f>
        <v>7</v>
      </c>
      <c r="J11" s="136">
        <f>SUMIFS(Data!$H:$H,Data!$A:$A,Cataratorii!$B11,Data!$C:$C,Cataratorii!J$1)</f>
        <v>9</v>
      </c>
      <c r="K11" s="136">
        <f>SUMIFS(Data!$H:$H,Data!$A:$A,Cataratorii!$B11,Data!$C:$C,Cataratorii!K$1)</f>
        <v>0</v>
      </c>
      <c r="L11" s="136">
        <f>SUMIFS(Data!$H:$H,Data!$A:$A,Cataratorii!$B11,Data!$C:$C,Cataratorii!L$1)</f>
        <v>2049</v>
      </c>
      <c r="M11" s="136">
        <f>SUMIFS(Data!$H:$H,Data!$A:$A,Cataratorii!$B11,Data!$C:$C,Cataratorii!M$1)</f>
        <v>36</v>
      </c>
      <c r="N11" s="136">
        <f>SUMIFS(Data!$H:$H,Data!$A:$A,Cataratorii!$B11,Data!$C:$C,Cataratorii!N$1)</f>
        <v>14</v>
      </c>
      <c r="O11" s="136">
        <f>SUMIFS(Data!$H:$H,Data!$A:$A,Cataratorii!$B11,Data!$C:$C,Cataratorii!O$1)</f>
        <v>1900</v>
      </c>
      <c r="P11" s="136">
        <f>SUMIFS(Data!$H:$H,Data!$A:$A,Cataratorii!$B11,Data!$C:$C,Cataratorii!P$1)</f>
        <v>11</v>
      </c>
      <c r="Q11" s="136">
        <f>SUMIFS(Data!$H:$H,Data!$A:$A,Cataratorii!$B11,Data!$C:$C,Cataratorii!Q$1)</f>
        <v>18</v>
      </c>
      <c r="R11" s="136">
        <f t="shared" si="0"/>
        <v>4214</v>
      </c>
      <c r="S11" s="43">
        <f>SUMIFS(Data!D:D,Data!A:A,Cataratorii!B11)</f>
        <v>208.72</v>
      </c>
      <c r="T11" s="44" t="str">
        <f>IF(VLOOKUP(B11,Participanti!A:D,4,0)=0," ","New")</f>
        <v xml:space="preserve"> </v>
      </c>
    </row>
    <row r="12" spans="1:20" ht="13.8" x14ac:dyDescent="0.3">
      <c r="A12" s="42">
        <v>11</v>
      </c>
      <c r="B12" s="42" t="s">
        <v>159</v>
      </c>
      <c r="C12" s="136">
        <f>SUMIFS(Data!$H:$H,Data!$A:$A,Cataratorii!$B12,Data!$C:$C,Cataratorii!C$1)</f>
        <v>47</v>
      </c>
      <c r="D12" s="136">
        <f>SUMIFS(Data!$H:$H,Data!$A:$A,Cataratorii!$B12,Data!$C:$C,Cataratorii!D$1)</f>
        <v>30</v>
      </c>
      <c r="E12" s="136">
        <f>SUMIFS(Data!$H:$H,Data!$A:$A,Cataratorii!$B12,Data!$C:$C,Cataratorii!E$1)</f>
        <v>0</v>
      </c>
      <c r="F12" s="136">
        <f>SUMIFS(Data!$H:$H,Data!$A:$A,Cataratorii!$B12,Data!$C:$C,Cataratorii!F$1)</f>
        <v>45</v>
      </c>
      <c r="G12" s="136">
        <f>SUMIFS(Data!$H:$H,Data!$A:$A,Cataratorii!$B12,Data!$C:$C,Cataratorii!G$1)</f>
        <v>271</v>
      </c>
      <c r="H12" s="136">
        <f>SUMIFS(Data!$H:$H,Data!$A:$A,Cataratorii!$B12,Data!$C:$C,Cataratorii!H$1)</f>
        <v>375</v>
      </c>
      <c r="I12" s="136">
        <f>SUMIFS(Data!$H:$H,Data!$A:$A,Cataratorii!$B12,Data!$C:$C,Cataratorii!I$1)</f>
        <v>345</v>
      </c>
      <c r="J12" s="136">
        <f>SUMIFS(Data!$H:$H,Data!$A:$A,Cataratorii!$B12,Data!$C:$C,Cataratorii!J$1)</f>
        <v>12</v>
      </c>
      <c r="K12" s="136">
        <f>SUMIFS(Data!$H:$H,Data!$A:$A,Cataratorii!$B12,Data!$C:$C,Cataratorii!K$1)</f>
        <v>808</v>
      </c>
      <c r="L12" s="136">
        <f>SUMIFS(Data!$H:$H,Data!$A:$A,Cataratorii!$B12,Data!$C:$C,Cataratorii!L$1)</f>
        <v>38</v>
      </c>
      <c r="M12" s="136">
        <f>SUMIFS(Data!$H:$H,Data!$A:$A,Cataratorii!$B12,Data!$C:$C,Cataratorii!M$1)</f>
        <v>26</v>
      </c>
      <c r="N12" s="136">
        <f>SUMIFS(Data!$H:$H,Data!$A:$A,Cataratorii!$B12,Data!$C:$C,Cataratorii!N$1)</f>
        <v>1790</v>
      </c>
      <c r="O12" s="136">
        <f>SUMIFS(Data!$H:$H,Data!$A:$A,Cataratorii!$B12,Data!$C:$C,Cataratorii!O$1)</f>
        <v>24</v>
      </c>
      <c r="P12" s="136">
        <f>SUMIFS(Data!$H:$H,Data!$A:$A,Cataratorii!$B12,Data!$C:$C,Cataratorii!P$1)</f>
        <v>33</v>
      </c>
      <c r="Q12" s="136">
        <f>SUMIFS(Data!$H:$H,Data!$A:$A,Cataratorii!$B12,Data!$C:$C,Cataratorii!Q$1)</f>
        <v>50</v>
      </c>
      <c r="R12" s="136">
        <f t="shared" si="0"/>
        <v>3894</v>
      </c>
      <c r="S12" s="43">
        <f>SUMIFS(Data!D:D,Data!A:A,Cataratorii!B12)</f>
        <v>230.41</v>
      </c>
      <c r="T12" s="44" t="str">
        <f>IF(VLOOKUP(B12,Participanti!A:D,4,0)=0," ","New")</f>
        <v xml:space="preserve"> </v>
      </c>
    </row>
    <row r="13" spans="1:20" ht="13.8" x14ac:dyDescent="0.3">
      <c r="A13" s="42">
        <v>12</v>
      </c>
      <c r="B13" s="42" t="s">
        <v>212</v>
      </c>
      <c r="C13" s="136">
        <f>SUMIFS(Data!$H:$H,Data!$A:$A,Cataratorii!$B13,Data!$C:$C,Cataratorii!C$1)</f>
        <v>0</v>
      </c>
      <c r="D13" s="136">
        <f>SUMIFS(Data!$H:$H,Data!$A:$A,Cataratorii!$B13,Data!$C:$C,Cataratorii!D$1)</f>
        <v>106</v>
      </c>
      <c r="E13" s="136">
        <f>SUMIFS(Data!$H:$H,Data!$A:$A,Cataratorii!$B13,Data!$C:$C,Cataratorii!E$1)</f>
        <v>481</v>
      </c>
      <c r="F13" s="136">
        <f>SUMIFS(Data!$H:$H,Data!$A:$A,Cataratorii!$B13,Data!$C:$C,Cataratorii!F$1)</f>
        <v>921</v>
      </c>
      <c r="G13" s="136">
        <f>SUMIFS(Data!$H:$H,Data!$A:$A,Cataratorii!$B13,Data!$C:$C,Cataratorii!G$1)</f>
        <v>7</v>
      </c>
      <c r="H13" s="136">
        <f>SUMIFS(Data!$H:$H,Data!$A:$A,Cataratorii!$B13,Data!$C:$C,Cataratorii!H$1)</f>
        <v>57</v>
      </c>
      <c r="I13" s="136">
        <f>SUMIFS(Data!$H:$H,Data!$A:$A,Cataratorii!$B13,Data!$C:$C,Cataratorii!I$1)</f>
        <v>709</v>
      </c>
      <c r="J13" s="136">
        <f>SUMIFS(Data!$H:$H,Data!$A:$A,Cataratorii!$B13,Data!$C:$C,Cataratorii!J$1)</f>
        <v>1130</v>
      </c>
      <c r="K13" s="136">
        <f>SUMIFS(Data!$H:$H,Data!$A:$A,Cataratorii!$B13,Data!$C:$C,Cataratorii!K$1)</f>
        <v>0</v>
      </c>
      <c r="L13" s="136">
        <f>SUMIFS(Data!$H:$H,Data!$A:$A,Cataratorii!$B13,Data!$C:$C,Cataratorii!L$1)</f>
        <v>0</v>
      </c>
      <c r="M13" s="136">
        <f>SUMIFS(Data!$H:$H,Data!$A:$A,Cataratorii!$B13,Data!$C:$C,Cataratorii!M$1)</f>
        <v>0</v>
      </c>
      <c r="N13" s="136">
        <f>SUMIFS(Data!$H:$H,Data!$A:$A,Cataratorii!$B13,Data!$C:$C,Cataratorii!N$1)</f>
        <v>0</v>
      </c>
      <c r="O13" s="136">
        <f>SUMIFS(Data!$H:$H,Data!$A:$A,Cataratorii!$B13,Data!$C:$C,Cataratorii!O$1)</f>
        <v>0</v>
      </c>
      <c r="P13" s="136">
        <f>SUMIFS(Data!$H:$H,Data!$A:$A,Cataratorii!$B13,Data!$C:$C,Cataratorii!P$1)</f>
        <v>0</v>
      </c>
      <c r="Q13" s="136">
        <f>SUMIFS(Data!$H:$H,Data!$A:$A,Cataratorii!$B13,Data!$C:$C,Cataratorii!Q$1)</f>
        <v>0</v>
      </c>
      <c r="R13" s="136">
        <f t="shared" si="0"/>
        <v>3411</v>
      </c>
      <c r="S13" s="43">
        <f>SUMIFS(Data!D:D,Data!A:A,Cataratorii!B13)</f>
        <v>128.61999999999998</v>
      </c>
      <c r="T13" s="44" t="str">
        <f>IF(VLOOKUP(B13,Participanti!A:D,4,0)=0," ","New")</f>
        <v>New</v>
      </c>
    </row>
    <row r="14" spans="1:20" ht="13.8" x14ac:dyDescent="0.3">
      <c r="A14" s="42">
        <v>13</v>
      </c>
      <c r="B14" s="42" t="s">
        <v>132</v>
      </c>
      <c r="C14" s="136">
        <f>SUMIFS(Data!$H:$H,Data!$A:$A,Cataratorii!$B14,Data!$C:$C,Cataratorii!C$1)</f>
        <v>96</v>
      </c>
      <c r="D14" s="136">
        <f>SUMIFS(Data!$H:$H,Data!$A:$A,Cataratorii!$B14,Data!$C:$C,Cataratorii!D$1)</f>
        <v>128</v>
      </c>
      <c r="E14" s="136">
        <f>SUMIFS(Data!$H:$H,Data!$A:$A,Cataratorii!$B14,Data!$C:$C,Cataratorii!E$1)</f>
        <v>435</v>
      </c>
      <c r="F14" s="136">
        <f>SUMIFS(Data!$H:$H,Data!$A:$A,Cataratorii!$B14,Data!$C:$C,Cataratorii!F$1)</f>
        <v>0</v>
      </c>
      <c r="G14" s="136">
        <f>SUMIFS(Data!$H:$H,Data!$A:$A,Cataratorii!$B14,Data!$C:$C,Cataratorii!G$1)</f>
        <v>134</v>
      </c>
      <c r="H14" s="136">
        <f>SUMIFS(Data!$H:$H,Data!$A:$A,Cataratorii!$B14,Data!$C:$C,Cataratorii!H$1)</f>
        <v>174</v>
      </c>
      <c r="I14" s="136">
        <f>SUMIFS(Data!$H:$H,Data!$A:$A,Cataratorii!$B14,Data!$C:$C,Cataratorii!I$1)</f>
        <v>678</v>
      </c>
      <c r="J14" s="136">
        <f>SUMIFS(Data!$H:$H,Data!$A:$A,Cataratorii!$B14,Data!$C:$C,Cataratorii!J$1)</f>
        <v>0</v>
      </c>
      <c r="K14" s="136">
        <f>SUMIFS(Data!$H:$H,Data!$A:$A,Cataratorii!$B14,Data!$C:$C,Cataratorii!K$1)</f>
        <v>0</v>
      </c>
      <c r="L14" s="136">
        <f>SUMIFS(Data!$H:$H,Data!$A:$A,Cataratorii!$B14,Data!$C:$C,Cataratorii!L$1)</f>
        <v>113</v>
      </c>
      <c r="M14" s="136">
        <f>SUMIFS(Data!$H:$H,Data!$A:$A,Cataratorii!$B14,Data!$C:$C,Cataratorii!M$1)</f>
        <v>0</v>
      </c>
      <c r="N14" s="136">
        <f>SUMIFS(Data!$H:$H,Data!$A:$A,Cataratorii!$B14,Data!$C:$C,Cataratorii!N$1)</f>
        <v>310</v>
      </c>
      <c r="O14" s="136">
        <f>SUMIFS(Data!$H:$H,Data!$A:$A,Cataratorii!$B14,Data!$C:$C,Cataratorii!O$1)</f>
        <v>0</v>
      </c>
      <c r="P14" s="136">
        <f>SUMIFS(Data!$H:$H,Data!$A:$A,Cataratorii!$B14,Data!$C:$C,Cataratorii!P$1)</f>
        <v>506</v>
      </c>
      <c r="Q14" s="136">
        <f>SUMIFS(Data!$H:$H,Data!$A:$A,Cataratorii!$B14,Data!$C:$C,Cataratorii!Q$1)</f>
        <v>684</v>
      </c>
      <c r="R14" s="136">
        <f t="shared" si="0"/>
        <v>3258</v>
      </c>
      <c r="S14" s="43">
        <f>SUMIFS(Data!D:D,Data!A:A,Cataratorii!B14)</f>
        <v>195.23</v>
      </c>
      <c r="T14" s="44" t="str">
        <f>IF(VLOOKUP(B14,Participanti!A:D,4,0)=0," ","New")</f>
        <v xml:space="preserve"> </v>
      </c>
    </row>
    <row r="15" spans="1:20" ht="13.8" x14ac:dyDescent="0.3">
      <c r="A15" s="42">
        <v>14</v>
      </c>
      <c r="B15" s="42" t="s">
        <v>154</v>
      </c>
      <c r="C15" s="136">
        <f>SUMIFS(Data!$H:$H,Data!$A:$A,Cataratorii!$B15,Data!$C:$C,Cataratorii!C$1)</f>
        <v>13</v>
      </c>
      <c r="D15" s="136">
        <f>SUMIFS(Data!$H:$H,Data!$A:$A,Cataratorii!$B15,Data!$C:$C,Cataratorii!D$1)</f>
        <v>2800</v>
      </c>
      <c r="E15" s="136">
        <f>SUMIFS(Data!$H:$H,Data!$A:$A,Cataratorii!$B15,Data!$C:$C,Cataratorii!E$1)</f>
        <v>43</v>
      </c>
      <c r="F15" s="136">
        <f>SUMIFS(Data!$H:$H,Data!$A:$A,Cataratorii!$B15,Data!$C:$C,Cataratorii!F$1)</f>
        <v>157</v>
      </c>
      <c r="G15" s="136">
        <f>SUMIFS(Data!$H:$H,Data!$A:$A,Cataratorii!$B15,Data!$C:$C,Cataratorii!G$1)</f>
        <v>5</v>
      </c>
      <c r="H15" s="136">
        <f>SUMIFS(Data!$H:$H,Data!$A:$A,Cataratorii!$B15,Data!$C:$C,Cataratorii!H$1)</f>
        <v>0</v>
      </c>
      <c r="I15" s="136">
        <f>SUMIFS(Data!$H:$H,Data!$A:$A,Cataratorii!$B15,Data!$C:$C,Cataratorii!I$1)</f>
        <v>0</v>
      </c>
      <c r="J15" s="136">
        <f>SUMIFS(Data!$H:$H,Data!$A:$A,Cataratorii!$B15,Data!$C:$C,Cataratorii!J$1)</f>
        <v>0</v>
      </c>
      <c r="K15" s="136">
        <f>SUMIFS(Data!$H:$H,Data!$A:$A,Cataratorii!$B15,Data!$C:$C,Cataratorii!K$1)</f>
        <v>0</v>
      </c>
      <c r="L15" s="136">
        <f>SUMIFS(Data!$H:$H,Data!$A:$A,Cataratorii!$B15,Data!$C:$C,Cataratorii!L$1)</f>
        <v>0</v>
      </c>
      <c r="M15" s="136">
        <f>SUMIFS(Data!$H:$H,Data!$A:$A,Cataratorii!$B15,Data!$C:$C,Cataratorii!M$1)</f>
        <v>0</v>
      </c>
      <c r="N15" s="136">
        <f>SUMIFS(Data!$H:$H,Data!$A:$A,Cataratorii!$B15,Data!$C:$C,Cataratorii!N$1)</f>
        <v>0</v>
      </c>
      <c r="O15" s="136">
        <f>SUMIFS(Data!$H:$H,Data!$A:$A,Cataratorii!$B15,Data!$C:$C,Cataratorii!O$1)</f>
        <v>0</v>
      </c>
      <c r="P15" s="136">
        <f>SUMIFS(Data!$H:$H,Data!$A:$A,Cataratorii!$B15,Data!$C:$C,Cataratorii!P$1)</f>
        <v>0</v>
      </c>
      <c r="Q15" s="136">
        <f>SUMIFS(Data!$H:$H,Data!$A:$A,Cataratorii!$B15,Data!$C:$C,Cataratorii!Q$1)</f>
        <v>0</v>
      </c>
      <c r="R15" s="136">
        <f t="shared" si="0"/>
        <v>3018</v>
      </c>
      <c r="S15" s="43">
        <f>SUMIFS(Data!D:D,Data!A:A,Cataratorii!B15)</f>
        <v>249.35</v>
      </c>
      <c r="T15" s="44" t="str">
        <f>IF(VLOOKUP(B15,Participanti!A:D,4,0)=0," ","New")</f>
        <v xml:space="preserve"> </v>
      </c>
    </row>
    <row r="16" spans="1:20" ht="13.8" x14ac:dyDescent="0.3">
      <c r="A16" s="42">
        <v>15</v>
      </c>
      <c r="B16" s="42" t="s">
        <v>61</v>
      </c>
      <c r="C16" s="136">
        <f>SUMIFS(Data!$H:$H,Data!$A:$A,Cataratorii!$B16,Data!$C:$C,Cataratorii!C$1)</f>
        <v>9</v>
      </c>
      <c r="D16" s="136">
        <f>SUMIFS(Data!$H:$H,Data!$A:$A,Cataratorii!$B16,Data!$C:$C,Cataratorii!D$1)</f>
        <v>532</v>
      </c>
      <c r="E16" s="136">
        <f>SUMIFS(Data!$H:$H,Data!$A:$A,Cataratorii!$B16,Data!$C:$C,Cataratorii!E$1)</f>
        <v>0</v>
      </c>
      <c r="F16" s="136">
        <f>SUMIFS(Data!$H:$H,Data!$A:$A,Cataratorii!$B16,Data!$C:$C,Cataratorii!F$1)</f>
        <v>0</v>
      </c>
      <c r="G16" s="136">
        <f>SUMIFS(Data!$H:$H,Data!$A:$A,Cataratorii!$B16,Data!$C:$C,Cataratorii!G$1)</f>
        <v>135</v>
      </c>
      <c r="H16" s="136">
        <f>SUMIFS(Data!$H:$H,Data!$A:$A,Cataratorii!$B16,Data!$C:$C,Cataratorii!H$1)</f>
        <v>2224</v>
      </c>
      <c r="I16" s="136">
        <f>SUMIFS(Data!$H:$H,Data!$A:$A,Cataratorii!$B16,Data!$C:$C,Cataratorii!I$1)</f>
        <v>0</v>
      </c>
      <c r="J16" s="136">
        <f>SUMIFS(Data!$H:$H,Data!$A:$A,Cataratorii!$B16,Data!$C:$C,Cataratorii!J$1)</f>
        <v>0</v>
      </c>
      <c r="K16" s="136">
        <f>SUMIFS(Data!$H:$H,Data!$A:$A,Cataratorii!$B16,Data!$C:$C,Cataratorii!K$1)</f>
        <v>0</v>
      </c>
      <c r="L16" s="136">
        <f>SUMIFS(Data!$H:$H,Data!$A:$A,Cataratorii!$B16,Data!$C:$C,Cataratorii!L$1)</f>
        <v>0</v>
      </c>
      <c r="M16" s="136">
        <f>SUMIFS(Data!$H:$H,Data!$A:$A,Cataratorii!$B16,Data!$C:$C,Cataratorii!M$1)</f>
        <v>0</v>
      </c>
      <c r="N16" s="136">
        <f>SUMIFS(Data!$H:$H,Data!$A:$A,Cataratorii!$B16,Data!$C:$C,Cataratorii!N$1)</f>
        <v>0</v>
      </c>
      <c r="O16" s="136">
        <f>SUMIFS(Data!$H:$H,Data!$A:$A,Cataratorii!$B16,Data!$C:$C,Cataratorii!O$1)</f>
        <v>0</v>
      </c>
      <c r="P16" s="136">
        <f>SUMIFS(Data!$H:$H,Data!$A:$A,Cataratorii!$B16,Data!$C:$C,Cataratorii!P$1)</f>
        <v>0</v>
      </c>
      <c r="Q16" s="136">
        <f>SUMIFS(Data!$H:$H,Data!$A:$A,Cataratorii!$B16,Data!$C:$C,Cataratorii!Q$1)</f>
        <v>0</v>
      </c>
      <c r="R16" s="136">
        <f t="shared" si="0"/>
        <v>2900</v>
      </c>
      <c r="S16" s="43">
        <f>SUMIFS(Data!D:D,Data!A:A,Cataratorii!B16)</f>
        <v>91.67</v>
      </c>
      <c r="T16" s="44" t="str">
        <f>IF(VLOOKUP(B16,Participanti!A:D,4,0)=0," ","New")</f>
        <v xml:space="preserve"> </v>
      </c>
    </row>
    <row r="17" spans="1:20" ht="13.8" x14ac:dyDescent="0.3">
      <c r="A17" s="42">
        <v>16</v>
      </c>
      <c r="B17" s="42" t="s">
        <v>67</v>
      </c>
      <c r="C17" s="136">
        <f>SUMIFS(Data!$H:$H,Data!$A:$A,Cataratorii!$B17,Data!$C:$C,Cataratorii!C$1)</f>
        <v>16</v>
      </c>
      <c r="D17" s="136">
        <f>SUMIFS(Data!$H:$H,Data!$A:$A,Cataratorii!$B17,Data!$C:$C,Cataratorii!D$1)</f>
        <v>0</v>
      </c>
      <c r="E17" s="136">
        <f>SUMIFS(Data!$H:$H,Data!$A:$A,Cataratorii!$B17,Data!$C:$C,Cataratorii!E$1)</f>
        <v>448</v>
      </c>
      <c r="F17" s="136">
        <f>SUMIFS(Data!$H:$H,Data!$A:$A,Cataratorii!$B17,Data!$C:$C,Cataratorii!F$1)</f>
        <v>32</v>
      </c>
      <c r="G17" s="136">
        <f>SUMIFS(Data!$H:$H,Data!$A:$A,Cataratorii!$B17,Data!$C:$C,Cataratorii!G$1)</f>
        <v>56</v>
      </c>
      <c r="H17" s="136">
        <f>SUMIFS(Data!$H:$H,Data!$A:$A,Cataratorii!$B17,Data!$C:$C,Cataratorii!H$1)</f>
        <v>8</v>
      </c>
      <c r="I17" s="136">
        <f>SUMIFS(Data!$H:$H,Data!$A:$A,Cataratorii!$B17,Data!$C:$C,Cataratorii!I$1)</f>
        <v>1836</v>
      </c>
      <c r="J17" s="136">
        <f>SUMIFS(Data!$H:$H,Data!$A:$A,Cataratorii!$B17,Data!$C:$C,Cataratorii!J$1)</f>
        <v>4</v>
      </c>
      <c r="K17" s="136">
        <f>SUMIFS(Data!$H:$H,Data!$A:$A,Cataratorii!$B17,Data!$C:$C,Cataratorii!K$1)</f>
        <v>0</v>
      </c>
      <c r="L17" s="136">
        <f>SUMIFS(Data!$H:$H,Data!$A:$A,Cataratorii!$B17,Data!$C:$C,Cataratorii!L$1)</f>
        <v>0</v>
      </c>
      <c r="M17" s="136">
        <f>SUMIFS(Data!$H:$H,Data!$A:$A,Cataratorii!$B17,Data!$C:$C,Cataratorii!M$1)</f>
        <v>0</v>
      </c>
      <c r="N17" s="136">
        <f>SUMIFS(Data!$H:$H,Data!$A:$A,Cataratorii!$B17,Data!$C:$C,Cataratorii!N$1)</f>
        <v>0</v>
      </c>
      <c r="O17" s="136">
        <f>SUMIFS(Data!$H:$H,Data!$A:$A,Cataratorii!$B17,Data!$C:$C,Cataratorii!O$1)</f>
        <v>0</v>
      </c>
      <c r="P17" s="136">
        <f>SUMIFS(Data!$H:$H,Data!$A:$A,Cataratorii!$B17,Data!$C:$C,Cataratorii!P$1)</f>
        <v>0</v>
      </c>
      <c r="Q17" s="136">
        <f>SUMIFS(Data!$H:$H,Data!$A:$A,Cataratorii!$B17,Data!$C:$C,Cataratorii!Q$1)</f>
        <v>0</v>
      </c>
      <c r="R17" s="136">
        <f t="shared" si="0"/>
        <v>2400</v>
      </c>
      <c r="S17" s="43">
        <f>SUMIFS(Data!D:D,Data!A:A,Cataratorii!B17)</f>
        <v>176.77</v>
      </c>
      <c r="T17" s="44" t="str">
        <f>IF(VLOOKUP(B17,Participanti!A:D,4,0)=0," ","New")</f>
        <v xml:space="preserve"> </v>
      </c>
    </row>
    <row r="18" spans="1:20" ht="13.8" x14ac:dyDescent="0.3">
      <c r="A18" s="42">
        <v>17</v>
      </c>
      <c r="B18" s="42" t="s">
        <v>157</v>
      </c>
      <c r="C18" s="136">
        <f>SUMIFS(Data!$H:$H,Data!$A:$A,Cataratorii!$B18,Data!$C:$C,Cataratorii!C$1)</f>
        <v>116</v>
      </c>
      <c r="D18" s="136">
        <f>SUMIFS(Data!$H:$H,Data!$A:$A,Cataratorii!$B18,Data!$C:$C,Cataratorii!D$1)</f>
        <v>0</v>
      </c>
      <c r="E18" s="136">
        <f>SUMIFS(Data!$H:$H,Data!$A:$A,Cataratorii!$B18,Data!$C:$C,Cataratorii!E$1)</f>
        <v>64</v>
      </c>
      <c r="F18" s="136">
        <f>SUMIFS(Data!$H:$H,Data!$A:$A,Cataratorii!$B18,Data!$C:$C,Cataratorii!F$1)</f>
        <v>51</v>
      </c>
      <c r="G18" s="136">
        <f>SUMIFS(Data!$H:$H,Data!$A:$A,Cataratorii!$B18,Data!$C:$C,Cataratorii!G$1)</f>
        <v>225</v>
      </c>
      <c r="H18" s="136">
        <f>SUMIFS(Data!$H:$H,Data!$A:$A,Cataratorii!$B18,Data!$C:$C,Cataratorii!H$1)</f>
        <v>503</v>
      </c>
      <c r="I18" s="136">
        <f>SUMIFS(Data!$H:$H,Data!$A:$A,Cataratorii!$B18,Data!$C:$C,Cataratorii!I$1)</f>
        <v>87</v>
      </c>
      <c r="J18" s="136">
        <f>SUMIFS(Data!$H:$H,Data!$A:$A,Cataratorii!$B18,Data!$C:$C,Cataratorii!J$1)</f>
        <v>710</v>
      </c>
      <c r="K18" s="136">
        <f>SUMIFS(Data!$H:$H,Data!$A:$A,Cataratorii!$B18,Data!$C:$C,Cataratorii!K$1)</f>
        <v>91</v>
      </c>
      <c r="L18" s="136">
        <f>SUMIFS(Data!$H:$H,Data!$A:$A,Cataratorii!$B18,Data!$C:$C,Cataratorii!L$1)</f>
        <v>4</v>
      </c>
      <c r="M18" s="136">
        <f>SUMIFS(Data!$H:$H,Data!$A:$A,Cataratorii!$B18,Data!$C:$C,Cataratorii!M$1)</f>
        <v>68</v>
      </c>
      <c r="N18" s="136">
        <f>SUMIFS(Data!$H:$H,Data!$A:$A,Cataratorii!$B18,Data!$C:$C,Cataratorii!N$1)</f>
        <v>18</v>
      </c>
      <c r="O18" s="136">
        <f>SUMIFS(Data!$H:$H,Data!$A:$A,Cataratorii!$B18,Data!$C:$C,Cataratorii!O$1)</f>
        <v>20</v>
      </c>
      <c r="P18" s="136">
        <f>SUMIFS(Data!$H:$H,Data!$A:$A,Cataratorii!$B18,Data!$C:$C,Cataratorii!P$1)</f>
        <v>124</v>
      </c>
      <c r="Q18" s="136">
        <f>SUMIFS(Data!$H:$H,Data!$A:$A,Cataratorii!$B18,Data!$C:$C,Cataratorii!Q$1)</f>
        <v>0</v>
      </c>
      <c r="R18" s="136">
        <f t="shared" si="0"/>
        <v>2081</v>
      </c>
      <c r="S18" s="43">
        <f>SUMIFS(Data!D:D,Data!A:A,Cataratorii!B18)</f>
        <v>136.52000000000004</v>
      </c>
      <c r="T18" s="44" t="str">
        <f>IF(VLOOKUP(B18,Participanti!A:D,4,0)=0," ","New")</f>
        <v xml:space="preserve"> </v>
      </c>
    </row>
    <row r="19" spans="1:20" ht="13.8" x14ac:dyDescent="0.3">
      <c r="A19" s="42">
        <v>18</v>
      </c>
      <c r="B19" s="42" t="s">
        <v>47</v>
      </c>
      <c r="C19" s="136">
        <f>SUMIFS(Data!$H:$H,Data!$A:$A,Cataratorii!$B19,Data!$C:$C,Cataratorii!C$1)</f>
        <v>381</v>
      </c>
      <c r="D19" s="136">
        <f>SUMIFS(Data!$H:$H,Data!$A:$A,Cataratorii!$B19,Data!$C:$C,Cataratorii!D$1)</f>
        <v>12</v>
      </c>
      <c r="E19" s="136">
        <f>SUMIFS(Data!$H:$H,Data!$A:$A,Cataratorii!$B19,Data!$C:$C,Cataratorii!E$1)</f>
        <v>28</v>
      </c>
      <c r="F19" s="136">
        <f>SUMIFS(Data!$H:$H,Data!$A:$A,Cataratorii!$B19,Data!$C:$C,Cataratorii!F$1)</f>
        <v>943</v>
      </c>
      <c r="G19" s="136">
        <f>SUMIFS(Data!$H:$H,Data!$A:$A,Cataratorii!$B19,Data!$C:$C,Cataratorii!G$1)</f>
        <v>6</v>
      </c>
      <c r="H19" s="136">
        <f>SUMIFS(Data!$H:$H,Data!$A:$A,Cataratorii!$B19,Data!$C:$C,Cataratorii!H$1)</f>
        <v>0</v>
      </c>
      <c r="I19" s="136">
        <f>SUMIFS(Data!$H:$H,Data!$A:$A,Cataratorii!$B19,Data!$C:$C,Cataratorii!I$1)</f>
        <v>42</v>
      </c>
      <c r="J19" s="136">
        <f>SUMIFS(Data!$H:$H,Data!$A:$A,Cataratorii!$B19,Data!$C:$C,Cataratorii!J$1)</f>
        <v>0</v>
      </c>
      <c r="K19" s="136">
        <f>SUMIFS(Data!$H:$H,Data!$A:$A,Cataratorii!$B19,Data!$C:$C,Cataratorii!K$1)</f>
        <v>0</v>
      </c>
      <c r="L19" s="136">
        <f>SUMIFS(Data!$H:$H,Data!$A:$A,Cataratorii!$B19,Data!$C:$C,Cataratorii!L$1)</f>
        <v>0</v>
      </c>
      <c r="M19" s="136">
        <f>SUMIFS(Data!$H:$H,Data!$A:$A,Cataratorii!$B19,Data!$C:$C,Cataratorii!M$1)</f>
        <v>0</v>
      </c>
      <c r="N19" s="136">
        <f>SUMIFS(Data!$H:$H,Data!$A:$A,Cataratorii!$B19,Data!$C:$C,Cataratorii!N$1)</f>
        <v>0</v>
      </c>
      <c r="O19" s="136">
        <f>SUMIFS(Data!$H:$H,Data!$A:$A,Cataratorii!$B19,Data!$C:$C,Cataratorii!O$1)</f>
        <v>0</v>
      </c>
      <c r="P19" s="136">
        <f>SUMIFS(Data!$H:$H,Data!$A:$A,Cataratorii!$B19,Data!$C:$C,Cataratorii!P$1)</f>
        <v>0</v>
      </c>
      <c r="Q19" s="136">
        <f>SUMIFS(Data!$H:$H,Data!$A:$A,Cataratorii!$B19,Data!$C:$C,Cataratorii!Q$1)</f>
        <v>0</v>
      </c>
      <c r="R19" s="136">
        <f t="shared" si="0"/>
        <v>1412</v>
      </c>
      <c r="S19" s="43">
        <f>SUMIFS(Data!D:D,Data!A:A,Cataratorii!B19)</f>
        <v>73.759999999999991</v>
      </c>
      <c r="T19" s="44" t="str">
        <f>IF(VLOOKUP(B19,Participanti!A:D,4,0)=0," ","New")</f>
        <v xml:space="preserve"> </v>
      </c>
    </row>
    <row r="20" spans="1:20" ht="13.8" x14ac:dyDescent="0.3">
      <c r="A20" s="42">
        <v>19</v>
      </c>
      <c r="B20" s="42" t="s">
        <v>49</v>
      </c>
      <c r="C20" s="136">
        <f>SUMIFS(Data!$H:$H,Data!$A:$A,Cataratorii!$B20,Data!$C:$C,Cataratorii!C$1)</f>
        <v>344</v>
      </c>
      <c r="D20" s="136">
        <f>SUMIFS(Data!$H:$H,Data!$A:$A,Cataratorii!$B20,Data!$C:$C,Cataratorii!D$1)</f>
        <v>21</v>
      </c>
      <c r="E20" s="136">
        <f>SUMIFS(Data!$H:$H,Data!$A:$A,Cataratorii!$B20,Data!$C:$C,Cataratorii!E$1)</f>
        <v>14</v>
      </c>
      <c r="F20" s="136">
        <f>SUMIFS(Data!$H:$H,Data!$A:$A,Cataratorii!$B20,Data!$C:$C,Cataratorii!F$1)</f>
        <v>17</v>
      </c>
      <c r="G20" s="136">
        <f>SUMIFS(Data!$H:$H,Data!$A:$A,Cataratorii!$B20,Data!$C:$C,Cataratorii!G$1)</f>
        <v>16</v>
      </c>
      <c r="H20" s="136">
        <f>SUMIFS(Data!$H:$H,Data!$A:$A,Cataratorii!$B20,Data!$C:$C,Cataratorii!H$1)</f>
        <v>15</v>
      </c>
      <c r="I20" s="136">
        <f>SUMIFS(Data!$H:$H,Data!$A:$A,Cataratorii!$B20,Data!$C:$C,Cataratorii!I$1)</f>
        <v>26</v>
      </c>
      <c r="J20" s="136">
        <f>SUMIFS(Data!$H:$H,Data!$A:$A,Cataratorii!$B20,Data!$C:$C,Cataratorii!J$1)</f>
        <v>16</v>
      </c>
      <c r="K20" s="136">
        <f>SUMIFS(Data!$H:$H,Data!$A:$A,Cataratorii!$B20,Data!$C:$C,Cataratorii!K$1)</f>
        <v>29</v>
      </c>
      <c r="L20" s="136">
        <f>SUMIFS(Data!$H:$H,Data!$A:$A,Cataratorii!$B20,Data!$C:$C,Cataratorii!L$1)</f>
        <v>87</v>
      </c>
      <c r="M20" s="136">
        <f>SUMIFS(Data!$H:$H,Data!$A:$A,Cataratorii!$B20,Data!$C:$C,Cataratorii!M$1)</f>
        <v>332</v>
      </c>
      <c r="N20" s="136">
        <f>SUMIFS(Data!$H:$H,Data!$A:$A,Cataratorii!$B20,Data!$C:$C,Cataratorii!N$1)</f>
        <v>0</v>
      </c>
      <c r="O20" s="136">
        <f>SUMIFS(Data!$H:$H,Data!$A:$A,Cataratorii!$B20,Data!$C:$C,Cataratorii!O$1)</f>
        <v>59</v>
      </c>
      <c r="P20" s="136">
        <f>SUMIFS(Data!$H:$H,Data!$A:$A,Cataratorii!$B20,Data!$C:$C,Cataratorii!P$1)</f>
        <v>152</v>
      </c>
      <c r="Q20" s="136">
        <f>SUMIFS(Data!$H:$H,Data!$A:$A,Cataratorii!$B20,Data!$C:$C,Cataratorii!Q$1)</f>
        <v>174</v>
      </c>
      <c r="R20" s="136">
        <f t="shared" si="0"/>
        <v>1302</v>
      </c>
      <c r="S20" s="43">
        <f>SUMIFS(Data!D:D,Data!A:A,Cataratorii!B20)</f>
        <v>210.84000000000003</v>
      </c>
      <c r="T20" s="44" t="str">
        <f>IF(VLOOKUP(B20,Participanti!A:D,4,0)=0," ","New")</f>
        <v xml:space="preserve"> </v>
      </c>
    </row>
    <row r="21" spans="1:20" ht="13.8" x14ac:dyDescent="0.3">
      <c r="A21" s="42">
        <v>20</v>
      </c>
      <c r="B21" s="42" t="s">
        <v>119</v>
      </c>
      <c r="C21" s="136">
        <f>SUMIFS(Data!$H:$H,Data!$A:$A,Cataratorii!$B21,Data!$C:$C,Cataratorii!C$1)</f>
        <v>0</v>
      </c>
      <c r="D21" s="136">
        <f>SUMIFS(Data!$H:$H,Data!$A:$A,Cataratorii!$B21,Data!$C:$C,Cataratorii!D$1)</f>
        <v>0</v>
      </c>
      <c r="E21" s="136">
        <f>SUMIFS(Data!$H:$H,Data!$A:$A,Cataratorii!$B21,Data!$C:$C,Cataratorii!E$1)</f>
        <v>27</v>
      </c>
      <c r="F21" s="136">
        <f>SUMIFS(Data!$H:$H,Data!$A:$A,Cataratorii!$B21,Data!$C:$C,Cataratorii!F$1)</f>
        <v>0</v>
      </c>
      <c r="G21" s="136">
        <f>SUMIFS(Data!$H:$H,Data!$A:$A,Cataratorii!$B21,Data!$C:$C,Cataratorii!G$1)</f>
        <v>9</v>
      </c>
      <c r="H21" s="136">
        <f>SUMIFS(Data!$H:$H,Data!$A:$A,Cataratorii!$B21,Data!$C:$C,Cataratorii!H$1)</f>
        <v>10</v>
      </c>
      <c r="I21" s="136">
        <f>SUMIFS(Data!$H:$H,Data!$A:$A,Cataratorii!$B21,Data!$C:$C,Cataratorii!I$1)</f>
        <v>41</v>
      </c>
      <c r="J21" s="136">
        <f>SUMIFS(Data!$H:$H,Data!$A:$A,Cataratorii!$B21,Data!$C:$C,Cataratorii!J$1)</f>
        <v>17</v>
      </c>
      <c r="K21" s="136">
        <f>SUMIFS(Data!$H:$H,Data!$A:$A,Cataratorii!$B21,Data!$C:$C,Cataratorii!K$1)</f>
        <v>11</v>
      </c>
      <c r="L21" s="136">
        <f>SUMIFS(Data!$H:$H,Data!$A:$A,Cataratorii!$B21,Data!$C:$C,Cataratorii!L$1)</f>
        <v>1025</v>
      </c>
      <c r="M21" s="136">
        <f>SUMIFS(Data!$H:$H,Data!$A:$A,Cataratorii!$B21,Data!$C:$C,Cataratorii!M$1)</f>
        <v>53</v>
      </c>
      <c r="N21" s="136">
        <f>SUMIFS(Data!$H:$H,Data!$A:$A,Cataratorii!$B21,Data!$C:$C,Cataratorii!N$1)</f>
        <v>3</v>
      </c>
      <c r="O21" s="136">
        <f>SUMIFS(Data!$H:$H,Data!$A:$A,Cataratorii!$B21,Data!$C:$C,Cataratorii!O$1)</f>
        <v>42</v>
      </c>
      <c r="P21" s="136">
        <f>SUMIFS(Data!$H:$H,Data!$A:$A,Cataratorii!$B21,Data!$C:$C,Cataratorii!P$1)</f>
        <v>0</v>
      </c>
      <c r="Q21" s="136">
        <f>SUMIFS(Data!$H:$H,Data!$A:$A,Cataratorii!$B21,Data!$C:$C,Cataratorii!Q$1)</f>
        <v>5</v>
      </c>
      <c r="R21" s="136">
        <f t="shared" si="0"/>
        <v>1243</v>
      </c>
      <c r="S21" s="43">
        <f>SUMIFS(Data!D:D,Data!A:A,Cataratorii!B21)</f>
        <v>228.64</v>
      </c>
      <c r="T21" s="44" t="str">
        <f>IF(VLOOKUP(B21,Participanti!A:D,4,0)=0," ","New")</f>
        <v xml:space="preserve"> </v>
      </c>
    </row>
    <row r="22" spans="1:20" ht="13.8" x14ac:dyDescent="0.3">
      <c r="A22" s="42">
        <v>21</v>
      </c>
      <c r="B22" s="42" t="s">
        <v>153</v>
      </c>
      <c r="C22" s="136">
        <f>SUMIFS(Data!$H:$H,Data!$A:$A,Cataratorii!$B22,Data!$C:$C,Cataratorii!C$1)</f>
        <v>23</v>
      </c>
      <c r="D22" s="136">
        <f>SUMIFS(Data!$H:$H,Data!$A:$A,Cataratorii!$B22,Data!$C:$C,Cataratorii!D$1)</f>
        <v>349</v>
      </c>
      <c r="E22" s="136">
        <f>SUMIFS(Data!$H:$H,Data!$A:$A,Cataratorii!$B22,Data!$C:$C,Cataratorii!E$1)</f>
        <v>29</v>
      </c>
      <c r="F22" s="136">
        <f>SUMIFS(Data!$H:$H,Data!$A:$A,Cataratorii!$B22,Data!$C:$C,Cataratorii!F$1)</f>
        <v>239</v>
      </c>
      <c r="G22" s="136">
        <f>SUMIFS(Data!$H:$H,Data!$A:$A,Cataratorii!$B22,Data!$C:$C,Cataratorii!G$1)</f>
        <v>26</v>
      </c>
      <c r="H22" s="136">
        <f>SUMIFS(Data!$H:$H,Data!$A:$A,Cataratorii!$B22,Data!$C:$C,Cataratorii!H$1)</f>
        <v>222</v>
      </c>
      <c r="I22" s="136">
        <f>SUMIFS(Data!$H:$H,Data!$A:$A,Cataratorii!$B22,Data!$C:$C,Cataratorii!I$1)</f>
        <v>28</v>
      </c>
      <c r="J22" s="136">
        <f>SUMIFS(Data!$H:$H,Data!$A:$A,Cataratorii!$B22,Data!$C:$C,Cataratorii!J$1)</f>
        <v>106</v>
      </c>
      <c r="K22" s="136">
        <f>SUMIFS(Data!$H:$H,Data!$A:$A,Cataratorii!$B22,Data!$C:$C,Cataratorii!K$1)</f>
        <v>0</v>
      </c>
      <c r="L22" s="136">
        <f>SUMIFS(Data!$H:$H,Data!$A:$A,Cataratorii!$B22,Data!$C:$C,Cataratorii!L$1)</f>
        <v>47</v>
      </c>
      <c r="M22" s="136">
        <f>SUMIFS(Data!$H:$H,Data!$A:$A,Cataratorii!$B22,Data!$C:$C,Cataratorii!M$1)</f>
        <v>0</v>
      </c>
      <c r="N22" s="136">
        <f>SUMIFS(Data!$H:$H,Data!$A:$A,Cataratorii!$B22,Data!$C:$C,Cataratorii!N$1)</f>
        <v>0</v>
      </c>
      <c r="O22" s="136">
        <f>SUMIFS(Data!$H:$H,Data!$A:$A,Cataratorii!$B22,Data!$C:$C,Cataratorii!O$1)</f>
        <v>0</v>
      </c>
      <c r="P22" s="136">
        <f>SUMIFS(Data!$H:$H,Data!$A:$A,Cataratorii!$B22,Data!$C:$C,Cataratorii!P$1)</f>
        <v>0</v>
      </c>
      <c r="Q22" s="136">
        <f>SUMIFS(Data!$H:$H,Data!$A:$A,Cataratorii!$B22,Data!$C:$C,Cataratorii!Q$1)</f>
        <v>0</v>
      </c>
      <c r="R22" s="136">
        <f t="shared" si="0"/>
        <v>1069</v>
      </c>
      <c r="S22" s="43">
        <f>SUMIFS(Data!D:D,Data!A:A,Cataratorii!B22)</f>
        <v>105.66999999999999</v>
      </c>
      <c r="T22" s="44" t="str">
        <f>IF(VLOOKUP(B22,Participanti!A:D,4,0)=0," ","New")</f>
        <v xml:space="preserve"> </v>
      </c>
    </row>
    <row r="23" spans="1:20" ht="13.8" x14ac:dyDescent="0.3">
      <c r="A23" s="42">
        <v>22</v>
      </c>
      <c r="B23" s="42" t="s">
        <v>48</v>
      </c>
      <c r="C23" s="136">
        <f>SUMIFS(Data!$H:$H,Data!$A:$A,Cataratorii!$B23,Data!$C:$C,Cataratorii!C$1)</f>
        <v>293</v>
      </c>
      <c r="D23" s="136">
        <f>SUMIFS(Data!$H:$H,Data!$A:$A,Cataratorii!$B23,Data!$C:$C,Cataratorii!D$1)</f>
        <v>0</v>
      </c>
      <c r="E23" s="136">
        <f>SUMIFS(Data!$H:$H,Data!$A:$A,Cataratorii!$B23,Data!$C:$C,Cataratorii!E$1)</f>
        <v>315</v>
      </c>
      <c r="F23" s="136">
        <f>SUMIFS(Data!$H:$H,Data!$A:$A,Cataratorii!$B23,Data!$C:$C,Cataratorii!F$1)</f>
        <v>0</v>
      </c>
      <c r="G23" s="136">
        <f>SUMIFS(Data!$H:$H,Data!$A:$A,Cataratorii!$B23,Data!$C:$C,Cataratorii!G$1)</f>
        <v>401</v>
      </c>
      <c r="H23" s="136">
        <f>SUMIFS(Data!$H:$H,Data!$A:$A,Cataratorii!$B23,Data!$C:$C,Cataratorii!H$1)</f>
        <v>0</v>
      </c>
      <c r="I23" s="136">
        <f>SUMIFS(Data!$H:$H,Data!$A:$A,Cataratorii!$B23,Data!$C:$C,Cataratorii!I$1)</f>
        <v>0</v>
      </c>
      <c r="J23" s="136">
        <f>SUMIFS(Data!$H:$H,Data!$A:$A,Cataratorii!$B23,Data!$C:$C,Cataratorii!J$1)</f>
        <v>0</v>
      </c>
      <c r="K23" s="136">
        <f>SUMIFS(Data!$H:$H,Data!$A:$A,Cataratorii!$B23,Data!$C:$C,Cataratorii!K$1)</f>
        <v>0</v>
      </c>
      <c r="L23" s="136">
        <f>SUMIFS(Data!$H:$H,Data!$A:$A,Cataratorii!$B23,Data!$C:$C,Cataratorii!L$1)</f>
        <v>0</v>
      </c>
      <c r="M23" s="136">
        <f>SUMIFS(Data!$H:$H,Data!$A:$A,Cataratorii!$B23,Data!$C:$C,Cataratorii!M$1)</f>
        <v>0</v>
      </c>
      <c r="N23" s="136">
        <f>SUMIFS(Data!$H:$H,Data!$A:$A,Cataratorii!$B23,Data!$C:$C,Cataratorii!N$1)</f>
        <v>0</v>
      </c>
      <c r="O23" s="136">
        <f>SUMIFS(Data!$H:$H,Data!$A:$A,Cataratorii!$B23,Data!$C:$C,Cataratorii!O$1)</f>
        <v>0</v>
      </c>
      <c r="P23" s="136">
        <f>SUMIFS(Data!$H:$H,Data!$A:$A,Cataratorii!$B23,Data!$C:$C,Cataratorii!P$1)</f>
        <v>0</v>
      </c>
      <c r="Q23" s="136">
        <f>SUMIFS(Data!$H:$H,Data!$A:$A,Cataratorii!$B23,Data!$C:$C,Cataratorii!Q$1)</f>
        <v>0</v>
      </c>
      <c r="R23" s="136">
        <f t="shared" si="0"/>
        <v>1009</v>
      </c>
      <c r="S23" s="43">
        <f>SUMIFS(Data!D:D,Data!A:A,Cataratorii!B23)</f>
        <v>58.78</v>
      </c>
      <c r="T23" s="44" t="str">
        <f>IF(VLOOKUP(B23,Participanti!A:D,4,0)=0," ","New")</f>
        <v xml:space="preserve"> </v>
      </c>
    </row>
    <row r="24" spans="1:20" ht="13.8" x14ac:dyDescent="0.3">
      <c r="A24" s="42">
        <v>23</v>
      </c>
      <c r="B24" s="42" t="s">
        <v>50</v>
      </c>
      <c r="C24" s="136">
        <f>SUMIFS(Data!$H:$H,Data!$A:$A,Cataratorii!$B24,Data!$C:$C,Cataratorii!C$1)</f>
        <v>52</v>
      </c>
      <c r="D24" s="136">
        <f>SUMIFS(Data!$H:$H,Data!$A:$A,Cataratorii!$B24,Data!$C:$C,Cataratorii!D$1)</f>
        <v>4</v>
      </c>
      <c r="E24" s="136">
        <f>SUMIFS(Data!$H:$H,Data!$A:$A,Cataratorii!$B24,Data!$C:$C,Cataratorii!E$1)</f>
        <v>33</v>
      </c>
      <c r="F24" s="136">
        <f>SUMIFS(Data!$H:$H,Data!$A:$A,Cataratorii!$B24,Data!$C:$C,Cataratorii!F$1)</f>
        <v>286</v>
      </c>
      <c r="G24" s="136">
        <f>SUMIFS(Data!$H:$H,Data!$A:$A,Cataratorii!$B24,Data!$C:$C,Cataratorii!G$1)</f>
        <v>0</v>
      </c>
      <c r="H24" s="136">
        <f>SUMIFS(Data!$H:$H,Data!$A:$A,Cataratorii!$B24,Data!$C:$C,Cataratorii!H$1)</f>
        <v>0</v>
      </c>
      <c r="I24" s="136">
        <f>SUMIFS(Data!$H:$H,Data!$A:$A,Cataratorii!$B24,Data!$C:$C,Cataratorii!I$1)</f>
        <v>259</v>
      </c>
      <c r="J24" s="136">
        <f>SUMIFS(Data!$H:$H,Data!$A:$A,Cataratorii!$B24,Data!$C:$C,Cataratorii!J$1)</f>
        <v>0</v>
      </c>
      <c r="K24" s="136">
        <f>SUMIFS(Data!$H:$H,Data!$A:$A,Cataratorii!$B24,Data!$C:$C,Cataratorii!K$1)</f>
        <v>0</v>
      </c>
      <c r="L24" s="136">
        <f>SUMIFS(Data!$H:$H,Data!$A:$A,Cataratorii!$B24,Data!$C:$C,Cataratorii!L$1)</f>
        <v>193</v>
      </c>
      <c r="M24" s="136">
        <f>SUMIFS(Data!$H:$H,Data!$A:$A,Cataratorii!$B24,Data!$C:$C,Cataratorii!M$1)</f>
        <v>5</v>
      </c>
      <c r="N24" s="136">
        <f>SUMIFS(Data!$H:$H,Data!$A:$A,Cataratorii!$B24,Data!$C:$C,Cataratorii!N$1)</f>
        <v>171</v>
      </c>
      <c r="O24" s="136">
        <f>SUMIFS(Data!$H:$H,Data!$A:$A,Cataratorii!$B24,Data!$C:$C,Cataratorii!O$1)</f>
        <v>4</v>
      </c>
      <c r="P24" s="136">
        <f>SUMIFS(Data!$H:$H,Data!$A:$A,Cataratorii!$B24,Data!$C:$C,Cataratorii!P$1)</f>
        <v>0</v>
      </c>
      <c r="Q24" s="136">
        <f>SUMIFS(Data!$H:$H,Data!$A:$A,Cataratorii!$B24,Data!$C:$C,Cataratorii!Q$1)</f>
        <v>0</v>
      </c>
      <c r="R24" s="136">
        <f t="shared" si="0"/>
        <v>1007</v>
      </c>
      <c r="S24" s="43">
        <f>SUMIFS(Data!D:D,Data!A:A,Cataratorii!B24)</f>
        <v>83.94</v>
      </c>
      <c r="T24" s="44" t="str">
        <f>IF(VLOOKUP(B24,Participanti!A:D,4,0)=0," ","New")</f>
        <v xml:space="preserve"> </v>
      </c>
    </row>
    <row r="25" spans="1:20" ht="13.8" x14ac:dyDescent="0.3">
      <c r="A25" s="42">
        <v>24</v>
      </c>
      <c r="B25" s="42" t="s">
        <v>66</v>
      </c>
      <c r="C25" s="136">
        <f>SUMIFS(Data!$H:$H,Data!$A:$A,Cataratorii!$B25,Data!$C:$C,Cataratorii!C$1)</f>
        <v>30</v>
      </c>
      <c r="D25" s="136">
        <f>SUMIFS(Data!$H:$H,Data!$A:$A,Cataratorii!$B25,Data!$C:$C,Cataratorii!D$1)</f>
        <v>148</v>
      </c>
      <c r="E25" s="136">
        <f>SUMIFS(Data!$H:$H,Data!$A:$A,Cataratorii!$B25,Data!$C:$C,Cataratorii!E$1)</f>
        <v>16</v>
      </c>
      <c r="F25" s="136">
        <f>SUMIFS(Data!$H:$H,Data!$A:$A,Cataratorii!$B25,Data!$C:$C,Cataratorii!F$1)</f>
        <v>15</v>
      </c>
      <c r="G25" s="136">
        <f>SUMIFS(Data!$H:$H,Data!$A:$A,Cataratorii!$B25,Data!$C:$C,Cataratorii!G$1)</f>
        <v>9</v>
      </c>
      <c r="H25" s="136">
        <f>SUMIFS(Data!$H:$H,Data!$A:$A,Cataratorii!$B25,Data!$C:$C,Cataratorii!H$1)</f>
        <v>27</v>
      </c>
      <c r="I25" s="136">
        <f>SUMIFS(Data!$H:$H,Data!$A:$A,Cataratorii!$B25,Data!$C:$C,Cataratorii!I$1)</f>
        <v>49</v>
      </c>
      <c r="J25" s="136">
        <f>SUMIFS(Data!$H:$H,Data!$A:$A,Cataratorii!$B25,Data!$C:$C,Cataratorii!J$1)</f>
        <v>34</v>
      </c>
      <c r="K25" s="136">
        <f>SUMIFS(Data!$H:$H,Data!$A:$A,Cataratorii!$B25,Data!$C:$C,Cataratorii!K$1)</f>
        <v>425</v>
      </c>
      <c r="L25" s="136">
        <f>SUMIFS(Data!$H:$H,Data!$A:$A,Cataratorii!$B25,Data!$C:$C,Cataratorii!L$1)</f>
        <v>16</v>
      </c>
      <c r="M25" s="136">
        <f>SUMIFS(Data!$H:$H,Data!$A:$A,Cataratorii!$B25,Data!$C:$C,Cataratorii!M$1)</f>
        <v>85</v>
      </c>
      <c r="N25" s="136">
        <f>SUMIFS(Data!$H:$H,Data!$A:$A,Cataratorii!$B25,Data!$C:$C,Cataratorii!N$1)</f>
        <v>0</v>
      </c>
      <c r="O25" s="136">
        <f>SUMIFS(Data!$H:$H,Data!$A:$A,Cataratorii!$B25,Data!$C:$C,Cataratorii!O$1)</f>
        <v>0</v>
      </c>
      <c r="P25" s="136">
        <f>SUMIFS(Data!$H:$H,Data!$A:$A,Cataratorii!$B25,Data!$C:$C,Cataratorii!P$1)</f>
        <v>25</v>
      </c>
      <c r="Q25" s="136">
        <f>SUMIFS(Data!$H:$H,Data!$A:$A,Cataratorii!$B25,Data!$C:$C,Cataratorii!Q$1)</f>
        <v>0</v>
      </c>
      <c r="R25" s="136">
        <f t="shared" si="0"/>
        <v>879</v>
      </c>
      <c r="S25" s="43">
        <f>SUMIFS(Data!D:D,Data!A:A,Cataratorii!B25)</f>
        <v>117.78999999999999</v>
      </c>
      <c r="T25" s="44" t="str">
        <f>IF(VLOOKUP(B25,Participanti!A:D,4,0)=0," ","New")</f>
        <v xml:space="preserve"> </v>
      </c>
    </row>
    <row r="26" spans="1:20" ht="13.8" x14ac:dyDescent="0.3">
      <c r="A26" s="42">
        <v>25</v>
      </c>
      <c r="B26" s="42" t="s">
        <v>118</v>
      </c>
      <c r="C26" s="136">
        <f>SUMIFS(Data!$H:$H,Data!$A:$A,Cataratorii!$B26,Data!$C:$C,Cataratorii!C$1)</f>
        <v>0</v>
      </c>
      <c r="D26" s="136">
        <f>SUMIFS(Data!$H:$H,Data!$A:$A,Cataratorii!$B26,Data!$C:$C,Cataratorii!D$1)</f>
        <v>0</v>
      </c>
      <c r="E26" s="136">
        <f>SUMIFS(Data!$H:$H,Data!$A:$A,Cataratorii!$B26,Data!$C:$C,Cataratorii!E$1)</f>
        <v>78</v>
      </c>
      <c r="F26" s="136">
        <f>SUMIFS(Data!$H:$H,Data!$A:$A,Cataratorii!$B26,Data!$C:$C,Cataratorii!F$1)</f>
        <v>48</v>
      </c>
      <c r="G26" s="136">
        <f>SUMIFS(Data!$H:$H,Data!$A:$A,Cataratorii!$B26,Data!$C:$C,Cataratorii!G$1)</f>
        <v>77</v>
      </c>
      <c r="H26" s="136">
        <f>SUMIFS(Data!$H:$H,Data!$A:$A,Cataratorii!$B26,Data!$C:$C,Cataratorii!H$1)</f>
        <v>78</v>
      </c>
      <c r="I26" s="136">
        <f>SUMIFS(Data!$H:$H,Data!$A:$A,Cataratorii!$B26,Data!$C:$C,Cataratorii!I$1)</f>
        <v>38</v>
      </c>
      <c r="J26" s="136">
        <f>SUMIFS(Data!$H:$H,Data!$A:$A,Cataratorii!$B26,Data!$C:$C,Cataratorii!J$1)</f>
        <v>87</v>
      </c>
      <c r="K26" s="136">
        <f>SUMIFS(Data!$H:$H,Data!$A:$A,Cataratorii!$B26,Data!$C:$C,Cataratorii!K$1)</f>
        <v>77</v>
      </c>
      <c r="L26" s="136">
        <f>SUMIFS(Data!$H:$H,Data!$A:$A,Cataratorii!$B26,Data!$C:$C,Cataratorii!L$1)</f>
        <v>53</v>
      </c>
      <c r="M26" s="136">
        <f>SUMIFS(Data!$H:$H,Data!$A:$A,Cataratorii!$B26,Data!$C:$C,Cataratorii!M$1)</f>
        <v>22</v>
      </c>
      <c r="N26" s="136">
        <f>SUMIFS(Data!$H:$H,Data!$A:$A,Cataratorii!$B26,Data!$C:$C,Cataratorii!N$1)</f>
        <v>0</v>
      </c>
      <c r="O26" s="136">
        <f>SUMIFS(Data!$H:$H,Data!$A:$A,Cataratorii!$B26,Data!$C:$C,Cataratorii!O$1)</f>
        <v>97</v>
      </c>
      <c r="P26" s="136">
        <f>SUMIFS(Data!$H:$H,Data!$A:$A,Cataratorii!$B26,Data!$C:$C,Cataratorii!P$1)</f>
        <v>41</v>
      </c>
      <c r="Q26" s="136">
        <f>SUMIFS(Data!$H:$H,Data!$A:$A,Cataratorii!$B26,Data!$C:$C,Cataratorii!Q$1)</f>
        <v>18</v>
      </c>
      <c r="R26" s="136">
        <f t="shared" si="0"/>
        <v>714</v>
      </c>
      <c r="S26" s="43">
        <f>SUMIFS(Data!D:D,Data!A:A,Cataratorii!B26)</f>
        <v>235.99</v>
      </c>
      <c r="T26" s="44" t="str">
        <f>IF(VLOOKUP(B26,Participanti!A:D,4,0)=0," ","New")</f>
        <v xml:space="preserve"> </v>
      </c>
    </row>
    <row r="27" spans="1:20" ht="13.8" x14ac:dyDescent="0.3">
      <c r="A27" s="42">
        <v>26</v>
      </c>
      <c r="B27" s="42" t="s">
        <v>60</v>
      </c>
      <c r="C27" s="136">
        <f>SUMIFS(Data!$H:$H,Data!$A:$A,Cataratorii!$B27,Data!$C:$C,Cataratorii!C$1)</f>
        <v>5</v>
      </c>
      <c r="D27" s="136">
        <f>SUMIFS(Data!$H:$H,Data!$A:$A,Cataratorii!$B27,Data!$C:$C,Cataratorii!D$1)</f>
        <v>0</v>
      </c>
      <c r="E27" s="136">
        <f>SUMIFS(Data!$H:$H,Data!$A:$A,Cataratorii!$B27,Data!$C:$C,Cataratorii!E$1)</f>
        <v>4</v>
      </c>
      <c r="F27" s="136">
        <f>SUMIFS(Data!$H:$H,Data!$A:$A,Cataratorii!$B27,Data!$C:$C,Cataratorii!F$1)</f>
        <v>163</v>
      </c>
      <c r="G27" s="136">
        <f>SUMIFS(Data!$H:$H,Data!$A:$A,Cataratorii!$B27,Data!$C:$C,Cataratorii!G$1)</f>
        <v>399</v>
      </c>
      <c r="H27" s="136">
        <f>SUMIFS(Data!$H:$H,Data!$A:$A,Cataratorii!$B27,Data!$C:$C,Cataratorii!H$1)</f>
        <v>0</v>
      </c>
      <c r="I27" s="136">
        <f>SUMIFS(Data!$H:$H,Data!$A:$A,Cataratorii!$B27,Data!$C:$C,Cataratorii!I$1)</f>
        <v>2</v>
      </c>
      <c r="J27" s="136">
        <f>SUMIFS(Data!$H:$H,Data!$A:$A,Cataratorii!$B27,Data!$C:$C,Cataratorii!J$1)</f>
        <v>0</v>
      </c>
      <c r="K27" s="136">
        <f>SUMIFS(Data!$H:$H,Data!$A:$A,Cataratorii!$B27,Data!$C:$C,Cataratorii!K$1)</f>
        <v>52</v>
      </c>
      <c r="L27" s="136">
        <f>SUMIFS(Data!$H:$H,Data!$A:$A,Cataratorii!$B27,Data!$C:$C,Cataratorii!L$1)</f>
        <v>83</v>
      </c>
      <c r="M27" s="136">
        <f>SUMIFS(Data!$H:$H,Data!$A:$A,Cataratorii!$B27,Data!$C:$C,Cataratorii!M$1)</f>
        <v>0</v>
      </c>
      <c r="N27" s="136">
        <f>SUMIFS(Data!$H:$H,Data!$A:$A,Cataratorii!$B27,Data!$C:$C,Cataratorii!N$1)</f>
        <v>0</v>
      </c>
      <c r="O27" s="136">
        <f>SUMIFS(Data!$H:$H,Data!$A:$A,Cataratorii!$B27,Data!$C:$C,Cataratorii!O$1)</f>
        <v>0</v>
      </c>
      <c r="P27" s="136">
        <f>SUMIFS(Data!$H:$H,Data!$A:$A,Cataratorii!$B27,Data!$C:$C,Cataratorii!P$1)</f>
        <v>0</v>
      </c>
      <c r="Q27" s="136">
        <f>SUMIFS(Data!$H:$H,Data!$A:$A,Cataratorii!$B27,Data!$C:$C,Cataratorii!Q$1)</f>
        <v>0</v>
      </c>
      <c r="R27" s="136">
        <f t="shared" si="0"/>
        <v>708</v>
      </c>
      <c r="S27" s="43">
        <f>SUMIFS(Data!D:D,Data!A:A,Cataratorii!B27)</f>
        <v>92.98</v>
      </c>
      <c r="T27" s="44" t="str">
        <f>IF(VLOOKUP(B27,Participanti!A:D,4,0)=0," ","New")</f>
        <v xml:space="preserve"> </v>
      </c>
    </row>
    <row r="28" spans="1:20" ht="13.8" x14ac:dyDescent="0.3">
      <c r="A28" s="42">
        <v>27</v>
      </c>
      <c r="B28" s="42" t="s">
        <v>52</v>
      </c>
      <c r="C28" s="136">
        <f>SUMIFS(Data!$H:$H,Data!$A:$A,Cataratorii!$B28,Data!$C:$C,Cataratorii!C$1)</f>
        <v>25</v>
      </c>
      <c r="D28" s="136">
        <f>SUMIFS(Data!$H:$H,Data!$A:$A,Cataratorii!$B28,Data!$C:$C,Cataratorii!D$1)</f>
        <v>0</v>
      </c>
      <c r="E28" s="136">
        <f>SUMIFS(Data!$H:$H,Data!$A:$A,Cataratorii!$B28,Data!$C:$C,Cataratorii!E$1)</f>
        <v>12</v>
      </c>
      <c r="F28" s="136">
        <f>SUMIFS(Data!$H:$H,Data!$A:$A,Cataratorii!$B28,Data!$C:$C,Cataratorii!F$1)</f>
        <v>8</v>
      </c>
      <c r="G28" s="136">
        <f>SUMIFS(Data!$H:$H,Data!$A:$A,Cataratorii!$B28,Data!$C:$C,Cataratorii!G$1)</f>
        <v>7</v>
      </c>
      <c r="H28" s="136">
        <f>SUMIFS(Data!$H:$H,Data!$A:$A,Cataratorii!$B28,Data!$C:$C,Cataratorii!H$1)</f>
        <v>54</v>
      </c>
      <c r="I28" s="136">
        <f>SUMIFS(Data!$H:$H,Data!$A:$A,Cataratorii!$B28,Data!$C:$C,Cataratorii!I$1)</f>
        <v>0</v>
      </c>
      <c r="J28" s="136">
        <f>SUMIFS(Data!$H:$H,Data!$A:$A,Cataratorii!$B28,Data!$C:$C,Cataratorii!J$1)</f>
        <v>7</v>
      </c>
      <c r="K28" s="136">
        <f>SUMIFS(Data!$H:$H,Data!$A:$A,Cataratorii!$B28,Data!$C:$C,Cataratorii!K$1)</f>
        <v>0</v>
      </c>
      <c r="L28" s="136">
        <f>SUMIFS(Data!$H:$H,Data!$A:$A,Cataratorii!$B28,Data!$C:$C,Cataratorii!L$1)</f>
        <v>0</v>
      </c>
      <c r="M28" s="136">
        <f>SUMIFS(Data!$H:$H,Data!$A:$A,Cataratorii!$B28,Data!$C:$C,Cataratorii!M$1)</f>
        <v>0</v>
      </c>
      <c r="N28" s="136">
        <f>SUMIFS(Data!$H:$H,Data!$A:$A,Cataratorii!$B28,Data!$C:$C,Cataratorii!N$1)</f>
        <v>0</v>
      </c>
      <c r="O28" s="136">
        <f>SUMIFS(Data!$H:$H,Data!$A:$A,Cataratorii!$B28,Data!$C:$C,Cataratorii!O$1)</f>
        <v>428</v>
      </c>
      <c r="P28" s="136">
        <f>SUMIFS(Data!$H:$H,Data!$A:$A,Cataratorii!$B28,Data!$C:$C,Cataratorii!P$1)</f>
        <v>0</v>
      </c>
      <c r="Q28" s="136">
        <f>SUMIFS(Data!$H:$H,Data!$A:$A,Cataratorii!$B28,Data!$C:$C,Cataratorii!Q$1)</f>
        <v>0</v>
      </c>
      <c r="R28" s="136">
        <f t="shared" si="0"/>
        <v>541</v>
      </c>
      <c r="S28" s="43">
        <f>SUMIFS(Data!D:D,Data!A:A,Cataratorii!B28)</f>
        <v>93.780000000000015</v>
      </c>
      <c r="T28" s="44" t="str">
        <f>IF(VLOOKUP(B28,Participanti!A:D,4,0)=0," ","New")</f>
        <v xml:space="preserve"> </v>
      </c>
    </row>
    <row r="29" spans="1:20" ht="13.8" x14ac:dyDescent="0.3">
      <c r="A29" s="42">
        <v>28</v>
      </c>
      <c r="B29" s="42" t="s">
        <v>128</v>
      </c>
      <c r="C29" s="136">
        <f>SUMIFS(Data!$H:$H,Data!$A:$A,Cataratorii!$B29,Data!$C:$C,Cataratorii!C$1)</f>
        <v>28</v>
      </c>
      <c r="D29" s="136">
        <f>SUMIFS(Data!$H:$H,Data!$A:$A,Cataratorii!$B29,Data!$C:$C,Cataratorii!D$1)</f>
        <v>25</v>
      </c>
      <c r="E29" s="136">
        <f>SUMIFS(Data!$H:$H,Data!$A:$A,Cataratorii!$B29,Data!$C:$C,Cataratorii!E$1)</f>
        <v>19</v>
      </c>
      <c r="F29" s="136">
        <f>SUMIFS(Data!$H:$H,Data!$A:$A,Cataratorii!$B29,Data!$C:$C,Cataratorii!F$1)</f>
        <v>61</v>
      </c>
      <c r="G29" s="136">
        <f>SUMIFS(Data!$H:$H,Data!$A:$A,Cataratorii!$B29,Data!$C:$C,Cataratorii!G$1)</f>
        <v>62</v>
      </c>
      <c r="H29" s="136">
        <f>SUMIFS(Data!$H:$H,Data!$A:$A,Cataratorii!$B29,Data!$C:$C,Cataratorii!H$1)</f>
        <v>27</v>
      </c>
      <c r="I29" s="136">
        <f>SUMIFS(Data!$H:$H,Data!$A:$A,Cataratorii!$B29,Data!$C:$C,Cataratorii!I$1)</f>
        <v>0</v>
      </c>
      <c r="J29" s="136">
        <f>SUMIFS(Data!$H:$H,Data!$A:$A,Cataratorii!$B29,Data!$C:$C,Cataratorii!J$1)</f>
        <v>0</v>
      </c>
      <c r="K29" s="136">
        <f>SUMIFS(Data!$H:$H,Data!$A:$A,Cataratorii!$B29,Data!$C:$C,Cataratorii!K$1)</f>
        <v>0</v>
      </c>
      <c r="L29" s="136">
        <f>SUMIFS(Data!$H:$H,Data!$A:$A,Cataratorii!$B29,Data!$C:$C,Cataratorii!L$1)</f>
        <v>0</v>
      </c>
      <c r="M29" s="136">
        <f>SUMIFS(Data!$H:$H,Data!$A:$A,Cataratorii!$B29,Data!$C:$C,Cataratorii!M$1)</f>
        <v>26</v>
      </c>
      <c r="N29" s="136">
        <f>SUMIFS(Data!$H:$H,Data!$A:$A,Cataratorii!$B29,Data!$C:$C,Cataratorii!N$1)</f>
        <v>34</v>
      </c>
      <c r="O29" s="136">
        <f>SUMIFS(Data!$H:$H,Data!$A:$A,Cataratorii!$B29,Data!$C:$C,Cataratorii!O$1)</f>
        <v>20</v>
      </c>
      <c r="P29" s="136">
        <f>SUMIFS(Data!$H:$H,Data!$A:$A,Cataratorii!$B29,Data!$C:$C,Cataratorii!P$1)</f>
        <v>0</v>
      </c>
      <c r="Q29" s="136">
        <f>SUMIFS(Data!$H:$H,Data!$A:$A,Cataratorii!$B29,Data!$C:$C,Cataratorii!Q$1)</f>
        <v>98</v>
      </c>
      <c r="R29" s="136">
        <f t="shared" si="0"/>
        <v>400</v>
      </c>
      <c r="S29" s="43">
        <f>SUMIFS(Data!D:D,Data!A:A,Cataratorii!B29)</f>
        <v>106.74</v>
      </c>
      <c r="T29" s="44" t="str">
        <f>IF(VLOOKUP(B29,Participanti!A:D,4,0)=0," ","New")</f>
        <v xml:space="preserve"> </v>
      </c>
    </row>
    <row r="30" spans="1:20" ht="13.8" x14ac:dyDescent="0.3">
      <c r="A30" s="42">
        <v>29</v>
      </c>
      <c r="B30" s="42" t="s">
        <v>81</v>
      </c>
      <c r="C30" s="136">
        <f>SUMIFS(Data!$H:$H,Data!$A:$A,Cataratorii!$B30,Data!$C:$C,Cataratorii!C$1)</f>
        <v>62</v>
      </c>
      <c r="D30" s="136">
        <f>SUMIFS(Data!$H:$H,Data!$A:$A,Cataratorii!$B30,Data!$C:$C,Cataratorii!D$1)</f>
        <v>33</v>
      </c>
      <c r="E30" s="136">
        <f>SUMIFS(Data!$H:$H,Data!$A:$A,Cataratorii!$B30,Data!$C:$C,Cataratorii!E$1)</f>
        <v>32</v>
      </c>
      <c r="F30" s="136">
        <f>SUMIFS(Data!$H:$H,Data!$A:$A,Cataratorii!$B30,Data!$C:$C,Cataratorii!F$1)</f>
        <v>8</v>
      </c>
      <c r="G30" s="136">
        <f>SUMIFS(Data!$H:$H,Data!$A:$A,Cataratorii!$B30,Data!$C:$C,Cataratorii!G$1)</f>
        <v>18</v>
      </c>
      <c r="H30" s="136">
        <f>SUMIFS(Data!$H:$H,Data!$A:$A,Cataratorii!$B30,Data!$C:$C,Cataratorii!H$1)</f>
        <v>8</v>
      </c>
      <c r="I30" s="136">
        <f>SUMIFS(Data!$H:$H,Data!$A:$A,Cataratorii!$B30,Data!$C:$C,Cataratorii!I$1)</f>
        <v>57</v>
      </c>
      <c r="J30" s="136">
        <f>SUMIFS(Data!$H:$H,Data!$A:$A,Cataratorii!$B30,Data!$C:$C,Cataratorii!J$1)</f>
        <v>0</v>
      </c>
      <c r="K30" s="136">
        <f>SUMIFS(Data!$H:$H,Data!$A:$A,Cataratorii!$B30,Data!$C:$C,Cataratorii!K$1)</f>
        <v>68</v>
      </c>
      <c r="L30" s="136">
        <f>SUMIFS(Data!$H:$H,Data!$A:$A,Cataratorii!$B30,Data!$C:$C,Cataratorii!L$1)</f>
        <v>53</v>
      </c>
      <c r="M30" s="136">
        <f>SUMIFS(Data!$H:$H,Data!$A:$A,Cataratorii!$B30,Data!$C:$C,Cataratorii!M$1)</f>
        <v>8</v>
      </c>
      <c r="N30" s="136">
        <f>SUMIFS(Data!$H:$H,Data!$A:$A,Cataratorii!$B30,Data!$C:$C,Cataratorii!N$1)</f>
        <v>0</v>
      </c>
      <c r="O30" s="136">
        <f>SUMIFS(Data!$H:$H,Data!$A:$A,Cataratorii!$B30,Data!$C:$C,Cataratorii!O$1)</f>
        <v>38</v>
      </c>
      <c r="P30" s="136">
        <f>SUMIFS(Data!$H:$H,Data!$A:$A,Cataratorii!$B30,Data!$C:$C,Cataratorii!P$1)</f>
        <v>7</v>
      </c>
      <c r="Q30" s="136">
        <f>SUMIFS(Data!$H:$H,Data!$A:$A,Cataratorii!$B30,Data!$C:$C,Cataratorii!Q$1)</f>
        <v>0</v>
      </c>
      <c r="R30" s="136">
        <f t="shared" si="0"/>
        <v>392</v>
      </c>
      <c r="S30" s="43">
        <f>SUMIFS(Data!D:D,Data!A:A,Cataratorii!B30)</f>
        <v>168.89999999999998</v>
      </c>
      <c r="T30" s="44" t="str">
        <f>IF(VLOOKUP(B30,Participanti!A:D,4,0)=0," ","New")</f>
        <v xml:space="preserve"> </v>
      </c>
    </row>
    <row r="31" spans="1:20" ht="13.8" x14ac:dyDescent="0.3">
      <c r="A31" s="42">
        <v>30</v>
      </c>
      <c r="B31" s="42" t="s">
        <v>103</v>
      </c>
      <c r="C31" s="136">
        <f>SUMIFS(Data!$H:$H,Data!$A:$A,Cataratorii!$B31,Data!$C:$C,Cataratorii!C$1)</f>
        <v>2</v>
      </c>
      <c r="D31" s="136">
        <f>SUMIFS(Data!$H:$H,Data!$A:$A,Cataratorii!$B31,Data!$C:$C,Cataratorii!D$1)</f>
        <v>2</v>
      </c>
      <c r="E31" s="136">
        <f>SUMIFS(Data!$H:$H,Data!$A:$A,Cataratorii!$B31,Data!$C:$C,Cataratorii!E$1)</f>
        <v>0</v>
      </c>
      <c r="F31" s="136">
        <f>SUMIFS(Data!$H:$H,Data!$A:$A,Cataratorii!$B31,Data!$C:$C,Cataratorii!F$1)</f>
        <v>0</v>
      </c>
      <c r="G31" s="136">
        <f>SUMIFS(Data!$H:$H,Data!$A:$A,Cataratorii!$B31,Data!$C:$C,Cataratorii!G$1)</f>
        <v>22</v>
      </c>
      <c r="H31" s="136">
        <f>SUMIFS(Data!$H:$H,Data!$A:$A,Cataratorii!$B31,Data!$C:$C,Cataratorii!H$1)</f>
        <v>7</v>
      </c>
      <c r="I31" s="136">
        <f>SUMIFS(Data!$H:$H,Data!$A:$A,Cataratorii!$B31,Data!$C:$C,Cataratorii!I$1)</f>
        <v>54</v>
      </c>
      <c r="J31" s="136">
        <f>SUMIFS(Data!$H:$H,Data!$A:$A,Cataratorii!$B31,Data!$C:$C,Cataratorii!J$1)</f>
        <v>0</v>
      </c>
      <c r="K31" s="136">
        <f>SUMIFS(Data!$H:$H,Data!$A:$A,Cataratorii!$B31,Data!$C:$C,Cataratorii!K$1)</f>
        <v>0</v>
      </c>
      <c r="L31" s="136">
        <f>SUMIFS(Data!$H:$H,Data!$A:$A,Cataratorii!$B31,Data!$C:$C,Cataratorii!L$1)</f>
        <v>228</v>
      </c>
      <c r="M31" s="136">
        <f>SUMIFS(Data!$H:$H,Data!$A:$A,Cataratorii!$B31,Data!$C:$C,Cataratorii!M$1)</f>
        <v>0</v>
      </c>
      <c r="N31" s="136">
        <f>SUMIFS(Data!$H:$H,Data!$A:$A,Cataratorii!$B31,Data!$C:$C,Cataratorii!N$1)</f>
        <v>0</v>
      </c>
      <c r="O31" s="136">
        <f>SUMIFS(Data!$H:$H,Data!$A:$A,Cataratorii!$B31,Data!$C:$C,Cataratorii!O$1)</f>
        <v>0</v>
      </c>
      <c r="P31" s="136">
        <f>SUMIFS(Data!$H:$H,Data!$A:$A,Cataratorii!$B31,Data!$C:$C,Cataratorii!P$1)</f>
        <v>2</v>
      </c>
      <c r="Q31" s="136">
        <f>SUMIFS(Data!$H:$H,Data!$A:$A,Cataratorii!$B31,Data!$C:$C,Cataratorii!Q$1)</f>
        <v>31</v>
      </c>
      <c r="R31" s="136">
        <f t="shared" si="0"/>
        <v>348</v>
      </c>
      <c r="S31" s="43">
        <f>SUMIFS(Data!D:D,Data!A:A,Cataratorii!B31)</f>
        <v>188.16999999999996</v>
      </c>
      <c r="T31" s="44" t="str">
        <f>IF(VLOOKUP(B31,Participanti!A:D,4,0)=0," ","New")</f>
        <v xml:space="preserve"> </v>
      </c>
    </row>
    <row r="32" spans="1:20" ht="13.8" x14ac:dyDescent="0.3">
      <c r="A32" s="42">
        <v>31</v>
      </c>
      <c r="B32" s="42" t="s">
        <v>202</v>
      </c>
      <c r="C32" s="136">
        <f>SUMIFS(Data!$H:$H,Data!$A:$A,Cataratorii!$B32,Data!$C:$C,Cataratorii!C$1)</f>
        <v>8</v>
      </c>
      <c r="D32" s="136">
        <f>SUMIFS(Data!$H:$H,Data!$A:$A,Cataratorii!$B32,Data!$C:$C,Cataratorii!D$1)</f>
        <v>0</v>
      </c>
      <c r="E32" s="136">
        <f>SUMIFS(Data!$H:$H,Data!$A:$A,Cataratorii!$B32,Data!$C:$C,Cataratorii!E$1)</f>
        <v>12</v>
      </c>
      <c r="F32" s="136">
        <f>SUMIFS(Data!$H:$H,Data!$A:$A,Cataratorii!$B32,Data!$C:$C,Cataratorii!F$1)</f>
        <v>12</v>
      </c>
      <c r="G32" s="136">
        <f>SUMIFS(Data!$H:$H,Data!$A:$A,Cataratorii!$B32,Data!$C:$C,Cataratorii!G$1)</f>
        <v>13</v>
      </c>
      <c r="H32" s="136">
        <f>SUMIFS(Data!$H:$H,Data!$A:$A,Cataratorii!$B32,Data!$C:$C,Cataratorii!H$1)</f>
        <v>20</v>
      </c>
      <c r="I32" s="136">
        <f>SUMIFS(Data!$H:$H,Data!$A:$A,Cataratorii!$B32,Data!$C:$C,Cataratorii!I$1)</f>
        <v>18</v>
      </c>
      <c r="J32" s="136">
        <f>SUMIFS(Data!$H:$H,Data!$A:$A,Cataratorii!$B32,Data!$C:$C,Cataratorii!J$1)</f>
        <v>0</v>
      </c>
      <c r="K32" s="136">
        <f>SUMIFS(Data!$H:$H,Data!$A:$A,Cataratorii!$B32,Data!$C:$C,Cataratorii!K$1)</f>
        <v>197</v>
      </c>
      <c r="L32" s="136">
        <f>SUMIFS(Data!$H:$H,Data!$A:$A,Cataratorii!$B32,Data!$C:$C,Cataratorii!L$1)</f>
        <v>0</v>
      </c>
      <c r="M32" s="136">
        <f>SUMIFS(Data!$H:$H,Data!$A:$A,Cataratorii!$B32,Data!$C:$C,Cataratorii!M$1)</f>
        <v>0</v>
      </c>
      <c r="N32" s="136">
        <f>SUMIFS(Data!$H:$H,Data!$A:$A,Cataratorii!$B32,Data!$C:$C,Cataratorii!N$1)</f>
        <v>0</v>
      </c>
      <c r="O32" s="136">
        <f>SUMIFS(Data!$H:$H,Data!$A:$A,Cataratorii!$B32,Data!$C:$C,Cataratorii!O$1)</f>
        <v>0</v>
      </c>
      <c r="P32" s="136">
        <f>SUMIFS(Data!$H:$H,Data!$A:$A,Cataratorii!$B32,Data!$C:$C,Cataratorii!P$1)</f>
        <v>0</v>
      </c>
      <c r="Q32" s="136">
        <f>SUMIFS(Data!$H:$H,Data!$A:$A,Cataratorii!$B32,Data!$C:$C,Cataratorii!Q$1)</f>
        <v>0</v>
      </c>
      <c r="R32" s="136">
        <f t="shared" si="0"/>
        <v>280</v>
      </c>
      <c r="S32" s="43">
        <f>SUMIFS(Data!D:D,Data!A:A,Cataratorii!B32)</f>
        <v>114.35</v>
      </c>
      <c r="T32" s="44" t="str">
        <f>IF(VLOOKUP(B32,Participanti!A:D,4,0)=0," ","New")</f>
        <v>New</v>
      </c>
    </row>
    <row r="33" spans="1:20" ht="13.8" x14ac:dyDescent="0.3">
      <c r="A33" s="42">
        <v>32</v>
      </c>
      <c r="B33" s="42" t="s">
        <v>43</v>
      </c>
      <c r="C33" s="136">
        <f>SUMIFS(Data!$H:$H,Data!$A:$A,Cataratorii!$B33,Data!$C:$C,Cataratorii!C$1)</f>
        <v>51</v>
      </c>
      <c r="D33" s="136">
        <f>SUMIFS(Data!$H:$H,Data!$A:$A,Cataratorii!$B33,Data!$C:$C,Cataratorii!D$1)</f>
        <v>27</v>
      </c>
      <c r="E33" s="136">
        <f>SUMIFS(Data!$H:$H,Data!$A:$A,Cataratorii!$B33,Data!$C:$C,Cataratorii!E$1)</f>
        <v>48</v>
      </c>
      <c r="F33" s="136">
        <f>SUMIFS(Data!$H:$H,Data!$A:$A,Cataratorii!$B33,Data!$C:$C,Cataratorii!F$1)</f>
        <v>134</v>
      </c>
      <c r="G33" s="136">
        <f>SUMIFS(Data!$H:$H,Data!$A:$A,Cataratorii!$B33,Data!$C:$C,Cataratorii!G$1)</f>
        <v>0</v>
      </c>
      <c r="H33" s="136">
        <f>SUMIFS(Data!$H:$H,Data!$A:$A,Cataratorii!$B33,Data!$C:$C,Cataratorii!H$1)</f>
        <v>0</v>
      </c>
      <c r="I33" s="136">
        <f>SUMIFS(Data!$H:$H,Data!$A:$A,Cataratorii!$B33,Data!$C:$C,Cataratorii!I$1)</f>
        <v>0</v>
      </c>
      <c r="J33" s="136">
        <f>SUMIFS(Data!$H:$H,Data!$A:$A,Cataratorii!$B33,Data!$C:$C,Cataratorii!J$1)</f>
        <v>0</v>
      </c>
      <c r="K33" s="136">
        <f>SUMIFS(Data!$H:$H,Data!$A:$A,Cataratorii!$B33,Data!$C:$C,Cataratorii!K$1)</f>
        <v>0</v>
      </c>
      <c r="L33" s="136">
        <f>SUMIFS(Data!$H:$H,Data!$A:$A,Cataratorii!$B33,Data!$C:$C,Cataratorii!L$1)</f>
        <v>0</v>
      </c>
      <c r="M33" s="136">
        <f>SUMIFS(Data!$H:$H,Data!$A:$A,Cataratorii!$B33,Data!$C:$C,Cataratorii!M$1)</f>
        <v>0</v>
      </c>
      <c r="N33" s="136">
        <f>SUMIFS(Data!$H:$H,Data!$A:$A,Cataratorii!$B33,Data!$C:$C,Cataratorii!N$1)</f>
        <v>0</v>
      </c>
      <c r="O33" s="136">
        <f>SUMIFS(Data!$H:$H,Data!$A:$A,Cataratorii!$B33,Data!$C:$C,Cataratorii!O$1)</f>
        <v>0</v>
      </c>
      <c r="P33" s="136">
        <f>SUMIFS(Data!$H:$H,Data!$A:$A,Cataratorii!$B33,Data!$C:$C,Cataratorii!P$1)</f>
        <v>0</v>
      </c>
      <c r="Q33" s="136">
        <f>SUMIFS(Data!$H:$H,Data!$A:$A,Cataratorii!$B33,Data!$C:$C,Cataratorii!Q$1)</f>
        <v>0</v>
      </c>
      <c r="R33" s="136">
        <f t="shared" si="0"/>
        <v>260</v>
      </c>
      <c r="S33" s="43">
        <f>SUMIFS(Data!D:D,Data!A:A,Cataratorii!B33)</f>
        <v>83.37</v>
      </c>
      <c r="T33" s="44" t="str">
        <f>IF(VLOOKUP(B33,Participanti!A:D,4,0)=0," ","New")</f>
        <v xml:space="preserve"> </v>
      </c>
    </row>
    <row r="34" spans="1:20" ht="13.8" x14ac:dyDescent="0.3">
      <c r="A34" s="42">
        <v>33</v>
      </c>
      <c r="B34" s="42" t="s">
        <v>221</v>
      </c>
      <c r="C34" s="136">
        <f>SUMIFS(Data!$H:$H,Data!$A:$A,Cataratorii!$B34,Data!$C:$C,Cataratorii!C$1)</f>
        <v>0</v>
      </c>
      <c r="D34" s="136">
        <f>SUMIFS(Data!$H:$H,Data!$A:$A,Cataratorii!$B34,Data!$C:$C,Cataratorii!D$1)</f>
        <v>0</v>
      </c>
      <c r="E34" s="136">
        <f>SUMIFS(Data!$H:$H,Data!$A:$A,Cataratorii!$B34,Data!$C:$C,Cataratorii!E$1)</f>
        <v>0</v>
      </c>
      <c r="F34" s="136">
        <f>SUMIFS(Data!$H:$H,Data!$A:$A,Cataratorii!$B34,Data!$C:$C,Cataratorii!F$1)</f>
        <v>82</v>
      </c>
      <c r="G34" s="136">
        <f>SUMIFS(Data!$H:$H,Data!$A:$A,Cataratorii!$B34,Data!$C:$C,Cataratorii!G$1)</f>
        <v>0</v>
      </c>
      <c r="H34" s="136">
        <f>SUMIFS(Data!$H:$H,Data!$A:$A,Cataratorii!$B34,Data!$C:$C,Cataratorii!H$1)</f>
        <v>66</v>
      </c>
      <c r="I34" s="136">
        <f>SUMIFS(Data!$H:$H,Data!$A:$A,Cataratorii!$B34,Data!$C:$C,Cataratorii!I$1)</f>
        <v>0</v>
      </c>
      <c r="J34" s="136">
        <f>SUMIFS(Data!$H:$H,Data!$A:$A,Cataratorii!$B34,Data!$C:$C,Cataratorii!J$1)</f>
        <v>0</v>
      </c>
      <c r="K34" s="136">
        <f>SUMIFS(Data!$H:$H,Data!$A:$A,Cataratorii!$B34,Data!$C:$C,Cataratorii!K$1)</f>
        <v>0</v>
      </c>
      <c r="L34" s="136">
        <f>SUMIFS(Data!$H:$H,Data!$A:$A,Cataratorii!$B34,Data!$C:$C,Cataratorii!L$1)</f>
        <v>0</v>
      </c>
      <c r="M34" s="136">
        <f>SUMIFS(Data!$H:$H,Data!$A:$A,Cataratorii!$B34,Data!$C:$C,Cataratorii!M$1)</f>
        <v>0</v>
      </c>
      <c r="N34" s="136">
        <f>SUMIFS(Data!$H:$H,Data!$A:$A,Cataratorii!$B34,Data!$C:$C,Cataratorii!N$1)</f>
        <v>0</v>
      </c>
      <c r="O34" s="136">
        <f>SUMIFS(Data!$H:$H,Data!$A:$A,Cataratorii!$B34,Data!$C:$C,Cataratorii!O$1)</f>
        <v>0</v>
      </c>
      <c r="P34" s="136">
        <f>SUMIFS(Data!$H:$H,Data!$A:$A,Cataratorii!$B34,Data!$C:$C,Cataratorii!P$1)</f>
        <v>0</v>
      </c>
      <c r="Q34" s="136">
        <f>SUMIFS(Data!$H:$H,Data!$A:$A,Cataratorii!$B34,Data!$C:$C,Cataratorii!Q$1)</f>
        <v>0</v>
      </c>
      <c r="R34" s="136">
        <f t="shared" si="0"/>
        <v>148</v>
      </c>
      <c r="S34" s="43">
        <f>SUMIFS(Data!D:D,Data!A:A,Cataratorii!B34)</f>
        <v>26.990000000000002</v>
      </c>
      <c r="T34" s="44" t="str">
        <f>IF(VLOOKUP(B34,Participanti!A:D,4,0)=0," ","New")</f>
        <v>New</v>
      </c>
    </row>
    <row r="35" spans="1:20" ht="13.8" x14ac:dyDescent="0.3">
      <c r="A35" s="42">
        <v>34</v>
      </c>
      <c r="B35" s="42" t="s">
        <v>213</v>
      </c>
      <c r="C35" s="136">
        <f>SUMIFS(Data!$H:$H,Data!$A:$A,Cataratorii!$B35,Data!$C:$C,Cataratorii!C$1)</f>
        <v>0</v>
      </c>
      <c r="D35" s="136">
        <f>SUMIFS(Data!$H:$H,Data!$A:$A,Cataratorii!$B35,Data!$C:$C,Cataratorii!D$1)</f>
        <v>5</v>
      </c>
      <c r="E35" s="136">
        <f>SUMIFS(Data!$H:$H,Data!$A:$A,Cataratorii!$B35,Data!$C:$C,Cataratorii!E$1)</f>
        <v>0</v>
      </c>
      <c r="F35" s="136">
        <f>SUMIFS(Data!$H:$H,Data!$A:$A,Cataratorii!$B35,Data!$C:$C,Cataratorii!F$1)</f>
        <v>6</v>
      </c>
      <c r="G35" s="136">
        <f>SUMIFS(Data!$H:$H,Data!$A:$A,Cataratorii!$B35,Data!$C:$C,Cataratorii!G$1)</f>
        <v>13</v>
      </c>
      <c r="H35" s="136">
        <f>SUMIFS(Data!$H:$H,Data!$A:$A,Cataratorii!$B35,Data!$C:$C,Cataratorii!H$1)</f>
        <v>10</v>
      </c>
      <c r="I35" s="136">
        <f>SUMIFS(Data!$H:$H,Data!$A:$A,Cataratorii!$B35,Data!$C:$C,Cataratorii!I$1)</f>
        <v>15</v>
      </c>
      <c r="J35" s="136">
        <f>SUMIFS(Data!$H:$H,Data!$A:$A,Cataratorii!$B35,Data!$C:$C,Cataratorii!J$1)</f>
        <v>16</v>
      </c>
      <c r="K35" s="136">
        <f>SUMIFS(Data!$H:$H,Data!$A:$A,Cataratorii!$B35,Data!$C:$C,Cataratorii!K$1)</f>
        <v>14</v>
      </c>
      <c r="L35" s="136">
        <f>SUMIFS(Data!$H:$H,Data!$A:$A,Cataratorii!$B35,Data!$C:$C,Cataratorii!L$1)</f>
        <v>26</v>
      </c>
      <c r="M35" s="136">
        <f>SUMIFS(Data!$H:$H,Data!$A:$A,Cataratorii!$B35,Data!$C:$C,Cataratorii!M$1)</f>
        <v>7</v>
      </c>
      <c r="N35" s="136">
        <f>SUMIFS(Data!$H:$H,Data!$A:$A,Cataratorii!$B35,Data!$C:$C,Cataratorii!N$1)</f>
        <v>0</v>
      </c>
      <c r="O35" s="136">
        <f>SUMIFS(Data!$H:$H,Data!$A:$A,Cataratorii!$B35,Data!$C:$C,Cataratorii!O$1)</f>
        <v>7</v>
      </c>
      <c r="P35" s="136">
        <f>SUMIFS(Data!$H:$H,Data!$A:$A,Cataratorii!$B35,Data!$C:$C,Cataratorii!P$1)</f>
        <v>10</v>
      </c>
      <c r="Q35" s="136">
        <f>SUMIFS(Data!$H:$H,Data!$A:$A,Cataratorii!$B35,Data!$C:$C,Cataratorii!Q$1)</f>
        <v>9</v>
      </c>
      <c r="R35" s="136">
        <f t="shared" si="0"/>
        <v>138</v>
      </c>
      <c r="S35" s="43">
        <f>SUMIFS(Data!D:D,Data!A:A,Cataratorii!B35)</f>
        <v>90.99</v>
      </c>
      <c r="T35" s="44" t="str">
        <f>IF(VLOOKUP(B35,Participanti!A:D,4,0)=0," ","New")</f>
        <v>New</v>
      </c>
    </row>
    <row r="36" spans="1:20" ht="13.8" x14ac:dyDescent="0.3">
      <c r="A36" s="42">
        <v>35</v>
      </c>
      <c r="B36" s="42" t="s">
        <v>155</v>
      </c>
      <c r="C36" s="136">
        <f>SUMIFS(Data!$H:$H,Data!$A:$A,Cataratorii!$B36,Data!$C:$C,Cataratorii!C$1)</f>
        <v>29</v>
      </c>
      <c r="D36" s="136">
        <f>SUMIFS(Data!$H:$H,Data!$A:$A,Cataratorii!$B36,Data!$C:$C,Cataratorii!D$1)</f>
        <v>15</v>
      </c>
      <c r="E36" s="136">
        <f>SUMIFS(Data!$H:$H,Data!$A:$A,Cataratorii!$B36,Data!$C:$C,Cataratorii!E$1)</f>
        <v>33</v>
      </c>
      <c r="F36" s="136">
        <f>SUMIFS(Data!$H:$H,Data!$A:$A,Cataratorii!$B36,Data!$C:$C,Cataratorii!F$1)</f>
        <v>11</v>
      </c>
      <c r="G36" s="136">
        <f>SUMIFS(Data!$H:$H,Data!$A:$A,Cataratorii!$B36,Data!$C:$C,Cataratorii!G$1)</f>
        <v>0</v>
      </c>
      <c r="H36" s="136">
        <f>SUMIFS(Data!$H:$H,Data!$A:$A,Cataratorii!$B36,Data!$C:$C,Cataratorii!H$1)</f>
        <v>1</v>
      </c>
      <c r="I36" s="136">
        <f>SUMIFS(Data!$H:$H,Data!$A:$A,Cataratorii!$B36,Data!$C:$C,Cataratorii!I$1)</f>
        <v>0</v>
      </c>
      <c r="J36" s="136">
        <f>SUMIFS(Data!$H:$H,Data!$A:$A,Cataratorii!$B36,Data!$C:$C,Cataratorii!J$1)</f>
        <v>0</v>
      </c>
      <c r="K36" s="136">
        <f>SUMIFS(Data!$H:$H,Data!$A:$A,Cataratorii!$B36,Data!$C:$C,Cataratorii!K$1)</f>
        <v>0</v>
      </c>
      <c r="L36" s="136">
        <f>SUMIFS(Data!$H:$H,Data!$A:$A,Cataratorii!$B36,Data!$C:$C,Cataratorii!L$1)</f>
        <v>0</v>
      </c>
      <c r="M36" s="136">
        <f>SUMIFS(Data!$H:$H,Data!$A:$A,Cataratorii!$B36,Data!$C:$C,Cataratorii!M$1)</f>
        <v>0</v>
      </c>
      <c r="N36" s="136">
        <f>SUMIFS(Data!$H:$H,Data!$A:$A,Cataratorii!$B36,Data!$C:$C,Cataratorii!N$1)</f>
        <v>0</v>
      </c>
      <c r="O36" s="136">
        <f>SUMIFS(Data!$H:$H,Data!$A:$A,Cataratorii!$B36,Data!$C:$C,Cataratorii!O$1)</f>
        <v>0</v>
      </c>
      <c r="P36" s="136">
        <f>SUMIFS(Data!$H:$H,Data!$A:$A,Cataratorii!$B36,Data!$C:$C,Cataratorii!P$1)</f>
        <v>0</v>
      </c>
      <c r="Q36" s="136">
        <f>SUMIFS(Data!$H:$H,Data!$A:$A,Cataratorii!$B36,Data!$C:$C,Cataratorii!Q$1)</f>
        <v>0</v>
      </c>
      <c r="R36" s="136">
        <f t="shared" si="0"/>
        <v>89</v>
      </c>
      <c r="S36" s="43">
        <f>SUMIFS(Data!D:D,Data!A:A,Cataratorii!B36)</f>
        <v>44.099999999999994</v>
      </c>
      <c r="T36" s="44" t="str">
        <f>IF(VLOOKUP(B36,Participanti!A:D,4,0)=0," ","New")</f>
        <v xml:space="preserve"> </v>
      </c>
    </row>
    <row r="37" spans="1:20" ht="13.8" x14ac:dyDescent="0.3">
      <c r="A37" s="42">
        <v>36</v>
      </c>
      <c r="B37" s="42" t="s">
        <v>205</v>
      </c>
      <c r="C37" s="136">
        <f>SUMIFS(Data!$H:$H,Data!$A:$A,Cataratorii!$B37,Data!$C:$C,Cataratorii!C$1)</f>
        <v>47</v>
      </c>
      <c r="D37" s="136">
        <f>SUMIFS(Data!$H:$H,Data!$A:$A,Cataratorii!$B37,Data!$C:$C,Cataratorii!D$1)</f>
        <v>0</v>
      </c>
      <c r="E37" s="136">
        <f>SUMIFS(Data!$H:$H,Data!$A:$A,Cataratorii!$B37,Data!$C:$C,Cataratorii!E$1)</f>
        <v>0</v>
      </c>
      <c r="F37" s="136">
        <f>SUMIFS(Data!$H:$H,Data!$A:$A,Cataratorii!$B37,Data!$C:$C,Cataratorii!F$1)</f>
        <v>0</v>
      </c>
      <c r="G37" s="136">
        <f>SUMIFS(Data!$H:$H,Data!$A:$A,Cataratorii!$B37,Data!$C:$C,Cataratorii!G$1)</f>
        <v>0</v>
      </c>
      <c r="H37" s="136">
        <f>SUMIFS(Data!$H:$H,Data!$A:$A,Cataratorii!$B37,Data!$C:$C,Cataratorii!H$1)</f>
        <v>0</v>
      </c>
      <c r="I37" s="136">
        <f>SUMIFS(Data!$H:$H,Data!$A:$A,Cataratorii!$B37,Data!$C:$C,Cataratorii!I$1)</f>
        <v>0</v>
      </c>
      <c r="J37" s="136">
        <f>SUMIFS(Data!$H:$H,Data!$A:$A,Cataratorii!$B37,Data!$C:$C,Cataratorii!J$1)</f>
        <v>0</v>
      </c>
      <c r="K37" s="136">
        <f>SUMIFS(Data!$H:$H,Data!$A:$A,Cataratorii!$B37,Data!$C:$C,Cataratorii!K$1)</f>
        <v>0</v>
      </c>
      <c r="L37" s="136">
        <f>SUMIFS(Data!$H:$H,Data!$A:$A,Cataratorii!$B37,Data!$C:$C,Cataratorii!L$1)</f>
        <v>0</v>
      </c>
      <c r="M37" s="136">
        <f>SUMIFS(Data!$H:$H,Data!$A:$A,Cataratorii!$B37,Data!$C:$C,Cataratorii!M$1)</f>
        <v>0</v>
      </c>
      <c r="N37" s="136">
        <f>SUMIFS(Data!$H:$H,Data!$A:$A,Cataratorii!$B37,Data!$C:$C,Cataratorii!N$1)</f>
        <v>0</v>
      </c>
      <c r="O37" s="136">
        <f>SUMIFS(Data!$H:$H,Data!$A:$A,Cataratorii!$B37,Data!$C:$C,Cataratorii!O$1)</f>
        <v>0</v>
      </c>
      <c r="P37" s="136">
        <f>SUMIFS(Data!$H:$H,Data!$A:$A,Cataratorii!$B37,Data!$C:$C,Cataratorii!P$1)</f>
        <v>0</v>
      </c>
      <c r="Q37" s="136">
        <f>SUMIFS(Data!$H:$H,Data!$A:$A,Cataratorii!$B37,Data!$C:$C,Cataratorii!Q$1)</f>
        <v>0</v>
      </c>
      <c r="R37" s="136">
        <f t="shared" si="0"/>
        <v>47</v>
      </c>
      <c r="S37" s="43">
        <f>SUMIFS(Data!D:D,Data!A:A,Cataratorii!B37)</f>
        <v>30.9</v>
      </c>
      <c r="T37" s="44" t="str">
        <f>IF(VLOOKUP(B37,Participanti!A:D,4,0)=0," ","New")</f>
        <v>New</v>
      </c>
    </row>
    <row r="38" spans="1:20" ht="13.8" x14ac:dyDescent="0.3">
      <c r="A38" s="42">
        <v>37</v>
      </c>
      <c r="B38" s="42" t="s">
        <v>55</v>
      </c>
      <c r="C38" s="136">
        <f>SUMIFS(Data!$H:$H,Data!$A:$A,Cataratorii!$B38,Data!$C:$C,Cataratorii!C$1)</f>
        <v>15</v>
      </c>
      <c r="D38" s="136">
        <f>SUMIFS(Data!$H:$H,Data!$A:$A,Cataratorii!$B38,Data!$C:$C,Cataratorii!D$1)</f>
        <v>0</v>
      </c>
      <c r="E38" s="136">
        <f>SUMIFS(Data!$H:$H,Data!$A:$A,Cataratorii!$B38,Data!$C:$C,Cataratorii!E$1)</f>
        <v>6</v>
      </c>
      <c r="F38" s="136">
        <f>SUMIFS(Data!$H:$H,Data!$A:$A,Cataratorii!$B38,Data!$C:$C,Cataratorii!F$1)</f>
        <v>24</v>
      </c>
      <c r="G38" s="136">
        <f>SUMIFS(Data!$H:$H,Data!$A:$A,Cataratorii!$B38,Data!$C:$C,Cataratorii!G$1)</f>
        <v>0</v>
      </c>
      <c r="H38" s="136">
        <f>SUMIFS(Data!$H:$H,Data!$A:$A,Cataratorii!$B38,Data!$C:$C,Cataratorii!H$1)</f>
        <v>0</v>
      </c>
      <c r="I38" s="136">
        <f>SUMIFS(Data!$H:$H,Data!$A:$A,Cataratorii!$B38,Data!$C:$C,Cataratorii!I$1)</f>
        <v>0</v>
      </c>
      <c r="J38" s="136">
        <f>SUMIFS(Data!$H:$H,Data!$A:$A,Cataratorii!$B38,Data!$C:$C,Cataratorii!J$1)</f>
        <v>0</v>
      </c>
      <c r="K38" s="136">
        <f>SUMIFS(Data!$H:$H,Data!$A:$A,Cataratorii!$B38,Data!$C:$C,Cataratorii!K$1)</f>
        <v>0</v>
      </c>
      <c r="L38" s="136">
        <f>SUMIFS(Data!$H:$H,Data!$A:$A,Cataratorii!$B38,Data!$C:$C,Cataratorii!L$1)</f>
        <v>0</v>
      </c>
      <c r="M38" s="136">
        <f>SUMIFS(Data!$H:$H,Data!$A:$A,Cataratorii!$B38,Data!$C:$C,Cataratorii!M$1)</f>
        <v>0</v>
      </c>
      <c r="N38" s="136">
        <f>SUMIFS(Data!$H:$H,Data!$A:$A,Cataratorii!$B38,Data!$C:$C,Cataratorii!N$1)</f>
        <v>0</v>
      </c>
      <c r="O38" s="136">
        <f>SUMIFS(Data!$H:$H,Data!$A:$A,Cataratorii!$B38,Data!$C:$C,Cataratorii!O$1)</f>
        <v>0</v>
      </c>
      <c r="P38" s="136">
        <f>SUMIFS(Data!$H:$H,Data!$A:$A,Cataratorii!$B38,Data!$C:$C,Cataratorii!P$1)</f>
        <v>0</v>
      </c>
      <c r="Q38" s="136">
        <f>SUMIFS(Data!$H:$H,Data!$A:$A,Cataratorii!$B38,Data!$C:$C,Cataratorii!Q$1)</f>
        <v>0</v>
      </c>
      <c r="R38" s="136">
        <f t="shared" si="0"/>
        <v>45</v>
      </c>
      <c r="S38" s="43">
        <f>SUMIFS(Data!D:D,Data!A:A,Cataratorii!B38)</f>
        <v>110</v>
      </c>
      <c r="T38" s="44" t="str">
        <f>IF(VLOOKUP(B38,Participanti!A:D,4,0)=0," ","New")</f>
        <v xml:space="preserve"> </v>
      </c>
    </row>
    <row r="39" spans="1:20" ht="13.8" x14ac:dyDescent="0.3">
      <c r="A39" s="42">
        <v>38</v>
      </c>
      <c r="B39" s="42"/>
      <c r="C39" s="136"/>
      <c r="D39" s="136"/>
      <c r="E39" s="136"/>
      <c r="F39" s="136"/>
      <c r="G39" s="136"/>
      <c r="H39" s="136" t="str">
        <f>IF(SUMIFS(Data!$S:$S,Data!$A:$A,$B39,Data!$C:$C,H$1)=0,"",SUMIFS(Data!$S:$S,Data!$A:$A,$B39,Data!$C:$C,H$1))</f>
        <v/>
      </c>
      <c r="I39" s="136" t="str">
        <f>IF(SUMIFS(Data!$S:$S,Data!$A:$A,$B39,Data!$C:$C,I$1)=0,"",SUMIFS(Data!$S:$S,Data!$A:$A,$B39,Data!$C:$C,I$1))</f>
        <v/>
      </c>
      <c r="J39" s="136" t="str">
        <f>IF(SUMIFS(Data!$S:$S,Data!$A:$A,$B39,Data!$C:$C,J$1)=0,"",SUMIFS(Data!$S:$S,Data!$A:$A,$B39,Data!$C:$C,J$1))</f>
        <v/>
      </c>
      <c r="K39" s="136" t="str">
        <f>IF(SUMIFS(Data!$S:$S,Data!$A:$A,$B39,Data!$C:$C,K$1)=0,"",SUMIFS(Data!$S:$S,Data!$A:$A,$B39,Data!$C:$C,K$1))</f>
        <v/>
      </c>
      <c r="L39" s="136" t="str">
        <f>IF(SUMIFS(Data!$S:$S,Data!$A:$A,$B39,Data!$C:$C,L$1)=0,"",SUMIFS(Data!$S:$S,Data!$A:$A,$B39,Data!$C:$C,L$1))</f>
        <v/>
      </c>
      <c r="M39" s="136" t="str">
        <f>IF(SUMIFS(Data!$S:$S,Data!$A:$A,$B39,Data!$C:$C,M$1)=0,"",SUMIFS(Data!$S:$S,Data!$A:$A,$B39,Data!$C:$C,M$1))</f>
        <v/>
      </c>
      <c r="N39" s="136" t="str">
        <f>IF(SUMIFS(Data!$S:$S,Data!$A:$A,$B39,Data!$C:$C,N$1)=0,"",SUMIFS(Data!$S:$S,Data!$A:$A,$B39,Data!$C:$C,N$1))</f>
        <v/>
      </c>
      <c r="O39" s="136" t="str">
        <f>IF(SUMIFS(Data!$S:$S,Data!$A:$A,$B39,Data!$C:$C,O$1)=0,"",SUMIFS(Data!$S:$S,Data!$A:$A,$B39,Data!$C:$C,O$1))</f>
        <v/>
      </c>
      <c r="P39" s="136" t="str">
        <f>IF(SUMIFS(Data!$S:$S,Data!$A:$A,$B39,Data!$C:$C,P$1)=0,"",SUMIFS(Data!$S:$S,Data!$A:$A,$B39,Data!$C:$C,P$1))</f>
        <v/>
      </c>
      <c r="Q39" s="136" t="str">
        <f>IF(SUMIFS(Data!$S:$S,Data!$A:$A,$B39,Data!$C:$C,Q$1)=0,"",SUMIFS(Data!$S:$S,Data!$A:$A,$B39,Data!$C:$C,Q$1))</f>
        <v/>
      </c>
      <c r="R39" s="136">
        <f t="shared" ref="R39:R43" si="1">SUM(C39:Q39)</f>
        <v>0</v>
      </c>
      <c r="S39" s="43">
        <f>SUMIFS(Data!D:D,Data!A:A,Cataratorii!B39)</f>
        <v>0</v>
      </c>
    </row>
    <row r="40" spans="1:20" ht="13.8" x14ac:dyDescent="0.3">
      <c r="A40" s="42">
        <v>39</v>
      </c>
      <c r="B40" s="42"/>
      <c r="C40" s="136"/>
      <c r="D40" s="136"/>
      <c r="E40" s="136"/>
      <c r="F40" s="136"/>
      <c r="G40" s="136"/>
      <c r="H40" s="136" t="str">
        <f>IF(SUMIFS(Data!$S:$S,Data!$A:$A,$B40,Data!$C:$C,H$1)=0,"",SUMIFS(Data!$S:$S,Data!$A:$A,$B40,Data!$C:$C,H$1))</f>
        <v/>
      </c>
      <c r="I40" s="136" t="str">
        <f>IF(SUMIFS(Data!$S:$S,Data!$A:$A,$B40,Data!$C:$C,I$1)=0,"",SUMIFS(Data!$S:$S,Data!$A:$A,$B40,Data!$C:$C,I$1))</f>
        <v/>
      </c>
      <c r="J40" s="136" t="str">
        <f>IF(SUMIFS(Data!$S:$S,Data!$A:$A,$B40,Data!$C:$C,J$1)=0,"",SUMIFS(Data!$S:$S,Data!$A:$A,$B40,Data!$C:$C,J$1))</f>
        <v/>
      </c>
      <c r="K40" s="136" t="str">
        <f>IF(SUMIFS(Data!$S:$S,Data!$A:$A,$B40,Data!$C:$C,K$1)=0,"",SUMIFS(Data!$S:$S,Data!$A:$A,$B40,Data!$C:$C,K$1))</f>
        <v/>
      </c>
      <c r="L40" s="136" t="str">
        <f>IF(SUMIFS(Data!$S:$S,Data!$A:$A,$B40,Data!$C:$C,L$1)=0,"",SUMIFS(Data!$S:$S,Data!$A:$A,$B40,Data!$C:$C,L$1))</f>
        <v/>
      </c>
      <c r="M40" s="136" t="str">
        <f>IF(SUMIFS(Data!$S:$S,Data!$A:$A,$B40,Data!$C:$C,M$1)=0,"",SUMIFS(Data!$S:$S,Data!$A:$A,$B40,Data!$C:$C,M$1))</f>
        <v/>
      </c>
      <c r="N40" s="136" t="str">
        <f>IF(SUMIFS(Data!$S:$S,Data!$A:$A,$B40,Data!$C:$C,N$1)=0,"",SUMIFS(Data!$S:$S,Data!$A:$A,$B40,Data!$C:$C,N$1))</f>
        <v/>
      </c>
      <c r="O40" s="136" t="str">
        <f>IF(SUMIFS(Data!$S:$S,Data!$A:$A,$B40,Data!$C:$C,O$1)=0,"",SUMIFS(Data!$S:$S,Data!$A:$A,$B40,Data!$C:$C,O$1))</f>
        <v/>
      </c>
      <c r="P40" s="136" t="str">
        <f>IF(SUMIFS(Data!$S:$S,Data!$A:$A,$B40,Data!$C:$C,P$1)=0,"",SUMIFS(Data!$S:$S,Data!$A:$A,$B40,Data!$C:$C,P$1))</f>
        <v/>
      </c>
      <c r="Q40" s="136" t="str">
        <f>IF(SUMIFS(Data!$S:$S,Data!$A:$A,$B40,Data!$C:$C,Q$1)=0,"",SUMIFS(Data!$S:$S,Data!$A:$A,$B40,Data!$C:$C,Q$1))</f>
        <v/>
      </c>
      <c r="R40" s="136">
        <f t="shared" si="1"/>
        <v>0</v>
      </c>
      <c r="S40" s="43">
        <f>SUMIFS(Data!D:D,Data!A:A,Cataratorii!B40)</f>
        <v>0</v>
      </c>
    </row>
    <row r="41" spans="1:20" ht="13.8" x14ac:dyDescent="0.3">
      <c r="A41" s="42">
        <v>40</v>
      </c>
      <c r="B41" s="42"/>
      <c r="C41" s="136"/>
      <c r="D41" s="136"/>
      <c r="E41" s="136"/>
      <c r="F41" s="136"/>
      <c r="G41" s="136"/>
      <c r="H41" s="136" t="str">
        <f>IF(SUMIFS(Data!$S:$S,Data!$A:$A,$B41,Data!$C:$C,H$1)=0,"",SUMIFS(Data!$S:$S,Data!$A:$A,$B41,Data!$C:$C,H$1))</f>
        <v/>
      </c>
      <c r="I41" s="136" t="str">
        <f>IF(SUMIFS(Data!$S:$S,Data!$A:$A,$B41,Data!$C:$C,I$1)=0,"",SUMIFS(Data!$S:$S,Data!$A:$A,$B41,Data!$C:$C,I$1))</f>
        <v/>
      </c>
      <c r="J41" s="136" t="str">
        <f>IF(SUMIFS(Data!$S:$S,Data!$A:$A,$B41,Data!$C:$C,J$1)=0,"",SUMIFS(Data!$S:$S,Data!$A:$A,$B41,Data!$C:$C,J$1))</f>
        <v/>
      </c>
      <c r="K41" s="136" t="str">
        <f>IF(SUMIFS(Data!$S:$S,Data!$A:$A,$B41,Data!$C:$C,K$1)=0,"",SUMIFS(Data!$S:$S,Data!$A:$A,$B41,Data!$C:$C,K$1))</f>
        <v/>
      </c>
      <c r="L41" s="136" t="str">
        <f>IF(SUMIFS(Data!$S:$S,Data!$A:$A,$B41,Data!$C:$C,L$1)=0,"",SUMIFS(Data!$S:$S,Data!$A:$A,$B41,Data!$C:$C,L$1))</f>
        <v/>
      </c>
      <c r="M41" s="136" t="str">
        <f>IF(SUMIFS(Data!$S:$S,Data!$A:$A,$B41,Data!$C:$C,M$1)=0,"",SUMIFS(Data!$S:$S,Data!$A:$A,$B41,Data!$C:$C,M$1))</f>
        <v/>
      </c>
      <c r="N41" s="136" t="str">
        <f>IF(SUMIFS(Data!$S:$S,Data!$A:$A,$B41,Data!$C:$C,N$1)=0,"",SUMIFS(Data!$S:$S,Data!$A:$A,$B41,Data!$C:$C,N$1))</f>
        <v/>
      </c>
      <c r="O41" s="136" t="str">
        <f>IF(SUMIFS(Data!$S:$S,Data!$A:$A,$B41,Data!$C:$C,O$1)=0,"",SUMIFS(Data!$S:$S,Data!$A:$A,$B41,Data!$C:$C,O$1))</f>
        <v/>
      </c>
      <c r="P41" s="136" t="str">
        <f>IF(SUMIFS(Data!$S:$S,Data!$A:$A,$B41,Data!$C:$C,P$1)=0,"",SUMIFS(Data!$S:$S,Data!$A:$A,$B41,Data!$C:$C,P$1))</f>
        <v/>
      </c>
      <c r="Q41" s="136" t="str">
        <f>IF(SUMIFS(Data!$S:$S,Data!$A:$A,$B41,Data!$C:$C,Q$1)=0,"",SUMIFS(Data!$S:$S,Data!$A:$A,$B41,Data!$C:$C,Q$1))</f>
        <v/>
      </c>
      <c r="R41" s="136">
        <f t="shared" si="1"/>
        <v>0</v>
      </c>
      <c r="S41" s="43">
        <f>SUMIFS(Data!D:D,Data!A:A,Cataratorii!B41)</f>
        <v>0</v>
      </c>
    </row>
    <row r="42" spans="1:20" ht="13.8" x14ac:dyDescent="0.3">
      <c r="A42" s="42">
        <v>41</v>
      </c>
      <c r="B42" s="42"/>
      <c r="C42" s="136"/>
      <c r="D42" s="136"/>
      <c r="E42" s="136"/>
      <c r="F42" s="136"/>
      <c r="G42" s="136"/>
      <c r="H42" s="136" t="str">
        <f>IF(SUMIFS(Data!$S:$S,Data!$A:$A,$B42,Data!$C:$C,H$1)=0,"",SUMIFS(Data!$S:$S,Data!$A:$A,$B42,Data!$C:$C,H$1))</f>
        <v/>
      </c>
      <c r="I42" s="136" t="str">
        <f>IF(SUMIFS(Data!$S:$S,Data!$A:$A,$B42,Data!$C:$C,I$1)=0,"",SUMIFS(Data!$S:$S,Data!$A:$A,$B42,Data!$C:$C,I$1))</f>
        <v/>
      </c>
      <c r="J42" s="136" t="str">
        <f>IF(SUMIFS(Data!$S:$S,Data!$A:$A,$B42,Data!$C:$C,J$1)=0,"",SUMIFS(Data!$S:$S,Data!$A:$A,$B42,Data!$C:$C,J$1))</f>
        <v/>
      </c>
      <c r="K42" s="136" t="str">
        <f>IF(SUMIFS(Data!$S:$S,Data!$A:$A,$B42,Data!$C:$C,K$1)=0,"",SUMIFS(Data!$S:$S,Data!$A:$A,$B42,Data!$C:$C,K$1))</f>
        <v/>
      </c>
      <c r="L42" s="136" t="str">
        <f>IF(SUMIFS(Data!$S:$S,Data!$A:$A,$B42,Data!$C:$C,L$1)=0,"",SUMIFS(Data!$S:$S,Data!$A:$A,$B42,Data!$C:$C,L$1))</f>
        <v/>
      </c>
      <c r="M42" s="136" t="str">
        <f>IF(SUMIFS(Data!$S:$S,Data!$A:$A,$B42,Data!$C:$C,M$1)=0,"",SUMIFS(Data!$S:$S,Data!$A:$A,$B42,Data!$C:$C,M$1))</f>
        <v/>
      </c>
      <c r="N42" s="136" t="str">
        <f>IF(SUMIFS(Data!$S:$S,Data!$A:$A,$B42,Data!$C:$C,N$1)=0,"",SUMIFS(Data!$S:$S,Data!$A:$A,$B42,Data!$C:$C,N$1))</f>
        <v/>
      </c>
      <c r="O42" s="136" t="str">
        <f>IF(SUMIFS(Data!$S:$S,Data!$A:$A,$B42,Data!$C:$C,O$1)=0,"",SUMIFS(Data!$S:$S,Data!$A:$A,$B42,Data!$C:$C,O$1))</f>
        <v/>
      </c>
      <c r="P42" s="136" t="str">
        <f>IF(SUMIFS(Data!$S:$S,Data!$A:$A,$B42,Data!$C:$C,P$1)=0,"",SUMIFS(Data!$S:$S,Data!$A:$A,$B42,Data!$C:$C,P$1))</f>
        <v/>
      </c>
      <c r="Q42" s="136" t="str">
        <f>IF(SUMIFS(Data!$S:$S,Data!$A:$A,$B42,Data!$C:$C,Q$1)=0,"",SUMIFS(Data!$S:$S,Data!$A:$A,$B42,Data!$C:$C,Q$1))</f>
        <v/>
      </c>
      <c r="R42" s="136">
        <f t="shared" si="1"/>
        <v>0</v>
      </c>
      <c r="S42" s="43">
        <f>SUMIFS(Data!D:D,Data!A:A,Cataratorii!B42)</f>
        <v>0</v>
      </c>
    </row>
    <row r="43" spans="1:20" ht="13.8" x14ac:dyDescent="0.3">
      <c r="A43" s="42">
        <v>42</v>
      </c>
      <c r="B43" s="42"/>
      <c r="C43" s="136"/>
      <c r="D43" s="136"/>
      <c r="E43" s="136"/>
      <c r="F43" s="136"/>
      <c r="G43" s="136"/>
      <c r="H43" s="136" t="str">
        <f>IF(SUMIFS(Data!$S:$S,Data!$A:$A,$B43,Data!$C:$C,H$1)=0,"",SUMIFS(Data!$S:$S,Data!$A:$A,$B43,Data!$C:$C,H$1))</f>
        <v/>
      </c>
      <c r="I43" s="136" t="str">
        <f>IF(SUMIFS(Data!$S:$S,Data!$A:$A,$B43,Data!$C:$C,I$1)=0,"",SUMIFS(Data!$S:$S,Data!$A:$A,$B43,Data!$C:$C,I$1))</f>
        <v/>
      </c>
      <c r="J43" s="136" t="str">
        <f>IF(SUMIFS(Data!$S:$S,Data!$A:$A,$B43,Data!$C:$C,J$1)=0,"",SUMIFS(Data!$S:$S,Data!$A:$A,$B43,Data!$C:$C,J$1))</f>
        <v/>
      </c>
      <c r="K43" s="136" t="str">
        <f>IF(SUMIFS(Data!$S:$S,Data!$A:$A,$B43,Data!$C:$C,K$1)=0,"",SUMIFS(Data!$S:$S,Data!$A:$A,$B43,Data!$C:$C,K$1))</f>
        <v/>
      </c>
      <c r="L43" s="136" t="str">
        <f>IF(SUMIFS(Data!$S:$S,Data!$A:$A,$B43,Data!$C:$C,L$1)=0,"",SUMIFS(Data!$S:$S,Data!$A:$A,$B43,Data!$C:$C,L$1))</f>
        <v/>
      </c>
      <c r="M43" s="136" t="str">
        <f>IF(SUMIFS(Data!$S:$S,Data!$A:$A,$B43,Data!$C:$C,M$1)=0,"",SUMIFS(Data!$S:$S,Data!$A:$A,$B43,Data!$C:$C,M$1))</f>
        <v/>
      </c>
      <c r="N43" s="136" t="str">
        <f>IF(SUMIFS(Data!$S:$S,Data!$A:$A,$B43,Data!$C:$C,N$1)=0,"",SUMIFS(Data!$S:$S,Data!$A:$A,$B43,Data!$C:$C,N$1))</f>
        <v/>
      </c>
      <c r="O43" s="136" t="str">
        <f>IF(SUMIFS(Data!$S:$S,Data!$A:$A,$B43,Data!$C:$C,O$1)=0,"",SUMIFS(Data!$S:$S,Data!$A:$A,$B43,Data!$C:$C,O$1))</f>
        <v/>
      </c>
      <c r="P43" s="136" t="str">
        <f>IF(SUMIFS(Data!$S:$S,Data!$A:$A,$B43,Data!$C:$C,P$1)=0,"",SUMIFS(Data!$S:$S,Data!$A:$A,$B43,Data!$C:$C,P$1))</f>
        <v/>
      </c>
      <c r="Q43" s="136" t="str">
        <f>IF(SUMIFS(Data!$S:$S,Data!$A:$A,$B43,Data!$C:$C,Q$1)=0,"",SUMIFS(Data!$S:$S,Data!$A:$A,$B43,Data!$C:$C,Q$1))</f>
        <v/>
      </c>
      <c r="R43" s="136">
        <f t="shared" si="1"/>
        <v>0</v>
      </c>
      <c r="S43" s="43">
        <f>SUMIFS(Data!D:D,Data!A:A,Cataratorii!B43)</f>
        <v>0</v>
      </c>
    </row>
  </sheetData>
  <autoFilter ref="A1:T43"/>
  <sortState ref="B2:T38">
    <sortCondition descending="1" ref="R2:R38"/>
    <sortCondition descending="1" ref="S2:S38"/>
  </sortState>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6"/>
  <sheetViews>
    <sheetView workbookViewId="0">
      <selection activeCell="B3" sqref="B3"/>
    </sheetView>
  </sheetViews>
  <sheetFormatPr defaultColWidth="9.109375" defaultRowHeight="13.8" x14ac:dyDescent="0.3"/>
  <cols>
    <col min="1" max="1" width="3.88671875" style="58" bestFit="1" customWidth="1"/>
    <col min="2" max="2" width="13.33203125" style="58" bestFit="1" customWidth="1"/>
    <col min="3" max="3" width="6.5546875" style="58" bestFit="1" customWidth="1"/>
    <col min="4" max="7" width="5.5546875" style="58" bestFit="1" customWidth="1"/>
    <col min="8" max="8" width="6.6640625" style="58" customWidth="1"/>
    <col min="9" max="13" width="5.5546875" style="58" bestFit="1" customWidth="1"/>
    <col min="14" max="14" width="7" style="58" customWidth="1"/>
    <col min="15" max="15" width="6.33203125" style="58" customWidth="1"/>
    <col min="16" max="20" width="6.44140625" style="58" customWidth="1"/>
    <col min="21" max="16384" width="9.109375" style="58"/>
  </cols>
  <sheetData>
    <row r="1" spans="1:21" x14ac:dyDescent="0.3">
      <c r="A1" s="60" t="s">
        <v>69</v>
      </c>
      <c r="B1" s="60" t="s">
        <v>121</v>
      </c>
      <c r="C1" s="50">
        <v>1</v>
      </c>
      <c r="D1" s="50">
        <v>2</v>
      </c>
      <c r="E1" s="50">
        <v>3</v>
      </c>
      <c r="F1" s="50">
        <v>4</v>
      </c>
      <c r="G1" s="50">
        <v>5</v>
      </c>
      <c r="H1" s="94" t="s">
        <v>149</v>
      </c>
      <c r="I1" s="50">
        <v>6</v>
      </c>
      <c r="J1" s="50">
        <v>7</v>
      </c>
      <c r="K1" s="50">
        <v>8</v>
      </c>
      <c r="L1" s="50">
        <v>9</v>
      </c>
      <c r="M1" s="50">
        <v>10</v>
      </c>
      <c r="N1" s="94" t="s">
        <v>150</v>
      </c>
      <c r="O1" s="50">
        <v>11</v>
      </c>
      <c r="P1" s="50">
        <v>12</v>
      </c>
      <c r="Q1" s="50">
        <v>13</v>
      </c>
      <c r="R1" s="50">
        <v>14</v>
      </c>
      <c r="S1" s="50">
        <v>15</v>
      </c>
      <c r="T1" s="94" t="s">
        <v>151</v>
      </c>
      <c r="U1" s="62" t="s">
        <v>71</v>
      </c>
    </row>
    <row r="2" spans="1:21" x14ac:dyDescent="0.3">
      <c r="A2" s="60">
        <v>1</v>
      </c>
      <c r="B2" s="58" t="s">
        <v>207</v>
      </c>
      <c r="C2" s="59">
        <f>SUMPRODUCT((Data_echipe!B$2:B$37)*(Data_echipe!$A$2:$A$37=Echipe!$B2))</f>
        <v>4.4190363095238094</v>
      </c>
      <c r="D2" s="59">
        <f>SUMPRODUCT((Data_echipe!C$2:C$37)*(Data_echipe!$A$2:$A$37=Echipe!$B2))</f>
        <v>5.4926380952380951</v>
      </c>
      <c r="E2" s="59">
        <f>SUMPRODUCT((Data_echipe!D$2:D$37)*(Data_echipe!$A$2:$A$37=Echipe!$B2))</f>
        <v>4.9583500000000011</v>
      </c>
      <c r="F2" s="59">
        <f>SUMPRODUCT((Data_echipe!E$2:E$37)*(Data_echipe!$A$2:$A$37=Echipe!$B2))</f>
        <v>5.001607142857142</v>
      </c>
      <c r="G2" s="59">
        <f>SUMPRODUCT((Data_echipe!F$2:F$37)*(Data_echipe!$A$2:$A$37=Echipe!$B2))</f>
        <v>3.7864922619047618</v>
      </c>
      <c r="H2" s="59">
        <f>SUMPRODUCT((Data_echipe!G$2:G$37)*(Data_echipe!$A$2:$A$37=Echipe!$B2))</f>
        <v>4.3666666666666663</v>
      </c>
      <c r="I2" s="59">
        <f>SUMPRODUCT((Data_echipe!H$2:H$37)*(Data_echipe!$A$2:$A$37=Echipe!$B2))</f>
        <v>3.8352190476190473</v>
      </c>
      <c r="J2" s="59">
        <f>SUMPRODUCT((Data_echipe!I$2:I$37)*(Data_echipe!$A$2:$A$37=Echipe!$B2))</f>
        <v>3.9747232142857136</v>
      </c>
      <c r="K2" s="59">
        <f>SUMPRODUCT((Data_echipe!J$2:J$37)*(Data_echipe!$A$2:$A$37=Echipe!$B2))</f>
        <v>3.0824250000000002</v>
      </c>
      <c r="L2" s="59">
        <f>SUMPRODUCT((Data_echipe!K$2:K$37)*(Data_echipe!$A$2:$A$37=Echipe!$B2))</f>
        <v>3.039208928571429</v>
      </c>
      <c r="M2" s="59">
        <f>SUMPRODUCT((Data_echipe!L$2:L$37)*(Data_echipe!$A$2:$A$37=Echipe!$B2))</f>
        <v>3.8313857142857137</v>
      </c>
      <c r="N2" s="59">
        <f>SUMPRODUCT((Data_echipe!M$2:M$37)*(Data_echipe!$A$2:$A$37=Echipe!$B2))</f>
        <v>3.55</v>
      </c>
      <c r="O2" s="59">
        <f>SUMPRODUCT((Data_echipe!N$2:N$37)*(Data_echipe!$A$2:$A$37=Echipe!$B2))</f>
        <v>2.9430523809523805</v>
      </c>
      <c r="P2" s="59">
        <f>SUMPRODUCT((Data_echipe!O$2:O$37)*(Data_echipe!$A$2:$A$37=Echipe!$B2))</f>
        <v>3.6712434523809527</v>
      </c>
      <c r="Q2" s="59">
        <f>SUMPRODUCT((Data_echipe!P$2:P$37)*(Data_echipe!$A$2:$A$37=Echipe!$B2))</f>
        <v>3.8309648809523815</v>
      </c>
      <c r="R2" s="59">
        <f>SUMPRODUCT((Data_echipe!Q$2:Q$37)*(Data_echipe!$A$2:$A$37=Echipe!$B2))</f>
        <v>2.4879541666666665</v>
      </c>
      <c r="S2" s="59">
        <f>SUMPRODUCT((Data_echipe!R$2:R$37)*(Data_echipe!$A$2:$A$37=Echipe!$B2))</f>
        <v>3.5083952380952383</v>
      </c>
      <c r="T2" s="59">
        <f>SUMPRODUCT((Data_echipe!S$2:S$37)*(Data_echipe!$A$2:$A$37=Echipe!$B2))</f>
        <v>3.3250000000000002</v>
      </c>
      <c r="U2" s="61">
        <f>SUM(C2:T2)</f>
        <v>69.104362499999993</v>
      </c>
    </row>
    <row r="3" spans="1:21" x14ac:dyDescent="0.3">
      <c r="A3" s="60">
        <v>2</v>
      </c>
      <c r="B3" s="58" t="s">
        <v>206</v>
      </c>
      <c r="C3" s="59">
        <f>SUMPRODUCT((Data_echipe!B$2:B$37)*(Data_echipe!$A$2:$A$37=Echipe!$B3))</f>
        <v>3.7373324175824179</v>
      </c>
      <c r="D3" s="59">
        <f>SUMPRODUCT((Data_echipe!C$2:C$37)*(Data_echipe!$A$2:$A$37=Echipe!$B3))</f>
        <v>3.6997161172161173</v>
      </c>
      <c r="E3" s="59">
        <f>SUMPRODUCT((Data_echipe!D$2:D$37)*(Data_echipe!$A$2:$A$37=Echipe!$B3))</f>
        <v>4.1521410256410256</v>
      </c>
      <c r="F3" s="59">
        <f>SUMPRODUCT((Data_echipe!E$2:E$37)*(Data_echipe!$A$2:$A$37=Echipe!$B3))</f>
        <v>3.3779459706959707</v>
      </c>
      <c r="G3" s="59">
        <f>SUMPRODUCT((Data_echipe!F$2:F$37)*(Data_echipe!$A$2:$A$37=Echipe!$B3))</f>
        <v>4.0712417582417579</v>
      </c>
      <c r="H3" s="59">
        <f>SUMPRODUCT((Data_echipe!G$2:G$37)*(Data_echipe!$A$2:$A$37=Echipe!$B3))</f>
        <v>3.4102564102564097</v>
      </c>
      <c r="I3" s="59">
        <f>SUMPRODUCT((Data_echipe!H$2:H$37)*(Data_echipe!$A$2:$A$37=Echipe!$B3))</f>
        <v>3.508719322344322</v>
      </c>
      <c r="J3" s="59">
        <f>SUMPRODUCT((Data_echipe!I$2:I$37)*(Data_echipe!$A$2:$A$37=Echipe!$B3))</f>
        <v>3.5720686813186808</v>
      </c>
      <c r="K3" s="59">
        <f>SUMPRODUCT((Data_echipe!J$2:J$37)*(Data_echipe!$A$2:$A$37=Echipe!$B3))</f>
        <v>2.6156478937728944</v>
      </c>
      <c r="L3" s="59">
        <f>SUMPRODUCT((Data_echipe!K$2:K$37)*(Data_echipe!$A$2:$A$37=Echipe!$B3))</f>
        <v>2.4749725274725276</v>
      </c>
      <c r="M3" s="59">
        <f>SUMPRODUCT((Data_echipe!L$2:L$37)*(Data_echipe!$A$2:$A$37=Echipe!$B3))</f>
        <v>2.7559903846153846</v>
      </c>
      <c r="N3" s="59">
        <f>SUMPRODUCT((Data_echipe!M$2:M$37)*(Data_echipe!$A$2:$A$37=Echipe!$B3))</f>
        <v>2.6217948717948714</v>
      </c>
      <c r="O3" s="59">
        <f>SUMPRODUCT((Data_echipe!N$2:N$37)*(Data_echipe!$A$2:$A$37=Echipe!$B3))</f>
        <v>2.1770989010989017</v>
      </c>
      <c r="P3" s="59">
        <f>SUMPRODUCT((Data_echipe!O$2:O$37)*(Data_echipe!$A$2:$A$37=Echipe!$B3))</f>
        <v>2.3359981684981688</v>
      </c>
      <c r="Q3" s="59">
        <f>SUMPRODUCT((Data_echipe!P$2:P$37)*(Data_echipe!$A$2:$A$37=Echipe!$B3))</f>
        <v>3.0821593406593406</v>
      </c>
      <c r="R3" s="59">
        <f>SUMPRODUCT((Data_echipe!Q$2:Q$37)*(Data_echipe!$A$2:$A$37=Echipe!$B3))</f>
        <v>2.2338365384615386</v>
      </c>
      <c r="S3" s="59">
        <f>SUMPRODUCT((Data_echipe!R$2:R$37)*(Data_echipe!$A$2:$A$37=Echipe!$B3))</f>
        <v>2.4779148351648348</v>
      </c>
      <c r="T3" s="59">
        <f>SUMPRODUCT((Data_echipe!S$2:S$37)*(Data_echipe!$A$2:$A$37=Echipe!$B3))</f>
        <v>1.7115384615384615</v>
      </c>
      <c r="U3" s="61">
        <f t="shared" ref="U3:U6" si="0">SUM(C3:T3)</f>
        <v>54.016373626373621</v>
      </c>
    </row>
    <row r="4" spans="1:21" x14ac:dyDescent="0.3">
      <c r="A4" s="60">
        <v>3</v>
      </c>
      <c r="C4" s="59">
        <f>SUMPRODUCT((Data_echipe!B$2:B$37)*(Data_echipe!$A$2:$A$37=Echipe!$B4))</f>
        <v>0</v>
      </c>
      <c r="D4" s="59">
        <f>SUMPRODUCT((Data_echipe!C$2:C$37)*(Data_echipe!$A$2:$A$37=Echipe!$B4))</f>
        <v>0</v>
      </c>
      <c r="E4" s="59">
        <f>SUMPRODUCT((Data_echipe!D$2:D$37)*(Data_echipe!$A$2:$A$37=Echipe!$B4))</f>
        <v>0</v>
      </c>
      <c r="F4" s="59">
        <f>SUMPRODUCT((Data_echipe!E$2:E$37)*(Data_echipe!$A$2:$A$37=Echipe!$B4))</f>
        <v>0</v>
      </c>
      <c r="G4" s="59">
        <f>SUMPRODUCT((Data_echipe!F$2:F$37)*(Data_echipe!$A$2:$A$37=Echipe!$B4))</f>
        <v>0</v>
      </c>
      <c r="H4" s="59">
        <f>SUMPRODUCT((Data_echipe!G$2:G$37)*(Data_echipe!$A$2:$A$37=Echipe!$B4))</f>
        <v>0</v>
      </c>
      <c r="I4" s="59">
        <f>SUMPRODUCT((Data_echipe!H$2:H$37)*(Data_echipe!$A$2:$A$37=Echipe!$B4))</f>
        <v>0</v>
      </c>
      <c r="J4" s="59">
        <f>SUMPRODUCT((Data_echipe!I$2:I$37)*(Data_echipe!$A$2:$A$37=Echipe!$B4))</f>
        <v>0</v>
      </c>
      <c r="K4" s="59">
        <f>SUMPRODUCT((Data_echipe!J$2:J$37)*(Data_echipe!$A$2:$A$37=Echipe!$B4))</f>
        <v>0</v>
      </c>
      <c r="L4" s="59">
        <f>SUMPRODUCT((Data_echipe!K$2:K$37)*(Data_echipe!$A$2:$A$37=Echipe!$B4))</f>
        <v>0</v>
      </c>
      <c r="M4" s="59">
        <f>SUMPRODUCT((Data_echipe!L$2:L$37)*(Data_echipe!$A$2:$A$37=Echipe!$B4))</f>
        <v>0</v>
      </c>
      <c r="N4" s="59">
        <f>SUMPRODUCT((Data_echipe!M$2:M$37)*(Data_echipe!$A$2:$A$37=Echipe!$B4))</f>
        <v>0</v>
      </c>
      <c r="O4" s="59">
        <f>SUMPRODUCT((Data_echipe!N$2:N$37)*(Data_echipe!$A$2:$A$37=Echipe!$B4))</f>
        <v>0</v>
      </c>
      <c r="P4" s="59">
        <f>SUMPRODUCT((Data_echipe!O$2:O$37)*(Data_echipe!$A$2:$A$37=Echipe!$B4))</f>
        <v>0</v>
      </c>
      <c r="Q4" s="59">
        <f>SUMPRODUCT((Data_echipe!P$2:P$37)*(Data_echipe!$A$2:$A$37=Echipe!$B4))</f>
        <v>0</v>
      </c>
      <c r="R4" s="59">
        <f>SUMPRODUCT((Data_echipe!Q$2:Q$37)*(Data_echipe!$A$2:$A$37=Echipe!$B4))</f>
        <v>0</v>
      </c>
      <c r="S4" s="59">
        <f>SUMPRODUCT((Data_echipe!R$2:R$37)*(Data_echipe!$A$2:$A$37=Echipe!$B4))</f>
        <v>0</v>
      </c>
      <c r="T4" s="59">
        <f>SUMPRODUCT((Data_echipe!S$2:S$37)*(Data_echipe!$A$2:$A$37=Echipe!$B4))</f>
        <v>0</v>
      </c>
      <c r="U4" s="61">
        <f t="shared" si="0"/>
        <v>0</v>
      </c>
    </row>
    <row r="5" spans="1:21" x14ac:dyDescent="0.3">
      <c r="A5" s="60">
        <v>4</v>
      </c>
      <c r="C5" s="59">
        <f>SUMPRODUCT((Data_echipe!B$2:B$37)*(Data_echipe!$A$2:$A$37=Echipe!$B5))</f>
        <v>0</v>
      </c>
      <c r="D5" s="59">
        <f>SUMPRODUCT((Data_echipe!C$2:C$37)*(Data_echipe!$A$2:$A$37=Echipe!$B5))</f>
        <v>0</v>
      </c>
      <c r="E5" s="59">
        <f>SUMPRODUCT((Data_echipe!D$2:D$37)*(Data_echipe!$A$2:$A$37=Echipe!$B5))</f>
        <v>0</v>
      </c>
      <c r="F5" s="59">
        <f>SUMPRODUCT((Data_echipe!E$2:E$37)*(Data_echipe!$A$2:$A$37=Echipe!$B5))</f>
        <v>0</v>
      </c>
      <c r="G5" s="59">
        <f>SUMPRODUCT((Data_echipe!F$2:F$37)*(Data_echipe!$A$2:$A$37=Echipe!$B5))</f>
        <v>0</v>
      </c>
      <c r="H5" s="59">
        <f>SUMPRODUCT((Data_echipe!G$2:G$37)*(Data_echipe!$A$2:$A$37=Echipe!$B5))</f>
        <v>0</v>
      </c>
      <c r="I5" s="59">
        <f>SUMPRODUCT((Data_echipe!H$2:H$37)*(Data_echipe!$A$2:$A$37=Echipe!$B5))</f>
        <v>0</v>
      </c>
      <c r="J5" s="59">
        <f>SUMPRODUCT((Data_echipe!I$2:I$37)*(Data_echipe!$A$2:$A$37=Echipe!$B5))</f>
        <v>0</v>
      </c>
      <c r="K5" s="59">
        <f>SUMPRODUCT((Data_echipe!J$2:J$37)*(Data_echipe!$A$2:$A$37=Echipe!$B5))</f>
        <v>0</v>
      </c>
      <c r="L5" s="59">
        <f>SUMPRODUCT((Data_echipe!K$2:K$37)*(Data_echipe!$A$2:$A$37=Echipe!$B5))</f>
        <v>0</v>
      </c>
      <c r="M5" s="59">
        <f>SUMPRODUCT((Data_echipe!L$2:L$37)*(Data_echipe!$A$2:$A$37=Echipe!$B5))</f>
        <v>0</v>
      </c>
      <c r="N5" s="59">
        <f>SUMPRODUCT((Data_echipe!M$2:M$37)*(Data_echipe!$A$2:$A$37=Echipe!$B5))</f>
        <v>0</v>
      </c>
      <c r="O5" s="59">
        <f>SUMPRODUCT((Data_echipe!N$2:N$37)*(Data_echipe!$A$2:$A$37=Echipe!$B5))</f>
        <v>0</v>
      </c>
      <c r="P5" s="59">
        <f>SUMPRODUCT((Data_echipe!O$2:O$37)*(Data_echipe!$A$2:$A$37=Echipe!$B5))</f>
        <v>0</v>
      </c>
      <c r="Q5" s="59">
        <f>SUMPRODUCT((Data_echipe!P$2:P$37)*(Data_echipe!$A$2:$A$37=Echipe!$B5))</f>
        <v>0</v>
      </c>
      <c r="R5" s="59">
        <f>SUMPRODUCT((Data_echipe!Q$2:Q$37)*(Data_echipe!$A$2:$A$37=Echipe!$B5))</f>
        <v>0</v>
      </c>
      <c r="S5" s="59">
        <f>SUMPRODUCT((Data_echipe!R$2:R$37)*(Data_echipe!$A$2:$A$37=Echipe!$B5))</f>
        <v>0</v>
      </c>
      <c r="T5" s="59">
        <f>SUMPRODUCT((Data_echipe!S$2:S$37)*(Data_echipe!$A$2:$A$37=Echipe!$B5))</f>
        <v>0</v>
      </c>
      <c r="U5" s="61">
        <f t="shared" si="0"/>
        <v>0</v>
      </c>
    </row>
    <row r="6" spans="1:21" x14ac:dyDescent="0.3">
      <c r="A6" s="60">
        <v>5</v>
      </c>
      <c r="C6" s="59">
        <f>SUMPRODUCT((Data_echipe!B$2:B$37)*(Data_echipe!$A$2:$A$37=Echipe!$B6))</f>
        <v>0</v>
      </c>
      <c r="D6" s="59">
        <f>SUMPRODUCT((Data_echipe!C$2:C$37)*(Data_echipe!$A$2:$A$37=Echipe!$B6))</f>
        <v>0</v>
      </c>
      <c r="E6" s="59">
        <f>SUMPRODUCT((Data_echipe!D$2:D$37)*(Data_echipe!$A$2:$A$37=Echipe!$B6))</f>
        <v>0</v>
      </c>
      <c r="F6" s="59">
        <f>SUMPRODUCT((Data_echipe!E$2:E$37)*(Data_echipe!$A$2:$A$37=Echipe!$B6))</f>
        <v>0</v>
      </c>
      <c r="G6" s="59">
        <f>SUMPRODUCT((Data_echipe!F$2:F$37)*(Data_echipe!$A$2:$A$37=Echipe!$B6))</f>
        <v>0</v>
      </c>
      <c r="H6" s="59">
        <f>SUMPRODUCT((Data_echipe!G$2:G$37)*(Data_echipe!$A$2:$A$37=Echipe!$B6))</f>
        <v>0</v>
      </c>
      <c r="I6" s="59">
        <f>SUMPRODUCT((Data_echipe!H$2:H$37)*(Data_echipe!$A$2:$A$37=Echipe!$B6))</f>
        <v>0</v>
      </c>
      <c r="J6" s="59">
        <f>SUMPRODUCT((Data_echipe!I$2:I$37)*(Data_echipe!$A$2:$A$37=Echipe!$B6))</f>
        <v>0</v>
      </c>
      <c r="K6" s="59">
        <f>SUMPRODUCT((Data_echipe!J$2:J$37)*(Data_echipe!$A$2:$A$37=Echipe!$B6))</f>
        <v>0</v>
      </c>
      <c r="L6" s="59">
        <f>SUMPRODUCT((Data_echipe!K$2:K$37)*(Data_echipe!$A$2:$A$37=Echipe!$B6))</f>
        <v>0</v>
      </c>
      <c r="M6" s="59">
        <f>SUMPRODUCT((Data_echipe!L$2:L$37)*(Data_echipe!$A$2:$A$37=Echipe!$B6))</f>
        <v>0</v>
      </c>
      <c r="N6" s="59">
        <f>SUMPRODUCT((Data_echipe!M$2:M$37)*(Data_echipe!$A$2:$A$37=Echipe!$B6))</f>
        <v>0</v>
      </c>
      <c r="O6" s="59">
        <f>SUMPRODUCT((Data_echipe!N$2:N$37)*(Data_echipe!$A$2:$A$37=Echipe!$B6))</f>
        <v>0</v>
      </c>
      <c r="P6" s="59">
        <f>SUMPRODUCT((Data_echipe!O$2:O$37)*(Data_echipe!$A$2:$A$37=Echipe!$B6))</f>
        <v>0</v>
      </c>
      <c r="Q6" s="59">
        <f>SUMPRODUCT((Data_echipe!P$2:P$37)*(Data_echipe!$A$2:$A$37=Echipe!$B6))</f>
        <v>0</v>
      </c>
      <c r="R6" s="59">
        <f>SUMPRODUCT((Data_echipe!Q$2:Q$37)*(Data_echipe!$A$2:$A$37=Echipe!$B6))</f>
        <v>0</v>
      </c>
      <c r="S6" s="59">
        <f>SUMPRODUCT((Data_echipe!R$2:R$37)*(Data_echipe!$A$2:$A$37=Echipe!$B6))</f>
        <v>0</v>
      </c>
      <c r="T6" s="59">
        <f>SUMPRODUCT((Data_echipe!S$2:S$37)*(Data_echipe!$A$2:$A$37=Echipe!$B6))</f>
        <v>0</v>
      </c>
      <c r="U6" s="61">
        <f t="shared" si="0"/>
        <v>0</v>
      </c>
    </row>
  </sheetData>
  <sortState ref="B2:U6">
    <sortCondition descending="1" ref="U2:U6"/>
  </sortState>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X37"/>
  <sheetViews>
    <sheetView workbookViewId="0">
      <pane ySplit="1" topLeftCell="A2" activePane="bottomLeft" state="frozen"/>
      <selection pane="bottomLeft" activeCell="S11" sqref="S11"/>
    </sheetView>
  </sheetViews>
  <sheetFormatPr defaultColWidth="9.109375" defaultRowHeight="14.4" x14ac:dyDescent="0.3"/>
  <cols>
    <col min="1" max="1" width="23.21875" style="69" bestFit="1" customWidth="1"/>
    <col min="2" max="6" width="6.6640625" style="69" customWidth="1"/>
    <col min="7" max="7" width="6.6640625" style="85" customWidth="1"/>
    <col min="8" max="11" width="6.6640625" style="69" customWidth="1"/>
    <col min="12" max="13" width="6.6640625" style="57" customWidth="1"/>
    <col min="14" max="18" width="6.6640625" style="69" customWidth="1"/>
    <col min="19" max="19" width="6.6640625" style="85" customWidth="1"/>
    <col min="20" max="20" width="9.109375" style="69"/>
    <col min="21" max="21" width="11.6640625" style="69" bestFit="1" customWidth="1"/>
    <col min="22" max="22" width="9.109375" style="20"/>
    <col min="23" max="16384" width="9.109375" style="69"/>
  </cols>
  <sheetData>
    <row r="1" spans="1:24" x14ac:dyDescent="0.3">
      <c r="B1" s="70">
        <v>1</v>
      </c>
      <c r="C1" s="70">
        <v>2</v>
      </c>
      <c r="D1" s="70">
        <v>3</v>
      </c>
      <c r="E1" s="70">
        <v>4</v>
      </c>
      <c r="F1" s="70">
        <v>5</v>
      </c>
      <c r="G1" s="93" t="s">
        <v>149</v>
      </c>
      <c r="H1" s="70">
        <v>6</v>
      </c>
      <c r="I1" s="70">
        <v>7</v>
      </c>
      <c r="J1" s="70">
        <v>8</v>
      </c>
      <c r="K1" s="70">
        <v>9</v>
      </c>
      <c r="L1" s="70">
        <v>10</v>
      </c>
      <c r="M1" s="93" t="s">
        <v>150</v>
      </c>
      <c r="N1" s="70">
        <v>11</v>
      </c>
      <c r="O1" s="70">
        <v>12</v>
      </c>
      <c r="P1" s="70">
        <v>13</v>
      </c>
      <c r="Q1" s="70">
        <v>14</v>
      </c>
      <c r="R1" s="70">
        <v>15</v>
      </c>
      <c r="S1" s="93" t="s">
        <v>151</v>
      </c>
      <c r="T1" s="70" t="s">
        <v>71</v>
      </c>
    </row>
    <row r="2" spans="1:24" s="70" customFormat="1" ht="12" x14ac:dyDescent="0.25">
      <c r="A2" s="88" t="s">
        <v>206</v>
      </c>
      <c r="B2" s="71">
        <f>AVERAGE(LARGE(B3:B19,{1;2;3;4;5;6;7;8;9;10;11;12;13}))</f>
        <v>3.7373324175824179</v>
      </c>
      <c r="C2" s="71">
        <f>AVERAGE(LARGE(C3:C19,{1;2;3;4;5;6;7;8;9;10;11;12;13}))</f>
        <v>3.6997161172161173</v>
      </c>
      <c r="D2" s="71">
        <f>AVERAGE(LARGE(D3:D19,{1;2;3;4;5;6;7;8;9;10;11;12;13}))</f>
        <v>4.1521410256410256</v>
      </c>
      <c r="E2" s="71">
        <f>AVERAGE(LARGE(E3:E19,{1;2;3;4;5;6;7;8;9;10;11;12;13}))</f>
        <v>3.3779459706959707</v>
      </c>
      <c r="F2" s="71">
        <f>AVERAGE(LARGE(F3:F19,{1;2;3;4;5;6;7;8;9;10;11;12;13}))</f>
        <v>4.0712417582417579</v>
      </c>
      <c r="G2" s="71">
        <f>AVERAGE(LARGE(G3:G19,{1;2;3;4;5;6;7;8;9;10;11;12;13}))</f>
        <v>3.4102564102564097</v>
      </c>
      <c r="H2" s="71">
        <f>AVERAGE(LARGE(H3:H19,{1;2;3;4;5;6;7;8;9;10;11;12;13}))</f>
        <v>3.508719322344322</v>
      </c>
      <c r="I2" s="71">
        <f>AVERAGE(LARGE(I3:I19,{1;2;3;4;5;6;7;8;9;10;11;12;13}))</f>
        <v>3.5720686813186808</v>
      </c>
      <c r="J2" s="71">
        <f>AVERAGE(LARGE(J3:J19,{1;2;3;4;5;6;7;8;9;10;11;12;13}))</f>
        <v>2.6156478937728944</v>
      </c>
      <c r="K2" s="71">
        <f>AVERAGE(LARGE(K3:K19,{1;2;3;4;5;6;7;8;9;10;11;12;13}))</f>
        <v>2.4749725274725276</v>
      </c>
      <c r="L2" s="71">
        <f>AVERAGE(LARGE(L3:L19,{1;2;3;4;5;6;7;8;9;10;11;12;13}))</f>
        <v>2.7559903846153846</v>
      </c>
      <c r="M2" s="71">
        <f>AVERAGE(LARGE(M3:M19,{1;2;3;4;5;6;7;8;9;10;11;12;13}))</f>
        <v>2.6217948717948714</v>
      </c>
      <c r="N2" s="71">
        <f>AVERAGE(LARGE(N3:N19,{1;2;3;4;5;6;7;8;9;10;11;12;13}))</f>
        <v>2.1770989010989017</v>
      </c>
      <c r="O2" s="71">
        <f>AVERAGE(LARGE(O3:O19,{1;2;3;4;5;6;7;8;9;10;11;12;13}))</f>
        <v>2.3359981684981688</v>
      </c>
      <c r="P2" s="71">
        <f>AVERAGE(LARGE(P3:P19,{1;2;3;4;5;6;7;8;9;10;11;12;13}))</f>
        <v>3.0821593406593406</v>
      </c>
      <c r="Q2" s="71">
        <f>AVERAGE(LARGE(Q3:Q19,{1;2;3;4;5;6;7;8;9;10;11;12;13}))</f>
        <v>2.2338365384615386</v>
      </c>
      <c r="R2" s="71">
        <f>AVERAGE(LARGE(R3:R19,{1;2;3;4;5;6;7;8;9;10;11;12;13}))</f>
        <v>2.4779148351648348</v>
      </c>
      <c r="S2" s="71">
        <f>AVERAGE(LARGE(S3:S19,{1;2;3;4;5;6;7;8;9;10;11;12;13}))</f>
        <v>1.7115384615384615</v>
      </c>
      <c r="T2" s="71">
        <f>SUM(B2:S2)</f>
        <v>54.016373626373621</v>
      </c>
      <c r="X2" s="78"/>
    </row>
    <row r="3" spans="1:24" x14ac:dyDescent="0.3">
      <c r="A3" s="69" t="s">
        <v>49</v>
      </c>
      <c r="B3" s="57">
        <f>SUMIFS(Data!$S:$S,Data!$A:$A,Data_echipe!$A3,Data!$C:$C,Data_echipe!B$1)</f>
        <v>4.2829047619047609</v>
      </c>
      <c r="C3" s="57">
        <f>SUMIFS(Data!$S:$S,Data!$A:$A,Data_echipe!$A3,Data!$C:$C,Data_echipe!C$1)</f>
        <v>3.3053571428571429</v>
      </c>
      <c r="D3" s="57">
        <f>SUMIFS(Data!$S:$S,Data!$A:$A,Data_echipe!$A3,Data!$C:$C,Data_echipe!D$1)</f>
        <v>3.6726190476190474</v>
      </c>
      <c r="E3" s="57">
        <f>SUMIFS(Data!$S:$S,Data!$A:$A,Data_echipe!$A3,Data!$C:$C,Data_echipe!E$1)</f>
        <v>3.6928571428571426</v>
      </c>
      <c r="F3" s="57">
        <f>SUMIFS(Data!$S:$S,Data!$A:$A,Data_echipe!$A3,Data!$C:$C,Data_echipe!F$1)</f>
        <v>3.4303571428571429</v>
      </c>
      <c r="G3" s="57">
        <f>SUMIFS(Data!$S:$S,Data!$A:$A,Data_echipe!$A3,Data!$C:$C,Data_echipe!G$1)</f>
        <v>3</v>
      </c>
      <c r="H3" s="57">
        <f>SUMIFS(Data!$S:$S,Data!$A:$A,Data_echipe!$A3,Data!$C:$C,Data_echipe!H$1)</f>
        <v>3.8928571428571432</v>
      </c>
      <c r="I3" s="57">
        <f>SUMIFS(Data!$S:$S,Data!$A:$A,Data_echipe!$A3,Data!$C:$C,Data_echipe!I$1)</f>
        <v>4.625</v>
      </c>
      <c r="J3" s="57">
        <f>SUMIFS(Data!$S:$S,Data!$A:$A,Data_echipe!$A3,Data!$C:$C,Data_echipe!J$1)</f>
        <v>4.5291666666666668</v>
      </c>
      <c r="K3" s="57">
        <f>SUMIFS(Data!$S:$S,Data!$A:$A,Data_echipe!$A3,Data!$C:$C,Data_echipe!K$1)</f>
        <v>4.1488095238095237</v>
      </c>
      <c r="L3" s="57">
        <f>SUMIFS(Data!$S:$S,Data!$A:$A,Data_echipe!$A3,Data!$C:$C,Data_echipe!L$1)</f>
        <v>3.7053571428571423</v>
      </c>
      <c r="M3" s="57">
        <f>SUMIFS(Data!$S:$S,Data!$A:$A,Data_echipe!$A3,Data!$C:$C,Data_echipe!M$1)</f>
        <v>3.25</v>
      </c>
      <c r="N3" s="57">
        <f>SUMIFS(Data!$S:$S,Data!$A:$A,Data_echipe!$A3,Data!$C:$C,Data_echipe!N$1)</f>
        <v>3.0612142857142857</v>
      </c>
      <c r="O3" s="57">
        <f>SUMIFS(Data!$S:$S,Data!$A:$A,Data_echipe!$A3,Data!$C:$C,Data_echipe!O$1)</f>
        <v>3.6261904761904762</v>
      </c>
      <c r="P3" s="57">
        <f>SUMIFS(Data!$S:$S,Data!$A:$A,Data_echipe!$A3,Data!$C:$C,Data_echipe!P$1)</f>
        <v>2.5976190476190477</v>
      </c>
      <c r="Q3" s="57">
        <f>SUMIFS(Data!$S:$S,Data!$A:$A,Data_echipe!$A3,Data!$C:$C,Data_echipe!Q$1)</f>
        <v>2.8935952380952381</v>
      </c>
      <c r="R3" s="57">
        <f>SUMIFS(Data!$S:$S,Data!$A:$A,Data_echipe!$A3,Data!$C:$C,Data_echipe!R$1)</f>
        <v>3.8660000000000001</v>
      </c>
      <c r="S3" s="57">
        <f>SUMIFS(Data!$S:$S,Data!$A:$A,Data_echipe!$A3,Data!$C:$C,Data_echipe!S$1)</f>
        <v>3</v>
      </c>
      <c r="U3" s="89" t="str">
        <f>$A$2</f>
        <v>Flower power</v>
      </c>
    </row>
    <row r="4" spans="1:24" x14ac:dyDescent="0.3">
      <c r="A4" s="69" t="s">
        <v>155</v>
      </c>
      <c r="B4" s="57">
        <f>SUMIFS(Data!$S:$S,Data!$A:$A,Data_echipe!$A4,Data!$C:$C,Data_echipe!B$1)</f>
        <v>2.1642857142857141</v>
      </c>
      <c r="C4" s="57">
        <f>SUMIFS(Data!$S:$S,Data!$A:$A,Data_echipe!$A4,Data!$C:$C,Data_echipe!C$1)</f>
        <v>1.4827380952380951</v>
      </c>
      <c r="D4" s="57">
        <f>SUMIFS(Data!$S:$S,Data!$A:$A,Data_echipe!$A4,Data!$C:$C,Data_echipe!D$1)</f>
        <v>2.5214285714285714</v>
      </c>
      <c r="E4" s="57">
        <f>SUMIFS(Data!$S:$S,Data!$A:$A,Data_echipe!$A4,Data!$C:$C,Data_echipe!E$1)</f>
        <v>1.3636904761904762</v>
      </c>
      <c r="F4" s="57">
        <f>SUMIFS(Data!$S:$S,Data!$A:$A,Data_echipe!$A4,Data!$C:$C,Data_echipe!F$1)</f>
        <v>1.6285714285714286</v>
      </c>
      <c r="G4" s="57">
        <f>SUMIFS(Data!$S:$S,Data!$A:$A,Data_echipe!$A4,Data!$C:$C,Data_echipe!G$1)</f>
        <v>0.5</v>
      </c>
      <c r="H4" s="57">
        <f>SUMIFS(Data!$S:$S,Data!$A:$A,Data_echipe!$A4,Data!$C:$C,Data_echipe!H$1)</f>
        <v>1.4238095238095236</v>
      </c>
      <c r="I4" s="57">
        <f>SUMIFS(Data!$S:$S,Data!$A:$A,Data_echipe!$A4,Data!$C:$C,Data_echipe!I$1)</f>
        <v>0</v>
      </c>
      <c r="J4" s="57">
        <f>SUMIFS(Data!$S:$S,Data!$A:$A,Data_echipe!$A4,Data!$C:$C,Data_echipe!J$1)</f>
        <v>0</v>
      </c>
      <c r="K4" s="57">
        <f>SUMIFS(Data!$S:$S,Data!$A:$A,Data_echipe!$A4,Data!$C:$C,Data_echipe!K$1)</f>
        <v>0</v>
      </c>
      <c r="L4" s="57">
        <f>SUMIFS(Data!$S:$S,Data!$A:$A,Data_echipe!$A4,Data!$C:$C,Data_echipe!L$1)</f>
        <v>0</v>
      </c>
      <c r="M4" s="57">
        <f>SUMIFS(Data!$S:$S,Data!$A:$A,Data_echipe!$A4,Data!$C:$C,Data_echipe!M$1)</f>
        <v>3.8333333333333335</v>
      </c>
      <c r="N4" s="57">
        <f>SUMIFS(Data!$S:$S,Data!$A:$A,Data_echipe!$A4,Data!$C:$C,Data_echipe!N$1)</f>
        <v>0</v>
      </c>
      <c r="O4" s="57">
        <f>SUMIFS(Data!$S:$S,Data!$A:$A,Data_echipe!$A4,Data!$C:$C,Data_echipe!O$1)</f>
        <v>0</v>
      </c>
      <c r="P4" s="57">
        <f>SUMIFS(Data!$S:$S,Data!$A:$A,Data_echipe!$A4,Data!$C:$C,Data_echipe!P$1)</f>
        <v>0</v>
      </c>
      <c r="Q4" s="57">
        <f>SUMIFS(Data!$S:$S,Data!$A:$A,Data_echipe!$A4,Data!$C:$C,Data_echipe!Q$1)</f>
        <v>0</v>
      </c>
      <c r="R4" s="57">
        <f>SUMIFS(Data!$S:$S,Data!$A:$A,Data_echipe!$A4,Data!$C:$C,Data_echipe!R$1)</f>
        <v>0</v>
      </c>
      <c r="S4" s="57">
        <f>SUMIFS(Data!$S:$S,Data!$A:$A,Data_echipe!$A4,Data!$C:$C,Data_echipe!S$1)</f>
        <v>0</v>
      </c>
      <c r="U4" s="89" t="str">
        <f t="shared" ref="U4:U19" si="0">$A$2</f>
        <v>Flower power</v>
      </c>
    </row>
    <row r="5" spans="1:24" x14ac:dyDescent="0.3">
      <c r="A5" s="69" t="s">
        <v>43</v>
      </c>
      <c r="B5" s="57">
        <f>SUMIFS(Data!$S:$S,Data!$A:$A,Data_echipe!$A5,Data!$C:$C,Data_echipe!B$1)</f>
        <v>4.25</v>
      </c>
      <c r="C5" s="57">
        <f>SUMIFS(Data!$S:$S,Data!$A:$A,Data_echipe!$A5,Data!$C:$C,Data_echipe!C$1)</f>
        <v>4.3499999999999996</v>
      </c>
      <c r="D5" s="57">
        <f>SUMIFS(Data!$S:$S,Data!$A:$A,Data_echipe!$A5,Data!$C:$C,Data_echipe!D$1)</f>
        <v>4.2249999999999996</v>
      </c>
      <c r="E5" s="57">
        <f>SUMIFS(Data!$S:$S,Data!$A:$A,Data_echipe!$A5,Data!$C:$C,Data_echipe!E$1)</f>
        <v>1.7923095238095237</v>
      </c>
      <c r="F5" s="57">
        <f>SUMIFS(Data!$S:$S,Data!$A:$A,Data_echipe!$A5,Data!$C:$C,Data_echipe!F$1)</f>
        <v>0</v>
      </c>
      <c r="G5" s="57">
        <f>SUMIFS(Data!$S:$S,Data!$A:$A,Data_echipe!$A5,Data!$C:$C,Data_echipe!G$1)</f>
        <v>3.5</v>
      </c>
      <c r="H5" s="57">
        <f>SUMIFS(Data!$S:$S,Data!$A:$A,Data_echipe!$A5,Data!$C:$C,Data_echipe!H$1)</f>
        <v>0</v>
      </c>
      <c r="I5" s="57">
        <f>SUMIFS(Data!$S:$S,Data!$A:$A,Data_echipe!$A5,Data!$C:$C,Data_echipe!I$1)</f>
        <v>0</v>
      </c>
      <c r="J5" s="57">
        <f>SUMIFS(Data!$S:$S,Data!$A:$A,Data_echipe!$A5,Data!$C:$C,Data_echipe!J$1)</f>
        <v>0</v>
      </c>
      <c r="K5" s="57">
        <f>SUMIFS(Data!$S:$S,Data!$A:$A,Data_echipe!$A5,Data!$C:$C,Data_echipe!K$1)</f>
        <v>0</v>
      </c>
      <c r="L5" s="57">
        <f>SUMIFS(Data!$S:$S,Data!$A:$A,Data_echipe!$A5,Data!$C:$C,Data_echipe!L$1)</f>
        <v>0</v>
      </c>
      <c r="M5" s="57">
        <f>SUMIFS(Data!$S:$S,Data!$A:$A,Data_echipe!$A5,Data!$C:$C,Data_echipe!M$1)</f>
        <v>0</v>
      </c>
      <c r="N5" s="57">
        <f>SUMIFS(Data!$S:$S,Data!$A:$A,Data_echipe!$A5,Data!$C:$C,Data_echipe!N$1)</f>
        <v>0</v>
      </c>
      <c r="O5" s="57">
        <f>SUMIFS(Data!$S:$S,Data!$A:$A,Data_echipe!$A5,Data!$C:$C,Data_echipe!O$1)</f>
        <v>0</v>
      </c>
      <c r="P5" s="57">
        <f>SUMIFS(Data!$S:$S,Data!$A:$A,Data_echipe!$A5,Data!$C:$C,Data_echipe!P$1)</f>
        <v>0</v>
      </c>
      <c r="Q5" s="57">
        <f>SUMIFS(Data!$S:$S,Data!$A:$A,Data_echipe!$A5,Data!$C:$C,Data_echipe!Q$1)</f>
        <v>0</v>
      </c>
      <c r="R5" s="57">
        <f>SUMIFS(Data!$S:$S,Data!$A:$A,Data_echipe!$A5,Data!$C:$C,Data_echipe!R$1)</f>
        <v>0</v>
      </c>
      <c r="S5" s="57">
        <f>SUMIFS(Data!$S:$S,Data!$A:$A,Data_echipe!$A5,Data!$C:$C,Data_echipe!S$1)</f>
        <v>0</v>
      </c>
      <c r="U5" s="89" t="str">
        <f t="shared" si="0"/>
        <v>Flower power</v>
      </c>
    </row>
    <row r="6" spans="1:24" x14ac:dyDescent="0.3">
      <c r="A6" s="69" t="s">
        <v>202</v>
      </c>
      <c r="B6" s="57">
        <f>SUMIFS(Data!$S:$S,Data!$A:$A,Data_echipe!$A6,Data!$C:$C,Data_echipe!B$1)</f>
        <v>3.6893750000000001</v>
      </c>
      <c r="C6" s="57">
        <f>SUMIFS(Data!$S:$S,Data!$A:$A,Data_echipe!$A6,Data!$C:$C,Data_echipe!C$1)</f>
        <v>0</v>
      </c>
      <c r="D6" s="57">
        <f>SUMIFS(Data!$S:$S,Data!$A:$A,Data_echipe!$A6,Data!$C:$C,Data_echipe!D$1)</f>
        <v>3.9412500000000001</v>
      </c>
      <c r="E6" s="57">
        <f>SUMIFS(Data!$S:$S,Data!$A:$A,Data_echipe!$A6,Data!$C:$C,Data_echipe!E$1)</f>
        <v>4.2249999999999996</v>
      </c>
      <c r="F6" s="57">
        <f>SUMIFS(Data!$S:$S,Data!$A:$A,Data_echipe!$A6,Data!$C:$C,Data_echipe!F$1)</f>
        <v>4.125</v>
      </c>
      <c r="G6" s="57">
        <f>SUMIFS(Data!$S:$S,Data!$A:$A,Data_echipe!$A6,Data!$C:$C,Data_echipe!G$1)</f>
        <v>1.3333333333333333</v>
      </c>
      <c r="H6" s="57">
        <f>SUMIFS(Data!$S:$S,Data!$A:$A,Data_echipe!$A6,Data!$C:$C,Data_echipe!H$1)</f>
        <v>1.8856250000000001</v>
      </c>
      <c r="I6" s="57">
        <f>SUMIFS(Data!$S:$S,Data!$A:$A,Data_echipe!$A6,Data!$C:$C,Data_echipe!I$1)</f>
        <v>2.9793750000000001</v>
      </c>
      <c r="J6" s="57">
        <f>SUMIFS(Data!$S:$S,Data!$A:$A,Data_echipe!$A6,Data!$C:$C,Data_echipe!J$1)</f>
        <v>3.5724999999999998</v>
      </c>
      <c r="K6" s="57">
        <f>SUMIFS(Data!$S:$S,Data!$A:$A,Data_echipe!$A6,Data!$C:$C,Data_echipe!K$1)</f>
        <v>2.9100833333333336</v>
      </c>
      <c r="L6" s="57">
        <f>SUMIFS(Data!$S:$S,Data!$A:$A,Data_echipe!$A6,Data!$C:$C,Data_echipe!L$1)</f>
        <v>0</v>
      </c>
      <c r="M6" s="57">
        <f>SUMIFS(Data!$S:$S,Data!$A:$A,Data_echipe!$A6,Data!$C:$C,Data_echipe!M$1)</f>
        <v>1.8333333333333333</v>
      </c>
      <c r="N6" s="57">
        <f>SUMIFS(Data!$S:$S,Data!$A:$A,Data_echipe!$A6,Data!$C:$C,Data_echipe!N$1)</f>
        <v>0</v>
      </c>
      <c r="O6" s="57">
        <f>SUMIFS(Data!$S:$S,Data!$A:$A,Data_echipe!$A6,Data!$C:$C,Data_echipe!O$1)</f>
        <v>0</v>
      </c>
      <c r="P6" s="57">
        <f>SUMIFS(Data!$S:$S,Data!$A:$A,Data_echipe!$A6,Data!$C:$C,Data_echipe!P$1)</f>
        <v>0</v>
      </c>
      <c r="Q6" s="57">
        <f>SUMIFS(Data!$S:$S,Data!$A:$A,Data_echipe!$A6,Data!$C:$C,Data_echipe!Q$1)</f>
        <v>0</v>
      </c>
      <c r="R6" s="57">
        <f>SUMIFS(Data!$S:$S,Data!$A:$A,Data_echipe!$A6,Data!$C:$C,Data_echipe!R$1)</f>
        <v>0</v>
      </c>
      <c r="S6" s="57">
        <f>SUMIFS(Data!$S:$S,Data!$A:$A,Data_echipe!$A6,Data!$C:$C,Data_echipe!S$1)</f>
        <v>0</v>
      </c>
      <c r="U6" s="89" t="str">
        <f t="shared" si="0"/>
        <v>Flower power</v>
      </c>
    </row>
    <row r="7" spans="1:24" x14ac:dyDescent="0.3">
      <c r="A7" s="69" t="s">
        <v>132</v>
      </c>
      <c r="B7" s="57">
        <f>SUMIFS(Data!$S:$S,Data!$A:$A,Data_echipe!$A7,Data!$C:$C,Data_echipe!B$1)</f>
        <v>3.8178571428571426</v>
      </c>
      <c r="C7" s="57">
        <f>SUMIFS(Data!$S:$S,Data!$A:$A,Data_echipe!$A7,Data!$C:$C,Data_echipe!C$1)</f>
        <v>4.0210476190476196</v>
      </c>
      <c r="D7" s="57">
        <f>SUMIFS(Data!$S:$S,Data!$A:$A,Data_echipe!$A7,Data!$C:$C,Data_echipe!D$1)</f>
        <v>5.3150000000000004</v>
      </c>
      <c r="E7" s="57">
        <f>SUMIFS(Data!$S:$S,Data!$A:$A,Data_echipe!$A7,Data!$C:$C,Data_echipe!E$1)</f>
        <v>0</v>
      </c>
      <c r="F7" s="57">
        <f>SUMIFS(Data!$S:$S,Data!$A:$A,Data_echipe!$A7,Data!$C:$C,Data_echipe!F$1)</f>
        <v>5.0423095238095232</v>
      </c>
      <c r="G7" s="57">
        <f>SUMIFS(Data!$S:$S,Data!$A:$A,Data_echipe!$A7,Data!$C:$C,Data_echipe!G$1)</f>
        <v>5</v>
      </c>
      <c r="H7" s="57">
        <f>SUMIFS(Data!$S:$S,Data!$A:$A,Data_echipe!$A7,Data!$C:$C,Data_echipe!H$1)</f>
        <v>4.8659999999999997</v>
      </c>
      <c r="I7" s="57">
        <f>SUMIFS(Data!$S:$S,Data!$A:$A,Data_echipe!$A7,Data!$C:$C,Data_echipe!I$1)</f>
        <v>3.421642857142857</v>
      </c>
      <c r="J7" s="57">
        <f>SUMIFS(Data!$S:$S,Data!$A:$A,Data_echipe!$A7,Data!$C:$C,Data_echipe!J$1)</f>
        <v>1.5</v>
      </c>
      <c r="K7" s="57">
        <f>SUMIFS(Data!$S:$S,Data!$A:$A,Data_echipe!$A7,Data!$C:$C,Data_echipe!K$1)</f>
        <v>0</v>
      </c>
      <c r="L7" s="57">
        <f>SUMIFS(Data!$S:$S,Data!$A:$A,Data_echipe!$A7,Data!$C:$C,Data_echipe!L$1)</f>
        <v>3.1199761904761907</v>
      </c>
      <c r="M7" s="57">
        <f>SUMIFS(Data!$S:$S,Data!$A:$A,Data_echipe!$A7,Data!$C:$C,Data_echipe!M$1)</f>
        <v>3.1666666666666665</v>
      </c>
      <c r="N7" s="57">
        <f>SUMIFS(Data!$S:$S,Data!$A:$A,Data_echipe!$A7,Data!$C:$C,Data_echipe!N$1)</f>
        <v>0</v>
      </c>
      <c r="O7" s="57">
        <f>SUMIFS(Data!$S:$S,Data!$A:$A,Data_echipe!$A7,Data!$C:$C,Data_echipe!O$1)</f>
        <v>4.3673809523809526</v>
      </c>
      <c r="P7" s="57">
        <f>SUMIFS(Data!$S:$S,Data!$A:$A,Data_echipe!$A7,Data!$C:$C,Data_echipe!P$1)</f>
        <v>6.2202380952380949</v>
      </c>
      <c r="Q7" s="57">
        <f>SUMIFS(Data!$S:$S,Data!$A:$A,Data_echipe!$A7,Data!$C:$C,Data_echipe!Q$1)</f>
        <v>5.0373333333333337</v>
      </c>
      <c r="R7" s="57">
        <f>SUMIFS(Data!$S:$S,Data!$A:$A,Data_echipe!$A7,Data!$C:$C,Data_echipe!R$1)</f>
        <v>5.1060000000000008</v>
      </c>
      <c r="S7" s="57">
        <f>SUMIFS(Data!$S:$S,Data!$A:$A,Data_echipe!$A7,Data!$C:$C,Data_echipe!S$1)</f>
        <v>4.25</v>
      </c>
      <c r="U7" s="89" t="str">
        <f t="shared" si="0"/>
        <v>Flower power</v>
      </c>
    </row>
    <row r="8" spans="1:24" x14ac:dyDescent="0.3">
      <c r="A8" s="69" t="s">
        <v>157</v>
      </c>
      <c r="B8" s="57">
        <f>SUMIFS(Data!$S:$S,Data!$A:$A,Data_echipe!$A8,Data!$C:$C,Data_echipe!B$1)</f>
        <v>2.3292083333333333</v>
      </c>
      <c r="C8" s="57">
        <f>SUMIFS(Data!$S:$S,Data!$A:$A,Data_echipe!$A8,Data!$C:$C,Data_echipe!C$1)</f>
        <v>2.9381249999999999</v>
      </c>
      <c r="D8" s="57">
        <f>SUMIFS(Data!$S:$S,Data!$A:$A,Data_echipe!$A8,Data!$C:$C,Data_echipe!D$1)</f>
        <v>3.25</v>
      </c>
      <c r="E8" s="57">
        <f>SUMIFS(Data!$S:$S,Data!$A:$A,Data_echipe!$A8,Data!$C:$C,Data_echipe!E$1)</f>
        <v>2.9187500000000002</v>
      </c>
      <c r="F8" s="57">
        <f>SUMIFS(Data!$S:$S,Data!$A:$A,Data_echipe!$A8,Data!$C:$C,Data_echipe!F$1)</f>
        <v>3.964375</v>
      </c>
      <c r="G8" s="57">
        <f>SUMIFS(Data!$S:$S,Data!$A:$A,Data_echipe!$A8,Data!$C:$C,Data_echipe!G$1)</f>
        <v>3.3333333333333335</v>
      </c>
      <c r="H8" s="57">
        <f>SUMIFS(Data!$S:$S,Data!$A:$A,Data_echipe!$A8,Data!$C:$C,Data_echipe!H$1)</f>
        <v>4.5853333333333337</v>
      </c>
      <c r="I8" s="57">
        <f>SUMIFS(Data!$S:$S,Data!$A:$A,Data_echipe!$A8,Data!$C:$C,Data_echipe!I$1)</f>
        <v>3.2506249999999999</v>
      </c>
      <c r="J8" s="57">
        <f>SUMIFS(Data!$S:$S,Data!$A:$A,Data_echipe!$A8,Data!$C:$C,Data_echipe!J$1)</f>
        <v>2.7327083333333335</v>
      </c>
      <c r="K8" s="57">
        <f>SUMIFS(Data!$S:$S,Data!$A:$A,Data_echipe!$A8,Data!$C:$C,Data_echipe!K$1)</f>
        <v>3.1881249999999999</v>
      </c>
      <c r="L8" s="57">
        <f>SUMIFS(Data!$S:$S,Data!$A:$A,Data_echipe!$A8,Data!$C:$C,Data_echipe!L$1)</f>
        <v>2.8756249999999999</v>
      </c>
      <c r="M8" s="57">
        <f>SUMIFS(Data!$S:$S,Data!$A:$A,Data_echipe!$A8,Data!$C:$C,Data_echipe!M$1)</f>
        <v>2.3333333333333335</v>
      </c>
      <c r="N8" s="57">
        <f>SUMIFS(Data!$S:$S,Data!$A:$A,Data_echipe!$A8,Data!$C:$C,Data_echipe!N$1)</f>
        <v>3.1218750000000002</v>
      </c>
      <c r="O8" s="57">
        <f>SUMIFS(Data!$S:$S,Data!$A:$A,Data_echipe!$A8,Data!$C:$C,Data_echipe!O$1)</f>
        <v>2.3768750000000001</v>
      </c>
      <c r="P8" s="57">
        <f>SUMIFS(Data!$S:$S,Data!$A:$A,Data_echipe!$A8,Data!$C:$C,Data_echipe!P$1)</f>
        <v>3.3756249999999999</v>
      </c>
      <c r="Q8" s="57">
        <f>SUMIFS(Data!$S:$S,Data!$A:$A,Data_echipe!$A8,Data!$C:$C,Data_echipe!Q$1)</f>
        <v>3.0826666666666664</v>
      </c>
      <c r="R8" s="57">
        <f>SUMIFS(Data!$S:$S,Data!$A:$A,Data_echipe!$A8,Data!$C:$C,Data_echipe!R$1)</f>
        <v>2.8787500000000001</v>
      </c>
      <c r="S8" s="57">
        <f>SUMIFS(Data!$S:$S,Data!$A:$A,Data_echipe!$A8,Data!$C:$C,Data_echipe!S$1)</f>
        <v>1.5</v>
      </c>
      <c r="U8" s="89" t="str">
        <f t="shared" si="0"/>
        <v>Flower power</v>
      </c>
    </row>
    <row r="9" spans="1:24" s="85" customFormat="1" x14ac:dyDescent="0.3">
      <c r="A9" s="85" t="s">
        <v>66</v>
      </c>
      <c r="B9" s="57">
        <f>SUMIFS(Data!$S:$S,Data!$A:$A,Data_echipe!$A9,Data!$C:$C,Data_echipe!B$1)</f>
        <v>2.33</v>
      </c>
      <c r="C9" s="57">
        <f>SUMIFS(Data!$S:$S,Data!$A:$A,Data_echipe!$A9,Data!$C:$C,Data_echipe!C$1)</f>
        <v>1.8624166666666666</v>
      </c>
      <c r="D9" s="57">
        <f>SUMIFS(Data!$S:$S,Data!$A:$A,Data_echipe!$A9,Data!$C:$C,Data_echipe!D$1)</f>
        <v>2.8268750000000002</v>
      </c>
      <c r="E9" s="57">
        <f>SUMIFS(Data!$S:$S,Data!$A:$A,Data_echipe!$A9,Data!$C:$C,Data_echipe!E$1)</f>
        <v>1.7024999999999999</v>
      </c>
      <c r="F9" s="57">
        <f>SUMIFS(Data!$S:$S,Data!$A:$A,Data_echipe!$A9,Data!$C:$C,Data_echipe!F$1)</f>
        <v>2.4612499999999997</v>
      </c>
      <c r="G9" s="57">
        <f>SUMIFS(Data!$S:$S,Data!$A:$A,Data_echipe!$A9,Data!$C:$C,Data_echipe!G$1)</f>
        <v>3.1666666666666665</v>
      </c>
      <c r="H9" s="57">
        <f>SUMIFS(Data!$S:$S,Data!$A:$A,Data_echipe!$A9,Data!$C:$C,Data_echipe!H$1)</f>
        <v>1.9549999999999998</v>
      </c>
      <c r="I9" s="57">
        <f>SUMIFS(Data!$S:$S,Data!$A:$A,Data_echipe!$A9,Data!$C:$C,Data_echipe!I$1)</f>
        <v>2.5493749999999995</v>
      </c>
      <c r="J9" s="57">
        <f>SUMIFS(Data!$S:$S,Data!$A:$A,Data_echipe!$A9,Data!$C:$C,Data_echipe!J$1)</f>
        <v>2.1218750000000002</v>
      </c>
      <c r="K9" s="57">
        <f>SUMIFS(Data!$S:$S,Data!$A:$A,Data_echipe!$A9,Data!$C:$C,Data_echipe!K$1)</f>
        <v>2.9070833333333335</v>
      </c>
      <c r="L9" s="57">
        <f>SUMIFS(Data!$S:$S,Data!$A:$A,Data_echipe!$A9,Data!$C:$C,Data_echipe!L$1)</f>
        <v>1.9556249999999999</v>
      </c>
      <c r="M9" s="57">
        <f>SUMIFS(Data!$S:$S,Data!$A:$A,Data_echipe!$A9,Data!$C:$C,Data_echipe!M$1)</f>
        <v>2.5</v>
      </c>
      <c r="N9" s="57">
        <f>SUMIFS(Data!$S:$S,Data!$A:$A,Data_echipe!$A9,Data!$C:$C,Data_echipe!N$1)</f>
        <v>2.8268750000000002</v>
      </c>
      <c r="O9" s="57">
        <f>SUMIFS(Data!$S:$S,Data!$A:$A,Data_echipe!$A9,Data!$C:$C,Data_echipe!O$1)</f>
        <v>1.2124999999999999</v>
      </c>
      <c r="P9" s="57">
        <f>SUMIFS(Data!$S:$S,Data!$A:$A,Data_echipe!$A9,Data!$C:$C,Data_echipe!P$1)</f>
        <v>2.4837499999999997</v>
      </c>
      <c r="Q9" s="57">
        <f>SUMIFS(Data!$S:$S,Data!$A:$A,Data_echipe!$A9,Data!$C:$C,Data_echipe!Q$1)</f>
        <v>0.90062500000000001</v>
      </c>
      <c r="R9" s="57">
        <f>SUMIFS(Data!$S:$S,Data!$A:$A,Data_echipe!$A9,Data!$C:$C,Data_echipe!R$1)</f>
        <v>2.19875</v>
      </c>
      <c r="S9" s="57">
        <f>SUMIFS(Data!$S:$S,Data!$A:$A,Data_echipe!$A9,Data!$C:$C,Data_echipe!S$1)</f>
        <v>1.5</v>
      </c>
      <c r="U9" s="89" t="str">
        <f t="shared" si="0"/>
        <v>Flower power</v>
      </c>
      <c r="V9" s="83"/>
    </row>
    <row r="10" spans="1:24" s="85" customFormat="1" x14ac:dyDescent="0.3">
      <c r="A10" s="85" t="s">
        <v>5</v>
      </c>
      <c r="B10" s="57">
        <f>SUMIFS(Data!$S:$S,Data!$A:$A,Data_echipe!$A10,Data!$C:$C,Data_echipe!B$1)</f>
        <v>3.441875</v>
      </c>
      <c r="C10" s="57">
        <f>SUMIFS(Data!$S:$S,Data!$A:$A,Data_echipe!$A10,Data!$C:$C,Data_echipe!C$1)</f>
        <v>4.5</v>
      </c>
      <c r="D10" s="57">
        <f>SUMIFS(Data!$S:$S,Data!$A:$A,Data_echipe!$A10,Data!$C:$C,Data_echipe!D$1)</f>
        <v>3.6</v>
      </c>
      <c r="E10" s="57">
        <f>SUMIFS(Data!$S:$S,Data!$A:$A,Data_echipe!$A10,Data!$C:$C,Data_echipe!E$1)</f>
        <v>3.625</v>
      </c>
      <c r="F10" s="57">
        <f>SUMIFS(Data!$S:$S,Data!$A:$A,Data_echipe!$A10,Data!$C:$C,Data_echipe!F$1)</f>
        <v>4.625</v>
      </c>
      <c r="G10" s="57">
        <f>SUMIFS(Data!$S:$S,Data!$A:$A,Data_echipe!$A10,Data!$C:$C,Data_echipe!G$1)</f>
        <v>3.3333333333333335</v>
      </c>
      <c r="H10" s="57">
        <f>SUMIFS(Data!$S:$S,Data!$A:$A,Data_echipe!$A10,Data!$C:$C,Data_echipe!H$1)</f>
        <v>3.01125</v>
      </c>
      <c r="I10" s="57">
        <f>SUMIFS(Data!$S:$S,Data!$A:$A,Data_echipe!$A10,Data!$C:$C,Data_echipe!I$1)</f>
        <v>3.3125</v>
      </c>
      <c r="J10" s="57">
        <f>SUMIFS(Data!$S:$S,Data!$A:$A,Data_echipe!$A10,Data!$C:$C,Data_echipe!J$1)</f>
        <v>3.30375</v>
      </c>
      <c r="K10" s="57">
        <f>SUMIFS(Data!$S:$S,Data!$A:$A,Data_echipe!$A10,Data!$C:$C,Data_echipe!K$1)</f>
        <v>1.5</v>
      </c>
      <c r="L10" s="57">
        <f>SUMIFS(Data!$S:$S,Data!$A:$A,Data_echipe!$A10,Data!$C:$C,Data_echipe!L$1)</f>
        <v>6.266</v>
      </c>
      <c r="M10" s="57">
        <f>SUMIFS(Data!$S:$S,Data!$A:$A,Data_echipe!$A10,Data!$C:$C,Data_echipe!M$1)</f>
        <v>4</v>
      </c>
      <c r="N10" s="57">
        <f>SUMIFS(Data!$S:$S,Data!$A:$A,Data_echipe!$A10,Data!$C:$C,Data_echipe!N$1)</f>
        <v>3.80375</v>
      </c>
      <c r="O10" s="57">
        <f>SUMIFS(Data!$S:$S,Data!$A:$A,Data_echipe!$A10,Data!$C:$C,Data_echipe!O$1)</f>
        <v>3.1881249999999999</v>
      </c>
      <c r="P10" s="57">
        <f>SUMIFS(Data!$S:$S,Data!$A:$A,Data_echipe!$A10,Data!$C:$C,Data_echipe!P$1)</f>
        <v>5.3166666666666664</v>
      </c>
      <c r="Q10" s="57">
        <f>SUMIFS(Data!$S:$S,Data!$A:$A,Data_echipe!$A10,Data!$C:$C,Data_echipe!Q$1)</f>
        <v>3.6256249999999999</v>
      </c>
      <c r="R10" s="57">
        <f>SUMIFS(Data!$S:$S,Data!$A:$A,Data_echipe!$A10,Data!$C:$C,Data_echipe!R$1)</f>
        <v>3.8812500000000001</v>
      </c>
      <c r="S10" s="57">
        <f>SUMIFS(Data!$S:$S,Data!$A:$A,Data_echipe!$A10,Data!$C:$C,Data_echipe!S$1)</f>
        <v>4</v>
      </c>
      <c r="U10" s="89" t="str">
        <f t="shared" si="0"/>
        <v>Flower power</v>
      </c>
      <c r="V10" s="83"/>
    </row>
    <row r="11" spans="1:24" s="85" customFormat="1" x14ac:dyDescent="0.3">
      <c r="A11" s="85" t="s">
        <v>102</v>
      </c>
      <c r="B11" s="57">
        <f>SUMIFS(Data!$S:$S,Data!$A:$A,Data_echipe!$A11,Data!$C:$C,Data_echipe!B$1)</f>
        <v>3.344642857142857</v>
      </c>
      <c r="C11" s="57">
        <f>SUMIFS(Data!$S:$S,Data!$A:$A,Data_echipe!$A11,Data!$C:$C,Data_echipe!C$1)</f>
        <v>4.7566666666666659</v>
      </c>
      <c r="D11" s="57">
        <f>SUMIFS(Data!$S:$S,Data!$A:$A,Data_echipe!$A11,Data!$C:$C,Data_echipe!D$1)</f>
        <v>3.9547619047619049</v>
      </c>
      <c r="E11" s="57">
        <f>SUMIFS(Data!$S:$S,Data!$A:$A,Data_echipe!$A11,Data!$C:$C,Data_echipe!E$1)</f>
        <v>4.7493333333333325</v>
      </c>
      <c r="F11" s="57">
        <f>SUMIFS(Data!$S:$S,Data!$A:$A,Data_echipe!$A11,Data!$C:$C,Data_echipe!F$1)</f>
        <v>4.3458333333333332</v>
      </c>
      <c r="G11" s="57">
        <f>SUMIFS(Data!$S:$S,Data!$A:$A,Data_echipe!$A11,Data!$C:$C,Data_echipe!G$1)</f>
        <v>2.6666666666666665</v>
      </c>
      <c r="H11" s="57">
        <f>SUMIFS(Data!$S:$S,Data!$A:$A,Data_echipe!$A11,Data!$C:$C,Data_echipe!H$1)</f>
        <v>4.4383333333333335</v>
      </c>
      <c r="I11" s="57">
        <f>SUMIFS(Data!$S:$S,Data!$A:$A,Data_echipe!$A11,Data!$C:$C,Data_echipe!I$1)</f>
        <v>4.0482142857142858</v>
      </c>
      <c r="J11" s="57">
        <f>SUMIFS(Data!$S:$S,Data!$A:$A,Data_echipe!$A11,Data!$C:$C,Data_echipe!J$1)</f>
        <v>4.1368333333333327</v>
      </c>
      <c r="K11" s="57">
        <f>SUMIFS(Data!$S:$S,Data!$A:$A,Data_echipe!$A11,Data!$C:$C,Data_echipe!K$1)</f>
        <v>3.9880952380952381</v>
      </c>
      <c r="L11" s="57">
        <f>SUMIFS(Data!$S:$S,Data!$A:$A,Data_echipe!$A11,Data!$C:$C,Data_echipe!L$1)</f>
        <v>4.7113333333333332</v>
      </c>
      <c r="M11" s="57">
        <f>SUMIFS(Data!$S:$S,Data!$A:$A,Data_echipe!$A11,Data!$C:$C,Data_echipe!M$1)</f>
        <v>2.3333333333333335</v>
      </c>
      <c r="N11" s="57">
        <f>SUMIFS(Data!$S:$S,Data!$A:$A,Data_echipe!$A11,Data!$C:$C,Data_echipe!N$1)</f>
        <v>4.0273809523809527</v>
      </c>
      <c r="O11" s="57">
        <f>SUMIFS(Data!$S:$S,Data!$A:$A,Data_echipe!$A11,Data!$C:$C,Data_echipe!O$1)</f>
        <v>4.0273809523809527</v>
      </c>
      <c r="P11" s="57">
        <f>SUMIFS(Data!$S:$S,Data!$A:$A,Data_echipe!$A11,Data!$C:$C,Data_echipe!P$1)</f>
        <v>4.6842619047619047</v>
      </c>
      <c r="Q11" s="57">
        <f>SUMIFS(Data!$S:$S,Data!$A:$A,Data_echipe!$A11,Data!$C:$C,Data_echipe!Q$1)</f>
        <v>4.75</v>
      </c>
      <c r="R11" s="57">
        <f>SUMIFS(Data!$S:$S,Data!$A:$A,Data_echipe!$A11,Data!$C:$C,Data_echipe!R$1)</f>
        <v>3.5369047619047618</v>
      </c>
      <c r="S11" s="57">
        <f>SUMIFS(Data!$S:$S,Data!$A:$A,Data_echipe!$A11,Data!$C:$C,Data_echipe!S$1)</f>
        <v>3.5</v>
      </c>
      <c r="U11" s="89" t="str">
        <f t="shared" si="0"/>
        <v>Flower power</v>
      </c>
      <c r="V11" s="83"/>
    </row>
    <row r="12" spans="1:24" s="85" customFormat="1" x14ac:dyDescent="0.3">
      <c r="A12" s="85" t="s">
        <v>128</v>
      </c>
      <c r="B12" s="57">
        <f>SUMIFS(Data!$S:$S,Data!$A:$A,Data_echipe!$A12,Data!$C:$C,Data_echipe!B$1)</f>
        <v>4.7440476190476186</v>
      </c>
      <c r="C12" s="57">
        <f>SUMIFS(Data!$S:$S,Data!$A:$A,Data_echipe!$A12,Data!$C:$C,Data_echipe!C$1)</f>
        <v>4.480952380952381</v>
      </c>
      <c r="D12" s="57">
        <f>SUMIFS(Data!$S:$S,Data!$A:$A,Data_echipe!$A12,Data!$C:$C,Data_echipe!D$1)</f>
        <v>3.6928571428571431</v>
      </c>
      <c r="E12" s="57">
        <f>SUMIFS(Data!$S:$S,Data!$A:$A,Data_echipe!$A12,Data!$C:$C,Data_echipe!E$1)</f>
        <v>2.850595238095238</v>
      </c>
      <c r="F12" s="57">
        <f>SUMIFS(Data!$S:$S,Data!$A:$A,Data_echipe!$A12,Data!$C:$C,Data_echipe!F$1)</f>
        <v>2.6625000000000001</v>
      </c>
      <c r="G12" s="57">
        <f>SUMIFS(Data!$S:$S,Data!$A:$A,Data_echipe!$A12,Data!$C:$C,Data_echipe!G$1)</f>
        <v>4.166666666666667</v>
      </c>
      <c r="H12" s="57">
        <f>SUMIFS(Data!$S:$S,Data!$A:$A,Data_echipe!$A12,Data!$C:$C,Data_echipe!H$1)</f>
        <v>2.9827380952380951</v>
      </c>
      <c r="I12" s="57">
        <f>SUMIFS(Data!$S:$S,Data!$A:$A,Data_echipe!$A12,Data!$C:$C,Data_echipe!I$1)</f>
        <v>1.5</v>
      </c>
      <c r="J12" s="57">
        <f>SUMIFS(Data!$S:$S,Data!$A:$A,Data_echipe!$A12,Data!$C:$C,Data_echipe!J$1)</f>
        <v>0</v>
      </c>
      <c r="K12" s="57">
        <f>SUMIFS(Data!$S:$S,Data!$A:$A,Data_echipe!$A12,Data!$C:$C,Data_echipe!K$1)</f>
        <v>0</v>
      </c>
      <c r="L12" s="57">
        <f>SUMIFS(Data!$S:$S,Data!$A:$A,Data_echipe!$A12,Data!$C:$C,Data_echipe!L$1)</f>
        <v>0</v>
      </c>
      <c r="M12" s="57">
        <f>SUMIFS(Data!$S:$S,Data!$A:$A,Data_echipe!$A12,Data!$C:$C,Data_echipe!M$1)</f>
        <v>0.16666666666666666</v>
      </c>
      <c r="N12" s="57">
        <f>SUMIFS(Data!$S:$S,Data!$A:$A,Data_echipe!$A12,Data!$C:$C,Data_echipe!N$1)</f>
        <v>1.8214285714285714</v>
      </c>
      <c r="O12" s="57">
        <f>SUMIFS(Data!$S:$S,Data!$A:$A,Data_echipe!$A12,Data!$C:$C,Data_echipe!O$1)</f>
        <v>2.4107142857142856</v>
      </c>
      <c r="P12" s="57">
        <f>SUMIFS(Data!$S:$S,Data!$A:$A,Data_echipe!$A12,Data!$C:$C,Data_echipe!P$1)</f>
        <v>3.2517857142857141</v>
      </c>
      <c r="Q12" s="57">
        <f>SUMIFS(Data!$S:$S,Data!$A:$A,Data_echipe!$A12,Data!$C:$C,Data_echipe!Q$1)</f>
        <v>0</v>
      </c>
      <c r="R12" s="57">
        <f>SUMIFS(Data!$S:$S,Data!$A:$A,Data_echipe!$A12,Data!$C:$C,Data_echipe!R$1)</f>
        <v>2.6666666666666665</v>
      </c>
      <c r="S12" s="57">
        <f>SUMIFS(Data!$S:$S,Data!$A:$A,Data_echipe!$A12,Data!$C:$C,Data_echipe!S$1)</f>
        <v>1.25</v>
      </c>
      <c r="U12" s="89" t="str">
        <f t="shared" si="0"/>
        <v>Flower power</v>
      </c>
      <c r="V12" s="83"/>
    </row>
    <row r="13" spans="1:24" s="85" customFormat="1" x14ac:dyDescent="0.3">
      <c r="A13" s="85" t="s">
        <v>67</v>
      </c>
      <c r="B13" s="57">
        <f>SUMIFS(Data!$S:$S,Data!$A:$A,Data_echipe!$A13,Data!$C:$C,Data_echipe!B$1)</f>
        <v>4.375</v>
      </c>
      <c r="C13" s="57">
        <f>SUMIFS(Data!$S:$S,Data!$A:$A,Data_echipe!$A13,Data!$C:$C,Data_echipe!C$1)</f>
        <v>2.9113095238095239</v>
      </c>
      <c r="D13" s="57">
        <f>SUMIFS(Data!$S:$S,Data!$A:$A,Data_echipe!$A13,Data!$C:$C,Data_echipe!D$1)</f>
        <v>5.6986666666666661</v>
      </c>
      <c r="E13" s="57">
        <f>SUMIFS(Data!$S:$S,Data!$A:$A,Data_echipe!$A13,Data!$C:$C,Data_echipe!E$1)</f>
        <v>3.1011904761904763</v>
      </c>
      <c r="F13" s="57">
        <f>SUMIFS(Data!$S:$S,Data!$A:$A,Data_echipe!$A13,Data!$C:$C,Data_echipe!F$1)</f>
        <v>4.625</v>
      </c>
      <c r="G13" s="57">
        <f>SUMIFS(Data!$S:$S,Data!$A:$A,Data_echipe!$A13,Data!$C:$C,Data_echipe!G$1)</f>
        <v>5</v>
      </c>
      <c r="H13" s="57">
        <f>SUMIFS(Data!$S:$S,Data!$A:$A,Data_echipe!$A13,Data!$C:$C,Data_echipe!H$1)</f>
        <v>2.8035714285714288</v>
      </c>
      <c r="I13" s="57">
        <f>SUMIFS(Data!$S:$S,Data!$A:$A,Data_echipe!$A13,Data!$C:$C,Data_echipe!I$1)</f>
        <v>5.8740000000000006</v>
      </c>
      <c r="J13" s="57">
        <f>SUMIFS(Data!$S:$S,Data!$A:$A,Data_echipe!$A13,Data!$C:$C,Data_echipe!J$1)</f>
        <v>3.3065476190476191</v>
      </c>
      <c r="K13" s="57">
        <f>SUMIFS(Data!$S:$S,Data!$A:$A,Data_echipe!$A13,Data!$C:$C,Data_echipe!K$1)</f>
        <v>1.5</v>
      </c>
      <c r="L13" s="57">
        <f>SUMIFS(Data!$S:$S,Data!$A:$A,Data_echipe!$A13,Data!$C:$C,Data_echipe!L$1)</f>
        <v>0</v>
      </c>
      <c r="M13" s="57">
        <f>SUMIFS(Data!$S:$S,Data!$A:$A,Data_echipe!$A13,Data!$C:$C,Data_echipe!M$1)</f>
        <v>3.6666666666666665</v>
      </c>
      <c r="N13" s="57">
        <f>SUMIFS(Data!$S:$S,Data!$A:$A,Data_echipe!$A13,Data!$C:$C,Data_echipe!N$1)</f>
        <v>0</v>
      </c>
      <c r="O13" s="57">
        <f>SUMIFS(Data!$S:$S,Data!$A:$A,Data_echipe!$A13,Data!$C:$C,Data_echipe!O$1)</f>
        <v>0</v>
      </c>
      <c r="P13" s="57">
        <f>SUMIFS(Data!$S:$S,Data!$A:$A,Data_echipe!$A13,Data!$C:$C,Data_echipe!P$1)</f>
        <v>0</v>
      </c>
      <c r="Q13" s="57">
        <f>SUMIFS(Data!$S:$S,Data!$A:$A,Data_echipe!$A13,Data!$C:$C,Data_echipe!Q$1)</f>
        <v>0</v>
      </c>
      <c r="R13" s="57">
        <f>SUMIFS(Data!$S:$S,Data!$A:$A,Data_echipe!$A13,Data!$C:$C,Data_echipe!R$1)</f>
        <v>0</v>
      </c>
      <c r="S13" s="57">
        <f>SUMIFS(Data!$S:$S,Data!$A:$A,Data_echipe!$A13,Data!$C:$C,Data_echipe!S$1)</f>
        <v>0</v>
      </c>
      <c r="U13" s="89" t="str">
        <f t="shared" si="0"/>
        <v>Flower power</v>
      </c>
      <c r="V13" s="83"/>
    </row>
    <row r="14" spans="1:24" s="85" customFormat="1" x14ac:dyDescent="0.3">
      <c r="A14" s="85" t="s">
        <v>159</v>
      </c>
      <c r="B14" s="57">
        <f>SUMIFS(Data!$S:$S,Data!$A:$A,Data_echipe!$A14,Data!$C:$C,Data_echipe!B$1)</f>
        <v>3.4381249999999999</v>
      </c>
      <c r="C14" s="57">
        <f>SUMIFS(Data!$S:$S,Data!$A:$A,Data_echipe!$A14,Data!$C:$C,Data_echipe!C$1)</f>
        <v>4.1306250000000002</v>
      </c>
      <c r="D14" s="57">
        <f>SUMIFS(Data!$S:$S,Data!$A:$A,Data_echipe!$A14,Data!$C:$C,Data_echipe!D$1)</f>
        <v>3.8131249999999999</v>
      </c>
      <c r="E14" s="57">
        <f>SUMIFS(Data!$S:$S,Data!$A:$A,Data_echipe!$A14,Data!$C:$C,Data_echipe!E$1)</f>
        <v>4.7</v>
      </c>
      <c r="F14" s="57">
        <f>SUMIFS(Data!$S:$S,Data!$A:$A,Data_echipe!$A14,Data!$C:$C,Data_echipe!F$1)</f>
        <v>4.4306666666666663</v>
      </c>
      <c r="G14" s="57">
        <f>SUMIFS(Data!$S:$S,Data!$A:$A,Data_echipe!$A14,Data!$C:$C,Data_echipe!G$1)</f>
        <v>3.3333333333333335</v>
      </c>
      <c r="H14" s="57">
        <f>SUMIFS(Data!$S:$S,Data!$A:$A,Data_echipe!$A14,Data!$C:$C,Data_echipe!H$1)</f>
        <v>4.5999999999999996</v>
      </c>
      <c r="I14" s="57">
        <f>SUMIFS(Data!$S:$S,Data!$A:$A,Data_echipe!$A14,Data!$C:$C,Data_echipe!I$1)</f>
        <v>3.4806249999999999</v>
      </c>
      <c r="J14" s="57">
        <f>SUMIFS(Data!$S:$S,Data!$A:$A,Data_echipe!$A14,Data!$C:$C,Data_echipe!J$1)</f>
        <v>3.6881249999999999</v>
      </c>
      <c r="K14" s="57">
        <f>SUMIFS(Data!$S:$S,Data!$A:$A,Data_echipe!$A14,Data!$C:$C,Data_echipe!K$1)</f>
        <v>3.4580416666666665</v>
      </c>
      <c r="L14" s="57">
        <f>SUMIFS(Data!$S:$S,Data!$A:$A,Data_echipe!$A14,Data!$C:$C,Data_echipe!L$1)</f>
        <v>3.4381249999999999</v>
      </c>
      <c r="M14" s="57">
        <f>SUMIFS(Data!$S:$S,Data!$A:$A,Data_echipe!$A14,Data!$C:$C,Data_echipe!M$1)</f>
        <v>3.6666666666666665</v>
      </c>
      <c r="N14" s="57">
        <f>SUMIFS(Data!$S:$S,Data!$A:$A,Data_echipe!$A14,Data!$C:$C,Data_echipe!N$1)</f>
        <v>3.1349999999999998</v>
      </c>
      <c r="O14" s="57">
        <f>SUMIFS(Data!$S:$S,Data!$A:$A,Data_echipe!$A14,Data!$C:$C,Data_echipe!O$1)</f>
        <v>5.4433333333333334</v>
      </c>
      <c r="P14" s="57">
        <f>SUMIFS(Data!$S:$S,Data!$A:$A,Data_echipe!$A14,Data!$C:$C,Data_echipe!P$1)</f>
        <v>3.3131249999999999</v>
      </c>
      <c r="Q14" s="57">
        <f>SUMIFS(Data!$S:$S,Data!$A:$A,Data_echipe!$A14,Data!$C:$C,Data_echipe!Q$1)</f>
        <v>3.3131249999999999</v>
      </c>
      <c r="R14" s="57">
        <f>SUMIFS(Data!$S:$S,Data!$A:$A,Data_echipe!$A14,Data!$C:$C,Data_echipe!R$1)</f>
        <v>4.4000000000000004</v>
      </c>
      <c r="S14" s="57">
        <f>SUMIFS(Data!$S:$S,Data!$A:$A,Data_echipe!$A14,Data!$C:$C,Data_echipe!S$1)</f>
        <v>2</v>
      </c>
      <c r="U14" s="89" t="str">
        <f t="shared" si="0"/>
        <v>Flower power</v>
      </c>
      <c r="V14" s="83"/>
    </row>
    <row r="15" spans="1:24" s="85" customFormat="1" x14ac:dyDescent="0.3">
      <c r="A15" s="85" t="s">
        <v>119</v>
      </c>
      <c r="B15" s="57">
        <f>SUMIFS(Data!$S:$S,Data!$A:$A,Data_echipe!$A15,Data!$C:$C,Data_echipe!B$1)</f>
        <v>0</v>
      </c>
      <c r="C15" s="57">
        <f>SUMIFS(Data!$S:$S,Data!$A:$A,Data_echipe!$A15,Data!$C:$C,Data_echipe!C$1)</f>
        <v>4.3494047619047622</v>
      </c>
      <c r="D15" s="57">
        <f>SUMIFS(Data!$S:$S,Data!$A:$A,Data_echipe!$A15,Data!$C:$C,Data_echipe!D$1)</f>
        <v>4.875</v>
      </c>
      <c r="E15" s="57">
        <f>SUMIFS(Data!$S:$S,Data!$A:$A,Data_echipe!$A15,Data!$C:$C,Data_echipe!E$1)</f>
        <v>3.5982142857142856</v>
      </c>
      <c r="F15" s="57">
        <f>SUMIFS(Data!$S:$S,Data!$A:$A,Data_echipe!$A15,Data!$C:$C,Data_echipe!F$1)</f>
        <v>4.75</v>
      </c>
      <c r="G15" s="57">
        <f>SUMIFS(Data!$S:$S,Data!$A:$A,Data_echipe!$A15,Data!$C:$C,Data_echipe!G$1)</f>
        <v>2.1666666666666665</v>
      </c>
      <c r="H15" s="57">
        <f>SUMIFS(Data!$S:$S,Data!$A:$A,Data_echipe!$A15,Data!$C:$C,Data_echipe!H$1)</f>
        <v>4.149404761904762</v>
      </c>
      <c r="I15" s="57">
        <f>SUMIFS(Data!$S:$S,Data!$A:$A,Data_echipe!$A15,Data!$C:$C,Data_echipe!I$1)</f>
        <v>4.8250000000000002</v>
      </c>
      <c r="J15" s="57">
        <f>SUMIFS(Data!$S:$S,Data!$A:$A,Data_echipe!$A15,Data!$C:$C,Data_echipe!J$1)</f>
        <v>2.7875000000000001</v>
      </c>
      <c r="K15" s="57">
        <f>SUMIFS(Data!$S:$S,Data!$A:$A,Data_echipe!$A15,Data!$C:$C,Data_echipe!K$1)</f>
        <v>3.7797619047619047</v>
      </c>
      <c r="L15" s="57">
        <f>SUMIFS(Data!$S:$S,Data!$A:$A,Data_echipe!$A15,Data!$C:$C,Data_echipe!L$1)</f>
        <v>4.6833333333333336</v>
      </c>
      <c r="M15" s="57">
        <f>SUMIFS(Data!$S:$S,Data!$A:$A,Data_echipe!$A15,Data!$C:$C,Data_echipe!M$1)</f>
        <v>1.5</v>
      </c>
      <c r="N15" s="57">
        <f>SUMIFS(Data!$S:$S,Data!$A:$A,Data_echipe!$A15,Data!$C:$C,Data_echipe!N$1)</f>
        <v>4.2071428571428573</v>
      </c>
      <c r="O15" s="57">
        <f>SUMIFS(Data!$S:$S,Data!$A:$A,Data_echipe!$A15,Data!$C:$C,Data_echipe!O$1)</f>
        <v>3.7154761904761902</v>
      </c>
      <c r="P15" s="57">
        <f>SUMIFS(Data!$S:$S,Data!$A:$A,Data_echipe!$A15,Data!$C:$C,Data_echipe!P$1)</f>
        <v>4.8250000000000002</v>
      </c>
      <c r="Q15" s="57">
        <f>SUMIFS(Data!$S:$S,Data!$A:$A,Data_echipe!$A15,Data!$C:$C,Data_echipe!Q$1)</f>
        <v>3.5119047619047619</v>
      </c>
      <c r="R15" s="57">
        <f>SUMIFS(Data!$S:$S,Data!$A:$A,Data_echipe!$A15,Data!$C:$C,Data_echipe!R$1)</f>
        <v>3.6785714285714284</v>
      </c>
      <c r="S15" s="57">
        <f>SUMIFS(Data!$S:$S,Data!$A:$A,Data_echipe!$A15,Data!$C:$C,Data_echipe!S$1)</f>
        <v>1.25</v>
      </c>
      <c r="U15" s="89" t="str">
        <f t="shared" si="0"/>
        <v>Flower power</v>
      </c>
      <c r="V15" s="83"/>
    </row>
    <row r="16" spans="1:24" s="85" customFormat="1" x14ac:dyDescent="0.3">
      <c r="A16" s="85" t="s">
        <v>48</v>
      </c>
      <c r="B16" s="57">
        <f>SUMIFS(Data!$S:$S,Data!$A:$A,Data_echipe!$A16,Data!$C:$C,Data_echipe!B$1)</f>
        <v>4.0881904761904764</v>
      </c>
      <c r="C16" s="57">
        <f>SUMIFS(Data!$S:$S,Data!$A:$A,Data_echipe!$A16,Data!$C:$C,Data_echipe!C$1)</f>
        <v>0</v>
      </c>
      <c r="D16" s="57">
        <f>SUMIFS(Data!$S:$S,Data!$A:$A,Data_echipe!$A16,Data!$C:$C,Data_echipe!D$1)</f>
        <v>4.4064285714285711</v>
      </c>
      <c r="E16" s="57">
        <f>SUMIFS(Data!$S:$S,Data!$A:$A,Data_echipe!$A16,Data!$C:$C,Data_echipe!E$1)</f>
        <v>0</v>
      </c>
      <c r="F16" s="57">
        <f>SUMIFS(Data!$S:$S,Data!$A:$A,Data_echipe!$A16,Data!$C:$C,Data_echipe!F$1)</f>
        <v>4.2994761904761907</v>
      </c>
      <c r="G16" s="57">
        <f>SUMIFS(Data!$S:$S,Data!$A:$A,Data_echipe!$A16,Data!$C:$C,Data_echipe!G$1)</f>
        <v>0.5</v>
      </c>
      <c r="H16" s="57">
        <f>SUMIFS(Data!$S:$S,Data!$A:$A,Data_echipe!$A16,Data!$C:$C,Data_echipe!H$1)</f>
        <v>0</v>
      </c>
      <c r="I16" s="57">
        <f>SUMIFS(Data!$S:$S,Data!$A:$A,Data_echipe!$A16,Data!$C:$C,Data_echipe!I$1)</f>
        <v>0</v>
      </c>
      <c r="J16" s="57">
        <f>SUMIFS(Data!$S:$S,Data!$A:$A,Data_echipe!$A16,Data!$C:$C,Data_echipe!J$1)</f>
        <v>0</v>
      </c>
      <c r="K16" s="57">
        <f>SUMIFS(Data!$S:$S,Data!$A:$A,Data_echipe!$A16,Data!$C:$C,Data_echipe!K$1)</f>
        <v>0</v>
      </c>
      <c r="L16" s="57">
        <f>SUMIFS(Data!$S:$S,Data!$A:$A,Data_echipe!$A16,Data!$C:$C,Data_echipe!L$1)</f>
        <v>0</v>
      </c>
      <c r="M16" s="57">
        <f>SUMIFS(Data!$S:$S,Data!$A:$A,Data_echipe!$A16,Data!$C:$C,Data_echipe!M$1)</f>
        <v>0</v>
      </c>
      <c r="N16" s="57">
        <f>SUMIFS(Data!$S:$S,Data!$A:$A,Data_echipe!$A16,Data!$C:$C,Data_echipe!N$1)</f>
        <v>0</v>
      </c>
      <c r="O16" s="57">
        <f>SUMIFS(Data!$S:$S,Data!$A:$A,Data_echipe!$A16,Data!$C:$C,Data_echipe!O$1)</f>
        <v>0</v>
      </c>
      <c r="P16" s="57">
        <f>SUMIFS(Data!$S:$S,Data!$A:$A,Data_echipe!$A16,Data!$C:$C,Data_echipe!P$1)</f>
        <v>0</v>
      </c>
      <c r="Q16" s="57">
        <f>SUMIFS(Data!$S:$S,Data!$A:$A,Data_echipe!$A16,Data!$C:$C,Data_echipe!Q$1)</f>
        <v>0</v>
      </c>
      <c r="R16" s="57">
        <f>SUMIFS(Data!$S:$S,Data!$A:$A,Data_echipe!$A16,Data!$C:$C,Data_echipe!R$1)</f>
        <v>0</v>
      </c>
      <c r="S16" s="57">
        <f>SUMIFS(Data!$S:$S,Data!$A:$A,Data_echipe!$A16,Data!$C:$C,Data_echipe!S$1)</f>
        <v>0</v>
      </c>
      <c r="U16" s="89" t="str">
        <f t="shared" si="0"/>
        <v>Flower power</v>
      </c>
      <c r="V16" s="83"/>
    </row>
    <row r="17" spans="1:22" s="85" customFormat="1" x14ac:dyDescent="0.3">
      <c r="A17" s="85" t="s">
        <v>153</v>
      </c>
      <c r="B17" s="57">
        <f>SUMIFS(Data!$S:$S,Data!$A:$A,Data_echipe!$A17,Data!$C:$C,Data_echipe!B$1)</f>
        <v>3.1618750000000002</v>
      </c>
      <c r="C17" s="57">
        <f>SUMIFS(Data!$S:$S,Data!$A:$A,Data_echipe!$A17,Data!$C:$C,Data_echipe!C$1)</f>
        <v>4.6326666666666672</v>
      </c>
      <c r="D17" s="57">
        <f>SUMIFS(Data!$S:$S,Data!$A:$A,Data_echipe!$A17,Data!$C:$C,Data_echipe!D$1)</f>
        <v>3.5331250000000001</v>
      </c>
      <c r="E17" s="57">
        <f>SUMIFS(Data!$S:$S,Data!$A:$A,Data_echipe!$A17,Data!$C:$C,Data_echipe!E$1)</f>
        <v>4.2843333333333335</v>
      </c>
      <c r="F17" s="57">
        <f>SUMIFS(Data!$S:$S,Data!$A:$A,Data_echipe!$A17,Data!$C:$C,Data_echipe!F$1)</f>
        <v>2.5006249999999999</v>
      </c>
      <c r="G17" s="57">
        <f>SUMIFS(Data!$S:$S,Data!$A:$A,Data_echipe!$A17,Data!$C:$C,Data_echipe!G$1)</f>
        <v>4.333333333333333</v>
      </c>
      <c r="H17" s="57">
        <f>SUMIFS(Data!$S:$S,Data!$A:$A,Data_echipe!$A17,Data!$C:$C,Data_echipe!H$1)</f>
        <v>4.1479999999999997</v>
      </c>
      <c r="I17" s="57">
        <f>SUMIFS(Data!$S:$S,Data!$A:$A,Data_echipe!$A17,Data!$C:$C,Data_echipe!I$1)</f>
        <v>3.15625</v>
      </c>
      <c r="J17" s="57">
        <f>SUMIFS(Data!$S:$S,Data!$A:$A,Data_echipe!$A17,Data!$C:$C,Data_echipe!J$1)</f>
        <v>2.324416666666667</v>
      </c>
      <c r="K17" s="57">
        <f>SUMIFS(Data!$S:$S,Data!$A:$A,Data_echipe!$A17,Data!$C:$C,Data_echipe!K$1)</f>
        <v>1.5</v>
      </c>
      <c r="L17" s="57">
        <f>SUMIFS(Data!$S:$S,Data!$A:$A,Data_echipe!$A17,Data!$C:$C,Data_echipe!L$1)</f>
        <v>1.0725</v>
      </c>
      <c r="M17" s="57">
        <f>SUMIFS(Data!$S:$S,Data!$A:$A,Data_echipe!$A17,Data!$C:$C,Data_echipe!M$1)</f>
        <v>1.8333333333333333</v>
      </c>
      <c r="N17" s="57">
        <f>SUMIFS(Data!$S:$S,Data!$A:$A,Data_echipe!$A17,Data!$C:$C,Data_echipe!N$1)</f>
        <v>0</v>
      </c>
      <c r="O17" s="57">
        <f>SUMIFS(Data!$S:$S,Data!$A:$A,Data_echipe!$A17,Data!$C:$C,Data_echipe!O$1)</f>
        <v>0</v>
      </c>
      <c r="P17" s="57">
        <f>SUMIFS(Data!$S:$S,Data!$A:$A,Data_echipe!$A17,Data!$C:$C,Data_echipe!P$1)</f>
        <v>0</v>
      </c>
      <c r="Q17" s="57">
        <f>SUMIFS(Data!$S:$S,Data!$A:$A,Data_echipe!$A17,Data!$C:$C,Data_echipe!Q$1)</f>
        <v>0</v>
      </c>
      <c r="R17" s="57">
        <f>SUMIFS(Data!$S:$S,Data!$A:$A,Data_echipe!$A17,Data!$C:$C,Data_echipe!R$1)</f>
        <v>0</v>
      </c>
      <c r="S17" s="57">
        <f>SUMIFS(Data!$S:$S,Data!$A:$A,Data_echipe!$A17,Data!$C:$C,Data_echipe!S$1)</f>
        <v>0</v>
      </c>
      <c r="U17" s="89" t="str">
        <f t="shared" si="0"/>
        <v>Flower power</v>
      </c>
      <c r="V17" s="83"/>
    </row>
    <row r="18" spans="1:22" x14ac:dyDescent="0.3">
      <c r="A18" s="69" t="s">
        <v>81</v>
      </c>
      <c r="B18" s="57">
        <f>SUMIFS(Data!$S:$S,Data!$A:$A,Data_echipe!$A18,Data!$C:$C,Data_echipe!B$1)</f>
        <v>3.621428571428571</v>
      </c>
      <c r="C18" s="57">
        <f>SUMIFS(Data!$S:$S,Data!$A:$A,Data_echipe!$A18,Data!$C:$C,Data_echipe!C$1)</f>
        <v>1.8577380952380951</v>
      </c>
      <c r="D18" s="57">
        <f>SUMIFS(Data!$S:$S,Data!$A:$A,Data_echipe!$A18,Data!$C:$C,Data_echipe!D$1)</f>
        <v>2.5464285714285713</v>
      </c>
      <c r="E18" s="57">
        <f>SUMIFS(Data!$S:$S,Data!$A:$A,Data_echipe!$A18,Data!$C:$C,Data_echipe!E$1)</f>
        <v>2.6732142857142858</v>
      </c>
      <c r="F18" s="57">
        <f>SUMIFS(Data!$S:$S,Data!$A:$A,Data_echipe!$A18,Data!$C:$C,Data_echipe!F$1)</f>
        <v>4.125</v>
      </c>
      <c r="G18" s="57">
        <f>SUMIFS(Data!$S:$S,Data!$A:$A,Data_echipe!$A18,Data!$C:$C,Data_echipe!G$1)</f>
        <v>0</v>
      </c>
      <c r="H18" s="57">
        <f>SUMIFS(Data!$S:$S,Data!$A:$A,Data_echipe!$A18,Data!$C:$C,Data_echipe!H$1)</f>
        <v>2.2952380952380951</v>
      </c>
      <c r="I18" s="57">
        <f>SUMIFS(Data!$S:$S,Data!$A:$A,Data_echipe!$A18,Data!$C:$C,Data_echipe!I$1)</f>
        <v>3.4142857142857141</v>
      </c>
      <c r="J18" s="57">
        <f>SUMIFS(Data!$S:$S,Data!$A:$A,Data_echipe!$A18,Data!$C:$C,Data_echipe!J$1)</f>
        <v>0</v>
      </c>
      <c r="K18" s="57">
        <f>SUMIFS(Data!$S:$S,Data!$A:$A,Data_echipe!$A18,Data!$C:$C,Data_echipe!K$1)</f>
        <v>3.2946428571428568</v>
      </c>
      <c r="L18" s="57">
        <f>SUMIFS(Data!$S:$S,Data!$A:$A,Data_echipe!$A18,Data!$C:$C,Data_echipe!L$1)</f>
        <v>4</v>
      </c>
      <c r="M18" s="57">
        <f>SUMIFS(Data!$S:$S,Data!$A:$A,Data_echipe!$A18,Data!$C:$C,Data_echipe!M$1)</f>
        <v>0.16666666666666666</v>
      </c>
      <c r="N18" s="57">
        <f>SUMIFS(Data!$S:$S,Data!$A:$A,Data_echipe!$A18,Data!$C:$C,Data_echipe!N$1)</f>
        <v>2.2976190476190474</v>
      </c>
      <c r="O18" s="57">
        <f>SUMIFS(Data!$S:$S,Data!$A:$A,Data_echipe!$A18,Data!$C:$C,Data_echipe!O$1)</f>
        <v>0</v>
      </c>
      <c r="P18" s="57">
        <f>SUMIFS(Data!$S:$S,Data!$A:$A,Data_echipe!$A18,Data!$C:$C,Data_echipe!P$1)</f>
        <v>4</v>
      </c>
      <c r="Q18" s="57">
        <f>SUMIFS(Data!$S:$S,Data!$A:$A,Data_echipe!$A18,Data!$C:$C,Data_echipe!Q$1)</f>
        <v>1.925</v>
      </c>
      <c r="R18" s="57">
        <f>SUMIFS(Data!$S:$S,Data!$A:$A,Data_echipe!$A18,Data!$C:$C,Data_echipe!R$1)</f>
        <v>0</v>
      </c>
      <c r="S18" s="57">
        <f>SUMIFS(Data!$S:$S,Data!$A:$A,Data_echipe!$A18,Data!$C:$C,Data_echipe!S$1)</f>
        <v>0</v>
      </c>
      <c r="U18" s="89" t="str">
        <f t="shared" si="0"/>
        <v>Flower power</v>
      </c>
    </row>
    <row r="19" spans="1:22" s="85" customFormat="1" x14ac:dyDescent="0.3">
      <c r="B19" s="57">
        <f>SUMIFS(Data!$S:$S,Data!$A:$A,Data_echipe!$A19,Data!$C:$C,Data_echipe!B$1)</f>
        <v>0</v>
      </c>
      <c r="C19" s="57">
        <f>SUMIFS(Data!$S:$S,Data!$A:$A,Data_echipe!$A19,Data!$C:$C,Data_echipe!C$1)</f>
        <v>0</v>
      </c>
      <c r="D19" s="57">
        <f>SUMIFS(Data!$S:$S,Data!$A:$A,Data_echipe!$A19,Data!$C:$C,Data_echipe!D$1)</f>
        <v>0</v>
      </c>
      <c r="E19" s="57">
        <f>SUMIFS(Data!$S:$S,Data!$A:$A,Data_echipe!$A19,Data!$C:$C,Data_echipe!E$1)</f>
        <v>0</v>
      </c>
      <c r="F19" s="57">
        <f>SUMIFS(Data!$S:$S,Data!$A:$A,Data_echipe!$A19,Data!$C:$C,Data_echipe!F$1)</f>
        <v>0</v>
      </c>
      <c r="G19" s="57">
        <f>SUMIFS(Data!$S:$S,Data!$A:$A,Data_echipe!$A19,Data!$C:$C,Data_echipe!G$1)</f>
        <v>0</v>
      </c>
      <c r="H19" s="57">
        <f>SUMIFS(Data!$S:$S,Data!$A:$A,Data_echipe!$A19,Data!$C:$C,Data_echipe!H$1)</f>
        <v>0</v>
      </c>
      <c r="I19" s="57">
        <f>SUMIFS(Data!$S:$S,Data!$A:$A,Data_echipe!$A19,Data!$C:$C,Data_echipe!I$1)</f>
        <v>0</v>
      </c>
      <c r="J19" s="57">
        <f>SUMIFS(Data!$S:$S,Data!$A:$A,Data_echipe!$A19,Data!$C:$C,Data_echipe!J$1)</f>
        <v>0</v>
      </c>
      <c r="K19" s="57">
        <f>SUMIFS(Data!$S:$S,Data!$A:$A,Data_echipe!$A19,Data!$C:$C,Data_echipe!K$1)</f>
        <v>0</v>
      </c>
      <c r="L19" s="57">
        <f>SUMIFS(Data!$S:$S,Data!$A:$A,Data_echipe!$A19,Data!$C:$C,Data_echipe!L$1)</f>
        <v>0</v>
      </c>
      <c r="M19" s="57">
        <f>SUMIFS(Data!$S:$S,Data!$A:$A,Data_echipe!$A19,Data!$C:$C,Data_echipe!M$1)</f>
        <v>0</v>
      </c>
      <c r="N19" s="57">
        <f>SUMIFS(Data!$S:$S,Data!$A:$A,Data_echipe!$A19,Data!$C:$C,Data_echipe!N$1)</f>
        <v>0</v>
      </c>
      <c r="O19" s="57">
        <f>SUMIFS(Data!$S:$S,Data!$A:$A,Data_echipe!$A19,Data!$C:$C,Data_echipe!O$1)</f>
        <v>0</v>
      </c>
      <c r="P19" s="57">
        <f>SUMIFS(Data!$S:$S,Data!$A:$A,Data_echipe!$A19,Data!$C:$C,Data_echipe!P$1)</f>
        <v>0</v>
      </c>
      <c r="Q19" s="57">
        <f>SUMIFS(Data!$S:$S,Data!$A:$A,Data_echipe!$A19,Data!$C:$C,Data_echipe!Q$1)</f>
        <v>0</v>
      </c>
      <c r="R19" s="57">
        <f>SUMIFS(Data!$S:$S,Data!$A:$A,Data_echipe!$A19,Data!$C:$C,Data_echipe!R$1)</f>
        <v>0</v>
      </c>
      <c r="S19" s="57">
        <f>SUMIFS(Data!$S:$S,Data!$A:$A,Data_echipe!$A19,Data!$C:$C,Data_echipe!S$1)</f>
        <v>0</v>
      </c>
      <c r="U19" s="89" t="str">
        <f t="shared" si="0"/>
        <v>Flower power</v>
      </c>
      <c r="V19" s="83"/>
    </row>
    <row r="20" spans="1:22" x14ac:dyDescent="0.3">
      <c r="B20" s="57"/>
      <c r="C20" s="57"/>
      <c r="D20" s="57"/>
      <c r="E20" s="57"/>
      <c r="F20" s="57"/>
      <c r="G20" s="57"/>
      <c r="H20" s="57"/>
      <c r="I20" s="57"/>
      <c r="J20" s="57"/>
      <c r="K20" s="57"/>
      <c r="N20" s="57"/>
      <c r="O20" s="57"/>
      <c r="P20" s="57"/>
      <c r="Q20" s="57"/>
      <c r="R20" s="57"/>
      <c r="S20" s="57"/>
    </row>
    <row r="21" spans="1:22" s="70" customFormat="1" x14ac:dyDescent="0.3">
      <c r="A21" s="88" t="s">
        <v>207</v>
      </c>
      <c r="B21" s="71">
        <f>AVERAGE(LARGE(B22:B36,{1;2;3;4;5;6;7;8;9;10}))</f>
        <v>4.4190363095238094</v>
      </c>
      <c r="C21" s="71">
        <f>AVERAGE(LARGE(C22:C36,{1;2;3;4;5;6;7;8;9;10}))</f>
        <v>5.4926380952380951</v>
      </c>
      <c r="D21" s="71">
        <f>AVERAGE(LARGE(D22:D36,{1;2;3;4;5;6;7;8;9;10}))</f>
        <v>4.9583500000000011</v>
      </c>
      <c r="E21" s="71">
        <f>AVERAGE(LARGE(E22:E36,{1;2;3;4;5;6;7;8;9;10}))</f>
        <v>5.001607142857142</v>
      </c>
      <c r="F21" s="71">
        <f>AVERAGE(LARGE(F22:F36,{1;2;3;4;5;6;7;8;9;10}))</f>
        <v>3.7864922619047618</v>
      </c>
      <c r="G21" s="71">
        <f>AVERAGE(LARGE(G22:G36,{1;2;3;4;5;6;7;8;9;10}))</f>
        <v>4.3666666666666663</v>
      </c>
      <c r="H21" s="71">
        <f>AVERAGE(LARGE(H22:H36,{1;2;3;4;5;6;7;8;9;10}))</f>
        <v>3.8352190476190473</v>
      </c>
      <c r="I21" s="71">
        <f>AVERAGE(LARGE(I22:I36,{1;2;3;4;5;6;7;8;9;10}))</f>
        <v>3.9747232142857136</v>
      </c>
      <c r="J21" s="71">
        <f>AVERAGE(LARGE(J22:J36,{1;2;3;4;5;6;7;8;9;10}))</f>
        <v>3.0824250000000002</v>
      </c>
      <c r="K21" s="71">
        <f>AVERAGE(LARGE(K22:K36,{1;2;3;4;5;6;7;8;9;10}))</f>
        <v>3.039208928571429</v>
      </c>
      <c r="L21" s="71">
        <f>AVERAGE(LARGE(L22:L36,{1;2;3;4;5;6;7;8;9;10}))</f>
        <v>3.8313857142857137</v>
      </c>
      <c r="M21" s="71">
        <f>AVERAGE(LARGE(M22:M36,{1;2;3;4;5;6;7;8;9;10}))</f>
        <v>3.55</v>
      </c>
      <c r="N21" s="71">
        <f>AVERAGE(LARGE(N22:N36,{1;2;3;4;5;6;7;8;9;10}))</f>
        <v>2.9430523809523805</v>
      </c>
      <c r="O21" s="71">
        <f>AVERAGE(LARGE(O22:O36,{1;2;3;4;5;6;7;8;9;10}))</f>
        <v>3.6712434523809527</v>
      </c>
      <c r="P21" s="71">
        <f>AVERAGE(LARGE(P22:P36,{1;2;3;4;5;6;7;8;9;10}))</f>
        <v>3.8309648809523815</v>
      </c>
      <c r="Q21" s="71">
        <f>AVERAGE(LARGE(Q22:Q36,{1;2;3;4;5;6;7;8;9;10}))</f>
        <v>2.4879541666666665</v>
      </c>
      <c r="R21" s="71">
        <f>AVERAGE(LARGE(R22:R36,{1;2;3;4;5;6;7;8;9;10}))</f>
        <v>3.5083952380952383</v>
      </c>
      <c r="S21" s="71">
        <f>AVERAGE(LARGE(S22:S36,{1;2;3;4;5;6;7;8;9;10}))</f>
        <v>3.3250000000000002</v>
      </c>
      <c r="T21" s="71">
        <f>SUM(B21:S21)</f>
        <v>69.104362499999993</v>
      </c>
      <c r="V21" s="72"/>
    </row>
    <row r="22" spans="1:22" x14ac:dyDescent="0.3">
      <c r="A22" s="69" t="s">
        <v>51</v>
      </c>
      <c r="B22" s="57">
        <f>SUMIFS(Data!$S:$S,Data!$A:$A,Data_echipe!$A22,Data!$C:$C,Data_echipe!B$1)</f>
        <v>4.5861190476190474</v>
      </c>
      <c r="C22" s="57">
        <f>SUMIFS(Data!$S:$S,Data!$A:$A,Data_echipe!$A22,Data!$C:$C,Data_echipe!C$1)</f>
        <v>7.1293333333333333</v>
      </c>
      <c r="D22" s="57">
        <f>SUMIFS(Data!$S:$S,Data!$A:$A,Data_echipe!$A22,Data!$C:$C,Data_echipe!D$1)</f>
        <v>5.3393333333333333</v>
      </c>
      <c r="E22" s="57">
        <f>SUMIFS(Data!$S:$S,Data!$A:$A,Data_echipe!$A22,Data!$C:$C,Data_echipe!E$1)</f>
        <v>5.8426666666666662</v>
      </c>
      <c r="F22" s="57">
        <f>SUMIFS(Data!$S:$S,Data!$A:$A,Data_echipe!$A22,Data!$C:$C,Data_echipe!F$1)</f>
        <v>5.2526666666666664</v>
      </c>
      <c r="G22" s="57">
        <f>SUMIFS(Data!$S:$S,Data!$A:$A,Data_echipe!$A22,Data!$C:$C,Data_echipe!G$1)</f>
        <v>5.5</v>
      </c>
      <c r="H22" s="57">
        <f>SUMIFS(Data!$S:$S,Data!$A:$A,Data_echipe!$A22,Data!$C:$C,Data_echipe!H$1)</f>
        <v>5.5453333333333328</v>
      </c>
      <c r="I22" s="57">
        <f>SUMIFS(Data!$S:$S,Data!$A:$A,Data_echipe!$A22,Data!$C:$C,Data_echipe!I$1)</f>
        <v>3.8077619047619047</v>
      </c>
      <c r="J22" s="57">
        <f>SUMIFS(Data!$S:$S,Data!$A:$A,Data_echipe!$A22,Data!$C:$C,Data_echipe!J$1)</f>
        <v>4.6806666666666663</v>
      </c>
      <c r="K22" s="57">
        <f>SUMIFS(Data!$S:$S,Data!$A:$A,Data_echipe!$A22,Data!$C:$C,Data_echipe!K$1)</f>
        <v>2.5430000000000001</v>
      </c>
      <c r="L22" s="57">
        <f>SUMIFS(Data!$S:$S,Data!$A:$A,Data_echipe!$A22,Data!$C:$C,Data_echipe!L$1)</f>
        <v>3.4273333333333333</v>
      </c>
      <c r="M22" s="57">
        <f>SUMIFS(Data!$S:$S,Data!$A:$A,Data_echipe!$A22,Data!$C:$C,Data_echipe!M$1)</f>
        <v>5.333333333333333</v>
      </c>
      <c r="N22" s="57">
        <f>SUMIFS(Data!$S:$S,Data!$A:$A,Data_echipe!$A22,Data!$C:$C,Data_echipe!N$1)</f>
        <v>3.5</v>
      </c>
      <c r="O22" s="57">
        <f>SUMIFS(Data!$S:$S,Data!$A:$A,Data_echipe!$A22,Data!$C:$C,Data_echipe!O$1)</f>
        <v>1.5</v>
      </c>
      <c r="P22" s="57">
        <f>SUMIFS(Data!$S:$S,Data!$A:$A,Data_echipe!$A22,Data!$C:$C,Data_echipe!P$1)</f>
        <v>3.1980000000000004</v>
      </c>
      <c r="Q22" s="57">
        <f>SUMIFS(Data!$S:$S,Data!$A:$A,Data_echipe!$A22,Data!$C:$C,Data_echipe!Q$1)</f>
        <v>6.6493333333333338</v>
      </c>
      <c r="R22" s="57">
        <f>SUMIFS(Data!$S:$S,Data!$A:$A,Data_echipe!$A22,Data!$C:$C,Data_echipe!R$1)</f>
        <v>6.131333333333334</v>
      </c>
      <c r="S22" s="57">
        <f>SUMIFS(Data!$S:$S,Data!$A:$A,Data_echipe!$A22,Data!$C:$C,Data_echipe!S$1)</f>
        <v>3.75</v>
      </c>
      <c r="U22" s="89" t="str">
        <f>$A$21</f>
        <v>UltrașiiSYR</v>
      </c>
    </row>
    <row r="23" spans="1:22" x14ac:dyDescent="0.3">
      <c r="A23" s="69" t="s">
        <v>80</v>
      </c>
      <c r="B23" s="57">
        <f>SUMIFS(Data!$S:$S,Data!$A:$A,Data_echipe!$A23,Data!$C:$C,Data_echipe!B$1)</f>
        <v>7.7886666666666677</v>
      </c>
      <c r="C23" s="57">
        <f>SUMIFS(Data!$S:$S,Data!$A:$A,Data_echipe!$A23,Data!$C:$C,Data_echipe!C$1)</f>
        <v>5.4380000000000006</v>
      </c>
      <c r="D23" s="57">
        <f>SUMIFS(Data!$S:$S,Data!$A:$A,Data_echipe!$A23,Data!$C:$C,Data_echipe!D$1)</f>
        <v>7.9493333333333336</v>
      </c>
      <c r="E23" s="57">
        <f>SUMIFS(Data!$S:$S,Data!$A:$A,Data_echipe!$A23,Data!$C:$C,Data_echipe!E$1)</f>
        <v>4.9020000000000001</v>
      </c>
      <c r="F23" s="57">
        <f>SUMIFS(Data!$S:$S,Data!$A:$A,Data_echipe!$A23,Data!$C:$C,Data_echipe!F$1)</f>
        <v>7.2840000000000007</v>
      </c>
      <c r="G23" s="57">
        <f>SUMIFS(Data!$S:$S,Data!$A:$A,Data_echipe!$A23,Data!$C:$C,Data_echipe!G$1)</f>
        <v>4.333333333333333</v>
      </c>
      <c r="H23" s="57">
        <f>SUMIFS(Data!$S:$S,Data!$A:$A,Data_echipe!$A23,Data!$C:$C,Data_echipe!H$1)</f>
        <v>3.4566666666666666</v>
      </c>
      <c r="I23" s="57">
        <f>SUMIFS(Data!$S:$S,Data!$A:$A,Data_echipe!$A23,Data!$C:$C,Data_echipe!I$1)</f>
        <v>8.3486666666666665</v>
      </c>
      <c r="J23" s="57">
        <f>SUMIFS(Data!$S:$S,Data!$A:$A,Data_echipe!$A23,Data!$C:$C,Data_echipe!J$1)</f>
        <v>4.6533333333333342</v>
      </c>
      <c r="K23" s="57">
        <f>SUMIFS(Data!$S:$S,Data!$A:$A,Data_echipe!$A23,Data!$C:$C,Data_echipe!K$1)</f>
        <v>6.8346666666666671</v>
      </c>
      <c r="L23" s="57">
        <f>SUMIFS(Data!$S:$S,Data!$A:$A,Data_echipe!$A23,Data!$C:$C,Data_echipe!L$1)</f>
        <v>7.3166666666666673</v>
      </c>
      <c r="M23" s="57">
        <f>SUMIFS(Data!$S:$S,Data!$A:$A,Data_echipe!$A23,Data!$C:$C,Data_echipe!M$1)</f>
        <v>4.666666666666667</v>
      </c>
      <c r="N23" s="57">
        <f>SUMIFS(Data!$S:$S,Data!$A:$A,Data_echipe!$A23,Data!$C:$C,Data_echipe!N$1)</f>
        <v>5.9753333333333334</v>
      </c>
      <c r="O23" s="57">
        <f>SUMIFS(Data!$S:$S,Data!$A:$A,Data_echipe!$A23,Data!$C:$C,Data_echipe!O$1)</f>
        <v>5.5353333333333339</v>
      </c>
      <c r="P23" s="57">
        <f>SUMIFS(Data!$S:$S,Data!$A:$A,Data_echipe!$A23,Data!$C:$C,Data_echipe!P$1)</f>
        <v>4.9146666666666672</v>
      </c>
      <c r="Q23" s="57">
        <f>SUMIFS(Data!$S:$S,Data!$A:$A,Data_echipe!$A23,Data!$C:$C,Data_echipe!Q$1)</f>
        <v>4.4233333333333338</v>
      </c>
      <c r="R23" s="57">
        <f>SUMIFS(Data!$S:$S,Data!$A:$A,Data_echipe!$A23,Data!$C:$C,Data_echipe!R$1)</f>
        <v>9.0939999999999994</v>
      </c>
      <c r="S23" s="57">
        <f>SUMIFS(Data!$S:$S,Data!$A:$A,Data_echipe!$A23,Data!$C:$C,Data_echipe!S$1)</f>
        <v>3.75</v>
      </c>
      <c r="U23" s="89" t="str">
        <f t="shared" ref="U23:U36" si="1">$A$21</f>
        <v>UltrașiiSYR</v>
      </c>
    </row>
    <row r="24" spans="1:22" x14ac:dyDescent="0.3">
      <c r="A24" s="69" t="s">
        <v>65</v>
      </c>
      <c r="B24" s="57">
        <f>SUMIFS(Data!$S:$S,Data!$A:$A,Data_echipe!$A24,Data!$C:$C,Data_echipe!B$1)</f>
        <v>4.329642857142856</v>
      </c>
      <c r="C24" s="57">
        <f>SUMIFS(Data!$S:$S,Data!$A:$A,Data_echipe!$A24,Data!$C:$C,Data_echipe!C$1)</f>
        <v>7.4813333333333336</v>
      </c>
      <c r="D24" s="57">
        <f>SUMIFS(Data!$S:$S,Data!$A:$A,Data_echipe!$A24,Data!$C:$C,Data_echipe!D$1)</f>
        <v>5.0659999999999998</v>
      </c>
      <c r="E24" s="57">
        <f>SUMIFS(Data!$S:$S,Data!$A:$A,Data_echipe!$A24,Data!$C:$C,Data_echipe!E$1)</f>
        <v>6.0873333333333335</v>
      </c>
      <c r="F24" s="57">
        <f>SUMIFS(Data!$S:$S,Data!$A:$A,Data_echipe!$A24,Data!$C:$C,Data_echipe!F$1)</f>
        <v>1.6839285714285714</v>
      </c>
      <c r="G24" s="57">
        <f>SUMIFS(Data!$S:$S,Data!$A:$A,Data_echipe!$A24,Data!$C:$C,Data_echipe!G$1)</f>
        <v>3.1666666666666665</v>
      </c>
      <c r="H24" s="57">
        <f>SUMIFS(Data!$S:$S,Data!$A:$A,Data_echipe!$A24,Data!$C:$C,Data_echipe!H$1)</f>
        <v>0</v>
      </c>
      <c r="I24" s="57">
        <f>SUMIFS(Data!$S:$S,Data!$A:$A,Data_echipe!$A24,Data!$C:$C,Data_echipe!I$1)</f>
        <v>2.5299523809523805</v>
      </c>
      <c r="J24" s="57">
        <f>SUMIFS(Data!$S:$S,Data!$A:$A,Data_echipe!$A24,Data!$C:$C,Data_echipe!J$1)</f>
        <v>0</v>
      </c>
      <c r="K24" s="57">
        <f>SUMIFS(Data!$S:$S,Data!$A:$A,Data_echipe!$A24,Data!$C:$C,Data_echipe!K$1)</f>
        <v>2.5482142857142858</v>
      </c>
      <c r="L24" s="57">
        <f>SUMIFS(Data!$S:$S,Data!$A:$A,Data_echipe!$A24,Data!$C:$C,Data_echipe!L$1)</f>
        <v>7.8033333333333328</v>
      </c>
      <c r="M24" s="57">
        <f>SUMIFS(Data!$S:$S,Data!$A:$A,Data_echipe!$A24,Data!$C:$C,Data_echipe!M$1)</f>
        <v>1.5</v>
      </c>
      <c r="N24" s="57">
        <f>SUMIFS(Data!$S:$S,Data!$A:$A,Data_echipe!$A24,Data!$C:$C,Data_echipe!N$1)</f>
        <v>1.9820714285714287</v>
      </c>
      <c r="O24" s="57">
        <f>SUMIFS(Data!$S:$S,Data!$A:$A,Data_echipe!$A24,Data!$C:$C,Data_echipe!O$1)</f>
        <v>11.560666666666666</v>
      </c>
      <c r="P24" s="57">
        <f>SUMIFS(Data!$S:$S,Data!$A:$A,Data_echipe!$A24,Data!$C:$C,Data_echipe!P$1)</f>
        <v>9.4326666666666661</v>
      </c>
      <c r="Q24" s="57">
        <f>SUMIFS(Data!$S:$S,Data!$A:$A,Data_echipe!$A24,Data!$C:$C,Data_echipe!Q$1)</f>
        <v>1.5</v>
      </c>
      <c r="R24" s="57">
        <f>SUMIFS(Data!$S:$S,Data!$A:$A,Data_echipe!$A24,Data!$C:$C,Data_echipe!R$1)</f>
        <v>0</v>
      </c>
      <c r="S24" s="57">
        <f>SUMIFS(Data!$S:$S,Data!$A:$A,Data_echipe!$A24,Data!$C:$C,Data_echipe!S$1)</f>
        <v>4.5</v>
      </c>
      <c r="U24" s="89" t="str">
        <f t="shared" si="1"/>
        <v>UltrașiiSYR</v>
      </c>
    </row>
    <row r="25" spans="1:22" x14ac:dyDescent="0.3">
      <c r="A25" s="69" t="s">
        <v>103</v>
      </c>
      <c r="B25" s="57">
        <f>SUMIFS(Data!$S:$S,Data!$A:$A,Data_echipe!$A25,Data!$C:$C,Data_echipe!B$1)</f>
        <v>2.625</v>
      </c>
      <c r="C25" s="57">
        <f>SUMIFS(Data!$S:$S,Data!$A:$A,Data_echipe!$A25,Data!$C:$C,Data_echipe!C$1)</f>
        <v>4.3250000000000002</v>
      </c>
      <c r="D25" s="57">
        <f>SUMIFS(Data!$S:$S,Data!$A:$A,Data_echipe!$A25,Data!$C:$C,Data_echipe!D$1)</f>
        <v>3.5625</v>
      </c>
      <c r="E25" s="57">
        <f>SUMIFS(Data!$S:$S,Data!$A:$A,Data_echipe!$A25,Data!$C:$C,Data_echipe!E$1)</f>
        <v>4.25</v>
      </c>
      <c r="F25" s="57">
        <f>SUMIFS(Data!$S:$S,Data!$A:$A,Data_echipe!$A25,Data!$C:$C,Data_echipe!F$1)</f>
        <v>2.13</v>
      </c>
      <c r="G25" s="57">
        <f>SUMIFS(Data!$S:$S,Data!$A:$A,Data_echipe!$A25,Data!$C:$C,Data_echipe!G$1)</f>
        <v>3.8333333333333335</v>
      </c>
      <c r="H25" s="57">
        <f>SUMIFS(Data!$S:$S,Data!$A:$A,Data_echipe!$A25,Data!$C:$C,Data_echipe!H$1)</f>
        <v>3.3125</v>
      </c>
      <c r="I25" s="57">
        <f>SUMIFS(Data!$S:$S,Data!$A:$A,Data_echipe!$A25,Data!$C:$C,Data_echipe!I$1)</f>
        <v>1.75</v>
      </c>
      <c r="J25" s="57">
        <f>SUMIFS(Data!$S:$S,Data!$A:$A,Data_echipe!$A25,Data!$C:$C,Data_echipe!J$1)</f>
        <v>2.8125</v>
      </c>
      <c r="K25" s="57">
        <f>SUMIFS(Data!$S:$S,Data!$A:$A,Data_echipe!$A25,Data!$C:$C,Data_echipe!K$1)</f>
        <v>2.3824999999999998</v>
      </c>
      <c r="L25" s="57">
        <f>SUMIFS(Data!$S:$S,Data!$A:$A,Data_echipe!$A25,Data!$C:$C,Data_echipe!L$1)</f>
        <v>4.2770000000000001</v>
      </c>
      <c r="M25" s="57">
        <f>SUMIFS(Data!$S:$S,Data!$A:$A,Data_echipe!$A25,Data!$C:$C,Data_echipe!M$1)</f>
        <v>1.6666666666666667</v>
      </c>
      <c r="N25" s="57">
        <f>SUMIFS(Data!$S:$S,Data!$A:$A,Data_echipe!$A25,Data!$C:$C,Data_echipe!N$1)</f>
        <v>2.5</v>
      </c>
      <c r="O25" s="57">
        <f>SUMIFS(Data!$S:$S,Data!$A:$A,Data_echipe!$A25,Data!$C:$C,Data_echipe!O$1)</f>
        <v>2.8756249999999999</v>
      </c>
      <c r="P25" s="57">
        <f>SUMIFS(Data!$S:$S,Data!$A:$A,Data_echipe!$A25,Data!$C:$C,Data_echipe!P$1)</f>
        <v>2.8756249999999999</v>
      </c>
      <c r="Q25" s="57">
        <f>SUMIFS(Data!$S:$S,Data!$A:$A,Data_echipe!$A25,Data!$C:$C,Data_echipe!Q$1)</f>
        <v>3.6893750000000001</v>
      </c>
      <c r="R25" s="57">
        <f>SUMIFS(Data!$S:$S,Data!$A:$A,Data_echipe!$A25,Data!$C:$C,Data_echipe!R$1)</f>
        <v>3.25</v>
      </c>
      <c r="S25" s="57">
        <f>SUMIFS(Data!$S:$S,Data!$A:$A,Data_echipe!$A25,Data!$C:$C,Data_echipe!S$1)</f>
        <v>4</v>
      </c>
      <c r="U25" s="89" t="str">
        <f t="shared" si="1"/>
        <v>UltrașiiSYR</v>
      </c>
    </row>
    <row r="26" spans="1:22" x14ac:dyDescent="0.3">
      <c r="A26" s="69" t="s">
        <v>53</v>
      </c>
      <c r="B26" s="57">
        <f>SUMIFS(Data!$S:$S,Data!$A:$A,Data_echipe!$A26,Data!$C:$C,Data_echipe!B$1)</f>
        <v>6.8233333333333333</v>
      </c>
      <c r="C26" s="57">
        <f>SUMIFS(Data!$S:$S,Data!$A:$A,Data_echipe!$A26,Data!$C:$C,Data_echipe!C$1)</f>
        <v>3.8565476190476189</v>
      </c>
      <c r="D26" s="57">
        <f>SUMIFS(Data!$S:$S,Data!$A:$A,Data_echipe!$A26,Data!$C:$C,Data_echipe!D$1)</f>
        <v>3.833333333333333</v>
      </c>
      <c r="E26" s="57">
        <f>SUMIFS(Data!$S:$S,Data!$A:$A,Data_echipe!$A26,Data!$C:$C,Data_echipe!E$1)</f>
        <v>4.9899999999999993</v>
      </c>
      <c r="F26" s="57">
        <f>SUMIFS(Data!$S:$S,Data!$A:$A,Data_echipe!$A26,Data!$C:$C,Data_echipe!F$1)</f>
        <v>4.7873333333333337</v>
      </c>
      <c r="G26" s="57">
        <f>SUMIFS(Data!$S:$S,Data!$A:$A,Data_echipe!$A26,Data!$C:$C,Data_echipe!G$1)</f>
        <v>4.666666666666667</v>
      </c>
      <c r="H26" s="57">
        <f>SUMIFS(Data!$S:$S,Data!$A:$A,Data_echipe!$A26,Data!$C:$C,Data_echipe!H$1)</f>
        <v>5.623333333333334</v>
      </c>
      <c r="I26" s="57">
        <f>SUMIFS(Data!$S:$S,Data!$A:$A,Data_echipe!$A26,Data!$C:$C,Data_echipe!I$1)</f>
        <v>2.1925714285714282</v>
      </c>
      <c r="J26" s="57">
        <f>SUMIFS(Data!$S:$S,Data!$A:$A,Data_echipe!$A26,Data!$C:$C,Data_echipe!J$1)</f>
        <v>4.7756666666666669</v>
      </c>
      <c r="K26" s="57">
        <f>SUMIFS(Data!$S:$S,Data!$A:$A,Data_echipe!$A26,Data!$C:$C,Data_echipe!K$1)</f>
        <v>5</v>
      </c>
      <c r="L26" s="57">
        <f>SUMIFS(Data!$S:$S,Data!$A:$A,Data_echipe!$A26,Data!$C:$C,Data_echipe!L$1)</f>
        <v>2.9020000000000001</v>
      </c>
      <c r="M26" s="57">
        <f>SUMIFS(Data!$S:$S,Data!$A:$A,Data_echipe!$A26,Data!$C:$C,Data_echipe!M$1)</f>
        <v>5.166666666666667</v>
      </c>
      <c r="N26" s="57">
        <f>SUMIFS(Data!$S:$S,Data!$A:$A,Data_echipe!$A26,Data!$C:$C,Data_echipe!N$1)</f>
        <v>2.83</v>
      </c>
      <c r="O26" s="57">
        <f>SUMIFS(Data!$S:$S,Data!$A:$A,Data_echipe!$A26,Data!$C:$C,Data_echipe!O$1)</f>
        <v>5.9513333333333325</v>
      </c>
      <c r="P26" s="57">
        <f>SUMIFS(Data!$S:$S,Data!$A:$A,Data_echipe!$A26,Data!$C:$C,Data_echipe!P$1)</f>
        <v>2.513095238095238</v>
      </c>
      <c r="Q26" s="57">
        <f>SUMIFS(Data!$S:$S,Data!$A:$A,Data_echipe!$A26,Data!$C:$C,Data_echipe!Q$1)</f>
        <v>0</v>
      </c>
      <c r="R26" s="57">
        <f>SUMIFS(Data!$S:$S,Data!$A:$A,Data_echipe!$A26,Data!$C:$C,Data_echipe!R$1)</f>
        <v>4.29</v>
      </c>
      <c r="S26" s="57">
        <f>SUMIFS(Data!$S:$S,Data!$A:$A,Data_echipe!$A26,Data!$C:$C,Data_echipe!S$1)</f>
        <v>5.25</v>
      </c>
      <c r="U26" s="89" t="str">
        <f t="shared" si="1"/>
        <v>UltrașiiSYR</v>
      </c>
    </row>
    <row r="27" spans="1:22" x14ac:dyDescent="0.3">
      <c r="A27" s="69" t="s">
        <v>111</v>
      </c>
      <c r="B27" s="57">
        <f>SUMIFS(Data!$S:$S,Data!$A:$A,Data_echipe!$A27,Data!$C:$C,Data_echipe!B$1)</f>
        <v>4.8966666666666674</v>
      </c>
      <c r="C27" s="57">
        <f>SUMIFS(Data!$S:$S,Data!$A:$A,Data_echipe!$A27,Data!$C:$C,Data_echipe!C$1)</f>
        <v>4.229166666666667</v>
      </c>
      <c r="D27" s="57">
        <f>SUMIFS(Data!$S:$S,Data!$A:$A,Data_echipe!$A27,Data!$C:$C,Data_echipe!D$1)</f>
        <v>5.0553333333333335</v>
      </c>
      <c r="E27" s="57">
        <f>SUMIFS(Data!$S:$S,Data!$A:$A,Data_echipe!$A27,Data!$C:$C,Data_echipe!E$1)</f>
        <v>5.9873333333333338</v>
      </c>
      <c r="F27" s="57">
        <f>SUMIFS(Data!$S:$S,Data!$A:$A,Data_echipe!$A27,Data!$C:$C,Data_echipe!F$1)</f>
        <v>2.9761904761904763</v>
      </c>
      <c r="G27" s="57">
        <f>SUMIFS(Data!$S:$S,Data!$A:$A,Data_echipe!$A27,Data!$C:$C,Data_echipe!G$1)</f>
        <v>5.5</v>
      </c>
      <c r="H27" s="57">
        <f>SUMIFS(Data!$S:$S,Data!$A:$A,Data_echipe!$A27,Data!$C:$C,Data_echipe!H$1)</f>
        <v>3.2261904761904763</v>
      </c>
      <c r="I27" s="57">
        <f>SUMIFS(Data!$S:$S,Data!$A:$A,Data_echipe!$A27,Data!$C:$C,Data_echipe!I$1)</f>
        <v>4.25</v>
      </c>
      <c r="J27" s="57">
        <f>SUMIFS(Data!$S:$S,Data!$A:$A,Data_echipe!$A27,Data!$C:$C,Data_echipe!J$1)</f>
        <v>3.6</v>
      </c>
      <c r="K27" s="57">
        <f>SUMIFS(Data!$S:$S,Data!$A:$A,Data_echipe!$A27,Data!$C:$C,Data_echipe!K$1)</f>
        <v>5.1479999999999997</v>
      </c>
      <c r="L27" s="57">
        <f>SUMIFS(Data!$S:$S,Data!$A:$A,Data_echipe!$A27,Data!$C:$C,Data_echipe!L$1)</f>
        <v>3.2910714285714286</v>
      </c>
      <c r="M27" s="57">
        <f>SUMIFS(Data!$S:$S,Data!$A:$A,Data_echipe!$A27,Data!$C:$C,Data_echipe!M$1)</f>
        <v>2.1666666666666665</v>
      </c>
      <c r="N27" s="57">
        <f>SUMIFS(Data!$S:$S,Data!$A:$A,Data_echipe!$A27,Data!$C:$C,Data_echipe!N$1)</f>
        <v>4.4246666666666661</v>
      </c>
      <c r="O27" s="57">
        <f>SUMIFS(Data!$S:$S,Data!$A:$A,Data_echipe!$A27,Data!$C:$C,Data_echipe!O$1)</f>
        <v>3.2863095238095239</v>
      </c>
      <c r="P27" s="57">
        <f>SUMIFS(Data!$S:$S,Data!$A:$A,Data_echipe!$A27,Data!$C:$C,Data_echipe!P$1)</f>
        <v>4.3499999999999996</v>
      </c>
      <c r="Q27" s="57">
        <f>SUMIFS(Data!$S:$S,Data!$A:$A,Data_echipe!$A27,Data!$C:$C,Data_echipe!Q$1)</f>
        <v>2.8517857142857141</v>
      </c>
      <c r="R27" s="57">
        <f>SUMIFS(Data!$S:$S,Data!$A:$A,Data_echipe!$A27,Data!$C:$C,Data_echipe!R$1)</f>
        <v>5.9626666666666672</v>
      </c>
      <c r="S27" s="57">
        <f>SUMIFS(Data!$S:$S,Data!$A:$A,Data_echipe!$A27,Data!$C:$C,Data_echipe!S$1)</f>
        <v>4.75</v>
      </c>
      <c r="U27" s="89" t="str">
        <f t="shared" si="1"/>
        <v>UltrașiiSYR</v>
      </c>
    </row>
    <row r="28" spans="1:22" s="85" customFormat="1" x14ac:dyDescent="0.3">
      <c r="A28" s="85" t="s">
        <v>118</v>
      </c>
      <c r="B28" s="57">
        <f>SUMIFS(Data!$S:$S,Data!$A:$A,Data_echipe!$A28,Data!$C:$C,Data_echipe!B$1)</f>
        <v>0</v>
      </c>
      <c r="C28" s="57">
        <f>SUMIFS(Data!$S:$S,Data!$A:$A,Data_echipe!$A28,Data!$C:$C,Data_echipe!C$1)</f>
        <v>0</v>
      </c>
      <c r="D28" s="57">
        <f>SUMIFS(Data!$S:$S,Data!$A:$A,Data_echipe!$A28,Data!$C:$C,Data_echipe!D$1)</f>
        <v>4.8250000000000002</v>
      </c>
      <c r="E28" s="57">
        <f>SUMIFS(Data!$S:$S,Data!$A:$A,Data_echipe!$A28,Data!$C:$C,Data_echipe!E$1)</f>
        <v>3.9702380952380953</v>
      </c>
      <c r="F28" s="57">
        <f>SUMIFS(Data!$S:$S,Data!$A:$A,Data_echipe!$A28,Data!$C:$C,Data_echipe!F$1)</f>
        <v>3.9702380952380953</v>
      </c>
      <c r="G28" s="57">
        <f>SUMIFS(Data!$S:$S,Data!$A:$A,Data_echipe!$A28,Data!$C:$C,Data_echipe!G$1)</f>
        <v>3.8333333333333335</v>
      </c>
      <c r="H28" s="57">
        <f>SUMIFS(Data!$S:$S,Data!$A:$A,Data_echipe!$A28,Data!$C:$C,Data_echipe!H$1)</f>
        <v>4.9000000000000004</v>
      </c>
      <c r="I28" s="57">
        <f>SUMIFS(Data!$S:$S,Data!$A:$A,Data_echipe!$A28,Data!$C:$C,Data_echipe!I$1)</f>
        <v>3.2321428571428572</v>
      </c>
      <c r="J28" s="57">
        <f>SUMIFS(Data!$S:$S,Data!$A:$A,Data_echipe!$A28,Data!$C:$C,Data_echipe!J$1)</f>
        <v>4.125</v>
      </c>
      <c r="K28" s="57">
        <f>SUMIFS(Data!$S:$S,Data!$A:$A,Data_echipe!$A28,Data!$C:$C,Data_echipe!K$1)</f>
        <v>4.4749999999999996</v>
      </c>
      <c r="L28" s="57">
        <f>SUMIFS(Data!$S:$S,Data!$A:$A,Data_echipe!$A28,Data!$C:$C,Data_echipe!L$1)</f>
        <v>4.7249999999999996</v>
      </c>
      <c r="M28" s="57">
        <f>SUMIFS(Data!$S:$S,Data!$A:$A,Data_echipe!$A28,Data!$C:$C,Data_echipe!M$1)</f>
        <v>3</v>
      </c>
      <c r="N28" s="57">
        <f>SUMIFS(Data!$S:$S,Data!$A:$A,Data_echipe!$A28,Data!$C:$C,Data_echipe!N$1)</f>
        <v>4.2285714285714286</v>
      </c>
      <c r="O28" s="57">
        <f>SUMIFS(Data!$S:$S,Data!$A:$A,Data_echipe!$A28,Data!$C:$C,Data_echipe!O$1)</f>
        <v>0</v>
      </c>
      <c r="P28" s="57">
        <f>SUMIFS(Data!$S:$S,Data!$A:$A,Data_echipe!$A28,Data!$C:$C,Data_echipe!P$1)</f>
        <v>2.8815476190476188</v>
      </c>
      <c r="Q28" s="57">
        <f>SUMIFS(Data!$S:$S,Data!$A:$A,Data_echipe!$A28,Data!$C:$C,Data_echipe!Q$1)</f>
        <v>3.7107142857142859</v>
      </c>
      <c r="R28" s="57">
        <f>SUMIFS(Data!$S:$S,Data!$A:$A,Data_echipe!$A28,Data!$C:$C,Data_echipe!R$1)</f>
        <v>3.355952380952381</v>
      </c>
      <c r="S28" s="57">
        <f>SUMIFS(Data!$S:$S,Data!$A:$A,Data_echipe!$A28,Data!$C:$C,Data_echipe!S$1)</f>
        <v>2</v>
      </c>
      <c r="U28" s="89" t="str">
        <f t="shared" si="1"/>
        <v>UltrașiiSYR</v>
      </c>
      <c r="V28" s="83"/>
    </row>
    <row r="29" spans="1:22" s="85" customFormat="1" x14ac:dyDescent="0.3">
      <c r="A29" s="85" t="s">
        <v>212</v>
      </c>
      <c r="B29" s="57">
        <f>SUMIFS(Data!$S:$S,Data!$A:$A,Data_echipe!$A29,Data!$C:$C,Data_echipe!B$1)</f>
        <v>0</v>
      </c>
      <c r="C29" s="57">
        <f>SUMIFS(Data!$S:$S,Data!$A:$A,Data_echipe!$A29,Data!$C:$C,Data_echipe!C$1)</f>
        <v>4.0706666666666669</v>
      </c>
      <c r="D29" s="57">
        <f>SUMIFS(Data!$S:$S,Data!$A:$A,Data_echipe!$A29,Data!$C:$C,Data_echipe!D$1)</f>
        <v>4.6206666666666667</v>
      </c>
      <c r="E29" s="57">
        <f>SUMIFS(Data!$S:$S,Data!$A:$A,Data_echipe!$A29,Data!$C:$C,Data_echipe!E$1)</f>
        <v>4.4639999999999995</v>
      </c>
      <c r="F29" s="57">
        <f>SUMIFS(Data!$S:$S,Data!$A:$A,Data_echipe!$A29,Data!$C:$C,Data_echipe!F$1)</f>
        <v>1.81375</v>
      </c>
      <c r="G29" s="57">
        <f>SUMIFS(Data!$S:$S,Data!$A:$A,Data_echipe!$A29,Data!$C:$C,Data_echipe!G$1)</f>
        <v>3</v>
      </c>
      <c r="H29" s="57">
        <f>SUMIFS(Data!$S:$S,Data!$A:$A,Data_echipe!$A29,Data!$C:$C,Data_echipe!H$1)</f>
        <v>2.5074999999999998</v>
      </c>
      <c r="I29" s="57">
        <f>SUMIFS(Data!$S:$S,Data!$A:$A,Data_echipe!$A29,Data!$C:$C,Data_echipe!I$1)</f>
        <v>4.222666666666667</v>
      </c>
      <c r="J29" s="57">
        <f>SUMIFS(Data!$S:$S,Data!$A:$A,Data_echipe!$A29,Data!$C:$C,Data_echipe!J$1)</f>
        <v>1.7770833333333331</v>
      </c>
      <c r="K29" s="57">
        <f>SUMIFS(Data!$S:$S,Data!$A:$A,Data_echipe!$A29,Data!$C:$C,Data_echipe!K$1)</f>
        <v>0</v>
      </c>
      <c r="L29" s="57">
        <f>SUMIFS(Data!$S:$S,Data!$A:$A,Data_echipe!$A29,Data!$C:$C,Data_echipe!L$1)</f>
        <v>0</v>
      </c>
      <c r="M29" s="57">
        <f>SUMIFS(Data!$S:$S,Data!$A:$A,Data_echipe!$A29,Data!$C:$C,Data_echipe!M$1)</f>
        <v>3.1666666666666665</v>
      </c>
      <c r="N29" s="57">
        <f>SUMIFS(Data!$S:$S,Data!$A:$A,Data_echipe!$A29,Data!$C:$C,Data_echipe!N$1)</f>
        <v>0</v>
      </c>
      <c r="O29" s="57">
        <f>SUMIFS(Data!$S:$S,Data!$A:$A,Data_echipe!$A29,Data!$C:$C,Data_echipe!O$1)</f>
        <v>0</v>
      </c>
      <c r="P29" s="57">
        <f>SUMIFS(Data!$S:$S,Data!$A:$A,Data_echipe!$A29,Data!$C:$C,Data_echipe!P$1)</f>
        <v>0</v>
      </c>
      <c r="Q29" s="57">
        <f>SUMIFS(Data!$S:$S,Data!$A:$A,Data_echipe!$A29,Data!$C:$C,Data_echipe!Q$1)</f>
        <v>0</v>
      </c>
      <c r="R29" s="57">
        <f>SUMIFS(Data!$S:$S,Data!$A:$A,Data_echipe!$A29,Data!$C:$C,Data_echipe!R$1)</f>
        <v>0</v>
      </c>
      <c r="S29" s="57">
        <f>SUMIFS(Data!$S:$S,Data!$A:$A,Data_echipe!$A29,Data!$C:$C,Data_echipe!S$1)</f>
        <v>0</v>
      </c>
      <c r="U29" s="89" t="str">
        <f t="shared" si="1"/>
        <v>UltrașiiSYR</v>
      </c>
      <c r="V29" s="83"/>
    </row>
    <row r="30" spans="1:22" s="85" customFormat="1" x14ac:dyDescent="0.3">
      <c r="A30" s="85" t="s">
        <v>154</v>
      </c>
      <c r="B30" s="57">
        <f>SUMIFS(Data!$S:$S,Data!$A:$A,Data_echipe!$A30,Data!$C:$C,Data_echipe!B$1)</f>
        <v>3.9178571428571427</v>
      </c>
      <c r="C30" s="57">
        <f>SUMIFS(Data!$S:$S,Data!$A:$A,Data_echipe!$A30,Data!$C:$C,Data_echipe!C$1)</f>
        <v>9.6166666666666671</v>
      </c>
      <c r="D30" s="57">
        <f>SUMIFS(Data!$S:$S,Data!$A:$A,Data_echipe!$A30,Data!$C:$C,Data_echipe!D$1)</f>
        <v>4.9000000000000004</v>
      </c>
      <c r="E30" s="57">
        <f>SUMIFS(Data!$S:$S,Data!$A:$A,Data_echipe!$A30,Data!$C:$C,Data_echipe!E$1)</f>
        <v>4.2874047619047619</v>
      </c>
      <c r="F30" s="57">
        <f>SUMIFS(Data!$S:$S,Data!$A:$A,Data_echipe!$A30,Data!$C:$C,Data_echipe!F$1)</f>
        <v>3.7571428571428571</v>
      </c>
      <c r="G30" s="57">
        <f>SUMIFS(Data!$S:$S,Data!$A:$A,Data_echipe!$A30,Data!$C:$C,Data_echipe!G$1)</f>
        <v>4.5</v>
      </c>
      <c r="H30" s="57">
        <f>SUMIFS(Data!$S:$S,Data!$A:$A,Data_echipe!$A30,Data!$C:$C,Data_echipe!H$1)</f>
        <v>0</v>
      </c>
      <c r="I30" s="57">
        <f>SUMIFS(Data!$S:$S,Data!$A:$A,Data_echipe!$A30,Data!$C:$C,Data_echipe!I$1)</f>
        <v>0</v>
      </c>
      <c r="J30" s="57">
        <f>SUMIFS(Data!$S:$S,Data!$A:$A,Data_echipe!$A30,Data!$C:$C,Data_echipe!J$1)</f>
        <v>0</v>
      </c>
      <c r="K30" s="57">
        <f>SUMIFS(Data!$S:$S,Data!$A:$A,Data_echipe!$A30,Data!$C:$C,Data_echipe!K$1)</f>
        <v>0</v>
      </c>
      <c r="L30" s="57">
        <f>SUMIFS(Data!$S:$S,Data!$A:$A,Data_echipe!$A30,Data!$C:$C,Data_echipe!L$1)</f>
        <v>0</v>
      </c>
      <c r="M30" s="57">
        <f>SUMIFS(Data!$S:$S,Data!$A:$A,Data_echipe!$A30,Data!$C:$C,Data_echipe!M$1)</f>
        <v>0</v>
      </c>
      <c r="N30" s="57">
        <f>SUMIFS(Data!$S:$S,Data!$A:$A,Data_echipe!$A30,Data!$C:$C,Data_echipe!N$1)</f>
        <v>0</v>
      </c>
      <c r="O30" s="57">
        <f>SUMIFS(Data!$S:$S,Data!$A:$A,Data_echipe!$A30,Data!$C:$C,Data_echipe!O$1)</f>
        <v>0</v>
      </c>
      <c r="P30" s="57">
        <f>SUMIFS(Data!$S:$S,Data!$A:$A,Data_echipe!$A30,Data!$C:$C,Data_echipe!P$1)</f>
        <v>0</v>
      </c>
      <c r="Q30" s="57">
        <f>SUMIFS(Data!$S:$S,Data!$A:$A,Data_echipe!$A30,Data!$C:$C,Data_echipe!Q$1)</f>
        <v>0</v>
      </c>
      <c r="R30" s="57">
        <f>SUMIFS(Data!$S:$S,Data!$A:$A,Data_echipe!$A30,Data!$C:$C,Data_echipe!R$1)</f>
        <v>0</v>
      </c>
      <c r="S30" s="57">
        <f>SUMIFS(Data!$S:$S,Data!$A:$A,Data_echipe!$A30,Data!$C:$C,Data_echipe!S$1)</f>
        <v>0</v>
      </c>
      <c r="U30" s="89" t="str">
        <f t="shared" si="1"/>
        <v>UltrașiiSYR</v>
      </c>
      <c r="V30" s="83"/>
    </row>
    <row r="31" spans="1:22" s="85" customFormat="1" x14ac:dyDescent="0.3">
      <c r="A31" s="85" t="s">
        <v>61</v>
      </c>
      <c r="B31" s="57">
        <f>SUMIFS(Data!$S:$S,Data!$A:$A,Data_echipe!$A31,Data!$C:$C,Data_echipe!B$1)</f>
        <v>2.9434523809523809</v>
      </c>
      <c r="C31" s="57">
        <f>SUMIFS(Data!$S:$S,Data!$A:$A,Data_echipe!$A31,Data!$C:$C,Data_echipe!C$1)</f>
        <v>4.7796666666666665</v>
      </c>
      <c r="D31" s="57">
        <f>SUMIFS(Data!$S:$S,Data!$A:$A,Data_echipe!$A31,Data!$C:$C,Data_echipe!D$1)</f>
        <v>1.6369047619047619</v>
      </c>
      <c r="E31" s="57">
        <f>SUMIFS(Data!$S:$S,Data!$A:$A,Data_echipe!$A31,Data!$C:$C,Data_echipe!E$1)</f>
        <v>0</v>
      </c>
      <c r="F31" s="57">
        <f>SUMIFS(Data!$S:$S,Data!$A:$A,Data_echipe!$A31,Data!$C:$C,Data_echipe!F$1)</f>
        <v>3.7054761904761904</v>
      </c>
      <c r="G31" s="57">
        <f>SUMIFS(Data!$S:$S,Data!$A:$A,Data_echipe!$A31,Data!$C:$C,Data_echipe!G$1)</f>
        <v>0.83333333333333337</v>
      </c>
      <c r="H31" s="57">
        <f>SUMIFS(Data!$S:$S,Data!$A:$A,Data_echipe!$A31,Data!$C:$C,Data_echipe!H$1)</f>
        <v>5.5326666666666666</v>
      </c>
      <c r="I31" s="57">
        <f>SUMIFS(Data!$S:$S,Data!$A:$A,Data_echipe!$A31,Data!$C:$C,Data_echipe!I$1)</f>
        <v>1.9839285714285715</v>
      </c>
      <c r="J31" s="57">
        <f>SUMIFS(Data!$S:$S,Data!$A:$A,Data_echipe!$A31,Data!$C:$C,Data_echipe!J$1)</f>
        <v>0</v>
      </c>
      <c r="K31" s="57">
        <f>SUMIFS(Data!$S:$S,Data!$A:$A,Data_echipe!$A31,Data!$C:$C,Data_echipe!K$1)</f>
        <v>0</v>
      </c>
      <c r="L31" s="57">
        <f>SUMIFS(Data!$S:$S,Data!$A:$A,Data_echipe!$A31,Data!$C:$C,Data_echipe!L$1)</f>
        <v>0</v>
      </c>
      <c r="M31" s="57">
        <f>SUMIFS(Data!$S:$S,Data!$A:$A,Data_echipe!$A31,Data!$C:$C,Data_echipe!M$1)</f>
        <v>4.333333333333333</v>
      </c>
      <c r="N31" s="57">
        <f>SUMIFS(Data!$S:$S,Data!$A:$A,Data_echipe!$A31,Data!$C:$C,Data_echipe!N$1)</f>
        <v>0</v>
      </c>
      <c r="O31" s="57">
        <f>SUMIFS(Data!$S:$S,Data!$A:$A,Data_echipe!$A31,Data!$C:$C,Data_echipe!O$1)</f>
        <v>0</v>
      </c>
      <c r="P31" s="57">
        <f>SUMIFS(Data!$S:$S,Data!$A:$A,Data_echipe!$A31,Data!$C:$C,Data_echipe!P$1)</f>
        <v>4.0291666666666668</v>
      </c>
      <c r="Q31" s="57">
        <f>SUMIFS(Data!$S:$S,Data!$A:$A,Data_echipe!$A31,Data!$C:$C,Data_echipe!Q$1)</f>
        <v>0</v>
      </c>
      <c r="R31" s="57">
        <f>SUMIFS(Data!$S:$S,Data!$A:$A,Data_echipe!$A31,Data!$C:$C,Data_echipe!R$1)</f>
        <v>0</v>
      </c>
      <c r="S31" s="57">
        <f>SUMIFS(Data!$S:$S,Data!$A:$A,Data_echipe!$A31,Data!$C:$C,Data_echipe!S$1)</f>
        <v>2</v>
      </c>
      <c r="U31" s="89" t="str">
        <f t="shared" si="1"/>
        <v>UltrașiiSYR</v>
      </c>
      <c r="V31" s="83"/>
    </row>
    <row r="32" spans="1:22" x14ac:dyDescent="0.3">
      <c r="A32" s="69" t="s">
        <v>50</v>
      </c>
      <c r="B32" s="57">
        <f>SUMIFS(Data!$S:$S,Data!$A:$A,Data_echipe!$A32,Data!$C:$C,Data_echipe!B$1)</f>
        <v>2.3696428571428574</v>
      </c>
      <c r="C32" s="57">
        <f>SUMIFS(Data!$S:$S,Data!$A:$A,Data_echipe!$A32,Data!$C:$C,Data_echipe!C$1)</f>
        <v>2.532142857142857</v>
      </c>
      <c r="D32" s="57">
        <f>SUMIFS(Data!$S:$S,Data!$A:$A,Data_echipe!$A32,Data!$C:$C,Data_echipe!D$1)</f>
        <v>2.1321428571428571</v>
      </c>
      <c r="E32" s="57">
        <f>SUMIFS(Data!$S:$S,Data!$A:$A,Data_echipe!$A32,Data!$C:$C,Data_echipe!E$1)</f>
        <v>3.3692380952380949</v>
      </c>
      <c r="F32" s="57">
        <f>SUMIFS(Data!$S:$S,Data!$A:$A,Data_echipe!$A32,Data!$C:$C,Data_echipe!F$1)</f>
        <v>0</v>
      </c>
      <c r="G32" s="57">
        <f>SUMIFS(Data!$S:$S,Data!$A:$A,Data_echipe!$A32,Data!$C:$C,Data_echipe!G$1)</f>
        <v>2.6666666666666665</v>
      </c>
      <c r="H32" s="57">
        <f>SUMIFS(Data!$S:$S,Data!$A:$A,Data_echipe!$A32,Data!$C:$C,Data_echipe!H$1)</f>
        <v>0</v>
      </c>
      <c r="I32" s="57">
        <f>SUMIFS(Data!$S:$S,Data!$A:$A,Data_echipe!$A32,Data!$C:$C,Data_echipe!I$1)</f>
        <v>3.6940952380952377</v>
      </c>
      <c r="J32" s="57">
        <f>SUMIFS(Data!$S:$S,Data!$A:$A,Data_echipe!$A32,Data!$C:$C,Data_echipe!J$1)</f>
        <v>0</v>
      </c>
      <c r="K32" s="57">
        <f>SUMIFS(Data!$S:$S,Data!$A:$A,Data_echipe!$A32,Data!$C:$C,Data_echipe!K$1)</f>
        <v>0</v>
      </c>
      <c r="L32" s="57">
        <f>SUMIFS(Data!$S:$S,Data!$A:$A,Data_echipe!$A32,Data!$C:$C,Data_echipe!L$1)</f>
        <v>2.6054523809523809</v>
      </c>
      <c r="M32" s="57">
        <f>SUMIFS(Data!$S:$S,Data!$A:$A,Data_echipe!$A32,Data!$C:$C,Data_echipe!M$1)</f>
        <v>1.6666666666666667</v>
      </c>
      <c r="N32" s="57">
        <f>SUMIFS(Data!$S:$S,Data!$A:$A,Data_echipe!$A32,Data!$C:$C,Data_echipe!N$1)</f>
        <v>2.1773809523809522</v>
      </c>
      <c r="O32" s="57">
        <f>SUMIFS(Data!$S:$S,Data!$A:$A,Data_echipe!$A32,Data!$C:$C,Data_echipe!O$1)</f>
        <v>3.0764999999999998</v>
      </c>
      <c r="P32" s="57">
        <f>SUMIFS(Data!$S:$S,Data!$A:$A,Data_echipe!$A32,Data!$C:$C,Data_echipe!P$1)</f>
        <v>2.7398809523809522</v>
      </c>
      <c r="Q32" s="57">
        <f>SUMIFS(Data!$S:$S,Data!$A:$A,Data_echipe!$A32,Data!$C:$C,Data_echipe!Q$1)</f>
        <v>0</v>
      </c>
      <c r="R32" s="57">
        <f>SUMIFS(Data!$S:$S,Data!$A:$A,Data_echipe!$A32,Data!$C:$C,Data_echipe!R$1)</f>
        <v>0</v>
      </c>
      <c r="S32" s="57">
        <f>SUMIFS(Data!$S:$S,Data!$A:$A,Data_echipe!$A32,Data!$C:$C,Data_echipe!S$1)</f>
        <v>1.25</v>
      </c>
      <c r="U32" s="89" t="str">
        <f t="shared" si="1"/>
        <v>UltrașiiSYR</v>
      </c>
    </row>
    <row r="33" spans="1:22" s="85" customFormat="1" x14ac:dyDescent="0.3">
      <c r="A33" s="85" t="s">
        <v>47</v>
      </c>
      <c r="B33" s="57">
        <f>SUMIFS(Data!$S:$S,Data!$A:$A,Data_echipe!$A33,Data!$C:$C,Data_echipe!B$1)</f>
        <v>2.39025</v>
      </c>
      <c r="C33" s="57">
        <f>SUMIFS(Data!$S:$S,Data!$A:$A,Data_echipe!$A33,Data!$C:$C,Data_echipe!C$1)</f>
        <v>2.4743749999999998</v>
      </c>
      <c r="D33" s="57">
        <f>SUMIFS(Data!$S:$S,Data!$A:$A,Data_echipe!$A33,Data!$C:$C,Data_echipe!D$1)</f>
        <v>1.850625</v>
      </c>
      <c r="E33" s="57">
        <f>SUMIFS(Data!$S:$S,Data!$A:$A,Data_echipe!$A33,Data!$C:$C,Data_echipe!E$1)</f>
        <v>4.7286666666666664</v>
      </c>
      <c r="F33" s="57">
        <f>SUMIFS(Data!$S:$S,Data!$A:$A,Data_echipe!$A33,Data!$C:$C,Data_echipe!F$1)</f>
        <v>2.1881249999999999</v>
      </c>
      <c r="G33" s="57">
        <f>SUMIFS(Data!$S:$S,Data!$A:$A,Data_echipe!$A33,Data!$C:$C,Data_echipe!G$1)</f>
        <v>5.333333333333333</v>
      </c>
      <c r="H33" s="57">
        <f>SUMIFS(Data!$S:$S,Data!$A:$A,Data_echipe!$A33,Data!$C:$C,Data_echipe!H$1)</f>
        <v>0</v>
      </c>
      <c r="I33" s="57">
        <f>SUMIFS(Data!$S:$S,Data!$A:$A,Data_echipe!$A33,Data!$C:$C,Data_echipe!I$1)</f>
        <v>3.67</v>
      </c>
      <c r="J33" s="57">
        <f>SUMIFS(Data!$S:$S,Data!$A:$A,Data_echipe!$A33,Data!$C:$C,Data_echipe!J$1)</f>
        <v>0</v>
      </c>
      <c r="K33" s="57">
        <f>SUMIFS(Data!$S:$S,Data!$A:$A,Data_echipe!$A33,Data!$C:$C,Data_echipe!K$1)</f>
        <v>0</v>
      </c>
      <c r="L33" s="57">
        <f>SUMIFS(Data!$S:$S,Data!$A:$A,Data_echipe!$A33,Data!$C:$C,Data_echipe!L$1)</f>
        <v>0</v>
      </c>
      <c r="M33" s="57">
        <f>SUMIFS(Data!$S:$S,Data!$A:$A,Data_echipe!$A33,Data!$C:$C,Data_echipe!M$1)</f>
        <v>2.6666666666666665</v>
      </c>
      <c r="N33" s="57">
        <f>SUMIFS(Data!$S:$S,Data!$A:$A,Data_echipe!$A33,Data!$C:$C,Data_echipe!N$1)</f>
        <v>0</v>
      </c>
      <c r="O33" s="57">
        <f>SUMIFS(Data!$S:$S,Data!$A:$A,Data_echipe!$A33,Data!$C:$C,Data_echipe!O$1)</f>
        <v>0</v>
      </c>
      <c r="P33" s="57">
        <f>SUMIFS(Data!$S:$S,Data!$A:$A,Data_echipe!$A33,Data!$C:$C,Data_echipe!P$1)</f>
        <v>0</v>
      </c>
      <c r="Q33" s="57">
        <f>SUMIFS(Data!$S:$S,Data!$A:$A,Data_echipe!$A33,Data!$C:$C,Data_echipe!Q$1)</f>
        <v>0</v>
      </c>
      <c r="R33" s="57">
        <f>SUMIFS(Data!$S:$S,Data!$A:$A,Data_echipe!$A33,Data!$C:$C,Data_echipe!R$1)</f>
        <v>0</v>
      </c>
      <c r="S33" s="57">
        <f>SUMIFS(Data!$S:$S,Data!$A:$A,Data_echipe!$A33,Data!$C:$C,Data_echipe!S$1)</f>
        <v>0</v>
      </c>
      <c r="U33" s="89" t="str">
        <f t="shared" si="1"/>
        <v>UltrașiiSYR</v>
      </c>
      <c r="V33" s="83"/>
    </row>
    <row r="34" spans="1:22" s="85" customFormat="1" x14ac:dyDescent="0.3">
      <c r="A34" s="85" t="s">
        <v>203</v>
      </c>
      <c r="B34" s="57">
        <f>SUMIFS(Data!$S:$S,Data!$A:$A,Data_echipe!$A34,Data!$C:$C,Data_echipe!B$1)</f>
        <v>3.8893750000000002</v>
      </c>
      <c r="C34" s="57">
        <f>SUMIFS(Data!$S:$S,Data!$A:$A,Data_echipe!$A34,Data!$C:$C,Data_echipe!C$1)</f>
        <v>4</v>
      </c>
      <c r="D34" s="57">
        <f>SUMIFS(Data!$S:$S,Data!$A:$A,Data_echipe!$A34,Data!$C:$C,Data_echipe!D$1)</f>
        <v>4.4320000000000004</v>
      </c>
      <c r="E34" s="57">
        <f>SUMIFS(Data!$S:$S,Data!$A:$A,Data_echipe!$A34,Data!$C:$C,Data_echipe!E$1)</f>
        <v>4.4766666666666666</v>
      </c>
      <c r="F34" s="57">
        <f>SUMIFS(Data!$S:$S,Data!$A:$A,Data_echipe!$A34,Data!$C:$C,Data_echipe!F$1)</f>
        <v>1.4381249999999999</v>
      </c>
      <c r="G34" s="57">
        <f>SUMIFS(Data!$S:$S,Data!$A:$A,Data_echipe!$A34,Data!$C:$C,Data_echipe!G$1)</f>
        <v>2.3333333333333335</v>
      </c>
      <c r="H34" s="57">
        <f>SUMIFS(Data!$S:$S,Data!$A:$A,Data_echipe!$A34,Data!$C:$C,Data_echipe!H$1)</f>
        <v>4.2479999999999993</v>
      </c>
      <c r="I34" s="57">
        <f>SUMIFS(Data!$S:$S,Data!$A:$A,Data_echipe!$A34,Data!$C:$C,Data_echipe!I$1)</f>
        <v>3.7993749999999999</v>
      </c>
      <c r="J34" s="57">
        <f>SUMIFS(Data!$S:$S,Data!$A:$A,Data_echipe!$A34,Data!$C:$C,Data_echipe!J$1)</f>
        <v>4.4000000000000004</v>
      </c>
      <c r="K34" s="57">
        <f>SUMIFS(Data!$S:$S,Data!$A:$A,Data_echipe!$A34,Data!$C:$C,Data_echipe!K$1)</f>
        <v>1.4607083333333333</v>
      </c>
      <c r="L34" s="57">
        <f>SUMIFS(Data!$S:$S,Data!$A:$A,Data_echipe!$A34,Data!$C:$C,Data_echipe!L$1)</f>
        <v>1.966</v>
      </c>
      <c r="M34" s="57">
        <f>SUMIFS(Data!$S:$S,Data!$A:$A,Data_echipe!$A34,Data!$C:$C,Data_echipe!M$1)</f>
        <v>3.3333333333333335</v>
      </c>
      <c r="N34" s="57">
        <f>SUMIFS(Data!$S:$S,Data!$A:$A,Data_echipe!$A34,Data!$C:$C,Data_echipe!N$1)</f>
        <v>1.8125</v>
      </c>
      <c r="O34" s="57">
        <f>SUMIFS(Data!$S:$S,Data!$A:$A,Data_echipe!$A34,Data!$C:$C,Data_echipe!O$1)</f>
        <v>2.9266666666666667</v>
      </c>
      <c r="P34" s="57">
        <f>SUMIFS(Data!$S:$S,Data!$A:$A,Data_echipe!$A34,Data!$C:$C,Data_echipe!P$1)</f>
        <v>1.375</v>
      </c>
      <c r="Q34" s="57">
        <f>SUMIFS(Data!$S:$S,Data!$A:$A,Data_echipe!$A34,Data!$C:$C,Data_echipe!Q$1)</f>
        <v>2.0550000000000002</v>
      </c>
      <c r="R34" s="57">
        <f>SUMIFS(Data!$S:$S,Data!$A:$A,Data_echipe!$A34,Data!$C:$C,Data_echipe!R$1)</f>
        <v>3</v>
      </c>
      <c r="S34" s="57">
        <f>SUMIFS(Data!$S:$S,Data!$A:$A,Data_echipe!$A34,Data!$C:$C,Data_echipe!S$1)</f>
        <v>2</v>
      </c>
      <c r="U34" s="89" t="str">
        <f t="shared" si="1"/>
        <v>UltrașiiSYR</v>
      </c>
      <c r="V34" s="83"/>
    </row>
    <row r="35" spans="1:22" s="85" customFormat="1" x14ac:dyDescent="0.3">
      <c r="B35" s="57">
        <f>SUMIFS(Data!$S:$S,Data!$A:$A,Data_echipe!$A35,Data!$C:$C,Data_echipe!B$1)</f>
        <v>0</v>
      </c>
      <c r="C35" s="57">
        <f>SUMIFS(Data!$S:$S,Data!$A:$A,Data_echipe!$A35,Data!$C:$C,Data_echipe!C$1)</f>
        <v>0</v>
      </c>
      <c r="D35" s="57">
        <f>SUMIFS(Data!$S:$S,Data!$A:$A,Data_echipe!$A35,Data!$C:$C,Data_echipe!D$1)</f>
        <v>0</v>
      </c>
      <c r="E35" s="57">
        <f>SUMIFS(Data!$S:$S,Data!$A:$A,Data_echipe!$A35,Data!$C:$C,Data_echipe!E$1)</f>
        <v>0</v>
      </c>
      <c r="F35" s="57">
        <f>SUMIFS(Data!$S:$S,Data!$A:$A,Data_echipe!$A35,Data!$C:$C,Data_echipe!F$1)</f>
        <v>0</v>
      </c>
      <c r="G35" s="57">
        <f>SUMIFS(Data!$S:$S,Data!$A:$A,Data_echipe!$A35,Data!$C:$C,Data_echipe!G$1)</f>
        <v>0</v>
      </c>
      <c r="H35" s="57">
        <f>SUMIFS(Data!$S:$S,Data!$A:$A,Data_echipe!$A35,Data!$C:$C,Data_echipe!H$1)</f>
        <v>0</v>
      </c>
      <c r="I35" s="57">
        <f>SUMIFS(Data!$S:$S,Data!$A:$A,Data_echipe!$A35,Data!$C:$C,Data_echipe!I$1)</f>
        <v>0</v>
      </c>
      <c r="J35" s="57">
        <f>SUMIFS(Data!$S:$S,Data!$A:$A,Data_echipe!$A35,Data!$C:$C,Data_echipe!J$1)</f>
        <v>0</v>
      </c>
      <c r="K35" s="57">
        <f>SUMIFS(Data!$S:$S,Data!$A:$A,Data_echipe!$A35,Data!$C:$C,Data_echipe!K$1)</f>
        <v>0</v>
      </c>
      <c r="L35" s="57">
        <f>SUMIFS(Data!$S:$S,Data!$A:$A,Data_echipe!$A35,Data!$C:$C,Data_echipe!L$1)</f>
        <v>0</v>
      </c>
      <c r="M35" s="57">
        <f>SUMIFS(Data!$S:$S,Data!$A:$A,Data_echipe!$A35,Data!$C:$C,Data_echipe!M$1)</f>
        <v>0</v>
      </c>
      <c r="N35" s="57">
        <f>SUMIFS(Data!$S:$S,Data!$A:$A,Data_echipe!$A35,Data!$C:$C,Data_echipe!N$1)</f>
        <v>0</v>
      </c>
      <c r="O35" s="57">
        <f>SUMIFS(Data!$S:$S,Data!$A:$A,Data_echipe!$A35,Data!$C:$C,Data_echipe!O$1)</f>
        <v>0</v>
      </c>
      <c r="P35" s="57">
        <f>SUMIFS(Data!$S:$S,Data!$A:$A,Data_echipe!$A35,Data!$C:$C,Data_echipe!P$1)</f>
        <v>0</v>
      </c>
      <c r="Q35" s="57">
        <f>SUMIFS(Data!$S:$S,Data!$A:$A,Data_echipe!$A35,Data!$C:$C,Data_echipe!Q$1)</f>
        <v>0</v>
      </c>
      <c r="R35" s="57">
        <f>SUMIFS(Data!$S:$S,Data!$A:$A,Data_echipe!$A35,Data!$C:$C,Data_echipe!R$1)</f>
        <v>0</v>
      </c>
      <c r="S35" s="57">
        <f>SUMIFS(Data!$S:$S,Data!$A:$A,Data_echipe!$A35,Data!$C:$C,Data_echipe!S$1)</f>
        <v>0</v>
      </c>
      <c r="U35" s="89" t="str">
        <f t="shared" si="1"/>
        <v>UltrașiiSYR</v>
      </c>
      <c r="V35" s="83"/>
    </row>
    <row r="36" spans="1:22" x14ac:dyDescent="0.3">
      <c r="B36" s="57">
        <f>SUMIFS(Data!$S:$S,Data!$A:$A,Data_echipe!$A36,Data!$C:$C,Data_echipe!B$1)</f>
        <v>0</v>
      </c>
      <c r="C36" s="57">
        <f>SUMIFS(Data!$S:$S,Data!$A:$A,Data_echipe!$A36,Data!$C:$C,Data_echipe!C$1)</f>
        <v>0</v>
      </c>
      <c r="D36" s="57">
        <f>SUMIFS(Data!$S:$S,Data!$A:$A,Data_echipe!$A36,Data!$C:$C,Data_echipe!D$1)</f>
        <v>0</v>
      </c>
      <c r="E36" s="57">
        <f>SUMIFS(Data!$S:$S,Data!$A:$A,Data_echipe!$A36,Data!$C:$C,Data_echipe!E$1)</f>
        <v>0</v>
      </c>
      <c r="F36" s="57">
        <f>SUMIFS(Data!$S:$S,Data!$A:$A,Data_echipe!$A36,Data!$C:$C,Data_echipe!F$1)</f>
        <v>0</v>
      </c>
      <c r="G36" s="57">
        <f>SUMIFS(Data!$S:$S,Data!$A:$A,Data_echipe!$A36,Data!$C:$C,Data_echipe!G$1)</f>
        <v>0</v>
      </c>
      <c r="H36" s="57">
        <f>SUMIFS(Data!$S:$S,Data!$A:$A,Data_echipe!$A36,Data!$C:$C,Data_echipe!H$1)</f>
        <v>0</v>
      </c>
      <c r="I36" s="57">
        <f>SUMIFS(Data!$S:$S,Data!$A:$A,Data_echipe!$A36,Data!$C:$C,Data_echipe!I$1)</f>
        <v>0</v>
      </c>
      <c r="J36" s="57">
        <f>SUMIFS(Data!$S:$S,Data!$A:$A,Data_echipe!$A36,Data!$C:$C,Data_echipe!J$1)</f>
        <v>0</v>
      </c>
      <c r="K36" s="57">
        <f>SUMIFS(Data!$S:$S,Data!$A:$A,Data_echipe!$A36,Data!$C:$C,Data_echipe!K$1)</f>
        <v>0</v>
      </c>
      <c r="L36" s="57">
        <f>SUMIFS(Data!$S:$S,Data!$A:$A,Data_echipe!$A36,Data!$C:$C,Data_echipe!L$1)</f>
        <v>0</v>
      </c>
      <c r="M36" s="57">
        <f>SUMIFS(Data!$S:$S,Data!$A:$A,Data_echipe!$A36,Data!$C:$C,Data_echipe!M$1)</f>
        <v>0</v>
      </c>
      <c r="N36" s="57">
        <f>SUMIFS(Data!$S:$S,Data!$A:$A,Data_echipe!$A36,Data!$C:$C,Data_echipe!N$1)</f>
        <v>0</v>
      </c>
      <c r="O36" s="57">
        <f>SUMIFS(Data!$S:$S,Data!$A:$A,Data_echipe!$A36,Data!$C:$C,Data_echipe!O$1)</f>
        <v>0</v>
      </c>
      <c r="P36" s="57">
        <f>SUMIFS(Data!$S:$S,Data!$A:$A,Data_echipe!$A36,Data!$C:$C,Data_echipe!P$1)</f>
        <v>0</v>
      </c>
      <c r="Q36" s="57">
        <f>SUMIFS(Data!$S:$S,Data!$A:$A,Data_echipe!$A36,Data!$C:$C,Data_echipe!Q$1)</f>
        <v>0</v>
      </c>
      <c r="R36" s="57">
        <f>SUMIFS(Data!$S:$S,Data!$A:$A,Data_echipe!$A36,Data!$C:$C,Data_echipe!R$1)</f>
        <v>0</v>
      </c>
      <c r="S36" s="57">
        <f>SUMIFS(Data!$S:$S,Data!$A:$A,Data_echipe!$A36,Data!$C:$C,Data_echipe!S$1)</f>
        <v>0</v>
      </c>
      <c r="U36" s="89" t="str">
        <f t="shared" si="1"/>
        <v>UltrașiiSYR</v>
      </c>
    </row>
    <row r="37" spans="1:22" x14ac:dyDescent="0.3">
      <c r="B37" s="57"/>
      <c r="C37" s="57"/>
      <c r="D37" s="57"/>
      <c r="E37" s="57"/>
      <c r="F37" s="57"/>
      <c r="G37" s="57"/>
      <c r="H37" s="57"/>
      <c r="I37" s="57"/>
      <c r="J37" s="57"/>
      <c r="K37" s="57"/>
      <c r="N37" s="57"/>
      <c r="O37" s="57"/>
      <c r="P37" s="57"/>
      <c r="Q37" s="57"/>
      <c r="R37" s="57"/>
      <c r="S37" s="5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73"/>
  <sheetViews>
    <sheetView topLeftCell="A55" workbookViewId="0">
      <selection activeCell="D75" sqref="D75:E75"/>
    </sheetView>
  </sheetViews>
  <sheetFormatPr defaultColWidth="9.109375" defaultRowHeight="14.4" x14ac:dyDescent="0.3"/>
  <cols>
    <col min="1" max="1" width="9.109375" style="20"/>
    <col min="2" max="2" width="20.5546875" style="20" customWidth="1"/>
    <col min="3" max="3" width="9.109375" style="20"/>
    <col min="4" max="4" width="22.33203125" style="20" customWidth="1"/>
    <col min="5" max="5" width="23.109375" style="20" customWidth="1"/>
    <col min="6" max="16384" width="9.109375" style="20"/>
  </cols>
  <sheetData>
    <row r="1" spans="1:1" x14ac:dyDescent="0.3">
      <c r="A1" s="37" t="s">
        <v>68</v>
      </c>
    </row>
    <row r="2" spans="1:1" x14ac:dyDescent="0.3">
      <c r="A2" s="80" t="s">
        <v>142</v>
      </c>
    </row>
    <row r="3" spans="1:1" x14ac:dyDescent="0.3">
      <c r="A3" s="80" t="s">
        <v>196</v>
      </c>
    </row>
    <row r="4" spans="1:1" x14ac:dyDescent="0.3">
      <c r="A4" s="35" t="s">
        <v>143</v>
      </c>
    </row>
    <row r="5" spans="1:1" s="83" customFormat="1" x14ac:dyDescent="0.3">
      <c r="A5" s="90" t="s">
        <v>197</v>
      </c>
    </row>
    <row r="6" spans="1:1" x14ac:dyDescent="0.3">
      <c r="A6" s="35" t="s">
        <v>152</v>
      </c>
    </row>
    <row r="7" spans="1:1" x14ac:dyDescent="0.3">
      <c r="A7" s="80" t="s">
        <v>141</v>
      </c>
    </row>
    <row r="8" spans="1:1" x14ac:dyDescent="0.3">
      <c r="A8" s="80" t="s">
        <v>302</v>
      </c>
    </row>
    <row r="9" spans="1:1" x14ac:dyDescent="0.3">
      <c r="A9" s="80" t="s">
        <v>198</v>
      </c>
    </row>
    <row r="10" spans="1:1" x14ac:dyDescent="0.3">
      <c r="A10" s="35" t="s">
        <v>199</v>
      </c>
    </row>
    <row r="11" spans="1:1" x14ac:dyDescent="0.3">
      <c r="A11" s="35" t="s">
        <v>177</v>
      </c>
    </row>
    <row r="12" spans="1:1" x14ac:dyDescent="0.3">
      <c r="A12" s="35" t="s">
        <v>178</v>
      </c>
    </row>
    <row r="13" spans="1:1" x14ac:dyDescent="0.3">
      <c r="A13" s="80" t="s">
        <v>200</v>
      </c>
    </row>
    <row r="14" spans="1:1" x14ac:dyDescent="0.3">
      <c r="A14" s="80"/>
    </row>
    <row r="15" spans="1:1" x14ac:dyDescent="0.3">
      <c r="A15" s="80" t="s">
        <v>136</v>
      </c>
    </row>
    <row r="16" spans="1:1" x14ac:dyDescent="0.3">
      <c r="A16" s="35" t="s">
        <v>148</v>
      </c>
    </row>
    <row r="17" spans="1:10" x14ac:dyDescent="0.3">
      <c r="A17" s="90" t="s">
        <v>201</v>
      </c>
      <c r="B17" s="91"/>
      <c r="C17" s="91"/>
      <c r="D17" s="91"/>
      <c r="E17" s="91"/>
    </row>
    <row r="18" spans="1:10" x14ac:dyDescent="0.3">
      <c r="A18" s="35" t="s">
        <v>137</v>
      </c>
    </row>
    <row r="19" spans="1:10" x14ac:dyDescent="0.3">
      <c r="A19" s="35" t="s">
        <v>144</v>
      </c>
    </row>
    <row r="20" spans="1:10" x14ac:dyDescent="0.3">
      <c r="A20" s="35"/>
    </row>
    <row r="21" spans="1:10" s="83" customFormat="1" x14ac:dyDescent="0.3">
      <c r="A21" s="90" t="s">
        <v>176</v>
      </c>
      <c r="B21" s="91"/>
      <c r="C21" s="91"/>
      <c r="D21" s="91"/>
      <c r="E21" s="91"/>
      <c r="F21" s="91"/>
      <c r="G21" s="91"/>
      <c r="H21" s="91"/>
      <c r="I21" s="91"/>
      <c r="J21" s="91"/>
    </row>
    <row r="22" spans="1:10" x14ac:dyDescent="0.3">
      <c r="A22" s="80"/>
    </row>
    <row r="23" spans="1:10" x14ac:dyDescent="0.3">
      <c r="A23" s="35" t="s">
        <v>191</v>
      </c>
    </row>
    <row r="24" spans="1:10" x14ac:dyDescent="0.3">
      <c r="A24" s="35" t="s">
        <v>192</v>
      </c>
    </row>
    <row r="25" spans="1:10" x14ac:dyDescent="0.3">
      <c r="A25" s="90" t="s">
        <v>193</v>
      </c>
    </row>
    <row r="26" spans="1:10" x14ac:dyDescent="0.3">
      <c r="A26" s="35" t="s">
        <v>194</v>
      </c>
    </row>
    <row r="27" spans="1:10" x14ac:dyDescent="0.3">
      <c r="A27" s="81"/>
    </row>
    <row r="28" spans="1:10" x14ac:dyDescent="0.3">
      <c r="A28" s="37" t="s">
        <v>84</v>
      </c>
    </row>
    <row r="29" spans="1:10" x14ac:dyDescent="0.3">
      <c r="A29" s="37"/>
    </row>
    <row r="30" spans="1:10" x14ac:dyDescent="0.3">
      <c r="A30" s="92" t="s">
        <v>11</v>
      </c>
      <c r="B30" s="65"/>
    </row>
    <row r="31" spans="1:10" x14ac:dyDescent="0.3">
      <c r="A31" s="118" t="s">
        <v>179</v>
      </c>
      <c r="B31" s="65"/>
    </row>
    <row r="32" spans="1:10" x14ac:dyDescent="0.3">
      <c r="A32" s="35" t="s">
        <v>180</v>
      </c>
      <c r="B32" s="35" t="s">
        <v>181</v>
      </c>
    </row>
    <row r="33" spans="1:5" x14ac:dyDescent="0.3">
      <c r="A33" s="35" t="s">
        <v>182</v>
      </c>
      <c r="B33" s="35" t="s">
        <v>183</v>
      </c>
      <c r="E33" s="117"/>
    </row>
    <row r="34" spans="1:5" x14ac:dyDescent="0.3">
      <c r="A34" s="35" t="s">
        <v>184</v>
      </c>
      <c r="B34" s="35" t="s">
        <v>185</v>
      </c>
    </row>
    <row r="35" spans="1:5" x14ac:dyDescent="0.3">
      <c r="A35" s="35"/>
      <c r="B35" s="65"/>
    </row>
    <row r="36" spans="1:5" x14ac:dyDescent="0.3">
      <c r="A36" s="118" t="s">
        <v>186</v>
      </c>
      <c r="B36" s="65"/>
    </row>
    <row r="37" spans="1:5" x14ac:dyDescent="0.3">
      <c r="A37" s="35" t="s">
        <v>187</v>
      </c>
      <c r="B37" s="35" t="s">
        <v>181</v>
      </c>
    </row>
    <row r="38" spans="1:5" x14ac:dyDescent="0.3">
      <c r="A38" s="35" t="s">
        <v>188</v>
      </c>
      <c r="B38" s="35" t="s">
        <v>189</v>
      </c>
    </row>
    <row r="39" spans="1:5" x14ac:dyDescent="0.3">
      <c r="A39" s="35" t="s">
        <v>190</v>
      </c>
      <c r="B39" s="35" t="s">
        <v>185</v>
      </c>
    </row>
    <row r="40" spans="1:5" x14ac:dyDescent="0.3">
      <c r="A40" s="35"/>
      <c r="B40" s="65"/>
    </row>
    <row r="41" spans="1:5" s="65" customFormat="1" x14ac:dyDescent="0.3">
      <c r="A41" s="35"/>
    </row>
    <row r="42" spans="1:5" x14ac:dyDescent="0.3">
      <c r="A42" s="37" t="s">
        <v>12</v>
      </c>
    </row>
    <row r="43" spans="1:5" x14ac:dyDescent="0.3">
      <c r="A43" s="80" t="s">
        <v>13</v>
      </c>
    </row>
    <row r="44" spans="1:5" x14ac:dyDescent="0.3">
      <c r="A44" s="80" t="s">
        <v>14</v>
      </c>
    </row>
    <row r="45" spans="1:5" x14ac:dyDescent="0.3">
      <c r="A45" s="80" t="s">
        <v>15</v>
      </c>
    </row>
    <row r="46" spans="1:5" x14ac:dyDescent="0.3">
      <c r="A46" s="80" t="s">
        <v>16</v>
      </c>
    </row>
    <row r="47" spans="1:5" x14ac:dyDescent="0.3">
      <c r="A47" s="80" t="s">
        <v>17</v>
      </c>
    </row>
    <row r="48" spans="1:5" x14ac:dyDescent="0.3">
      <c r="A48" s="80" t="s">
        <v>18</v>
      </c>
    </row>
    <row r="49" spans="1:12" x14ac:dyDescent="0.3">
      <c r="A49" s="80" t="s">
        <v>19</v>
      </c>
    </row>
    <row r="50" spans="1:12" x14ac:dyDescent="0.3">
      <c r="A50" s="80" t="s">
        <v>20</v>
      </c>
    </row>
    <row r="51" spans="1:12" x14ac:dyDescent="0.3">
      <c r="A51" s="80" t="s">
        <v>21</v>
      </c>
    </row>
    <row r="52" spans="1:12" x14ac:dyDescent="0.3">
      <c r="A52" s="80" t="s">
        <v>91</v>
      </c>
    </row>
    <row r="53" spans="1:12" x14ac:dyDescent="0.3">
      <c r="A53" s="80"/>
    </row>
    <row r="54" spans="1:12" x14ac:dyDescent="0.3">
      <c r="A54" s="36" t="s">
        <v>195</v>
      </c>
    </row>
    <row r="55" spans="1:12" x14ac:dyDescent="0.3">
      <c r="A55" s="35" t="s">
        <v>145</v>
      </c>
      <c r="B55" s="80"/>
      <c r="C55" s="80"/>
    </row>
    <row r="56" spans="1:12" s="83" customFormat="1" x14ac:dyDescent="0.3">
      <c r="A56" s="35" t="s">
        <v>140</v>
      </c>
      <c r="B56" s="80"/>
      <c r="C56" s="80"/>
    </row>
    <row r="57" spans="1:12" s="83" customFormat="1" x14ac:dyDescent="0.3">
      <c r="A57" s="35" t="s">
        <v>146</v>
      </c>
      <c r="B57" s="80"/>
      <c r="C57" s="80"/>
    </row>
    <row r="58" spans="1:12" x14ac:dyDescent="0.3">
      <c r="A58" s="80"/>
      <c r="B58" s="80"/>
      <c r="C58" s="80"/>
    </row>
    <row r="59" spans="1:12" x14ac:dyDescent="0.3">
      <c r="A59" s="37" t="s">
        <v>22</v>
      </c>
    </row>
    <row r="60" spans="1:12" x14ac:dyDescent="0.3">
      <c r="A60" s="80" t="s">
        <v>23</v>
      </c>
    </row>
    <row r="61" spans="1:12" x14ac:dyDescent="0.3">
      <c r="A61" s="37" t="s">
        <v>24</v>
      </c>
    </row>
    <row r="62" spans="1:12" x14ac:dyDescent="0.3">
      <c r="A62" s="80" t="s">
        <v>78</v>
      </c>
      <c r="L62" s="83"/>
    </row>
    <row r="63" spans="1:12" x14ac:dyDescent="0.3">
      <c r="A63" s="35" t="s">
        <v>147</v>
      </c>
      <c r="B63" s="65"/>
      <c r="C63" s="65"/>
      <c r="D63" s="65"/>
      <c r="E63" s="65"/>
      <c r="F63" s="65"/>
      <c r="G63" s="65"/>
      <c r="H63" s="65"/>
      <c r="I63" s="65"/>
    </row>
    <row r="64" spans="1:12" s="83" customFormat="1" x14ac:dyDescent="0.3">
      <c r="A64" s="80"/>
    </row>
    <row r="65" spans="1:7" x14ac:dyDescent="0.3">
      <c r="A65" s="45" t="s">
        <v>127</v>
      </c>
      <c r="G65" s="80"/>
    </row>
    <row r="66" spans="1:7" x14ac:dyDescent="0.3">
      <c r="A66" s="35" t="s">
        <v>214</v>
      </c>
      <c r="E66" s="80"/>
      <c r="G66" s="80"/>
    </row>
    <row r="67" spans="1:7" x14ac:dyDescent="0.3">
      <c r="A67" s="35" t="s">
        <v>215</v>
      </c>
      <c r="G67" s="80"/>
    </row>
    <row r="68" spans="1:7" x14ac:dyDescent="0.3">
      <c r="A68" s="35" t="s">
        <v>216</v>
      </c>
      <c r="G68" s="80"/>
    </row>
    <row r="69" spans="1:7" x14ac:dyDescent="0.3">
      <c r="A69" s="146" t="s">
        <v>217</v>
      </c>
    </row>
    <row r="70" spans="1:7" x14ac:dyDescent="0.3">
      <c r="A70" s="35" t="s">
        <v>218</v>
      </c>
    </row>
    <row r="71" spans="1:7" x14ac:dyDescent="0.3">
      <c r="A71" s="35" t="s">
        <v>303</v>
      </c>
    </row>
    <row r="72" spans="1:7" x14ac:dyDescent="0.3">
      <c r="A72" s="35" t="s">
        <v>304</v>
      </c>
    </row>
    <row r="73" spans="1:7" x14ac:dyDescent="0.3">
      <c r="A73" s="20" t="s">
        <v>375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Y146"/>
  <sheetViews>
    <sheetView topLeftCell="G1" workbookViewId="0">
      <selection activeCell="N22" sqref="N22"/>
    </sheetView>
  </sheetViews>
  <sheetFormatPr defaultColWidth="9.109375" defaultRowHeight="12" customHeight="1" x14ac:dyDescent="0.25"/>
  <cols>
    <col min="1" max="4" width="9.109375" style="2"/>
    <col min="5" max="5" width="1.88671875" style="2" customWidth="1"/>
    <col min="6" max="6" width="9.109375" style="2"/>
    <col min="7" max="7" width="9.33203125" style="2" bestFit="1" customWidth="1"/>
    <col min="8" max="9" width="9.109375" style="2"/>
    <col min="10" max="10" width="1.44140625" style="2" customWidth="1"/>
    <col min="11" max="11" width="1.6640625" style="2" customWidth="1"/>
    <col min="12" max="12" width="7.21875" style="2" bestFit="1" customWidth="1"/>
    <col min="13" max="13" width="21.33203125" style="2" bestFit="1" customWidth="1"/>
    <col min="14" max="14" width="23.5546875" style="2" bestFit="1" customWidth="1"/>
    <col min="15" max="16" width="9.109375" style="2"/>
    <col min="17" max="17" width="7" style="2" customWidth="1"/>
    <col min="18" max="18" width="2.33203125" style="2" customWidth="1"/>
    <col min="19" max="20" width="9.109375" style="2"/>
    <col min="21" max="21" width="1.6640625" style="2" customWidth="1"/>
    <col min="22" max="22" width="6.44140625" style="2" customWidth="1"/>
    <col min="23" max="25" width="9.109375" style="2"/>
    <col min="26" max="26" width="1.88671875" style="2" customWidth="1"/>
    <col min="27" max="16384" width="9.109375" style="2"/>
  </cols>
  <sheetData>
    <row r="1" spans="1:25" ht="24" customHeight="1" x14ac:dyDescent="0.25">
      <c r="A1" s="22" t="s">
        <v>70</v>
      </c>
      <c r="B1" s="3" t="s">
        <v>25</v>
      </c>
      <c r="C1" s="4" t="s">
        <v>209</v>
      </c>
      <c r="D1" s="3" t="s">
        <v>27</v>
      </c>
      <c r="E1" s="5"/>
      <c r="F1" s="23" t="s">
        <v>72</v>
      </c>
      <c r="G1" s="7" t="s">
        <v>25</v>
      </c>
      <c r="H1" s="6" t="s">
        <v>28</v>
      </c>
      <c r="I1" s="7" t="s">
        <v>27</v>
      </c>
      <c r="J1" s="5"/>
      <c r="K1" s="5"/>
      <c r="L1" s="19" t="s">
        <v>29</v>
      </c>
      <c r="M1" s="19" t="s">
        <v>94</v>
      </c>
      <c r="N1" s="19" t="s">
        <v>95</v>
      </c>
      <c r="O1" s="39" t="s">
        <v>34</v>
      </c>
      <c r="P1" s="39" t="s">
        <v>36</v>
      </c>
      <c r="Q1" s="39" t="s">
        <v>108</v>
      </c>
      <c r="S1" s="3" t="s">
        <v>93</v>
      </c>
      <c r="T1" s="4" t="s">
        <v>26</v>
      </c>
      <c r="V1" s="23" t="s">
        <v>92</v>
      </c>
      <c r="W1" s="7" t="s">
        <v>25</v>
      </c>
      <c r="X1" s="6" t="s">
        <v>28</v>
      </c>
      <c r="Y1" s="7" t="s">
        <v>27</v>
      </c>
    </row>
    <row r="2" spans="1:25" ht="12" customHeight="1" x14ac:dyDescent="0.25">
      <c r="A2" s="8" t="s">
        <v>30</v>
      </c>
      <c r="B2" s="9">
        <v>0</v>
      </c>
      <c r="C2" s="9">
        <v>0</v>
      </c>
      <c r="D2" s="9">
        <v>2.4900000000000002</v>
      </c>
      <c r="E2" s="5"/>
      <c r="F2" s="10" t="s">
        <v>30</v>
      </c>
      <c r="G2" s="11">
        <v>1.1574074074074073E-5</v>
      </c>
      <c r="H2" s="12">
        <v>5</v>
      </c>
      <c r="I2" s="11">
        <v>3.1249999999999997E-3</v>
      </c>
      <c r="J2" s="5"/>
      <c r="K2" s="5"/>
      <c r="L2" s="28">
        <v>1</v>
      </c>
      <c r="M2" s="38">
        <v>44326</v>
      </c>
      <c r="N2" s="38">
        <f>M2+6</f>
        <v>44332</v>
      </c>
      <c r="O2" s="29">
        <v>0.75</v>
      </c>
      <c r="P2" s="29">
        <v>0.25</v>
      </c>
      <c r="Q2" s="29" t="s">
        <v>109</v>
      </c>
      <c r="S2" s="9">
        <v>0</v>
      </c>
      <c r="T2" s="9">
        <v>0</v>
      </c>
      <c r="V2" s="10" t="s">
        <v>30</v>
      </c>
      <c r="W2" s="11">
        <v>2.5000000000000001E-3</v>
      </c>
      <c r="X2" s="12">
        <v>6.6</v>
      </c>
      <c r="Y2" s="11">
        <v>2.5462962962963E-3</v>
      </c>
    </row>
    <row r="3" spans="1:25" ht="12" customHeight="1" x14ac:dyDescent="0.25">
      <c r="A3" s="8" t="s">
        <v>30</v>
      </c>
      <c r="B3" s="9">
        <v>2.5</v>
      </c>
      <c r="C3" s="9" t="s">
        <v>208</v>
      </c>
      <c r="D3" s="9">
        <v>20</v>
      </c>
      <c r="E3" s="5"/>
      <c r="F3" s="10" t="s">
        <v>30</v>
      </c>
      <c r="G3" s="11">
        <v>3.1365740740740742E-3</v>
      </c>
      <c r="H3" s="12">
        <v>4.5</v>
      </c>
      <c r="I3" s="11">
        <v>3.2986111111111111E-3</v>
      </c>
      <c r="J3" s="5"/>
      <c r="K3" s="5"/>
      <c r="L3" s="28">
        <v>2</v>
      </c>
      <c r="M3" s="38">
        <f>M2+7</f>
        <v>44333</v>
      </c>
      <c r="N3" s="38">
        <f>N2+7</f>
        <v>44339</v>
      </c>
      <c r="O3" s="29">
        <v>0.25</v>
      </c>
      <c r="P3" s="29">
        <v>0.75</v>
      </c>
      <c r="Q3" s="29" t="s">
        <v>110</v>
      </c>
      <c r="S3" s="9">
        <v>23</v>
      </c>
      <c r="T3" s="9">
        <v>0.1</v>
      </c>
      <c r="V3" s="10" t="s">
        <v>30</v>
      </c>
      <c r="W3" s="11">
        <v>2.5578703703703705E-3</v>
      </c>
      <c r="X3" s="12">
        <v>5.5</v>
      </c>
      <c r="Y3" s="11">
        <v>2.6041666666666665E-3</v>
      </c>
    </row>
    <row r="4" spans="1:25" ht="12" customHeight="1" x14ac:dyDescent="0.25">
      <c r="A4" s="102" t="s">
        <v>30</v>
      </c>
      <c r="B4" s="103">
        <v>20</v>
      </c>
      <c r="C4" s="103">
        <v>5</v>
      </c>
      <c r="D4" s="102"/>
      <c r="E4" s="5"/>
      <c r="F4" s="10" t="s">
        <v>30</v>
      </c>
      <c r="G4" s="11">
        <v>3.3101851851851851E-3</v>
      </c>
      <c r="H4" s="12">
        <v>4</v>
      </c>
      <c r="I4" s="11">
        <v>3.472222222222222E-3</v>
      </c>
      <c r="J4" s="5"/>
      <c r="K4" s="5"/>
      <c r="L4" s="28">
        <v>3</v>
      </c>
      <c r="M4" s="38">
        <f t="shared" ref="M4:M16" si="0">M3+7</f>
        <v>44340</v>
      </c>
      <c r="N4" s="38">
        <f t="shared" ref="N4:N16" si="1">N3+7</f>
        <v>44346</v>
      </c>
      <c r="O4" s="29">
        <v>0.75</v>
      </c>
      <c r="P4" s="29">
        <v>0.25</v>
      </c>
      <c r="Q4" s="29" t="s">
        <v>109</v>
      </c>
      <c r="S4" s="9">
        <f>S3+2</f>
        <v>25</v>
      </c>
      <c r="T4" s="9">
        <v>0.2</v>
      </c>
      <c r="V4" s="10" t="s">
        <v>30</v>
      </c>
      <c r="W4" s="11">
        <v>2.615740740740741E-3</v>
      </c>
      <c r="X4" s="12">
        <v>4.5</v>
      </c>
      <c r="Y4" s="11">
        <v>2.6620370370370374E-3</v>
      </c>
    </row>
    <row r="5" spans="1:25" ht="12" customHeight="1" x14ac:dyDescent="0.25">
      <c r="A5" s="102" t="s">
        <v>31</v>
      </c>
      <c r="B5" s="103">
        <v>0</v>
      </c>
      <c r="C5" s="103">
        <v>0</v>
      </c>
      <c r="D5" s="103">
        <v>2.99</v>
      </c>
      <c r="E5" s="5"/>
      <c r="F5" s="10" t="s">
        <v>30</v>
      </c>
      <c r="G5" s="11">
        <v>3.483796296296296E-3</v>
      </c>
      <c r="H5" s="12">
        <v>3.5</v>
      </c>
      <c r="I5" s="11">
        <v>3.645833333333333E-3</v>
      </c>
      <c r="J5" s="5"/>
      <c r="K5" s="5"/>
      <c r="L5" s="28">
        <v>4</v>
      </c>
      <c r="M5" s="38">
        <f t="shared" si="0"/>
        <v>44347</v>
      </c>
      <c r="N5" s="38">
        <f t="shared" si="1"/>
        <v>44353</v>
      </c>
      <c r="O5" s="29">
        <v>0.25</v>
      </c>
      <c r="P5" s="29">
        <v>0.75</v>
      </c>
      <c r="Q5" s="29" t="s">
        <v>110</v>
      </c>
      <c r="S5" s="9">
        <f>S4+2</f>
        <v>27</v>
      </c>
      <c r="T5" s="9">
        <v>0.3</v>
      </c>
      <c r="V5" s="10" t="s">
        <v>30</v>
      </c>
      <c r="W5" s="11">
        <v>2.673611111111111E-3</v>
      </c>
      <c r="X5" s="12">
        <v>3.6</v>
      </c>
      <c r="Y5" s="11">
        <v>2.7199074074074074E-3</v>
      </c>
    </row>
    <row r="6" spans="1:25" ht="12" customHeight="1" x14ac:dyDescent="0.25">
      <c r="A6" s="102" t="s">
        <v>31</v>
      </c>
      <c r="B6" s="103">
        <v>3</v>
      </c>
      <c r="C6" s="103" t="s">
        <v>210</v>
      </c>
      <c r="D6" s="103">
        <v>21</v>
      </c>
      <c r="E6" s="5"/>
      <c r="F6" s="10" t="s">
        <v>30</v>
      </c>
      <c r="G6" s="11">
        <v>3.6574074074074074E-3</v>
      </c>
      <c r="H6" s="12">
        <v>3</v>
      </c>
      <c r="I6" s="11">
        <v>3.8194444444444443E-3</v>
      </c>
      <c r="J6" s="5"/>
      <c r="K6" s="5"/>
      <c r="L6" s="28">
        <v>5</v>
      </c>
      <c r="M6" s="38">
        <f t="shared" si="0"/>
        <v>44354</v>
      </c>
      <c r="N6" s="38">
        <f t="shared" si="1"/>
        <v>44360</v>
      </c>
      <c r="O6" s="29">
        <v>0.75</v>
      </c>
      <c r="P6" s="29">
        <v>0.25</v>
      </c>
      <c r="Q6" s="29" t="s">
        <v>109</v>
      </c>
      <c r="S6" s="9">
        <f t="shared" ref="S6:S41" si="2">S5+2</f>
        <v>29</v>
      </c>
      <c r="T6" s="9">
        <v>0.4</v>
      </c>
      <c r="V6" s="10" t="s">
        <v>30</v>
      </c>
      <c r="W6" s="11">
        <v>2.7314814814814819E-3</v>
      </c>
      <c r="X6" s="12">
        <v>2.8</v>
      </c>
      <c r="Y6" s="11">
        <v>2.7777777777777779E-3</v>
      </c>
    </row>
    <row r="7" spans="1:25" ht="12" customHeight="1" x14ac:dyDescent="0.25">
      <c r="A7" s="102" t="s">
        <v>31</v>
      </c>
      <c r="B7" s="103">
        <v>21</v>
      </c>
      <c r="C7" s="103">
        <v>5</v>
      </c>
      <c r="D7" s="103"/>
      <c r="E7" s="5"/>
      <c r="F7" s="10" t="s">
        <v>30</v>
      </c>
      <c r="G7" s="11">
        <v>3.8310185185185183E-3</v>
      </c>
      <c r="H7" s="12">
        <v>2.5</v>
      </c>
      <c r="I7" s="11">
        <v>3.9930555555555561E-3</v>
      </c>
      <c r="J7" s="5"/>
      <c r="K7" s="5"/>
      <c r="L7" s="28">
        <v>6</v>
      </c>
      <c r="M7" s="38">
        <f t="shared" si="0"/>
        <v>44361</v>
      </c>
      <c r="N7" s="38">
        <f t="shared" si="1"/>
        <v>44367</v>
      </c>
      <c r="O7" s="29">
        <v>0.25</v>
      </c>
      <c r="P7" s="29">
        <v>0.75</v>
      </c>
      <c r="Q7" s="29" t="s">
        <v>110</v>
      </c>
      <c r="S7" s="9">
        <f t="shared" si="2"/>
        <v>31</v>
      </c>
      <c r="T7" s="9">
        <v>0.5</v>
      </c>
      <c r="V7" s="10" t="s">
        <v>30</v>
      </c>
      <c r="W7" s="11">
        <v>2.7893518518518519E-3</v>
      </c>
      <c r="X7" s="12">
        <v>2.1</v>
      </c>
      <c r="Y7" s="11">
        <v>2.8356481481481479E-3</v>
      </c>
    </row>
    <row r="8" spans="1:25" s="81" customFormat="1" ht="12" customHeight="1" x14ac:dyDescent="0.25">
      <c r="A8" s="5"/>
      <c r="B8" s="5"/>
      <c r="C8" s="5"/>
      <c r="D8" s="5"/>
      <c r="E8" s="104"/>
      <c r="F8" s="105" t="s">
        <v>30</v>
      </c>
      <c r="G8" s="106">
        <v>4.0046296296296297E-3</v>
      </c>
      <c r="H8" s="107">
        <v>2</v>
      </c>
      <c r="I8" s="106">
        <v>4.1666666666666666E-3</v>
      </c>
      <c r="J8" s="104"/>
      <c r="K8" s="104"/>
      <c r="L8" s="28">
        <v>7</v>
      </c>
      <c r="M8" s="38">
        <f t="shared" si="0"/>
        <v>44368</v>
      </c>
      <c r="N8" s="38">
        <f t="shared" si="1"/>
        <v>44374</v>
      </c>
      <c r="O8" s="29">
        <v>0.75</v>
      </c>
      <c r="P8" s="29">
        <v>0.25</v>
      </c>
      <c r="Q8" s="29" t="s">
        <v>109</v>
      </c>
      <c r="S8" s="103">
        <f t="shared" si="2"/>
        <v>33</v>
      </c>
      <c r="T8" s="103">
        <v>0.6</v>
      </c>
      <c r="V8" s="105" t="s">
        <v>30</v>
      </c>
      <c r="W8" s="106">
        <v>2.8472222222222219E-3</v>
      </c>
      <c r="X8" s="107">
        <v>1.5</v>
      </c>
      <c r="Y8" s="106">
        <v>2.8935185185185188E-3</v>
      </c>
    </row>
    <row r="9" spans="1:25" s="81" customFormat="1" ht="12" customHeight="1" x14ac:dyDescent="0.25">
      <c r="A9" s="5"/>
      <c r="B9" s="5"/>
      <c r="C9" s="5"/>
      <c r="D9" s="5"/>
      <c r="E9" s="104"/>
      <c r="F9" s="105" t="s">
        <v>30</v>
      </c>
      <c r="G9" s="106">
        <v>4.1782407407407402E-3</v>
      </c>
      <c r="H9" s="107">
        <v>1.5</v>
      </c>
      <c r="I9" s="106">
        <v>4.5138888888888893E-3</v>
      </c>
      <c r="J9" s="104"/>
      <c r="K9" s="104"/>
      <c r="L9" s="28">
        <v>8</v>
      </c>
      <c r="M9" s="38">
        <f t="shared" si="0"/>
        <v>44375</v>
      </c>
      <c r="N9" s="38">
        <f t="shared" si="1"/>
        <v>44381</v>
      </c>
      <c r="O9" s="29">
        <v>0.25</v>
      </c>
      <c r="P9" s="29">
        <v>0.75</v>
      </c>
      <c r="Q9" s="29" t="s">
        <v>110</v>
      </c>
      <c r="S9" s="103">
        <f t="shared" si="2"/>
        <v>35</v>
      </c>
      <c r="T9" s="103">
        <v>0.7</v>
      </c>
      <c r="V9" s="105" t="s">
        <v>30</v>
      </c>
      <c r="W9" s="106">
        <v>2.9050925925925928E-3</v>
      </c>
      <c r="X9" s="107">
        <v>0.99999999999999989</v>
      </c>
      <c r="Y9" s="106">
        <v>2.9513888888888888E-3</v>
      </c>
    </row>
    <row r="10" spans="1:25" s="81" customFormat="1" ht="12" customHeight="1" x14ac:dyDescent="0.25">
      <c r="A10" s="5"/>
      <c r="B10" s="5"/>
      <c r="C10" s="113"/>
      <c r="D10" s="5"/>
      <c r="E10" s="104"/>
      <c r="F10" s="105" t="s">
        <v>30</v>
      </c>
      <c r="G10" s="106">
        <v>4.5254629629629629E-3</v>
      </c>
      <c r="H10" s="107">
        <v>1</v>
      </c>
      <c r="I10" s="106">
        <v>6.2499999999999995E-3</v>
      </c>
      <c r="J10" s="104"/>
      <c r="K10" s="104"/>
      <c r="L10" s="28">
        <v>9</v>
      </c>
      <c r="M10" s="38">
        <f t="shared" si="0"/>
        <v>44382</v>
      </c>
      <c r="N10" s="38">
        <f t="shared" si="1"/>
        <v>44388</v>
      </c>
      <c r="O10" s="29">
        <v>0.75</v>
      </c>
      <c r="P10" s="29">
        <v>0.25</v>
      </c>
      <c r="Q10" s="29" t="s">
        <v>109</v>
      </c>
      <c r="S10" s="103">
        <f t="shared" si="2"/>
        <v>37</v>
      </c>
      <c r="T10" s="103">
        <v>0.8</v>
      </c>
      <c r="V10" s="105" t="s">
        <v>30</v>
      </c>
      <c r="W10" s="106">
        <v>2.9629629629629628E-3</v>
      </c>
      <c r="X10" s="107">
        <v>0.6</v>
      </c>
      <c r="Y10" s="106">
        <v>3.0092592592592588E-3</v>
      </c>
    </row>
    <row r="11" spans="1:25" s="81" customFormat="1" ht="12" customHeight="1" x14ac:dyDescent="0.25">
      <c r="A11" s="5"/>
      <c r="B11" s="112"/>
      <c r="C11" s="112"/>
      <c r="D11" s="114"/>
      <c r="E11" s="104"/>
      <c r="F11" s="105" t="s">
        <v>30</v>
      </c>
      <c r="G11" s="106">
        <v>6.2615740740740748E-3</v>
      </c>
      <c r="H11" s="107">
        <v>0</v>
      </c>
      <c r="I11" s="105"/>
      <c r="J11" s="104"/>
      <c r="K11" s="104"/>
      <c r="L11" s="28">
        <v>10</v>
      </c>
      <c r="M11" s="38">
        <f t="shared" si="0"/>
        <v>44389</v>
      </c>
      <c r="N11" s="38">
        <f t="shared" si="1"/>
        <v>44395</v>
      </c>
      <c r="O11" s="29">
        <v>0.25</v>
      </c>
      <c r="P11" s="29">
        <v>0.75</v>
      </c>
      <c r="Q11" s="29" t="s">
        <v>110</v>
      </c>
      <c r="S11" s="103">
        <f t="shared" si="2"/>
        <v>39</v>
      </c>
      <c r="T11" s="103">
        <v>0.9</v>
      </c>
      <c r="V11" s="105" t="s">
        <v>30</v>
      </c>
      <c r="W11" s="106">
        <v>3.0208333333333333E-3</v>
      </c>
      <c r="X11" s="107">
        <v>0.30000000000000004</v>
      </c>
      <c r="Y11" s="106">
        <v>3.0671296296296297E-3</v>
      </c>
    </row>
    <row r="12" spans="1:25" s="81" customFormat="1" ht="12" customHeight="1" x14ac:dyDescent="0.25">
      <c r="A12" s="5"/>
      <c r="B12" s="112"/>
      <c r="C12" s="112"/>
      <c r="D12" s="114"/>
      <c r="E12" s="104"/>
      <c r="F12" s="105" t="s">
        <v>31</v>
      </c>
      <c r="G12" s="106">
        <v>1.1574074074074073E-5</v>
      </c>
      <c r="H12" s="107">
        <v>5</v>
      </c>
      <c r="I12" s="106">
        <v>2.7777777777777779E-3</v>
      </c>
      <c r="J12" s="104"/>
      <c r="K12" s="104"/>
      <c r="L12" s="28">
        <v>11</v>
      </c>
      <c r="M12" s="38">
        <f t="shared" si="0"/>
        <v>44396</v>
      </c>
      <c r="N12" s="38">
        <f t="shared" si="1"/>
        <v>44402</v>
      </c>
      <c r="O12" s="29">
        <v>0.75</v>
      </c>
      <c r="P12" s="29">
        <v>0.25</v>
      </c>
      <c r="Q12" s="29" t="s">
        <v>109</v>
      </c>
      <c r="S12" s="103">
        <f t="shared" si="2"/>
        <v>41</v>
      </c>
      <c r="T12" s="103">
        <v>1</v>
      </c>
      <c r="V12" s="105" t="s">
        <v>30</v>
      </c>
      <c r="W12" s="106">
        <v>3.0787037037037037E-3</v>
      </c>
      <c r="X12" s="107">
        <v>0.1</v>
      </c>
      <c r="Y12" s="106">
        <v>3.1134259259259257E-3</v>
      </c>
    </row>
    <row r="13" spans="1:25" s="81" customFormat="1" ht="12" customHeight="1" x14ac:dyDescent="0.25">
      <c r="A13" s="5"/>
      <c r="B13" s="112"/>
      <c r="C13" s="112"/>
      <c r="D13" s="114"/>
      <c r="E13" s="104"/>
      <c r="F13" s="105" t="s">
        <v>31</v>
      </c>
      <c r="G13" s="106">
        <v>2.7893518518518519E-3</v>
      </c>
      <c r="H13" s="107">
        <v>4.5</v>
      </c>
      <c r="I13" s="106">
        <v>2.9513888888888888E-3</v>
      </c>
      <c r="J13" s="104"/>
      <c r="K13" s="104"/>
      <c r="L13" s="28">
        <v>12</v>
      </c>
      <c r="M13" s="38">
        <f t="shared" si="0"/>
        <v>44403</v>
      </c>
      <c r="N13" s="38">
        <f t="shared" si="1"/>
        <v>44409</v>
      </c>
      <c r="O13" s="29">
        <v>0.25</v>
      </c>
      <c r="P13" s="29">
        <v>0.75</v>
      </c>
      <c r="Q13" s="29" t="s">
        <v>110</v>
      </c>
      <c r="S13" s="103">
        <f t="shared" si="2"/>
        <v>43</v>
      </c>
      <c r="T13" s="103">
        <v>1.1000000000000001</v>
      </c>
      <c r="V13" s="105" t="s">
        <v>30</v>
      </c>
      <c r="W13" s="106">
        <v>3.1249999999999997E-3</v>
      </c>
      <c r="X13" s="107">
        <v>0</v>
      </c>
      <c r="Y13" s="106"/>
    </row>
    <row r="14" spans="1:25" s="81" customFormat="1" ht="12" customHeight="1" x14ac:dyDescent="0.25">
      <c r="A14" s="5"/>
      <c r="B14" s="112"/>
      <c r="C14" s="112"/>
      <c r="D14" s="114"/>
      <c r="E14" s="104"/>
      <c r="F14" s="105" t="s">
        <v>31</v>
      </c>
      <c r="G14" s="106">
        <v>2.9629629629629628E-3</v>
      </c>
      <c r="H14" s="107">
        <v>4</v>
      </c>
      <c r="I14" s="106">
        <v>3.1249999999999997E-3</v>
      </c>
      <c r="J14" s="104"/>
      <c r="K14" s="104"/>
      <c r="L14" s="28">
        <v>13</v>
      </c>
      <c r="M14" s="38">
        <f t="shared" si="0"/>
        <v>44410</v>
      </c>
      <c r="N14" s="38">
        <f t="shared" si="1"/>
        <v>44416</v>
      </c>
      <c r="O14" s="29">
        <v>0.75</v>
      </c>
      <c r="P14" s="29">
        <v>0.25</v>
      </c>
      <c r="Q14" s="29" t="s">
        <v>109</v>
      </c>
      <c r="S14" s="103">
        <f t="shared" si="2"/>
        <v>45</v>
      </c>
      <c r="T14" s="103">
        <v>1.2</v>
      </c>
      <c r="V14" s="105" t="s">
        <v>31</v>
      </c>
      <c r="W14" s="106">
        <v>2.1412037037037038E-3</v>
      </c>
      <c r="X14" s="107">
        <v>6.6</v>
      </c>
      <c r="Y14" s="106">
        <v>2.1990740740740742E-3</v>
      </c>
    </row>
    <row r="15" spans="1:25" s="81" customFormat="1" ht="12" customHeight="1" x14ac:dyDescent="0.25">
      <c r="A15" s="5"/>
      <c r="B15" s="112"/>
      <c r="C15" s="112"/>
      <c r="D15" s="114"/>
      <c r="E15" s="104"/>
      <c r="F15" s="105" t="s">
        <v>31</v>
      </c>
      <c r="G15" s="106">
        <v>3.1365740740740742E-3</v>
      </c>
      <c r="H15" s="107">
        <v>3.5</v>
      </c>
      <c r="I15" s="106">
        <v>3.2986111111111111E-3</v>
      </c>
      <c r="J15" s="104"/>
      <c r="K15" s="104"/>
      <c r="L15" s="28">
        <v>14</v>
      </c>
      <c r="M15" s="38">
        <f t="shared" si="0"/>
        <v>44417</v>
      </c>
      <c r="N15" s="38">
        <f t="shared" si="1"/>
        <v>44423</v>
      </c>
      <c r="O15" s="29">
        <v>0.25</v>
      </c>
      <c r="P15" s="29">
        <v>0.75</v>
      </c>
      <c r="Q15" s="29" t="s">
        <v>110</v>
      </c>
      <c r="S15" s="103">
        <f t="shared" si="2"/>
        <v>47</v>
      </c>
      <c r="T15" s="103">
        <v>1.3</v>
      </c>
      <c r="V15" s="105" t="s">
        <v>31</v>
      </c>
      <c r="W15" s="106">
        <v>2.2106481481481478E-3</v>
      </c>
      <c r="X15" s="107">
        <v>5.5</v>
      </c>
      <c r="Y15" s="106">
        <v>2.2569444444444447E-3</v>
      </c>
    </row>
    <row r="16" spans="1:25" ht="12" customHeight="1" x14ac:dyDescent="0.25">
      <c r="B16" s="112"/>
      <c r="C16" s="112"/>
      <c r="D16" s="114"/>
      <c r="E16" s="5"/>
      <c r="F16" s="10" t="s">
        <v>31</v>
      </c>
      <c r="G16" s="11">
        <v>3.3101851851851851E-3</v>
      </c>
      <c r="H16" s="12">
        <v>3</v>
      </c>
      <c r="I16" s="11">
        <v>3.472222222222222E-3</v>
      </c>
      <c r="J16" s="5"/>
      <c r="K16" s="5"/>
      <c r="L16" s="109">
        <v>15</v>
      </c>
      <c r="M16" s="110">
        <f t="shared" si="0"/>
        <v>44424</v>
      </c>
      <c r="N16" s="110">
        <f t="shared" si="1"/>
        <v>44430</v>
      </c>
      <c r="O16" s="111">
        <v>0.5</v>
      </c>
      <c r="P16" s="111">
        <v>0.5</v>
      </c>
      <c r="Q16" s="111" t="s">
        <v>160</v>
      </c>
      <c r="S16" s="9">
        <f t="shared" si="2"/>
        <v>49</v>
      </c>
      <c r="T16" s="9">
        <v>1.4</v>
      </c>
      <c r="V16" s="10" t="s">
        <v>31</v>
      </c>
      <c r="W16" s="11">
        <v>2.2685185185185182E-3</v>
      </c>
      <c r="X16" s="12">
        <v>4.5</v>
      </c>
      <c r="Y16" s="11">
        <v>2.3148148148148151E-3</v>
      </c>
    </row>
    <row r="17" spans="2:25" ht="12" customHeight="1" x14ac:dyDescent="0.25">
      <c r="B17" s="112"/>
      <c r="C17" s="112"/>
      <c r="D17" s="114"/>
      <c r="E17" s="5"/>
      <c r="F17" s="10" t="s">
        <v>31</v>
      </c>
      <c r="G17" s="11">
        <v>3.483796296296296E-3</v>
      </c>
      <c r="H17" s="12">
        <v>2.5</v>
      </c>
      <c r="I17" s="11">
        <v>3.645833333333333E-3</v>
      </c>
      <c r="J17" s="5"/>
      <c r="K17" s="5"/>
      <c r="L17" s="5"/>
      <c r="M17" s="5"/>
      <c r="N17" s="5"/>
      <c r="O17" s="14"/>
      <c r="P17" s="14"/>
      <c r="Q17" s="14"/>
      <c r="S17" s="9">
        <f t="shared" si="2"/>
        <v>51</v>
      </c>
      <c r="T17" s="9">
        <v>1.5</v>
      </c>
      <c r="V17" s="10" t="s">
        <v>31</v>
      </c>
      <c r="W17" s="11">
        <v>2.3263888888888887E-3</v>
      </c>
      <c r="X17" s="12">
        <v>3.6</v>
      </c>
      <c r="Y17" s="11">
        <v>2.3726851851851851E-3</v>
      </c>
    </row>
    <row r="18" spans="2:25" ht="12" customHeight="1" x14ac:dyDescent="0.25">
      <c r="B18" s="112"/>
      <c r="C18" s="112"/>
      <c r="D18" s="114"/>
      <c r="E18" s="5"/>
      <c r="F18" s="10" t="s">
        <v>31</v>
      </c>
      <c r="G18" s="11">
        <v>3.6574074074074074E-3</v>
      </c>
      <c r="H18" s="12">
        <v>2</v>
      </c>
      <c r="I18" s="11">
        <v>3.8194444444444443E-3</v>
      </c>
      <c r="J18" s="5"/>
      <c r="K18" s="5"/>
      <c r="L18" s="5"/>
      <c r="M18" s="5"/>
      <c r="N18" s="5"/>
      <c r="S18" s="9">
        <f t="shared" si="2"/>
        <v>53</v>
      </c>
      <c r="T18" s="9">
        <v>1.6</v>
      </c>
      <c r="V18" s="10" t="s">
        <v>31</v>
      </c>
      <c r="W18" s="11">
        <v>2.3842592592592591E-3</v>
      </c>
      <c r="X18" s="12">
        <v>2.8</v>
      </c>
      <c r="Y18" s="11">
        <v>2.4305555555555556E-3</v>
      </c>
    </row>
    <row r="19" spans="2:25" ht="12" customHeight="1" x14ac:dyDescent="0.25">
      <c r="D19" s="5"/>
      <c r="E19" s="5"/>
      <c r="F19" s="10" t="s">
        <v>31</v>
      </c>
      <c r="G19" s="11">
        <v>3.8310185185185183E-3</v>
      </c>
      <c r="H19" s="12">
        <v>1.5</v>
      </c>
      <c r="I19" s="11">
        <v>4.1666666666666666E-3</v>
      </c>
      <c r="J19" s="5"/>
      <c r="K19" s="5"/>
      <c r="L19" s="5"/>
      <c r="M19" s="5"/>
      <c r="N19" s="5"/>
      <c r="S19" s="9">
        <f t="shared" si="2"/>
        <v>55</v>
      </c>
      <c r="T19" s="9">
        <v>1.7</v>
      </c>
      <c r="V19" s="10" t="s">
        <v>31</v>
      </c>
      <c r="W19" s="11">
        <v>2.4421296296296296E-3</v>
      </c>
      <c r="X19" s="12">
        <v>2.1</v>
      </c>
      <c r="Y19" s="11">
        <v>2.488425925925926E-3</v>
      </c>
    </row>
    <row r="20" spans="2:25" ht="12" customHeight="1" x14ac:dyDescent="0.25">
      <c r="E20" s="5"/>
      <c r="F20" s="10" t="s">
        <v>31</v>
      </c>
      <c r="G20" s="11">
        <v>4.1782407407407402E-3</v>
      </c>
      <c r="H20" s="12">
        <v>1</v>
      </c>
      <c r="I20" s="11">
        <v>5.5555555555555558E-3</v>
      </c>
      <c r="J20" s="5"/>
      <c r="K20" s="5"/>
      <c r="L20" s="5"/>
      <c r="N20" s="5"/>
      <c r="S20" s="9">
        <f t="shared" si="2"/>
        <v>57</v>
      </c>
      <c r="T20" s="9">
        <v>1.8</v>
      </c>
      <c r="V20" s="10" t="s">
        <v>31</v>
      </c>
      <c r="W20" s="11">
        <v>2.5000000000000001E-3</v>
      </c>
      <c r="X20" s="12">
        <v>1.5</v>
      </c>
      <c r="Y20" s="11">
        <v>2.5462962962962961E-3</v>
      </c>
    </row>
    <row r="21" spans="2:25" ht="12" customHeight="1" x14ac:dyDescent="0.25">
      <c r="E21" s="5"/>
      <c r="F21" s="10" t="s">
        <v>31</v>
      </c>
      <c r="G21" s="11">
        <v>5.5671296296296302E-3</v>
      </c>
      <c r="H21" s="12">
        <v>0</v>
      </c>
      <c r="I21" s="15"/>
      <c r="J21" s="5"/>
      <c r="K21" s="5"/>
      <c r="L21" s="5"/>
      <c r="M21" s="5"/>
      <c r="N21" s="5"/>
      <c r="S21" s="9">
        <f t="shared" si="2"/>
        <v>59</v>
      </c>
      <c r="T21" s="9">
        <v>1.9</v>
      </c>
      <c r="V21" s="10" t="s">
        <v>31</v>
      </c>
      <c r="W21" s="11">
        <v>2.5578703703703705E-3</v>
      </c>
      <c r="X21" s="12">
        <v>0.99999999999999989</v>
      </c>
      <c r="Y21" s="11">
        <v>2.6041666666666665E-3</v>
      </c>
    </row>
    <row r="22" spans="2:25" ht="12.75" customHeight="1" x14ac:dyDescent="0.25">
      <c r="S22" s="9">
        <f t="shared" si="2"/>
        <v>61</v>
      </c>
      <c r="T22" s="9">
        <v>2</v>
      </c>
      <c r="V22" s="10" t="s">
        <v>31</v>
      </c>
      <c r="W22" s="11">
        <v>2.615740740740741E-3</v>
      </c>
      <c r="X22" s="12">
        <v>0.6</v>
      </c>
      <c r="Y22" s="11">
        <v>2.6620370370370374E-3</v>
      </c>
    </row>
    <row r="23" spans="2:25" ht="12" customHeight="1" x14ac:dyDescent="0.25">
      <c r="S23" s="9">
        <f t="shared" si="2"/>
        <v>63</v>
      </c>
      <c r="T23" s="9">
        <v>2.1</v>
      </c>
      <c r="V23" s="10" t="s">
        <v>31</v>
      </c>
      <c r="W23" s="11">
        <v>2.673611111111111E-3</v>
      </c>
      <c r="X23" s="12">
        <v>0.30000000000000004</v>
      </c>
      <c r="Y23" s="11">
        <v>2.7199074074074074E-3</v>
      </c>
    </row>
    <row r="24" spans="2:25" ht="12" customHeight="1" x14ac:dyDescent="0.25">
      <c r="G24" s="116"/>
      <c r="I24" s="116"/>
      <c r="S24" s="9">
        <f t="shared" si="2"/>
        <v>65</v>
      </c>
      <c r="T24" s="9">
        <v>2.2000000000000002</v>
      </c>
      <c r="V24" s="10" t="s">
        <v>31</v>
      </c>
      <c r="W24" s="11">
        <v>2.7314814814814819E-3</v>
      </c>
      <c r="X24" s="12">
        <v>0.1</v>
      </c>
      <c r="Y24" s="11">
        <v>2.7662037037037034E-3</v>
      </c>
    </row>
    <row r="25" spans="2:25" ht="12" customHeight="1" x14ac:dyDescent="0.25">
      <c r="G25" s="116"/>
      <c r="I25" s="116"/>
      <c r="S25" s="9">
        <f t="shared" si="2"/>
        <v>67</v>
      </c>
      <c r="T25" s="9">
        <v>2.2999999999999998</v>
      </c>
      <c r="V25" s="10" t="s">
        <v>31</v>
      </c>
      <c r="W25" s="11">
        <v>2.7777777777777779E-3</v>
      </c>
      <c r="X25" s="12">
        <v>0</v>
      </c>
      <c r="Y25" s="11"/>
    </row>
    <row r="26" spans="2:25" ht="12" customHeight="1" x14ac:dyDescent="0.25">
      <c r="G26" s="116"/>
      <c r="I26" s="116"/>
      <c r="S26" s="9">
        <f t="shared" si="2"/>
        <v>69</v>
      </c>
      <c r="T26" s="9">
        <v>2.4</v>
      </c>
    </row>
    <row r="27" spans="2:25" ht="12" customHeight="1" x14ac:dyDescent="0.25">
      <c r="G27" s="116"/>
      <c r="I27" s="116"/>
      <c r="S27" s="9">
        <f t="shared" si="2"/>
        <v>71</v>
      </c>
      <c r="T27" s="9">
        <v>2.5</v>
      </c>
    </row>
    <row r="28" spans="2:25" ht="12" customHeight="1" x14ac:dyDescent="0.25">
      <c r="G28" s="116"/>
      <c r="I28" s="116"/>
      <c r="N28" s="38"/>
      <c r="S28" s="9">
        <f t="shared" si="2"/>
        <v>73</v>
      </c>
      <c r="T28" s="9">
        <v>2.6</v>
      </c>
    </row>
    <row r="29" spans="2:25" ht="12" customHeight="1" x14ac:dyDescent="0.25">
      <c r="G29" s="116"/>
      <c r="I29" s="116"/>
      <c r="S29" s="9">
        <f t="shared" si="2"/>
        <v>75</v>
      </c>
      <c r="T29" s="9">
        <v>2.7</v>
      </c>
    </row>
    <row r="30" spans="2:25" ht="12" customHeight="1" x14ac:dyDescent="0.25">
      <c r="G30" s="116"/>
      <c r="I30" s="116"/>
      <c r="S30" s="9">
        <f t="shared" si="2"/>
        <v>77</v>
      </c>
      <c r="T30" s="9">
        <v>2.8</v>
      </c>
    </row>
    <row r="31" spans="2:25" ht="12" customHeight="1" x14ac:dyDescent="0.25">
      <c r="G31" s="116"/>
      <c r="I31" s="116"/>
      <c r="S31" s="9">
        <f t="shared" si="2"/>
        <v>79</v>
      </c>
      <c r="T31" s="9">
        <v>2.9</v>
      </c>
    </row>
    <row r="32" spans="2:25" ht="12" customHeight="1" x14ac:dyDescent="0.25">
      <c r="G32" s="116"/>
      <c r="I32" s="116"/>
      <c r="S32" s="9">
        <f t="shared" si="2"/>
        <v>81</v>
      </c>
      <c r="T32" s="9">
        <v>3</v>
      </c>
    </row>
    <row r="33" spans="7:20" ht="12" customHeight="1" x14ac:dyDescent="0.25">
      <c r="G33" s="116"/>
      <c r="I33" s="116"/>
      <c r="S33" s="9">
        <f t="shared" si="2"/>
        <v>83</v>
      </c>
      <c r="T33" s="9">
        <v>3.1</v>
      </c>
    </row>
    <row r="34" spans="7:20" ht="12" customHeight="1" x14ac:dyDescent="0.25">
      <c r="G34" s="116"/>
      <c r="S34" s="9">
        <f t="shared" si="2"/>
        <v>85</v>
      </c>
      <c r="T34" s="9">
        <v>3.2</v>
      </c>
    </row>
    <row r="35" spans="7:20" ht="12" customHeight="1" x14ac:dyDescent="0.25">
      <c r="G35" s="116"/>
      <c r="H35" s="86"/>
      <c r="I35" s="116"/>
      <c r="S35" s="9">
        <f t="shared" si="2"/>
        <v>87</v>
      </c>
      <c r="T35" s="9">
        <v>3.3</v>
      </c>
    </row>
    <row r="36" spans="7:20" ht="12" customHeight="1" x14ac:dyDescent="0.25">
      <c r="G36" s="116"/>
      <c r="H36" s="86"/>
      <c r="I36" s="116"/>
      <c r="S36" s="9">
        <f t="shared" si="2"/>
        <v>89</v>
      </c>
      <c r="T36" s="9">
        <v>3.4</v>
      </c>
    </row>
    <row r="37" spans="7:20" ht="12" customHeight="1" x14ac:dyDescent="0.25">
      <c r="G37" s="116"/>
      <c r="H37" s="86"/>
      <c r="I37" s="116"/>
      <c r="S37" s="9">
        <f t="shared" si="2"/>
        <v>91</v>
      </c>
      <c r="T37" s="9">
        <v>3.5</v>
      </c>
    </row>
    <row r="38" spans="7:20" ht="12" customHeight="1" x14ac:dyDescent="0.25">
      <c r="G38" s="116"/>
      <c r="H38" s="86"/>
      <c r="I38" s="116"/>
      <c r="S38" s="9">
        <f t="shared" si="2"/>
        <v>93</v>
      </c>
      <c r="T38" s="9">
        <v>3.6</v>
      </c>
    </row>
    <row r="39" spans="7:20" ht="12" customHeight="1" x14ac:dyDescent="0.25">
      <c r="G39" s="116"/>
      <c r="H39" s="86"/>
      <c r="I39" s="116"/>
      <c r="S39" s="9">
        <f t="shared" si="2"/>
        <v>95</v>
      </c>
      <c r="T39" s="9">
        <v>3.7</v>
      </c>
    </row>
    <row r="40" spans="7:20" ht="12" customHeight="1" x14ac:dyDescent="0.25">
      <c r="G40" s="116"/>
      <c r="H40" s="86"/>
      <c r="I40" s="116"/>
      <c r="S40" s="9">
        <f t="shared" si="2"/>
        <v>97</v>
      </c>
      <c r="T40" s="9">
        <v>3.8</v>
      </c>
    </row>
    <row r="41" spans="7:20" ht="12" customHeight="1" x14ac:dyDescent="0.25">
      <c r="G41" s="116"/>
      <c r="H41" s="86"/>
      <c r="I41" s="116"/>
      <c r="S41" s="9">
        <f t="shared" si="2"/>
        <v>99</v>
      </c>
      <c r="T41" s="9">
        <v>3.9</v>
      </c>
    </row>
    <row r="42" spans="7:20" ht="12" customHeight="1" x14ac:dyDescent="0.25">
      <c r="G42" s="116"/>
      <c r="H42" s="86"/>
      <c r="I42" s="116"/>
      <c r="S42" s="9">
        <v>103</v>
      </c>
      <c r="T42" s="9">
        <v>4</v>
      </c>
    </row>
    <row r="43" spans="7:20" ht="12" customHeight="1" x14ac:dyDescent="0.25">
      <c r="G43" s="116"/>
      <c r="H43" s="86"/>
      <c r="I43" s="116"/>
      <c r="S43" s="9">
        <v>107</v>
      </c>
      <c r="T43" s="9">
        <v>4.0999999999999996</v>
      </c>
    </row>
    <row r="44" spans="7:20" ht="12" customHeight="1" x14ac:dyDescent="0.25">
      <c r="G44" s="116"/>
      <c r="H44" s="86"/>
      <c r="I44" s="116"/>
      <c r="S44" s="9">
        <v>111</v>
      </c>
      <c r="T44" s="9">
        <v>4.2</v>
      </c>
    </row>
    <row r="45" spans="7:20" ht="12" customHeight="1" x14ac:dyDescent="0.25">
      <c r="S45" s="9">
        <v>115</v>
      </c>
      <c r="T45" s="9">
        <v>4.3</v>
      </c>
    </row>
    <row r="46" spans="7:20" ht="12" customHeight="1" x14ac:dyDescent="0.25">
      <c r="S46" s="9">
        <v>119</v>
      </c>
      <c r="T46" s="9">
        <v>4.4000000000000004</v>
      </c>
    </row>
    <row r="47" spans="7:20" ht="12" customHeight="1" x14ac:dyDescent="0.25">
      <c r="S47" s="9">
        <v>123</v>
      </c>
      <c r="T47" s="9">
        <v>4.5</v>
      </c>
    </row>
    <row r="48" spans="7:20" ht="12" customHeight="1" x14ac:dyDescent="0.25">
      <c r="S48" s="9">
        <v>127</v>
      </c>
      <c r="T48" s="9">
        <v>4.5999999999999996</v>
      </c>
    </row>
    <row r="49" spans="19:20" ht="12" customHeight="1" x14ac:dyDescent="0.25">
      <c r="S49" s="9">
        <v>131</v>
      </c>
      <c r="T49" s="9">
        <v>4.7</v>
      </c>
    </row>
    <row r="50" spans="19:20" ht="12" customHeight="1" x14ac:dyDescent="0.25">
      <c r="S50" s="9">
        <v>135</v>
      </c>
      <c r="T50" s="9">
        <v>4.8</v>
      </c>
    </row>
    <row r="51" spans="19:20" ht="12" customHeight="1" x14ac:dyDescent="0.25">
      <c r="S51" s="9">
        <v>139</v>
      </c>
      <c r="T51" s="9">
        <v>4.9000000000000004</v>
      </c>
    </row>
    <row r="52" spans="19:20" ht="12" customHeight="1" x14ac:dyDescent="0.25">
      <c r="S52" s="9">
        <v>143</v>
      </c>
      <c r="T52" s="9">
        <v>5</v>
      </c>
    </row>
    <row r="53" spans="19:20" ht="12" customHeight="1" x14ac:dyDescent="0.25">
      <c r="S53" s="9">
        <v>147</v>
      </c>
      <c r="T53" s="9">
        <v>5.0999999999999996</v>
      </c>
    </row>
    <row r="54" spans="19:20" ht="12" customHeight="1" x14ac:dyDescent="0.25">
      <c r="S54" s="9">
        <v>151</v>
      </c>
      <c r="T54" s="9">
        <v>5.2</v>
      </c>
    </row>
    <row r="55" spans="19:20" ht="12" customHeight="1" x14ac:dyDescent="0.25">
      <c r="S55" s="9">
        <v>155</v>
      </c>
      <c r="T55" s="9">
        <v>5.3</v>
      </c>
    </row>
    <row r="56" spans="19:20" ht="12" customHeight="1" x14ac:dyDescent="0.25">
      <c r="S56" s="9">
        <v>159</v>
      </c>
      <c r="T56" s="9">
        <v>5.4</v>
      </c>
    </row>
    <row r="57" spans="19:20" ht="12" customHeight="1" x14ac:dyDescent="0.25">
      <c r="S57" s="9">
        <v>163</v>
      </c>
      <c r="T57" s="9">
        <v>5.5</v>
      </c>
    </row>
    <row r="58" spans="19:20" ht="12" customHeight="1" x14ac:dyDescent="0.25">
      <c r="S58" s="9">
        <v>167</v>
      </c>
      <c r="T58" s="9">
        <v>5.6</v>
      </c>
    </row>
    <row r="59" spans="19:20" ht="12" customHeight="1" x14ac:dyDescent="0.25">
      <c r="S59" s="9">
        <v>171</v>
      </c>
      <c r="T59" s="9">
        <v>5.7</v>
      </c>
    </row>
    <row r="60" spans="19:20" ht="12" customHeight="1" x14ac:dyDescent="0.25">
      <c r="S60" s="9">
        <v>175</v>
      </c>
      <c r="T60" s="9">
        <v>5.8</v>
      </c>
    </row>
    <row r="61" spans="19:20" ht="12" customHeight="1" x14ac:dyDescent="0.25">
      <c r="S61" s="9">
        <v>179</v>
      </c>
      <c r="T61" s="9">
        <v>5.9</v>
      </c>
    </row>
    <row r="62" spans="19:20" ht="12" customHeight="1" x14ac:dyDescent="0.25">
      <c r="S62" s="9">
        <v>183</v>
      </c>
      <c r="T62" s="9">
        <v>6</v>
      </c>
    </row>
    <row r="63" spans="19:20" ht="12" customHeight="1" x14ac:dyDescent="0.25">
      <c r="S63" s="9">
        <v>187</v>
      </c>
      <c r="T63" s="9">
        <v>6.1</v>
      </c>
    </row>
    <row r="64" spans="19:20" ht="12" customHeight="1" x14ac:dyDescent="0.25">
      <c r="S64" s="9">
        <v>191</v>
      </c>
      <c r="T64" s="9">
        <v>6.2</v>
      </c>
    </row>
    <row r="65" spans="19:20" ht="12" customHeight="1" x14ac:dyDescent="0.25">
      <c r="S65" s="9">
        <v>195</v>
      </c>
      <c r="T65" s="9">
        <v>6.3</v>
      </c>
    </row>
    <row r="66" spans="19:20" ht="12" customHeight="1" x14ac:dyDescent="0.25">
      <c r="S66" s="9">
        <v>199</v>
      </c>
      <c r="T66" s="9">
        <v>6.4</v>
      </c>
    </row>
    <row r="67" spans="19:20" ht="12" customHeight="1" x14ac:dyDescent="0.25">
      <c r="S67" s="9">
        <v>207</v>
      </c>
      <c r="T67" s="9">
        <v>6.5</v>
      </c>
    </row>
    <row r="68" spans="19:20" ht="12" customHeight="1" x14ac:dyDescent="0.25">
      <c r="S68" s="9">
        <v>215</v>
      </c>
      <c r="T68" s="9">
        <v>6.6</v>
      </c>
    </row>
    <row r="69" spans="19:20" ht="12" customHeight="1" x14ac:dyDescent="0.25">
      <c r="S69" s="9">
        <v>223</v>
      </c>
      <c r="T69" s="9">
        <v>6.7</v>
      </c>
    </row>
    <row r="70" spans="19:20" ht="12" customHeight="1" x14ac:dyDescent="0.25">
      <c r="S70" s="9">
        <v>231</v>
      </c>
      <c r="T70" s="9">
        <v>6.8</v>
      </c>
    </row>
    <row r="71" spans="19:20" ht="12" customHeight="1" x14ac:dyDescent="0.25">
      <c r="S71" s="9">
        <v>239</v>
      </c>
      <c r="T71" s="9">
        <v>6.9</v>
      </c>
    </row>
    <row r="72" spans="19:20" ht="12" customHeight="1" x14ac:dyDescent="0.25">
      <c r="S72" s="9">
        <v>247</v>
      </c>
      <c r="T72" s="9">
        <v>7</v>
      </c>
    </row>
    <row r="73" spans="19:20" ht="12" customHeight="1" x14ac:dyDescent="0.25">
      <c r="S73" s="9">
        <v>255</v>
      </c>
      <c r="T73" s="9">
        <v>7.1</v>
      </c>
    </row>
    <row r="74" spans="19:20" ht="12" customHeight="1" x14ac:dyDescent="0.25">
      <c r="S74" s="9">
        <v>263</v>
      </c>
      <c r="T74" s="9">
        <v>7.2</v>
      </c>
    </row>
    <row r="75" spans="19:20" ht="12" customHeight="1" x14ac:dyDescent="0.25">
      <c r="S75" s="9">
        <v>271</v>
      </c>
      <c r="T75" s="9">
        <v>7.3</v>
      </c>
    </row>
    <row r="76" spans="19:20" ht="12" customHeight="1" x14ac:dyDescent="0.25">
      <c r="S76" s="86"/>
      <c r="T76" s="86"/>
    </row>
    <row r="77" spans="19:20" ht="12" customHeight="1" x14ac:dyDescent="0.25">
      <c r="S77" s="86"/>
      <c r="T77" s="86"/>
    </row>
    <row r="78" spans="19:20" ht="12" customHeight="1" x14ac:dyDescent="0.25">
      <c r="S78" s="86"/>
      <c r="T78" s="86"/>
    </row>
    <row r="79" spans="19:20" ht="12" customHeight="1" x14ac:dyDescent="0.25">
      <c r="S79" s="86"/>
      <c r="T79" s="86"/>
    </row>
    <row r="80" spans="19:20" ht="12" customHeight="1" x14ac:dyDescent="0.25">
      <c r="S80" s="86"/>
      <c r="T80" s="86"/>
    </row>
    <row r="81" spans="19:20" ht="12" customHeight="1" x14ac:dyDescent="0.25">
      <c r="S81" s="86"/>
      <c r="T81" s="86"/>
    </row>
    <row r="82" spans="19:20" ht="12" customHeight="1" x14ac:dyDescent="0.25">
      <c r="S82" s="86"/>
      <c r="T82" s="86"/>
    </row>
    <row r="83" spans="19:20" ht="12" customHeight="1" x14ac:dyDescent="0.25">
      <c r="S83" s="86"/>
      <c r="T83" s="86"/>
    </row>
    <row r="84" spans="19:20" ht="12" customHeight="1" x14ac:dyDescent="0.25">
      <c r="S84" s="86"/>
      <c r="T84" s="86"/>
    </row>
    <row r="85" spans="19:20" ht="12" customHeight="1" x14ac:dyDescent="0.25">
      <c r="S85" s="86"/>
      <c r="T85" s="86"/>
    </row>
    <row r="86" spans="19:20" ht="12" customHeight="1" x14ac:dyDescent="0.25">
      <c r="S86" s="86"/>
      <c r="T86" s="86"/>
    </row>
    <row r="87" spans="19:20" ht="12" customHeight="1" x14ac:dyDescent="0.25">
      <c r="S87" s="86"/>
      <c r="T87" s="86"/>
    </row>
    <row r="88" spans="19:20" ht="12" customHeight="1" x14ac:dyDescent="0.25">
      <c r="S88" s="86"/>
      <c r="T88" s="86"/>
    </row>
    <row r="89" spans="19:20" ht="12" customHeight="1" x14ac:dyDescent="0.25">
      <c r="S89" s="86"/>
      <c r="T89" s="86"/>
    </row>
    <row r="90" spans="19:20" ht="12" customHeight="1" x14ac:dyDescent="0.25">
      <c r="S90" s="86"/>
      <c r="T90" s="86"/>
    </row>
    <row r="91" spans="19:20" ht="12" customHeight="1" x14ac:dyDescent="0.25">
      <c r="S91" s="86"/>
      <c r="T91" s="86"/>
    </row>
    <row r="92" spans="19:20" ht="12" customHeight="1" x14ac:dyDescent="0.25">
      <c r="S92" s="86"/>
      <c r="T92" s="86"/>
    </row>
    <row r="93" spans="19:20" ht="12" customHeight="1" x14ac:dyDescent="0.25">
      <c r="S93" s="86"/>
      <c r="T93" s="86"/>
    </row>
    <row r="94" spans="19:20" ht="12" customHeight="1" x14ac:dyDescent="0.25">
      <c r="S94" s="86"/>
      <c r="T94" s="86"/>
    </row>
    <row r="95" spans="19:20" ht="12" customHeight="1" x14ac:dyDescent="0.25">
      <c r="S95" s="86"/>
      <c r="T95" s="86"/>
    </row>
    <row r="96" spans="19:20" ht="12" customHeight="1" x14ac:dyDescent="0.25">
      <c r="S96" s="86"/>
      <c r="T96" s="86"/>
    </row>
    <row r="97" spans="19:20" ht="12" customHeight="1" x14ac:dyDescent="0.25">
      <c r="S97" s="86"/>
      <c r="T97" s="86"/>
    </row>
    <row r="98" spans="19:20" ht="12" customHeight="1" x14ac:dyDescent="0.25">
      <c r="S98" s="86"/>
      <c r="T98" s="86"/>
    </row>
    <row r="99" spans="19:20" ht="12" customHeight="1" x14ac:dyDescent="0.25">
      <c r="S99" s="86"/>
      <c r="T99" s="86"/>
    </row>
    <row r="100" spans="19:20" ht="12" customHeight="1" x14ac:dyDescent="0.25">
      <c r="S100" s="86"/>
      <c r="T100" s="86"/>
    </row>
    <row r="101" spans="19:20" ht="12" customHeight="1" x14ac:dyDescent="0.25">
      <c r="S101" s="86"/>
      <c r="T101" s="86"/>
    </row>
    <row r="102" spans="19:20" ht="12" customHeight="1" x14ac:dyDescent="0.25">
      <c r="S102" s="86"/>
      <c r="T102" s="86"/>
    </row>
    <row r="103" spans="19:20" ht="12" customHeight="1" x14ac:dyDescent="0.25">
      <c r="S103" s="86"/>
      <c r="T103" s="86"/>
    </row>
    <row r="104" spans="19:20" ht="12" customHeight="1" x14ac:dyDescent="0.25">
      <c r="S104" s="86"/>
      <c r="T104" s="86"/>
    </row>
    <row r="105" spans="19:20" ht="12" customHeight="1" x14ac:dyDescent="0.25">
      <c r="S105" s="86"/>
      <c r="T105" s="86"/>
    </row>
    <row r="106" spans="19:20" ht="12" customHeight="1" x14ac:dyDescent="0.25">
      <c r="S106" s="86"/>
      <c r="T106" s="86"/>
    </row>
    <row r="107" spans="19:20" ht="12" customHeight="1" x14ac:dyDescent="0.25">
      <c r="S107" s="86"/>
      <c r="T107" s="86"/>
    </row>
    <row r="108" spans="19:20" ht="12" customHeight="1" x14ac:dyDescent="0.25">
      <c r="S108" s="86"/>
      <c r="T108" s="86"/>
    </row>
    <row r="109" spans="19:20" ht="12" customHeight="1" x14ac:dyDescent="0.25">
      <c r="S109" s="86"/>
      <c r="T109" s="86"/>
    </row>
    <row r="110" spans="19:20" ht="12" customHeight="1" x14ac:dyDescent="0.25">
      <c r="S110" s="86"/>
      <c r="T110" s="86"/>
    </row>
    <row r="111" spans="19:20" ht="12" customHeight="1" x14ac:dyDescent="0.25">
      <c r="S111" s="86"/>
      <c r="T111" s="86"/>
    </row>
    <row r="112" spans="19:20" ht="12" customHeight="1" x14ac:dyDescent="0.25">
      <c r="S112" s="86"/>
      <c r="T112" s="86"/>
    </row>
    <row r="113" spans="19:20" ht="12" customHeight="1" x14ac:dyDescent="0.25">
      <c r="S113" s="86"/>
      <c r="T113" s="86"/>
    </row>
    <row r="114" spans="19:20" ht="12" customHeight="1" x14ac:dyDescent="0.25">
      <c r="S114" s="86"/>
      <c r="T114" s="86"/>
    </row>
    <row r="115" spans="19:20" ht="12" customHeight="1" x14ac:dyDescent="0.25">
      <c r="S115" s="86"/>
      <c r="T115" s="86"/>
    </row>
    <row r="116" spans="19:20" ht="12" customHeight="1" x14ac:dyDescent="0.25">
      <c r="S116" s="86"/>
      <c r="T116" s="86"/>
    </row>
    <row r="117" spans="19:20" ht="12" customHeight="1" x14ac:dyDescent="0.25">
      <c r="S117" s="86"/>
      <c r="T117" s="86"/>
    </row>
    <row r="118" spans="19:20" ht="12" customHeight="1" x14ac:dyDescent="0.25">
      <c r="S118" s="86"/>
      <c r="T118" s="86"/>
    </row>
    <row r="119" spans="19:20" ht="12" customHeight="1" x14ac:dyDescent="0.25">
      <c r="S119" s="86"/>
      <c r="T119" s="86"/>
    </row>
    <row r="120" spans="19:20" ht="12" customHeight="1" x14ac:dyDescent="0.25">
      <c r="S120" s="86"/>
      <c r="T120" s="86"/>
    </row>
    <row r="121" spans="19:20" ht="12" customHeight="1" x14ac:dyDescent="0.25">
      <c r="S121" s="86"/>
      <c r="T121" s="86"/>
    </row>
    <row r="122" spans="19:20" ht="12" customHeight="1" x14ac:dyDescent="0.25">
      <c r="S122" s="86"/>
      <c r="T122" s="86"/>
    </row>
    <row r="123" spans="19:20" ht="12" customHeight="1" x14ac:dyDescent="0.25">
      <c r="S123" s="86"/>
      <c r="T123" s="86"/>
    </row>
    <row r="124" spans="19:20" ht="12" customHeight="1" x14ac:dyDescent="0.25">
      <c r="S124" s="86"/>
      <c r="T124" s="86"/>
    </row>
    <row r="125" spans="19:20" ht="12" customHeight="1" x14ac:dyDescent="0.25">
      <c r="S125" s="86"/>
      <c r="T125" s="86"/>
    </row>
    <row r="126" spans="19:20" ht="12" customHeight="1" x14ac:dyDescent="0.25">
      <c r="S126" s="86"/>
      <c r="T126" s="86"/>
    </row>
    <row r="127" spans="19:20" ht="12" customHeight="1" x14ac:dyDescent="0.25">
      <c r="S127" s="86"/>
      <c r="T127" s="86"/>
    </row>
    <row r="128" spans="19:20" ht="12" customHeight="1" x14ac:dyDescent="0.25">
      <c r="S128" s="86"/>
      <c r="T128" s="86"/>
    </row>
    <row r="129" spans="19:20" ht="12" customHeight="1" x14ac:dyDescent="0.25">
      <c r="S129" s="86"/>
      <c r="T129" s="86"/>
    </row>
    <row r="130" spans="19:20" ht="12" customHeight="1" x14ac:dyDescent="0.25">
      <c r="S130" s="86"/>
      <c r="T130" s="86"/>
    </row>
    <row r="131" spans="19:20" ht="12" customHeight="1" x14ac:dyDescent="0.25">
      <c r="S131" s="86"/>
      <c r="T131" s="86"/>
    </row>
    <row r="132" spans="19:20" ht="12" customHeight="1" x14ac:dyDescent="0.25">
      <c r="S132" s="86"/>
      <c r="T132" s="86"/>
    </row>
    <row r="133" spans="19:20" ht="12" customHeight="1" x14ac:dyDescent="0.25">
      <c r="S133" s="86"/>
      <c r="T133" s="86"/>
    </row>
    <row r="134" spans="19:20" ht="12" customHeight="1" x14ac:dyDescent="0.25">
      <c r="S134" s="86"/>
      <c r="T134" s="86"/>
    </row>
    <row r="135" spans="19:20" ht="12" customHeight="1" x14ac:dyDescent="0.25">
      <c r="S135" s="86"/>
      <c r="T135" s="86"/>
    </row>
    <row r="136" spans="19:20" ht="12" customHeight="1" x14ac:dyDescent="0.25">
      <c r="S136" s="86"/>
      <c r="T136" s="86"/>
    </row>
    <row r="137" spans="19:20" ht="12" customHeight="1" x14ac:dyDescent="0.25">
      <c r="S137" s="86"/>
      <c r="T137" s="86"/>
    </row>
    <row r="138" spans="19:20" ht="12" customHeight="1" x14ac:dyDescent="0.25">
      <c r="S138" s="86"/>
      <c r="T138" s="86"/>
    </row>
    <row r="139" spans="19:20" ht="12" customHeight="1" x14ac:dyDescent="0.25">
      <c r="S139" s="86"/>
      <c r="T139" s="86"/>
    </row>
    <row r="140" spans="19:20" ht="12" customHeight="1" x14ac:dyDescent="0.25">
      <c r="S140" s="86"/>
      <c r="T140" s="86"/>
    </row>
    <row r="141" spans="19:20" ht="12" customHeight="1" x14ac:dyDescent="0.25">
      <c r="S141" s="86"/>
      <c r="T141" s="86"/>
    </row>
    <row r="142" spans="19:20" ht="12" customHeight="1" x14ac:dyDescent="0.25">
      <c r="S142" s="86"/>
      <c r="T142" s="86"/>
    </row>
    <row r="143" spans="19:20" ht="12" customHeight="1" x14ac:dyDescent="0.25">
      <c r="S143" s="86"/>
      <c r="T143" s="86"/>
    </row>
    <row r="144" spans="19:20" ht="12" customHeight="1" x14ac:dyDescent="0.25">
      <c r="S144" s="86"/>
      <c r="T144" s="86"/>
    </row>
    <row r="145" spans="19:20" ht="12" customHeight="1" x14ac:dyDescent="0.25">
      <c r="S145" s="86"/>
      <c r="T145" s="86"/>
    </row>
    <row r="146" spans="19:20" ht="12" customHeight="1" x14ac:dyDescent="0.25">
      <c r="S146" s="86"/>
      <c r="T146" s="86"/>
    </row>
  </sheetData>
  <autoFilter ref="L1:P16"/>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76"/>
  <sheetViews>
    <sheetView workbookViewId="0">
      <pane ySplit="1" topLeftCell="A22" activePane="bottomLeft" state="frozen"/>
      <selection pane="bottomLeft" activeCell="D38" sqref="D38"/>
    </sheetView>
  </sheetViews>
  <sheetFormatPr defaultRowHeight="14.4" x14ac:dyDescent="0.3"/>
  <cols>
    <col min="1" max="1" width="22.5546875" customWidth="1"/>
    <col min="3" max="3" width="9.109375" customWidth="1"/>
    <col min="4" max="4" width="10.5546875" bestFit="1" customWidth="1"/>
  </cols>
  <sheetData>
    <row r="1" spans="1:4" s="18" customFormat="1" x14ac:dyDescent="0.3">
      <c r="A1" s="18" t="s">
        <v>32</v>
      </c>
      <c r="B1" s="18" t="s">
        <v>75</v>
      </c>
      <c r="C1" s="18" t="s">
        <v>86</v>
      </c>
      <c r="D1" s="18" t="s">
        <v>105</v>
      </c>
    </row>
    <row r="2" spans="1:4" x14ac:dyDescent="0.3">
      <c r="A2" s="56" t="s">
        <v>96</v>
      </c>
      <c r="B2" t="s">
        <v>31</v>
      </c>
    </row>
    <row r="3" spans="1:4" x14ac:dyDescent="0.3">
      <c r="A3" t="s">
        <v>53</v>
      </c>
      <c r="B3" t="s">
        <v>31</v>
      </c>
    </row>
    <row r="4" spans="1:4" x14ac:dyDescent="0.3">
      <c r="A4" t="s">
        <v>51</v>
      </c>
      <c r="B4" t="s">
        <v>31</v>
      </c>
    </row>
    <row r="5" spans="1:4" x14ac:dyDescent="0.3">
      <c r="A5" s="56" t="s">
        <v>57</v>
      </c>
      <c r="B5" t="s">
        <v>31</v>
      </c>
    </row>
    <row r="6" spans="1:4" x14ac:dyDescent="0.3">
      <c r="A6" s="56" t="s">
        <v>99</v>
      </c>
      <c r="B6" t="s">
        <v>31</v>
      </c>
    </row>
    <row r="7" spans="1:4" x14ac:dyDescent="0.3">
      <c r="A7" t="s">
        <v>5</v>
      </c>
      <c r="B7" t="s">
        <v>30</v>
      </c>
    </row>
    <row r="8" spans="1:4" x14ac:dyDescent="0.3">
      <c r="A8" t="s">
        <v>80</v>
      </c>
      <c r="B8" t="s">
        <v>31</v>
      </c>
      <c r="C8">
        <v>0.4</v>
      </c>
    </row>
    <row r="9" spans="1:4" x14ac:dyDescent="0.3">
      <c r="A9" t="s">
        <v>65</v>
      </c>
      <c r="B9" t="s">
        <v>31</v>
      </c>
    </row>
    <row r="10" spans="1:4" x14ac:dyDescent="0.3">
      <c r="A10" t="s">
        <v>67</v>
      </c>
      <c r="B10" t="s">
        <v>31</v>
      </c>
    </row>
    <row r="11" spans="1:4" x14ac:dyDescent="0.3">
      <c r="A11" t="s">
        <v>64</v>
      </c>
      <c r="B11" t="s">
        <v>31</v>
      </c>
    </row>
    <row r="12" spans="1:4" x14ac:dyDescent="0.3">
      <c r="A12" t="s">
        <v>43</v>
      </c>
      <c r="B12" t="s">
        <v>31</v>
      </c>
    </row>
    <row r="13" spans="1:4" x14ac:dyDescent="0.3">
      <c r="A13" t="s">
        <v>48</v>
      </c>
      <c r="B13" t="s">
        <v>31</v>
      </c>
    </row>
    <row r="14" spans="1:4" x14ac:dyDescent="0.3">
      <c r="A14" t="s">
        <v>61</v>
      </c>
      <c r="B14" t="s">
        <v>31</v>
      </c>
    </row>
    <row r="15" spans="1:4" x14ac:dyDescent="0.3">
      <c r="A15" t="s">
        <v>66</v>
      </c>
      <c r="B15" t="s">
        <v>30</v>
      </c>
      <c r="C15">
        <v>0.7</v>
      </c>
    </row>
    <row r="16" spans="1:4" x14ac:dyDescent="0.3">
      <c r="A16" s="20" t="s">
        <v>58</v>
      </c>
      <c r="B16" t="s">
        <v>31</v>
      </c>
    </row>
    <row r="17" spans="1:3" x14ac:dyDescent="0.3">
      <c r="A17" s="20" t="s">
        <v>55</v>
      </c>
      <c r="B17" t="s">
        <v>31</v>
      </c>
    </row>
    <row r="18" spans="1:3" x14ac:dyDescent="0.3">
      <c r="A18" s="63" t="s">
        <v>45</v>
      </c>
      <c r="B18" t="s">
        <v>31</v>
      </c>
    </row>
    <row r="19" spans="1:3" x14ac:dyDescent="0.3">
      <c r="A19" s="56" t="s">
        <v>97</v>
      </c>
      <c r="B19" t="s">
        <v>30</v>
      </c>
    </row>
    <row r="20" spans="1:3" x14ac:dyDescent="0.3">
      <c r="A20" s="20" t="s">
        <v>60</v>
      </c>
      <c r="B20" t="s">
        <v>31</v>
      </c>
    </row>
    <row r="21" spans="1:3" x14ac:dyDescent="0.3">
      <c r="A21" s="20" t="s">
        <v>62</v>
      </c>
      <c r="B21" t="s">
        <v>31</v>
      </c>
    </row>
    <row r="22" spans="1:3" x14ac:dyDescent="0.3">
      <c r="A22" s="20" t="s">
        <v>102</v>
      </c>
      <c r="B22" t="s">
        <v>31</v>
      </c>
    </row>
    <row r="23" spans="1:3" x14ac:dyDescent="0.3">
      <c r="A23" s="20" t="s">
        <v>50</v>
      </c>
      <c r="B23" t="s">
        <v>31</v>
      </c>
      <c r="C23">
        <v>0.4</v>
      </c>
    </row>
    <row r="24" spans="1:3" x14ac:dyDescent="0.3">
      <c r="A24" s="56" t="s">
        <v>101</v>
      </c>
      <c r="B24" t="s">
        <v>31</v>
      </c>
    </row>
    <row r="25" spans="1:3" x14ac:dyDescent="0.3">
      <c r="A25" s="20" t="s">
        <v>100</v>
      </c>
      <c r="B25" t="s">
        <v>30</v>
      </c>
      <c r="C25">
        <v>0.4</v>
      </c>
    </row>
    <row r="26" spans="1:3" x14ac:dyDescent="0.3">
      <c r="A26" s="20" t="s">
        <v>52</v>
      </c>
      <c r="B26" t="s">
        <v>31</v>
      </c>
    </row>
    <row r="27" spans="1:3" x14ac:dyDescent="0.3">
      <c r="A27" s="20" t="s">
        <v>79</v>
      </c>
      <c r="B27" t="s">
        <v>31</v>
      </c>
    </row>
    <row r="28" spans="1:3" x14ac:dyDescent="0.3">
      <c r="A28" s="82" t="s">
        <v>98</v>
      </c>
      <c r="B28" t="s">
        <v>30</v>
      </c>
    </row>
    <row r="29" spans="1:3" x14ac:dyDescent="0.3">
      <c r="A29" t="s">
        <v>49</v>
      </c>
      <c r="B29" t="s">
        <v>31</v>
      </c>
    </row>
    <row r="30" spans="1:3" x14ac:dyDescent="0.3">
      <c r="A30" t="s">
        <v>63</v>
      </c>
      <c r="B30" t="s">
        <v>30</v>
      </c>
    </row>
    <row r="31" spans="1:3" x14ac:dyDescent="0.3">
      <c r="A31" t="s">
        <v>88</v>
      </c>
      <c r="B31" t="s">
        <v>31</v>
      </c>
    </row>
    <row r="32" spans="1:3" x14ac:dyDescent="0.3">
      <c r="A32" t="s">
        <v>103</v>
      </c>
      <c r="B32" t="s">
        <v>30</v>
      </c>
    </row>
    <row r="33" spans="1:2" x14ac:dyDescent="0.3">
      <c r="A33" s="56" t="s">
        <v>59</v>
      </c>
      <c r="B33" t="s">
        <v>31</v>
      </c>
    </row>
    <row r="34" spans="1:2" x14ac:dyDescent="0.3">
      <c r="A34" t="s">
        <v>56</v>
      </c>
      <c r="B34" t="s">
        <v>31</v>
      </c>
    </row>
    <row r="35" spans="1:2" x14ac:dyDescent="0.3">
      <c r="A35" s="56" t="s">
        <v>81</v>
      </c>
      <c r="B35" t="s">
        <v>31</v>
      </c>
    </row>
    <row r="36" spans="1:2" x14ac:dyDescent="0.3">
      <c r="A36" s="56" t="s">
        <v>104</v>
      </c>
      <c r="B36" t="s">
        <v>31</v>
      </c>
    </row>
    <row r="37" spans="1:2" x14ac:dyDescent="0.3">
      <c r="A37" s="56" t="s">
        <v>74</v>
      </c>
      <c r="B37" t="s">
        <v>31</v>
      </c>
    </row>
    <row r="38" spans="1:2" x14ac:dyDescent="0.3">
      <c r="A38" t="s">
        <v>47</v>
      </c>
      <c r="B38" t="s">
        <v>30</v>
      </c>
    </row>
    <row r="39" spans="1:2" x14ac:dyDescent="0.3">
      <c r="A39" t="s">
        <v>111</v>
      </c>
      <c r="B39" t="s">
        <v>31</v>
      </c>
    </row>
    <row r="40" spans="1:2" x14ac:dyDescent="0.3">
      <c r="A40" t="s">
        <v>112</v>
      </c>
      <c r="B40" t="s">
        <v>30</v>
      </c>
    </row>
    <row r="41" spans="1:2" x14ac:dyDescent="0.3">
      <c r="A41" t="s">
        <v>113</v>
      </c>
      <c r="B41" t="s">
        <v>31</v>
      </c>
    </row>
    <row r="42" spans="1:2" x14ac:dyDescent="0.3">
      <c r="A42" t="s">
        <v>114</v>
      </c>
      <c r="B42" t="s">
        <v>31</v>
      </c>
    </row>
    <row r="43" spans="1:2" x14ac:dyDescent="0.3">
      <c r="A43" t="s">
        <v>115</v>
      </c>
      <c r="B43" t="s">
        <v>31</v>
      </c>
    </row>
    <row r="44" spans="1:2" x14ac:dyDescent="0.3">
      <c r="A44" s="84" t="s">
        <v>116</v>
      </c>
      <c r="B44" t="s">
        <v>31</v>
      </c>
    </row>
    <row r="45" spans="1:2" x14ac:dyDescent="0.3">
      <c r="A45" t="s">
        <v>46</v>
      </c>
      <c r="B45" t="s">
        <v>30</v>
      </c>
    </row>
    <row r="46" spans="1:2" x14ac:dyDescent="0.3">
      <c r="A46" t="s">
        <v>117</v>
      </c>
      <c r="B46" t="s">
        <v>31</v>
      </c>
    </row>
    <row r="47" spans="1:2" x14ac:dyDescent="0.3">
      <c r="A47" t="s">
        <v>7</v>
      </c>
      <c r="B47" t="s">
        <v>31</v>
      </c>
    </row>
    <row r="48" spans="1:2" x14ac:dyDescent="0.3">
      <c r="A48" t="s">
        <v>118</v>
      </c>
      <c r="B48" t="s">
        <v>31</v>
      </c>
    </row>
    <row r="49" spans="1:4" x14ac:dyDescent="0.3">
      <c r="A49" t="s">
        <v>119</v>
      </c>
      <c r="B49" t="s">
        <v>31</v>
      </c>
    </row>
    <row r="50" spans="1:4" x14ac:dyDescent="0.3">
      <c r="A50" t="s">
        <v>120</v>
      </c>
      <c r="B50" t="s">
        <v>30</v>
      </c>
    </row>
    <row r="51" spans="1:4" x14ac:dyDescent="0.3">
      <c r="A51" t="s">
        <v>125</v>
      </c>
      <c r="B51" t="s">
        <v>30</v>
      </c>
    </row>
    <row r="52" spans="1:4" x14ac:dyDescent="0.3">
      <c r="A52" t="s">
        <v>54</v>
      </c>
      <c r="B52" t="s">
        <v>30</v>
      </c>
    </row>
    <row r="53" spans="1:4" x14ac:dyDescent="0.3">
      <c r="A53" t="s">
        <v>129</v>
      </c>
      <c r="B53" t="s">
        <v>30</v>
      </c>
    </row>
    <row r="54" spans="1:4" x14ac:dyDescent="0.3">
      <c r="A54" t="s">
        <v>131</v>
      </c>
      <c r="B54" t="s">
        <v>31</v>
      </c>
    </row>
    <row r="55" spans="1:4" x14ac:dyDescent="0.3">
      <c r="A55" t="s">
        <v>132</v>
      </c>
      <c r="B55" t="s">
        <v>31</v>
      </c>
    </row>
    <row r="56" spans="1:4" x14ac:dyDescent="0.3">
      <c r="A56" t="s">
        <v>130</v>
      </c>
      <c r="B56" t="s">
        <v>31</v>
      </c>
    </row>
    <row r="57" spans="1:4" x14ac:dyDescent="0.3">
      <c r="A57" t="s">
        <v>128</v>
      </c>
      <c r="B57" t="s">
        <v>31</v>
      </c>
    </row>
    <row r="58" spans="1:4" x14ac:dyDescent="0.3">
      <c r="A58" t="s">
        <v>133</v>
      </c>
      <c r="B58" t="s">
        <v>31</v>
      </c>
    </row>
    <row r="59" spans="1:4" x14ac:dyDescent="0.3">
      <c r="A59" t="s">
        <v>138</v>
      </c>
      <c r="B59" t="s">
        <v>31</v>
      </c>
      <c r="D59" s="82"/>
    </row>
    <row r="60" spans="1:4" x14ac:dyDescent="0.3">
      <c r="A60" t="s">
        <v>139</v>
      </c>
      <c r="B60" s="82" t="s">
        <v>31</v>
      </c>
      <c r="D60" s="82"/>
    </row>
    <row r="61" spans="1:4" x14ac:dyDescent="0.3">
      <c r="A61" t="s">
        <v>153</v>
      </c>
      <c r="B61" t="s">
        <v>30</v>
      </c>
    </row>
    <row r="62" spans="1:4" x14ac:dyDescent="0.3">
      <c r="A62" t="s">
        <v>154</v>
      </c>
      <c r="B62" t="s">
        <v>31</v>
      </c>
      <c r="C62" s="82">
        <v>0.4</v>
      </c>
      <c r="D62" s="82"/>
    </row>
    <row r="63" spans="1:4" x14ac:dyDescent="0.3">
      <c r="A63" t="s">
        <v>155</v>
      </c>
      <c r="B63" t="s">
        <v>31</v>
      </c>
      <c r="D63" s="82"/>
    </row>
    <row r="64" spans="1:4" x14ac:dyDescent="0.3">
      <c r="A64" t="s">
        <v>156</v>
      </c>
      <c r="B64" t="s">
        <v>30</v>
      </c>
      <c r="D64" s="82"/>
    </row>
    <row r="65" spans="1:4" x14ac:dyDescent="0.3">
      <c r="A65" t="s">
        <v>157</v>
      </c>
      <c r="B65" t="s">
        <v>30</v>
      </c>
      <c r="D65" s="82"/>
    </row>
    <row r="66" spans="1:4" x14ac:dyDescent="0.3">
      <c r="A66" t="s">
        <v>158</v>
      </c>
      <c r="B66" t="s">
        <v>31</v>
      </c>
      <c r="D66" s="82"/>
    </row>
    <row r="67" spans="1:4" x14ac:dyDescent="0.3">
      <c r="A67" t="s">
        <v>159</v>
      </c>
      <c r="B67" t="s">
        <v>30</v>
      </c>
      <c r="D67" s="82"/>
    </row>
    <row r="68" spans="1:4" x14ac:dyDescent="0.3">
      <c r="A68" t="s">
        <v>161</v>
      </c>
      <c r="B68" t="s">
        <v>30</v>
      </c>
      <c r="D68" s="82"/>
    </row>
    <row r="69" spans="1:4" x14ac:dyDescent="0.3">
      <c r="A69" t="s">
        <v>202</v>
      </c>
      <c r="B69" t="s">
        <v>30</v>
      </c>
      <c r="D69" t="s">
        <v>106</v>
      </c>
    </row>
    <row r="70" spans="1:4" x14ac:dyDescent="0.3">
      <c r="A70" t="s">
        <v>203</v>
      </c>
      <c r="B70" s="82" t="s">
        <v>30</v>
      </c>
      <c r="D70" s="82" t="s">
        <v>106</v>
      </c>
    </row>
    <row r="71" spans="1:4" x14ac:dyDescent="0.3">
      <c r="A71" t="s">
        <v>205</v>
      </c>
      <c r="B71" t="s">
        <v>31</v>
      </c>
      <c r="D71" s="82" t="s">
        <v>106</v>
      </c>
    </row>
    <row r="72" spans="1:4" x14ac:dyDescent="0.3">
      <c r="A72" t="s">
        <v>212</v>
      </c>
      <c r="B72" t="s">
        <v>30</v>
      </c>
      <c r="D72" s="82" t="s">
        <v>106</v>
      </c>
    </row>
    <row r="73" spans="1:4" x14ac:dyDescent="0.3">
      <c r="A73" t="s">
        <v>213</v>
      </c>
      <c r="B73" s="82" t="s">
        <v>30</v>
      </c>
      <c r="D73" s="82" t="s">
        <v>106</v>
      </c>
    </row>
    <row r="74" spans="1:4" x14ac:dyDescent="0.3">
      <c r="A74" t="s">
        <v>220</v>
      </c>
      <c r="B74" t="s">
        <v>31</v>
      </c>
      <c r="D74" s="82" t="s">
        <v>106</v>
      </c>
    </row>
    <row r="75" spans="1:4" x14ac:dyDescent="0.3">
      <c r="A75" t="s">
        <v>221</v>
      </c>
      <c r="B75" s="82" t="s">
        <v>31</v>
      </c>
      <c r="D75" s="82" t="s">
        <v>106</v>
      </c>
    </row>
    <row r="76" spans="1:4" x14ac:dyDescent="0.3">
      <c r="A76" t="s">
        <v>307</v>
      </c>
      <c r="B76" t="s">
        <v>30</v>
      </c>
      <c r="D76" s="82" t="s">
        <v>106</v>
      </c>
    </row>
  </sheetData>
  <autoFilter ref="A1:D68"/>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2"/>
  <sheetViews>
    <sheetView workbookViewId="0">
      <selection activeCell="K3" sqref="K3"/>
    </sheetView>
  </sheetViews>
  <sheetFormatPr defaultRowHeight="14.4" x14ac:dyDescent="0.3"/>
  <cols>
    <col min="1" max="1" width="23.77734375" bestFit="1" customWidth="1"/>
    <col min="7" max="7" width="46.44140625" customWidth="1"/>
  </cols>
  <sheetData>
    <row r="1" spans="1:17" s="82" customFormat="1" x14ac:dyDescent="0.3">
      <c r="A1" s="82" t="s">
        <v>32</v>
      </c>
      <c r="B1" s="82" t="s">
        <v>69</v>
      </c>
      <c r="H1" s="82">
        <v>1</v>
      </c>
      <c r="I1" s="82">
        <v>2</v>
      </c>
      <c r="J1" s="82">
        <v>3</v>
      </c>
      <c r="K1" s="82">
        <v>4</v>
      </c>
      <c r="L1" s="82">
        <v>5</v>
      </c>
      <c r="M1" s="82">
        <v>6</v>
      </c>
    </row>
    <row r="2" spans="1:17" x14ac:dyDescent="0.3">
      <c r="A2" t="s">
        <v>213</v>
      </c>
      <c r="B2">
        <v>30</v>
      </c>
      <c r="C2">
        <v>1</v>
      </c>
      <c r="F2" s="149"/>
      <c r="G2" t="s">
        <v>379</v>
      </c>
    </row>
    <row r="3" spans="1:17" x14ac:dyDescent="0.3">
      <c r="A3" t="s">
        <v>81</v>
      </c>
      <c r="B3" s="82">
        <v>21</v>
      </c>
      <c r="C3">
        <v>2</v>
      </c>
      <c r="F3" s="150"/>
      <c r="G3" s="82" t="s">
        <v>380</v>
      </c>
    </row>
    <row r="4" spans="1:17" x14ac:dyDescent="0.3">
      <c r="A4" t="s">
        <v>128</v>
      </c>
      <c r="B4" s="82">
        <v>20</v>
      </c>
      <c r="C4">
        <v>3</v>
      </c>
      <c r="F4" s="149"/>
      <c r="G4" t="s">
        <v>377</v>
      </c>
    </row>
    <row r="5" spans="1:17" x14ac:dyDescent="0.3">
      <c r="A5" t="s">
        <v>66</v>
      </c>
      <c r="B5" s="82">
        <v>19</v>
      </c>
      <c r="C5" s="82">
        <v>4</v>
      </c>
      <c r="F5" s="150"/>
      <c r="G5" s="82" t="s">
        <v>378</v>
      </c>
    </row>
    <row r="6" spans="1:17" x14ac:dyDescent="0.3">
      <c r="A6" t="s">
        <v>307</v>
      </c>
      <c r="B6" s="82">
        <v>17</v>
      </c>
      <c r="C6" s="82">
        <v>5</v>
      </c>
      <c r="F6" s="151"/>
      <c r="G6" s="82" t="s">
        <v>381</v>
      </c>
    </row>
    <row r="7" spans="1:17" x14ac:dyDescent="0.3">
      <c r="A7" t="s">
        <v>203</v>
      </c>
      <c r="B7" s="82">
        <v>16</v>
      </c>
      <c r="C7" s="82">
        <v>6</v>
      </c>
      <c r="F7" s="151"/>
      <c r="G7" s="82" t="s">
        <v>382</v>
      </c>
    </row>
    <row r="8" spans="1:17" x14ac:dyDescent="0.3">
      <c r="A8" t="s">
        <v>157</v>
      </c>
      <c r="B8" s="82">
        <v>15</v>
      </c>
      <c r="C8" s="82">
        <v>7</v>
      </c>
      <c r="F8" s="151"/>
      <c r="G8" s="82" t="s">
        <v>383</v>
      </c>
      <c r="Q8" s="82"/>
    </row>
    <row r="9" spans="1:17" x14ac:dyDescent="0.3">
      <c r="A9" t="s">
        <v>118</v>
      </c>
      <c r="B9" s="82">
        <v>14</v>
      </c>
      <c r="C9" s="82">
        <v>8</v>
      </c>
      <c r="F9" s="151"/>
      <c r="G9" s="82" t="s">
        <v>375</v>
      </c>
      <c r="Q9" s="82"/>
    </row>
    <row r="10" spans="1:17" x14ac:dyDescent="0.3">
      <c r="A10" t="s">
        <v>103</v>
      </c>
      <c r="B10" s="82">
        <v>13</v>
      </c>
      <c r="C10" s="82">
        <v>9</v>
      </c>
      <c r="F10" s="151"/>
      <c r="G10" s="82"/>
      <c r="Q10" s="82"/>
    </row>
    <row r="11" spans="1:17" x14ac:dyDescent="0.3">
      <c r="A11" t="s">
        <v>220</v>
      </c>
      <c r="B11" s="82">
        <v>12</v>
      </c>
      <c r="C11" s="82">
        <v>10</v>
      </c>
      <c r="F11" s="151"/>
      <c r="G11" s="82"/>
      <c r="Q11" s="82"/>
    </row>
    <row r="12" spans="1:17" x14ac:dyDescent="0.3">
      <c r="A12" t="s">
        <v>132</v>
      </c>
      <c r="B12" s="82">
        <v>11</v>
      </c>
      <c r="C12" s="82">
        <v>11</v>
      </c>
      <c r="F12" s="151"/>
      <c r="G12" s="82"/>
      <c r="Q12" s="82"/>
    </row>
    <row r="13" spans="1:17" x14ac:dyDescent="0.3">
      <c r="A13" t="s">
        <v>119</v>
      </c>
      <c r="B13" s="82">
        <v>10</v>
      </c>
      <c r="C13" s="82">
        <v>12</v>
      </c>
      <c r="F13" s="151"/>
      <c r="G13" s="82"/>
    </row>
    <row r="14" spans="1:17" x14ac:dyDescent="0.3">
      <c r="A14" t="s">
        <v>65</v>
      </c>
      <c r="B14" s="82">
        <v>8</v>
      </c>
      <c r="C14" s="82">
        <v>13</v>
      </c>
    </row>
    <row r="15" spans="1:17" x14ac:dyDescent="0.3">
      <c r="A15" t="s">
        <v>159</v>
      </c>
      <c r="B15" s="82">
        <v>7</v>
      </c>
      <c r="C15" s="82">
        <v>14</v>
      </c>
    </row>
    <row r="16" spans="1:17" x14ac:dyDescent="0.3">
      <c r="A16" t="s">
        <v>102</v>
      </c>
      <c r="B16" s="82">
        <v>5</v>
      </c>
      <c r="C16" s="82">
        <v>15</v>
      </c>
    </row>
    <row r="17" spans="1:3" x14ac:dyDescent="0.3">
      <c r="A17" t="s">
        <v>53</v>
      </c>
      <c r="B17" s="82">
        <v>4</v>
      </c>
      <c r="C17" s="82">
        <v>16</v>
      </c>
    </row>
    <row r="18" spans="1:3" x14ac:dyDescent="0.3">
      <c r="A18" t="s">
        <v>111</v>
      </c>
      <c r="B18" s="82">
        <v>3</v>
      </c>
      <c r="C18" s="82">
        <v>17</v>
      </c>
    </row>
    <row r="19" spans="1:3" x14ac:dyDescent="0.3">
      <c r="A19" t="s">
        <v>51</v>
      </c>
      <c r="B19" s="82">
        <v>2</v>
      </c>
      <c r="C19" s="82">
        <v>18</v>
      </c>
    </row>
    <row r="21" spans="1:3" s="82" customFormat="1" x14ac:dyDescent="0.3"/>
    <row r="22" spans="1:3" x14ac:dyDescent="0.3">
      <c r="A22" s="82" t="s">
        <v>213</v>
      </c>
    </row>
    <row r="23" spans="1:3" x14ac:dyDescent="0.3">
      <c r="A23" s="82" t="s">
        <v>81</v>
      </c>
    </row>
    <row r="24" spans="1:3" x14ac:dyDescent="0.3">
      <c r="A24" s="82" t="s">
        <v>81</v>
      </c>
    </row>
    <row r="25" spans="1:3" x14ac:dyDescent="0.3">
      <c r="A25" s="82" t="s">
        <v>128</v>
      </c>
    </row>
    <row r="26" spans="1:3" x14ac:dyDescent="0.3">
      <c r="A26" s="82" t="s">
        <v>128</v>
      </c>
    </row>
    <row r="27" spans="1:3" x14ac:dyDescent="0.3">
      <c r="A27" s="82" t="s">
        <v>128</v>
      </c>
    </row>
    <row r="28" spans="1:3" x14ac:dyDescent="0.3">
      <c r="A28" s="82" t="s">
        <v>66</v>
      </c>
    </row>
    <row r="29" spans="1:3" x14ac:dyDescent="0.3">
      <c r="A29" s="82" t="s">
        <v>66</v>
      </c>
    </row>
    <row r="30" spans="1:3" x14ac:dyDescent="0.3">
      <c r="A30" s="82" t="s">
        <v>66</v>
      </c>
    </row>
    <row r="31" spans="1:3" x14ac:dyDescent="0.3">
      <c r="A31" s="82" t="s">
        <v>66</v>
      </c>
    </row>
    <row r="32" spans="1:3" x14ac:dyDescent="0.3">
      <c r="A32" s="82" t="s">
        <v>307</v>
      </c>
    </row>
    <row r="33" spans="1:1" x14ac:dyDescent="0.3">
      <c r="A33" s="82" t="s">
        <v>307</v>
      </c>
    </row>
    <row r="34" spans="1:1" x14ac:dyDescent="0.3">
      <c r="A34" s="82" t="s">
        <v>307</v>
      </c>
    </row>
    <row r="35" spans="1:1" x14ac:dyDescent="0.3">
      <c r="A35" s="82" t="s">
        <v>307</v>
      </c>
    </row>
    <row r="36" spans="1:1" x14ac:dyDescent="0.3">
      <c r="A36" s="82" t="s">
        <v>307</v>
      </c>
    </row>
    <row r="37" spans="1:1" x14ac:dyDescent="0.3">
      <c r="A37" s="82" t="s">
        <v>203</v>
      </c>
    </row>
    <row r="38" spans="1:1" x14ac:dyDescent="0.3">
      <c r="A38" s="82" t="s">
        <v>203</v>
      </c>
    </row>
    <row r="39" spans="1:1" x14ac:dyDescent="0.3">
      <c r="A39" s="82" t="s">
        <v>203</v>
      </c>
    </row>
    <row r="40" spans="1:1" x14ac:dyDescent="0.3">
      <c r="A40" s="82" t="s">
        <v>203</v>
      </c>
    </row>
    <row r="41" spans="1:1" x14ac:dyDescent="0.3">
      <c r="A41" s="82" t="s">
        <v>203</v>
      </c>
    </row>
    <row r="42" spans="1:1" x14ac:dyDescent="0.3">
      <c r="A42" s="82" t="s">
        <v>203</v>
      </c>
    </row>
    <row r="43" spans="1:1" x14ac:dyDescent="0.3">
      <c r="A43" s="82" t="s">
        <v>157</v>
      </c>
    </row>
    <row r="44" spans="1:1" x14ac:dyDescent="0.3">
      <c r="A44" s="82" t="s">
        <v>157</v>
      </c>
    </row>
    <row r="45" spans="1:1" x14ac:dyDescent="0.3">
      <c r="A45" s="82" t="s">
        <v>157</v>
      </c>
    </row>
    <row r="46" spans="1:1" x14ac:dyDescent="0.3">
      <c r="A46" s="82" t="s">
        <v>157</v>
      </c>
    </row>
    <row r="47" spans="1:1" x14ac:dyDescent="0.3">
      <c r="A47" s="82" t="s">
        <v>157</v>
      </c>
    </row>
    <row r="48" spans="1:1" x14ac:dyDescent="0.3">
      <c r="A48" s="82" t="s">
        <v>157</v>
      </c>
    </row>
    <row r="49" spans="1:1" x14ac:dyDescent="0.3">
      <c r="A49" s="82" t="s">
        <v>157</v>
      </c>
    </row>
    <row r="50" spans="1:1" x14ac:dyDescent="0.3">
      <c r="A50" s="82" t="s">
        <v>118</v>
      </c>
    </row>
    <row r="51" spans="1:1" x14ac:dyDescent="0.3">
      <c r="A51" s="82" t="s">
        <v>118</v>
      </c>
    </row>
    <row r="52" spans="1:1" x14ac:dyDescent="0.3">
      <c r="A52" s="82" t="s">
        <v>118</v>
      </c>
    </row>
    <row r="53" spans="1:1" x14ac:dyDescent="0.3">
      <c r="A53" s="82" t="s">
        <v>118</v>
      </c>
    </row>
    <row r="54" spans="1:1" x14ac:dyDescent="0.3">
      <c r="A54" s="82" t="s">
        <v>118</v>
      </c>
    </row>
    <row r="55" spans="1:1" x14ac:dyDescent="0.3">
      <c r="A55" s="82" t="s">
        <v>118</v>
      </c>
    </row>
    <row r="56" spans="1:1" x14ac:dyDescent="0.3">
      <c r="A56" s="82" t="s">
        <v>118</v>
      </c>
    </row>
    <row r="57" spans="1:1" x14ac:dyDescent="0.3">
      <c r="A57" s="82" t="s">
        <v>118</v>
      </c>
    </row>
    <row r="58" spans="1:1" x14ac:dyDescent="0.3">
      <c r="A58" s="82" t="s">
        <v>103</v>
      </c>
    </row>
    <row r="59" spans="1:1" x14ac:dyDescent="0.3">
      <c r="A59" s="82" t="s">
        <v>103</v>
      </c>
    </row>
    <row r="60" spans="1:1" x14ac:dyDescent="0.3">
      <c r="A60" s="82" t="s">
        <v>103</v>
      </c>
    </row>
    <row r="61" spans="1:1" x14ac:dyDescent="0.3">
      <c r="A61" s="82" t="s">
        <v>103</v>
      </c>
    </row>
    <row r="62" spans="1:1" x14ac:dyDescent="0.3">
      <c r="A62" s="82" t="s">
        <v>103</v>
      </c>
    </row>
    <row r="63" spans="1:1" x14ac:dyDescent="0.3">
      <c r="A63" s="82" t="s">
        <v>103</v>
      </c>
    </row>
    <row r="64" spans="1:1" x14ac:dyDescent="0.3">
      <c r="A64" s="82" t="s">
        <v>103</v>
      </c>
    </row>
    <row r="65" spans="1:1" x14ac:dyDescent="0.3">
      <c r="A65" s="82" t="s">
        <v>103</v>
      </c>
    </row>
    <row r="66" spans="1:1" x14ac:dyDescent="0.3">
      <c r="A66" s="82" t="s">
        <v>103</v>
      </c>
    </row>
    <row r="67" spans="1:1" x14ac:dyDescent="0.3">
      <c r="A67" s="82" t="s">
        <v>220</v>
      </c>
    </row>
    <row r="68" spans="1:1" x14ac:dyDescent="0.3">
      <c r="A68" s="82" t="s">
        <v>220</v>
      </c>
    </row>
    <row r="69" spans="1:1" x14ac:dyDescent="0.3">
      <c r="A69" s="82" t="s">
        <v>220</v>
      </c>
    </row>
    <row r="70" spans="1:1" x14ac:dyDescent="0.3">
      <c r="A70" s="82" t="s">
        <v>220</v>
      </c>
    </row>
    <row r="71" spans="1:1" x14ac:dyDescent="0.3">
      <c r="A71" s="82" t="s">
        <v>220</v>
      </c>
    </row>
    <row r="72" spans="1:1" x14ac:dyDescent="0.3">
      <c r="A72" s="82" t="s">
        <v>220</v>
      </c>
    </row>
    <row r="73" spans="1:1" x14ac:dyDescent="0.3">
      <c r="A73" s="82" t="s">
        <v>220</v>
      </c>
    </row>
    <row r="74" spans="1:1" x14ac:dyDescent="0.3">
      <c r="A74" s="82" t="s">
        <v>220</v>
      </c>
    </row>
    <row r="75" spans="1:1" x14ac:dyDescent="0.3">
      <c r="A75" s="82" t="s">
        <v>220</v>
      </c>
    </row>
    <row r="76" spans="1:1" x14ac:dyDescent="0.3">
      <c r="A76" s="82" t="s">
        <v>220</v>
      </c>
    </row>
    <row r="77" spans="1:1" x14ac:dyDescent="0.3">
      <c r="A77" s="82" t="s">
        <v>132</v>
      </c>
    </row>
    <row r="78" spans="1:1" x14ac:dyDescent="0.3">
      <c r="A78" s="82" t="s">
        <v>132</v>
      </c>
    </row>
    <row r="79" spans="1:1" x14ac:dyDescent="0.3">
      <c r="A79" s="82" t="s">
        <v>132</v>
      </c>
    </row>
    <row r="80" spans="1:1" x14ac:dyDescent="0.3">
      <c r="A80" s="82" t="s">
        <v>132</v>
      </c>
    </row>
    <row r="81" spans="1:1" x14ac:dyDescent="0.3">
      <c r="A81" s="82" t="s">
        <v>132</v>
      </c>
    </row>
    <row r="82" spans="1:1" x14ac:dyDescent="0.3">
      <c r="A82" s="82" t="s">
        <v>132</v>
      </c>
    </row>
    <row r="83" spans="1:1" x14ac:dyDescent="0.3">
      <c r="A83" s="82" t="s">
        <v>132</v>
      </c>
    </row>
    <row r="84" spans="1:1" x14ac:dyDescent="0.3">
      <c r="A84" s="82" t="s">
        <v>132</v>
      </c>
    </row>
    <row r="85" spans="1:1" x14ac:dyDescent="0.3">
      <c r="A85" s="82" t="s">
        <v>132</v>
      </c>
    </row>
    <row r="86" spans="1:1" x14ac:dyDescent="0.3">
      <c r="A86" s="82" t="s">
        <v>132</v>
      </c>
    </row>
    <row r="87" spans="1:1" x14ac:dyDescent="0.3">
      <c r="A87" s="82" t="s">
        <v>132</v>
      </c>
    </row>
    <row r="88" spans="1:1" x14ac:dyDescent="0.3">
      <c r="A88" s="82" t="s">
        <v>119</v>
      </c>
    </row>
    <row r="89" spans="1:1" x14ac:dyDescent="0.3">
      <c r="A89" s="82" t="s">
        <v>119</v>
      </c>
    </row>
    <row r="90" spans="1:1" x14ac:dyDescent="0.3">
      <c r="A90" s="82" t="s">
        <v>119</v>
      </c>
    </row>
    <row r="91" spans="1:1" x14ac:dyDescent="0.3">
      <c r="A91" s="82" t="s">
        <v>119</v>
      </c>
    </row>
    <row r="92" spans="1:1" x14ac:dyDescent="0.3">
      <c r="A92" s="82" t="s">
        <v>119</v>
      </c>
    </row>
    <row r="93" spans="1:1" x14ac:dyDescent="0.3">
      <c r="A93" s="82" t="s">
        <v>119</v>
      </c>
    </row>
    <row r="94" spans="1:1" x14ac:dyDescent="0.3">
      <c r="A94" s="82" t="s">
        <v>119</v>
      </c>
    </row>
    <row r="95" spans="1:1" x14ac:dyDescent="0.3">
      <c r="A95" s="82" t="s">
        <v>119</v>
      </c>
    </row>
    <row r="96" spans="1:1" x14ac:dyDescent="0.3">
      <c r="A96" s="82" t="s">
        <v>119</v>
      </c>
    </row>
    <row r="97" spans="1:1" x14ac:dyDescent="0.3">
      <c r="A97" s="82" t="s">
        <v>119</v>
      </c>
    </row>
    <row r="98" spans="1:1" x14ac:dyDescent="0.3">
      <c r="A98" s="82" t="s">
        <v>119</v>
      </c>
    </row>
    <row r="99" spans="1:1" x14ac:dyDescent="0.3">
      <c r="A99" s="82" t="s">
        <v>119</v>
      </c>
    </row>
    <row r="100" spans="1:1" x14ac:dyDescent="0.3">
      <c r="A100" s="82" t="s">
        <v>65</v>
      </c>
    </row>
    <row r="101" spans="1:1" x14ac:dyDescent="0.3">
      <c r="A101" s="82" t="s">
        <v>65</v>
      </c>
    </row>
    <row r="102" spans="1:1" x14ac:dyDescent="0.3">
      <c r="A102" s="82" t="s">
        <v>65</v>
      </c>
    </row>
    <row r="103" spans="1:1" x14ac:dyDescent="0.3">
      <c r="A103" s="82" t="s">
        <v>65</v>
      </c>
    </row>
    <row r="104" spans="1:1" x14ac:dyDescent="0.3">
      <c r="A104" s="82" t="s">
        <v>65</v>
      </c>
    </row>
    <row r="105" spans="1:1" x14ac:dyDescent="0.3">
      <c r="A105" s="82" t="s">
        <v>65</v>
      </c>
    </row>
    <row r="106" spans="1:1" x14ac:dyDescent="0.3">
      <c r="A106" s="82" t="s">
        <v>65</v>
      </c>
    </row>
    <row r="107" spans="1:1" x14ac:dyDescent="0.3">
      <c r="A107" s="82" t="s">
        <v>65</v>
      </c>
    </row>
    <row r="108" spans="1:1" x14ac:dyDescent="0.3">
      <c r="A108" s="82" t="s">
        <v>65</v>
      </c>
    </row>
    <row r="109" spans="1:1" x14ac:dyDescent="0.3">
      <c r="A109" s="82" t="s">
        <v>65</v>
      </c>
    </row>
    <row r="110" spans="1:1" x14ac:dyDescent="0.3">
      <c r="A110" s="82" t="s">
        <v>65</v>
      </c>
    </row>
    <row r="111" spans="1:1" x14ac:dyDescent="0.3">
      <c r="A111" s="82" t="s">
        <v>65</v>
      </c>
    </row>
    <row r="112" spans="1:1" x14ac:dyDescent="0.3">
      <c r="A112" s="82" t="s">
        <v>65</v>
      </c>
    </row>
    <row r="113" spans="1:1" x14ac:dyDescent="0.3">
      <c r="A113" s="82" t="s">
        <v>159</v>
      </c>
    </row>
    <row r="114" spans="1:1" x14ac:dyDescent="0.3">
      <c r="A114" s="82" t="s">
        <v>159</v>
      </c>
    </row>
    <row r="115" spans="1:1" x14ac:dyDescent="0.3">
      <c r="A115" s="82" t="s">
        <v>159</v>
      </c>
    </row>
    <row r="116" spans="1:1" x14ac:dyDescent="0.3">
      <c r="A116" s="82" t="s">
        <v>159</v>
      </c>
    </row>
    <row r="117" spans="1:1" x14ac:dyDescent="0.3">
      <c r="A117" s="82" t="s">
        <v>159</v>
      </c>
    </row>
    <row r="118" spans="1:1" x14ac:dyDescent="0.3">
      <c r="A118" s="82" t="s">
        <v>159</v>
      </c>
    </row>
    <row r="119" spans="1:1" x14ac:dyDescent="0.3">
      <c r="A119" s="82" t="s">
        <v>159</v>
      </c>
    </row>
    <row r="120" spans="1:1" x14ac:dyDescent="0.3">
      <c r="A120" s="82" t="s">
        <v>159</v>
      </c>
    </row>
    <row r="121" spans="1:1" x14ac:dyDescent="0.3">
      <c r="A121" s="82" t="s">
        <v>159</v>
      </c>
    </row>
    <row r="122" spans="1:1" x14ac:dyDescent="0.3">
      <c r="A122" s="82" t="s">
        <v>159</v>
      </c>
    </row>
    <row r="123" spans="1:1" x14ac:dyDescent="0.3">
      <c r="A123" s="82" t="s">
        <v>159</v>
      </c>
    </row>
    <row r="124" spans="1:1" x14ac:dyDescent="0.3">
      <c r="A124" s="82" t="s">
        <v>159</v>
      </c>
    </row>
    <row r="125" spans="1:1" x14ac:dyDescent="0.3">
      <c r="A125" s="82" t="s">
        <v>159</v>
      </c>
    </row>
    <row r="126" spans="1:1" x14ac:dyDescent="0.3">
      <c r="A126" s="82" t="s">
        <v>159</v>
      </c>
    </row>
    <row r="127" spans="1:1" x14ac:dyDescent="0.3">
      <c r="A127" s="82" t="s">
        <v>102</v>
      </c>
    </row>
    <row r="128" spans="1:1" x14ac:dyDescent="0.3">
      <c r="A128" s="82" t="s">
        <v>102</v>
      </c>
    </row>
    <row r="129" spans="1:1" x14ac:dyDescent="0.3">
      <c r="A129" s="82" t="s">
        <v>102</v>
      </c>
    </row>
    <row r="130" spans="1:1" x14ac:dyDescent="0.3">
      <c r="A130" s="82" t="s">
        <v>102</v>
      </c>
    </row>
    <row r="131" spans="1:1" x14ac:dyDescent="0.3">
      <c r="A131" s="82" t="s">
        <v>102</v>
      </c>
    </row>
    <row r="132" spans="1:1" x14ac:dyDescent="0.3">
      <c r="A132" s="82" t="s">
        <v>102</v>
      </c>
    </row>
    <row r="133" spans="1:1" x14ac:dyDescent="0.3">
      <c r="A133" s="82" t="s">
        <v>102</v>
      </c>
    </row>
    <row r="134" spans="1:1" x14ac:dyDescent="0.3">
      <c r="A134" s="82" t="s">
        <v>102</v>
      </c>
    </row>
    <row r="135" spans="1:1" x14ac:dyDescent="0.3">
      <c r="A135" s="82" t="s">
        <v>102</v>
      </c>
    </row>
    <row r="136" spans="1:1" x14ac:dyDescent="0.3">
      <c r="A136" s="82" t="s">
        <v>102</v>
      </c>
    </row>
    <row r="137" spans="1:1" x14ac:dyDescent="0.3">
      <c r="A137" s="82" t="s">
        <v>102</v>
      </c>
    </row>
    <row r="138" spans="1:1" x14ac:dyDescent="0.3">
      <c r="A138" s="82" t="s">
        <v>102</v>
      </c>
    </row>
    <row r="139" spans="1:1" x14ac:dyDescent="0.3">
      <c r="A139" s="82" t="s">
        <v>102</v>
      </c>
    </row>
    <row r="140" spans="1:1" x14ac:dyDescent="0.3">
      <c r="A140" s="82" t="s">
        <v>102</v>
      </c>
    </row>
    <row r="141" spans="1:1" x14ac:dyDescent="0.3">
      <c r="A141" s="82" t="s">
        <v>102</v>
      </c>
    </row>
    <row r="142" spans="1:1" x14ac:dyDescent="0.3">
      <c r="A142" s="82" t="s">
        <v>53</v>
      </c>
    </row>
    <row r="143" spans="1:1" x14ac:dyDescent="0.3">
      <c r="A143" s="82" t="s">
        <v>53</v>
      </c>
    </row>
    <row r="144" spans="1:1" x14ac:dyDescent="0.3">
      <c r="A144" s="82" t="s">
        <v>53</v>
      </c>
    </row>
    <row r="145" spans="1:1" x14ac:dyDescent="0.3">
      <c r="A145" s="82" t="s">
        <v>53</v>
      </c>
    </row>
    <row r="146" spans="1:1" x14ac:dyDescent="0.3">
      <c r="A146" s="82" t="s">
        <v>53</v>
      </c>
    </row>
    <row r="147" spans="1:1" x14ac:dyDescent="0.3">
      <c r="A147" s="82" t="s">
        <v>53</v>
      </c>
    </row>
    <row r="148" spans="1:1" x14ac:dyDescent="0.3">
      <c r="A148" s="82" t="s">
        <v>53</v>
      </c>
    </row>
    <row r="149" spans="1:1" x14ac:dyDescent="0.3">
      <c r="A149" s="82" t="s">
        <v>53</v>
      </c>
    </row>
    <row r="150" spans="1:1" x14ac:dyDescent="0.3">
      <c r="A150" s="82" t="s">
        <v>53</v>
      </c>
    </row>
    <row r="151" spans="1:1" x14ac:dyDescent="0.3">
      <c r="A151" s="82" t="s">
        <v>53</v>
      </c>
    </row>
    <row r="152" spans="1:1" x14ac:dyDescent="0.3">
      <c r="A152" s="82" t="s">
        <v>53</v>
      </c>
    </row>
    <row r="153" spans="1:1" x14ac:dyDescent="0.3">
      <c r="A153" s="82" t="s">
        <v>53</v>
      </c>
    </row>
    <row r="154" spans="1:1" x14ac:dyDescent="0.3">
      <c r="A154" s="82" t="s">
        <v>53</v>
      </c>
    </row>
    <row r="155" spans="1:1" x14ac:dyDescent="0.3">
      <c r="A155" s="82" t="s">
        <v>53</v>
      </c>
    </row>
    <row r="156" spans="1:1" x14ac:dyDescent="0.3">
      <c r="A156" s="82" t="s">
        <v>53</v>
      </c>
    </row>
    <row r="157" spans="1:1" x14ac:dyDescent="0.3">
      <c r="A157" s="82" t="s">
        <v>53</v>
      </c>
    </row>
    <row r="158" spans="1:1" x14ac:dyDescent="0.3">
      <c r="A158" s="82" t="s">
        <v>111</v>
      </c>
    </row>
    <row r="159" spans="1:1" x14ac:dyDescent="0.3">
      <c r="A159" s="82" t="s">
        <v>111</v>
      </c>
    </row>
    <row r="160" spans="1:1" x14ac:dyDescent="0.3">
      <c r="A160" s="82" t="s">
        <v>111</v>
      </c>
    </row>
    <row r="161" spans="1:1" x14ac:dyDescent="0.3">
      <c r="A161" s="82" t="s">
        <v>111</v>
      </c>
    </row>
    <row r="162" spans="1:1" x14ac:dyDescent="0.3">
      <c r="A162" s="82" t="s">
        <v>111</v>
      </c>
    </row>
    <row r="163" spans="1:1" x14ac:dyDescent="0.3">
      <c r="A163" s="82" t="s">
        <v>111</v>
      </c>
    </row>
    <row r="164" spans="1:1" x14ac:dyDescent="0.3">
      <c r="A164" s="82" t="s">
        <v>111</v>
      </c>
    </row>
    <row r="165" spans="1:1" x14ac:dyDescent="0.3">
      <c r="A165" s="82" t="s">
        <v>111</v>
      </c>
    </row>
    <row r="166" spans="1:1" x14ac:dyDescent="0.3">
      <c r="A166" s="82" t="s">
        <v>111</v>
      </c>
    </row>
    <row r="167" spans="1:1" x14ac:dyDescent="0.3">
      <c r="A167" s="82" t="s">
        <v>111</v>
      </c>
    </row>
    <row r="168" spans="1:1" x14ac:dyDescent="0.3">
      <c r="A168" s="82" t="s">
        <v>111</v>
      </c>
    </row>
    <row r="169" spans="1:1" x14ac:dyDescent="0.3">
      <c r="A169" s="82" t="s">
        <v>111</v>
      </c>
    </row>
    <row r="170" spans="1:1" x14ac:dyDescent="0.3">
      <c r="A170" s="82" t="s">
        <v>111</v>
      </c>
    </row>
    <row r="171" spans="1:1" x14ac:dyDescent="0.3">
      <c r="A171" s="82" t="s">
        <v>111</v>
      </c>
    </row>
    <row r="172" spans="1:1" x14ac:dyDescent="0.3">
      <c r="A172" s="82" t="s">
        <v>111</v>
      </c>
    </row>
    <row r="173" spans="1:1" x14ac:dyDescent="0.3">
      <c r="A173" s="82" t="s">
        <v>111</v>
      </c>
    </row>
    <row r="174" spans="1:1" x14ac:dyDescent="0.3">
      <c r="A174" s="82" t="s">
        <v>111</v>
      </c>
    </row>
    <row r="175" spans="1:1" x14ac:dyDescent="0.3">
      <c r="A175" s="82" t="s">
        <v>51</v>
      </c>
    </row>
    <row r="176" spans="1:1" x14ac:dyDescent="0.3">
      <c r="A176" s="82" t="s">
        <v>51</v>
      </c>
    </row>
    <row r="177" spans="1:1" x14ac:dyDescent="0.3">
      <c r="A177" s="82" t="s">
        <v>51</v>
      </c>
    </row>
    <row r="178" spans="1:1" x14ac:dyDescent="0.3">
      <c r="A178" s="82" t="s">
        <v>51</v>
      </c>
    </row>
    <row r="179" spans="1:1" x14ac:dyDescent="0.3">
      <c r="A179" s="82" t="s">
        <v>51</v>
      </c>
    </row>
    <row r="180" spans="1:1" x14ac:dyDescent="0.3">
      <c r="A180" s="82" t="s">
        <v>51</v>
      </c>
    </row>
    <row r="181" spans="1:1" x14ac:dyDescent="0.3">
      <c r="A181" s="82" t="s">
        <v>51</v>
      </c>
    </row>
    <row r="182" spans="1:1" x14ac:dyDescent="0.3">
      <c r="A182" s="82" t="s">
        <v>51</v>
      </c>
    </row>
    <row r="183" spans="1:1" x14ac:dyDescent="0.3">
      <c r="A183" s="82" t="s">
        <v>51</v>
      </c>
    </row>
    <row r="184" spans="1:1" x14ac:dyDescent="0.3">
      <c r="A184" s="82" t="s">
        <v>51</v>
      </c>
    </row>
    <row r="185" spans="1:1" x14ac:dyDescent="0.3">
      <c r="A185" s="82" t="s">
        <v>51</v>
      </c>
    </row>
    <row r="186" spans="1:1" x14ac:dyDescent="0.3">
      <c r="A186" s="82" t="s">
        <v>51</v>
      </c>
    </row>
    <row r="187" spans="1:1" x14ac:dyDescent="0.3">
      <c r="A187" s="82" t="s">
        <v>51</v>
      </c>
    </row>
    <row r="188" spans="1:1" x14ac:dyDescent="0.3">
      <c r="A188" s="82" t="s">
        <v>51</v>
      </c>
    </row>
    <row r="189" spans="1:1" x14ac:dyDescent="0.3">
      <c r="A189" s="82" t="s">
        <v>51</v>
      </c>
    </row>
    <row r="190" spans="1:1" x14ac:dyDescent="0.3">
      <c r="A190" s="82" t="s">
        <v>51</v>
      </c>
    </row>
    <row r="191" spans="1:1" x14ac:dyDescent="0.3">
      <c r="A191" s="82" t="s">
        <v>51</v>
      </c>
    </row>
    <row r="192" spans="1:1" x14ac:dyDescent="0.3">
      <c r="A192" s="82" t="s">
        <v>51</v>
      </c>
    </row>
  </sheetData>
  <autoFilter ref="A1:D19"/>
  <sortState ref="A2:B19">
    <sortCondition descending="1" ref="B2:B19"/>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pane ySplit="2" topLeftCell="A21" activePane="bottomLeft" state="frozen"/>
      <selection pane="bottomLeft" activeCell="A3" sqref="A3:E39"/>
    </sheetView>
  </sheetViews>
  <sheetFormatPr defaultColWidth="9.109375" defaultRowHeight="12" x14ac:dyDescent="0.25"/>
  <cols>
    <col min="1" max="1" width="20" style="64" customWidth="1"/>
    <col min="2" max="2" width="7.88671875" style="64" customWidth="1"/>
    <col min="3" max="3" width="3.109375" style="96" customWidth="1"/>
    <col min="4" max="4" width="3.44140625" style="64" customWidth="1"/>
    <col min="5" max="5" width="10.77734375" style="64" customWidth="1"/>
    <col min="6" max="6" width="10.77734375" style="64" bestFit="1" customWidth="1"/>
    <col min="7" max="16384" width="9.109375" style="64"/>
  </cols>
  <sheetData>
    <row r="1" spans="1:6" ht="14.4" x14ac:dyDescent="0.3">
      <c r="A1" s="64" t="s">
        <v>122</v>
      </c>
      <c r="B1" s="101" t="s">
        <v>160</v>
      </c>
      <c r="D1" s="96"/>
      <c r="E1" s="96"/>
      <c r="F1"/>
    </row>
    <row r="2" spans="1:6" ht="14.4" x14ac:dyDescent="0.3">
      <c r="A2" s="64" t="s">
        <v>123</v>
      </c>
      <c r="B2" s="99" t="s">
        <v>109</v>
      </c>
      <c r="C2" s="97" t="s">
        <v>110</v>
      </c>
      <c r="D2" s="66" t="s">
        <v>160</v>
      </c>
      <c r="E2" s="66" t="s">
        <v>124</v>
      </c>
      <c r="F2"/>
    </row>
    <row r="3" spans="1:6" ht="14.4" x14ac:dyDescent="0.3">
      <c r="A3" s="67" t="s">
        <v>153</v>
      </c>
      <c r="B3" s="68">
        <v>4</v>
      </c>
      <c r="C3" s="68">
        <v>5</v>
      </c>
      <c r="D3" s="68"/>
      <c r="E3" s="68">
        <v>9</v>
      </c>
      <c r="F3"/>
    </row>
    <row r="4" spans="1:6" ht="14.4" x14ac:dyDescent="0.3">
      <c r="A4" s="67" t="s">
        <v>52</v>
      </c>
      <c r="B4" s="68">
        <v>4</v>
      </c>
      <c r="C4" s="68">
        <v>4</v>
      </c>
      <c r="D4" s="68"/>
      <c r="E4" s="68">
        <v>8</v>
      </c>
      <c r="F4"/>
    </row>
    <row r="5" spans="1:6" ht="14.4" x14ac:dyDescent="0.3">
      <c r="A5" s="67" t="s">
        <v>48</v>
      </c>
      <c r="B5" s="68">
        <v>3</v>
      </c>
      <c r="C5" s="68"/>
      <c r="D5" s="68"/>
      <c r="E5" s="68">
        <v>3</v>
      </c>
      <c r="F5"/>
    </row>
    <row r="6" spans="1:6" ht="14.4" x14ac:dyDescent="0.3">
      <c r="A6" s="67" t="s">
        <v>53</v>
      </c>
      <c r="B6" s="68">
        <v>7</v>
      </c>
      <c r="C6" s="68">
        <v>6</v>
      </c>
      <c r="D6" s="68">
        <v>1</v>
      </c>
      <c r="E6" s="68">
        <v>14</v>
      </c>
      <c r="F6"/>
    </row>
    <row r="7" spans="1:6" ht="14.4" x14ac:dyDescent="0.3">
      <c r="A7" s="67" t="s">
        <v>43</v>
      </c>
      <c r="B7" s="68">
        <v>3</v>
      </c>
      <c r="C7" s="68">
        <v>1</v>
      </c>
      <c r="D7" s="68"/>
      <c r="E7" s="68">
        <v>4</v>
      </c>
      <c r="F7"/>
    </row>
    <row r="8" spans="1:6" ht="14.4" x14ac:dyDescent="0.3">
      <c r="A8" s="67" t="s">
        <v>80</v>
      </c>
      <c r="B8" s="68">
        <v>7</v>
      </c>
      <c r="C8" s="68">
        <v>7</v>
      </c>
      <c r="D8" s="68">
        <v>1</v>
      </c>
      <c r="E8" s="68">
        <v>15</v>
      </c>
      <c r="F8"/>
    </row>
    <row r="9" spans="1:6" ht="14.4" x14ac:dyDescent="0.3">
      <c r="A9" s="67" t="s">
        <v>55</v>
      </c>
      <c r="B9" s="68">
        <v>4</v>
      </c>
      <c r="C9" s="68">
        <v>1</v>
      </c>
      <c r="D9" s="68"/>
      <c r="E9" s="68">
        <v>5</v>
      </c>
      <c r="F9"/>
    </row>
    <row r="10" spans="1:6" ht="14.4" x14ac:dyDescent="0.3">
      <c r="A10" s="67" t="s">
        <v>65</v>
      </c>
      <c r="B10" s="68">
        <v>7</v>
      </c>
      <c r="C10" s="68">
        <v>4</v>
      </c>
      <c r="D10" s="68"/>
      <c r="E10" s="68">
        <v>11</v>
      </c>
      <c r="F10"/>
    </row>
    <row r="11" spans="1:6" ht="14.4" x14ac:dyDescent="0.3">
      <c r="A11" s="67" t="s">
        <v>154</v>
      </c>
      <c r="B11" s="68">
        <v>1</v>
      </c>
      <c r="C11" s="68">
        <v>4</v>
      </c>
      <c r="D11" s="68"/>
      <c r="E11" s="68">
        <v>5</v>
      </c>
      <c r="F11"/>
    </row>
    <row r="12" spans="1:6" ht="14.4" x14ac:dyDescent="0.3">
      <c r="A12" s="67" t="s">
        <v>128</v>
      </c>
      <c r="B12" s="68">
        <v>4</v>
      </c>
      <c r="C12" s="68">
        <v>5</v>
      </c>
      <c r="D12" s="68">
        <v>1</v>
      </c>
      <c r="E12" s="68">
        <v>10</v>
      </c>
      <c r="F12"/>
    </row>
    <row r="13" spans="1:6" ht="14.4" x14ac:dyDescent="0.3">
      <c r="A13" s="67" t="s">
        <v>155</v>
      </c>
      <c r="B13" s="68">
        <v>3</v>
      </c>
      <c r="C13" s="68">
        <v>3</v>
      </c>
      <c r="D13" s="68"/>
      <c r="E13" s="68">
        <v>6</v>
      </c>
      <c r="F13"/>
    </row>
    <row r="14" spans="1:6" ht="14.4" x14ac:dyDescent="0.3">
      <c r="A14" s="67" t="s">
        <v>49</v>
      </c>
      <c r="B14" s="68">
        <v>7</v>
      </c>
      <c r="C14" s="68">
        <v>7</v>
      </c>
      <c r="D14" s="68">
        <v>1</v>
      </c>
      <c r="E14" s="68">
        <v>15</v>
      </c>
      <c r="F14"/>
    </row>
    <row r="15" spans="1:6" ht="14.4" x14ac:dyDescent="0.3">
      <c r="A15" s="67" t="s">
        <v>67</v>
      </c>
      <c r="B15" s="68">
        <v>4</v>
      </c>
      <c r="C15" s="68">
        <v>4</v>
      </c>
      <c r="D15" s="68"/>
      <c r="E15" s="68">
        <v>8</v>
      </c>
      <c r="F15"/>
    </row>
    <row r="16" spans="1:6" ht="14.4" x14ac:dyDescent="0.3">
      <c r="A16" s="67" t="s">
        <v>60</v>
      </c>
      <c r="B16" s="68">
        <v>6</v>
      </c>
      <c r="C16" s="68">
        <v>2</v>
      </c>
      <c r="D16" s="68"/>
      <c r="E16" s="68">
        <v>8</v>
      </c>
      <c r="F16"/>
    </row>
    <row r="17" spans="1:6" ht="14.4" x14ac:dyDescent="0.3">
      <c r="A17" s="67" t="s">
        <v>157</v>
      </c>
      <c r="B17" s="68">
        <v>7</v>
      </c>
      <c r="C17" s="68">
        <v>7</v>
      </c>
      <c r="D17" s="68">
        <v>1</v>
      </c>
      <c r="E17" s="68">
        <v>15</v>
      </c>
      <c r="F17"/>
    </row>
    <row r="18" spans="1:6" ht="14.4" x14ac:dyDescent="0.3">
      <c r="A18" s="67" t="s">
        <v>159</v>
      </c>
      <c r="B18" s="68">
        <v>7</v>
      </c>
      <c r="C18" s="68">
        <v>7</v>
      </c>
      <c r="D18" s="68">
        <v>1</v>
      </c>
      <c r="E18" s="68">
        <v>15</v>
      </c>
      <c r="F18"/>
    </row>
    <row r="19" spans="1:6" ht="14.4" x14ac:dyDescent="0.3">
      <c r="A19" s="67" t="s">
        <v>50</v>
      </c>
      <c r="B19" s="68">
        <v>6</v>
      </c>
      <c r="C19" s="68">
        <v>3</v>
      </c>
      <c r="D19" s="68"/>
      <c r="E19" s="68">
        <v>9</v>
      </c>
      <c r="F19"/>
    </row>
    <row r="20" spans="1:6" ht="14.4" x14ac:dyDescent="0.3">
      <c r="A20" s="67" t="s">
        <v>103</v>
      </c>
      <c r="B20" s="68">
        <v>7</v>
      </c>
      <c r="C20" s="68">
        <v>7</v>
      </c>
      <c r="D20" s="68">
        <v>1</v>
      </c>
      <c r="E20" s="68">
        <v>15</v>
      </c>
      <c r="F20"/>
    </row>
    <row r="21" spans="1:6" ht="14.4" x14ac:dyDescent="0.3">
      <c r="A21" s="67" t="s">
        <v>81</v>
      </c>
      <c r="B21" s="68">
        <v>7</v>
      </c>
      <c r="C21" s="68">
        <v>5</v>
      </c>
      <c r="D21" s="68"/>
      <c r="E21" s="68">
        <v>12</v>
      </c>
      <c r="F21"/>
    </row>
    <row r="22" spans="1:6" ht="14.4" x14ac:dyDescent="0.3">
      <c r="A22" s="67" t="s">
        <v>66</v>
      </c>
      <c r="B22" s="68">
        <v>7</v>
      </c>
      <c r="C22" s="68">
        <v>7</v>
      </c>
      <c r="D22" s="68">
        <v>1</v>
      </c>
      <c r="E22" s="68">
        <v>15</v>
      </c>
      <c r="F22"/>
    </row>
    <row r="23" spans="1:6" ht="14.4" x14ac:dyDescent="0.3">
      <c r="A23" s="67" t="s">
        <v>61</v>
      </c>
      <c r="B23" s="68">
        <v>2</v>
      </c>
      <c r="C23" s="68">
        <v>5</v>
      </c>
      <c r="D23" s="68"/>
      <c r="E23" s="68">
        <v>7</v>
      </c>
      <c r="F23"/>
    </row>
    <row r="24" spans="1:6" ht="14.4" x14ac:dyDescent="0.3">
      <c r="A24" s="67" t="s">
        <v>111</v>
      </c>
      <c r="B24" s="68">
        <v>7</v>
      </c>
      <c r="C24" s="68">
        <v>7</v>
      </c>
      <c r="D24" s="68">
        <v>1</v>
      </c>
      <c r="E24" s="68">
        <v>15</v>
      </c>
      <c r="F24"/>
    </row>
    <row r="25" spans="1:6" ht="14.4" x14ac:dyDescent="0.3">
      <c r="A25" s="67" t="s">
        <v>132</v>
      </c>
      <c r="B25" s="68">
        <v>7</v>
      </c>
      <c r="C25" s="68">
        <v>3</v>
      </c>
      <c r="D25" s="68">
        <v>1</v>
      </c>
      <c r="E25" s="68">
        <v>11</v>
      </c>
      <c r="F25"/>
    </row>
    <row r="26" spans="1:6" ht="14.4" x14ac:dyDescent="0.3">
      <c r="A26" s="67" t="s">
        <v>51</v>
      </c>
      <c r="B26" s="68">
        <v>7</v>
      </c>
      <c r="C26" s="68">
        <v>6</v>
      </c>
      <c r="D26" s="68">
        <v>1</v>
      </c>
      <c r="E26" s="68">
        <v>14</v>
      </c>
      <c r="F26"/>
    </row>
    <row r="27" spans="1:6" ht="14.4" x14ac:dyDescent="0.3">
      <c r="A27" s="67" t="s">
        <v>5</v>
      </c>
      <c r="B27" s="68">
        <v>6</v>
      </c>
      <c r="C27" s="68">
        <v>7</v>
      </c>
      <c r="D27" s="68">
        <v>1</v>
      </c>
      <c r="E27" s="68">
        <v>14</v>
      </c>
      <c r="F27"/>
    </row>
    <row r="28" spans="1:6" ht="11.4" customHeight="1" x14ac:dyDescent="0.3">
      <c r="A28" s="67" t="s">
        <v>202</v>
      </c>
      <c r="B28" s="68">
        <v>5</v>
      </c>
      <c r="C28" s="68">
        <v>3</v>
      </c>
      <c r="D28" s="68"/>
      <c r="E28" s="68">
        <v>8</v>
      </c>
      <c r="F28"/>
    </row>
    <row r="29" spans="1:6" ht="14.4" x14ac:dyDescent="0.3">
      <c r="A29" s="67" t="s">
        <v>47</v>
      </c>
      <c r="B29" s="68">
        <v>4</v>
      </c>
      <c r="C29" s="68">
        <v>2</v>
      </c>
      <c r="D29" s="68"/>
      <c r="E29" s="68">
        <v>6</v>
      </c>
      <c r="F29"/>
    </row>
    <row r="30" spans="1:6" ht="14.4" x14ac:dyDescent="0.3">
      <c r="A30" s="67" t="s">
        <v>203</v>
      </c>
      <c r="B30" s="68">
        <v>7</v>
      </c>
      <c r="C30" s="68">
        <v>7</v>
      </c>
      <c r="D30" s="68">
        <v>1</v>
      </c>
      <c r="E30" s="68">
        <v>15</v>
      </c>
      <c r="F30"/>
    </row>
    <row r="31" spans="1:6" ht="14.4" x14ac:dyDescent="0.3">
      <c r="A31" s="67" t="s">
        <v>102</v>
      </c>
      <c r="B31" s="68">
        <v>7</v>
      </c>
      <c r="C31" s="68">
        <v>7</v>
      </c>
      <c r="D31" s="68">
        <v>1</v>
      </c>
      <c r="E31" s="68">
        <v>15</v>
      </c>
      <c r="F31"/>
    </row>
    <row r="32" spans="1:6" ht="14.4" x14ac:dyDescent="0.3">
      <c r="A32" s="67" t="s">
        <v>205</v>
      </c>
      <c r="B32" s="68">
        <v>1</v>
      </c>
      <c r="C32" s="68"/>
      <c r="D32" s="68"/>
      <c r="E32" s="68">
        <v>1</v>
      </c>
      <c r="F32"/>
    </row>
    <row r="33" spans="1:6" ht="14.4" x14ac:dyDescent="0.3">
      <c r="A33" s="67" t="s">
        <v>212</v>
      </c>
      <c r="B33" s="68">
        <v>5</v>
      </c>
      <c r="C33" s="68">
        <v>2</v>
      </c>
      <c r="D33" s="68"/>
      <c r="E33" s="68">
        <v>7</v>
      </c>
      <c r="F33"/>
    </row>
    <row r="34" spans="1:6" ht="14.4" x14ac:dyDescent="0.3">
      <c r="A34" s="67" t="s">
        <v>119</v>
      </c>
      <c r="B34" s="68">
        <v>7</v>
      </c>
      <c r="C34" s="68">
        <v>6</v>
      </c>
      <c r="D34" s="68">
        <v>1</v>
      </c>
      <c r="E34" s="68">
        <v>14</v>
      </c>
      <c r="F34"/>
    </row>
    <row r="35" spans="1:6" ht="14.4" x14ac:dyDescent="0.3">
      <c r="A35" s="67" t="s">
        <v>213</v>
      </c>
      <c r="B35" s="68">
        <v>6</v>
      </c>
      <c r="C35" s="68">
        <v>6</v>
      </c>
      <c r="D35" s="68">
        <v>1</v>
      </c>
      <c r="E35" s="68">
        <v>13</v>
      </c>
      <c r="F35"/>
    </row>
    <row r="36" spans="1:6" ht="14.4" x14ac:dyDescent="0.3">
      <c r="A36" s="67" t="s">
        <v>118</v>
      </c>
      <c r="B36" s="68">
        <v>6</v>
      </c>
      <c r="C36" s="68">
        <v>5</v>
      </c>
      <c r="D36" s="68">
        <v>1</v>
      </c>
      <c r="E36" s="68">
        <v>12</v>
      </c>
      <c r="F36"/>
    </row>
    <row r="37" spans="1:6" ht="14.4" x14ac:dyDescent="0.3">
      <c r="A37" s="67" t="s">
        <v>220</v>
      </c>
      <c r="B37" s="68">
        <v>6</v>
      </c>
      <c r="C37" s="68">
        <v>6</v>
      </c>
      <c r="D37" s="68">
        <v>1</v>
      </c>
      <c r="E37" s="68">
        <v>13</v>
      </c>
      <c r="F37"/>
    </row>
    <row r="38" spans="1:6" ht="14.4" x14ac:dyDescent="0.3">
      <c r="A38" s="67" t="s">
        <v>221</v>
      </c>
      <c r="B38" s="68"/>
      <c r="C38" s="68">
        <v>2</v>
      </c>
      <c r="D38" s="68"/>
      <c r="E38" s="68">
        <v>2</v>
      </c>
      <c r="F38"/>
    </row>
    <row r="39" spans="1:6" ht="14.4" x14ac:dyDescent="0.3">
      <c r="A39" s="67" t="s">
        <v>307</v>
      </c>
      <c r="B39" s="68">
        <v>5</v>
      </c>
      <c r="C39" s="68">
        <v>4</v>
      </c>
      <c r="D39" s="68">
        <v>1</v>
      </c>
      <c r="E39" s="68">
        <v>10</v>
      </c>
      <c r="F39"/>
    </row>
    <row r="40" spans="1:6" ht="14.4" x14ac:dyDescent="0.3">
      <c r="A40" s="67" t="s">
        <v>124</v>
      </c>
      <c r="B40" s="100">
        <v>193</v>
      </c>
      <c r="C40" s="98">
        <v>167</v>
      </c>
      <c r="D40" s="68">
        <v>19</v>
      </c>
      <c r="E40" s="68">
        <v>379</v>
      </c>
      <c r="F40"/>
    </row>
    <row r="41" spans="1:6" ht="14.4" x14ac:dyDescent="0.3">
      <c r="A41"/>
      <c r="B41"/>
      <c r="C41"/>
      <c r="D41"/>
      <c r="E41"/>
      <c r="F41"/>
    </row>
    <row r="42" spans="1:6" ht="14.4" x14ac:dyDescent="0.3">
      <c r="A42"/>
      <c r="B42"/>
      <c r="C42"/>
      <c r="D42"/>
      <c r="E42"/>
      <c r="F42"/>
    </row>
    <row r="43" spans="1:6" ht="14.4" x14ac:dyDescent="0.3">
      <c r="A43"/>
      <c r="B43"/>
      <c r="C43" s="84"/>
      <c r="D43"/>
      <c r="E43"/>
      <c r="F43"/>
    </row>
    <row r="44" spans="1:6" ht="14.4" x14ac:dyDescent="0.3">
      <c r="A44"/>
      <c r="B44"/>
      <c r="C44" s="84"/>
      <c r="D44"/>
      <c r="E44"/>
      <c r="F44"/>
    </row>
    <row r="45" spans="1:6" ht="14.4" x14ac:dyDescent="0.3">
      <c r="A45"/>
      <c r="B45"/>
      <c r="C45" s="84"/>
      <c r="D45"/>
      <c r="E45"/>
      <c r="F45"/>
    </row>
    <row r="46" spans="1:6" ht="14.4" x14ac:dyDescent="0.3">
      <c r="A46"/>
      <c r="B46"/>
      <c r="C46" s="84"/>
      <c r="D46"/>
      <c r="E46"/>
      <c r="F46"/>
    </row>
    <row r="47" spans="1:6" ht="14.4" x14ac:dyDescent="0.3">
      <c r="A47"/>
      <c r="B47"/>
      <c r="C47" s="84"/>
      <c r="D47"/>
      <c r="E47"/>
      <c r="F47"/>
    </row>
    <row r="48" spans="1:6" ht="14.4" x14ac:dyDescent="0.3">
      <c r="A48"/>
      <c r="B48"/>
      <c r="C48" s="84"/>
      <c r="D48"/>
      <c r="E48"/>
      <c r="F48" s="87"/>
    </row>
  </sheetData>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X485"/>
  <sheetViews>
    <sheetView zoomScale="85" zoomScaleNormal="85" workbookViewId="0">
      <pane ySplit="1" topLeftCell="A441" activePane="bottomLeft" state="frozen"/>
      <selection pane="bottomLeft" activeCell="S461" sqref="S461"/>
    </sheetView>
  </sheetViews>
  <sheetFormatPr defaultColWidth="9.109375" defaultRowHeight="12" x14ac:dyDescent="0.25"/>
  <cols>
    <col min="1" max="1" width="27" style="2" customWidth="1"/>
    <col min="2" max="2" width="5" style="2" customWidth="1"/>
    <col min="3" max="3" width="7.109375" style="2" bestFit="1" customWidth="1"/>
    <col min="4" max="4" width="9.33203125" style="2" bestFit="1" customWidth="1"/>
    <col min="5" max="6" width="9.33203125" style="2" customWidth="1"/>
    <col min="7" max="7" width="11.109375" style="2" bestFit="1" customWidth="1"/>
    <col min="8" max="8" width="9.33203125" style="32" bestFit="1" customWidth="1"/>
    <col min="9" max="9" width="9.109375" style="2"/>
    <col min="10" max="10" width="6.5546875" style="2" customWidth="1"/>
    <col min="11" max="11" width="10.109375" style="2" bestFit="1" customWidth="1"/>
    <col min="12" max="12" width="7.6640625" style="2" bestFit="1" customWidth="1"/>
    <col min="13" max="13" width="6.88671875" style="2" bestFit="1" customWidth="1"/>
    <col min="14" max="14" width="5.33203125" style="2" bestFit="1" customWidth="1"/>
    <col min="15" max="16" width="6" style="31" customWidth="1"/>
    <col min="17" max="17" width="6.44140625" style="31" customWidth="1"/>
    <col min="18" max="18" width="6" style="31" customWidth="1"/>
    <col min="19" max="19" width="13.21875" style="26" bestFit="1" customWidth="1"/>
    <col min="20" max="20" width="10.44140625" style="27" customWidth="1"/>
    <col min="21" max="21" width="6.77734375" style="2" customWidth="1"/>
    <col min="22" max="22" width="10.6640625" style="2" bestFit="1" customWidth="1"/>
    <col min="23" max="23" width="12.77734375" style="27" bestFit="1" customWidth="1"/>
    <col min="24" max="16384" width="9.109375" style="27"/>
  </cols>
  <sheetData>
    <row r="1" spans="1:24" ht="23.25" customHeight="1" x14ac:dyDescent="0.25">
      <c r="A1" s="52" t="s">
        <v>32</v>
      </c>
      <c r="B1" s="21" t="s">
        <v>33</v>
      </c>
      <c r="C1" s="52" t="s">
        <v>29</v>
      </c>
      <c r="D1" s="52" t="s">
        <v>34</v>
      </c>
      <c r="E1" s="79" t="s">
        <v>134</v>
      </c>
      <c r="F1" s="79" t="s">
        <v>135</v>
      </c>
      <c r="G1" s="79" t="s">
        <v>35</v>
      </c>
      <c r="H1" s="53" t="s">
        <v>87</v>
      </c>
      <c r="I1" s="16" t="s">
        <v>36</v>
      </c>
      <c r="J1" s="16" t="s">
        <v>37</v>
      </c>
      <c r="K1" s="16" t="s">
        <v>38</v>
      </c>
      <c r="L1" s="54" t="s">
        <v>108</v>
      </c>
      <c r="M1" s="16" t="s">
        <v>109</v>
      </c>
      <c r="N1" s="16" t="s">
        <v>110</v>
      </c>
      <c r="O1" s="30" t="s">
        <v>73</v>
      </c>
      <c r="P1" s="30" t="s">
        <v>77</v>
      </c>
      <c r="Q1" s="30" t="s">
        <v>85</v>
      </c>
      <c r="R1" s="30" t="s">
        <v>86</v>
      </c>
      <c r="S1" s="24" t="s">
        <v>39</v>
      </c>
      <c r="T1" s="52" t="s">
        <v>40</v>
      </c>
      <c r="U1" s="16" t="s">
        <v>41</v>
      </c>
      <c r="V1" s="2" t="s">
        <v>121</v>
      </c>
      <c r="W1" s="27" t="s">
        <v>349</v>
      </c>
      <c r="X1" s="27" t="s">
        <v>85</v>
      </c>
    </row>
    <row r="2" spans="1:24" x14ac:dyDescent="0.25">
      <c r="A2" s="73" t="s">
        <v>49</v>
      </c>
      <c r="B2" s="2" t="str">
        <f>VLOOKUP(A2,Participanti!A:B,2,0)</f>
        <v>M</v>
      </c>
      <c r="C2" s="74">
        <v>1</v>
      </c>
      <c r="D2" s="75">
        <v>19.899999999999999</v>
      </c>
      <c r="E2" s="76">
        <v>7.2812500000000002E-2</v>
      </c>
      <c r="F2" s="76">
        <v>7.362268518518518E-2</v>
      </c>
      <c r="G2" s="144">
        <f>AVERAGE(E2:F2)</f>
        <v>7.3217592592592584E-2</v>
      </c>
      <c r="H2" s="77">
        <v>344</v>
      </c>
      <c r="I2" s="17">
        <f>G2/D2</f>
        <v>3.6792760096780197E-3</v>
      </c>
      <c r="J2" s="115">
        <f>IF(B2="F",IF(D2&lt;2.5,0,IF(D2&gt;19.99,5,D2/4)),IF(D2&lt;3,0, IF(D2&gt;20.99,5,D2/4.2)))</f>
        <v>4.7380952380952372</v>
      </c>
      <c r="K2" s="2">
        <f>IF(J2=0,0,IF(B2="F",VLOOKUP(I2,Barem!$G$2:$H$11,2,1),VLOOKUP(I2,Barem!$G$12:$H$21,2,1)))</f>
        <v>2</v>
      </c>
      <c r="L2" s="74" t="str">
        <f>VLOOKUP(C2,Barem!L:Q,6,0)</f>
        <v>D</v>
      </c>
      <c r="M2" s="14">
        <f>IF(OR(L2="P1",L2="P2",L2="P3"),"",IF(C2=15,0.5,IF(L2="D",0.75,0.25)))</f>
        <v>0.75</v>
      </c>
      <c r="N2" s="14">
        <f>IF(OR(L2="P1",L2="P2",L2="P3"),"",IF(C2=15,0.5,IF(L2="V",0.75,0.25)))</f>
        <v>0.25</v>
      </c>
      <c r="O2" s="55">
        <f>IF(H2&lt;-49,H2/1500,IF(H2&gt;99,H2/1500,0))</f>
        <v>0.22933333333333333</v>
      </c>
      <c r="P2" s="31">
        <f>IF(D2&gt;21,VLOOKUP(D2,Barem!$S$1:$T$141,2,1),0)</f>
        <v>0</v>
      </c>
      <c r="Q2" s="31">
        <f>IF(D2&lt;1.609,0,IF(B2="F",VLOOKUP(I2,Barem!$W$2:$Y$13,2,1),VLOOKUP(I2,Barem!$W$14:$Y$25,2,1)))</f>
        <v>0</v>
      </c>
      <c r="R2" s="31">
        <f>VLOOKUP(A2,Participanti!A:C,3,0)</f>
        <v>0</v>
      </c>
      <c r="S2" s="25">
        <f>J2*M2+K2*N2+O2+P2+Q2+R2</f>
        <v>4.2829047619047609</v>
      </c>
      <c r="T2" s="95">
        <v>44332</v>
      </c>
      <c r="U2" s="13">
        <f t="shared" ref="U2:U65" si="0">COUNTIFS(A:A,A2,C:C,C2)</f>
        <v>1</v>
      </c>
      <c r="V2" s="2" t="str">
        <f>VLOOKUP(A2,Data_echipe!A:U,21,0)</f>
        <v>Flower power</v>
      </c>
      <c r="W2" s="27" t="s">
        <v>204</v>
      </c>
      <c r="X2" s="27">
        <f>IF(K2&gt;0,1,0)</f>
        <v>1</v>
      </c>
    </row>
    <row r="3" spans="1:24" x14ac:dyDescent="0.25">
      <c r="A3" s="73" t="s">
        <v>65</v>
      </c>
      <c r="B3" s="86" t="str">
        <f>VLOOKUP(A3,Participanti!A:B,2,0)</f>
        <v>M</v>
      </c>
      <c r="C3" s="74">
        <v>1</v>
      </c>
      <c r="D3" s="75">
        <v>19.989999999999998</v>
      </c>
      <c r="E3" s="76">
        <v>0.11239583333333332</v>
      </c>
      <c r="F3" s="76">
        <v>0.11855324074074074</v>
      </c>
      <c r="G3" s="144">
        <f>AVERAGE(E3:F3)</f>
        <v>0.11547453703703703</v>
      </c>
      <c r="H3" s="77">
        <v>1140</v>
      </c>
      <c r="I3" s="17">
        <f>G3/D3</f>
        <v>5.7766151594315675E-3</v>
      </c>
      <c r="J3" s="115">
        <f>IF(B3="F",IF(D3&lt;2.5,0,IF(D3&gt;19.99,5,D3/4)),IF(D3&lt;3,0, IF(D3&gt;20.99,5,D3/4.2)))</f>
        <v>4.7595238095238086</v>
      </c>
      <c r="K3" s="86">
        <f>IF(J3=0,0,IF(B3="F",VLOOKUP(I3,Barem!$G$2:$H$11,2,1),VLOOKUP(I3,Barem!$G$12:$H$21,2,1)))</f>
        <v>0</v>
      </c>
      <c r="L3" s="74" t="str">
        <f>VLOOKUP(C3,Barem!L:Q,6,0)</f>
        <v>D</v>
      </c>
      <c r="M3" s="14">
        <f>IF(OR(L3="P1",L3="P2",L3="P3"),"",IF(C3=15,0.5,IF(L3="D",0.75,0.25)))</f>
        <v>0.75</v>
      </c>
      <c r="N3" s="14">
        <f>IF(OR(L3="P1",L3="P2",L3="P3"),"",IF(C3=15,0.5,IF(L3="V",0.75,0.25)))</f>
        <v>0.25</v>
      </c>
      <c r="O3" s="55">
        <f>IF(H3&lt;-49,H3/1500,IF(H3&gt;99,H3/1500,0))</f>
        <v>0.76</v>
      </c>
      <c r="P3" s="31">
        <f>IF(D3&gt;21,VLOOKUP(D3,Barem!$S$1:$T$141,2,1),0)</f>
        <v>0</v>
      </c>
      <c r="Q3" s="31">
        <f>IF(D3&lt;1.609,0,IF(B3="F",VLOOKUP(I3,Barem!$W$2:$Y$13,2,1),VLOOKUP(I3,Barem!$W$14:$Y$25,2,1)))</f>
        <v>0</v>
      </c>
      <c r="R3" s="31">
        <f>VLOOKUP(A3,Participanti!A:C,3,0)</f>
        <v>0</v>
      </c>
      <c r="S3" s="25">
        <f>J3*M3+K3*N3+O3+P3+Q3+R3</f>
        <v>4.329642857142856</v>
      </c>
      <c r="T3" s="95">
        <v>44331</v>
      </c>
      <c r="U3" s="13">
        <f t="shared" si="0"/>
        <v>1</v>
      </c>
      <c r="V3" s="86" t="str">
        <f>VLOOKUP(A3,Data_echipe!A:U,21,0)</f>
        <v>UltrașiiSYR</v>
      </c>
      <c r="X3" s="27">
        <f t="shared" ref="X3:X66" si="1">IF(K3&gt;0,1,0)</f>
        <v>0</v>
      </c>
    </row>
    <row r="4" spans="1:24" x14ac:dyDescent="0.25">
      <c r="A4" s="73" t="s">
        <v>132</v>
      </c>
      <c r="B4" s="86" t="str">
        <f>VLOOKUP(A4,Participanti!A:B,2,0)</f>
        <v>M</v>
      </c>
      <c r="C4" s="74">
        <v>1</v>
      </c>
      <c r="D4" s="75">
        <v>15.08</v>
      </c>
      <c r="E4" s="76">
        <v>4.4293981481481483E-2</v>
      </c>
      <c r="F4" s="76">
        <v>4.4293981481481483E-2</v>
      </c>
      <c r="G4" s="144">
        <f t="shared" ref="G4:G31" si="2">AVERAGE(E4:F4)</f>
        <v>4.4293981481481483E-2</v>
      </c>
      <c r="H4" s="77">
        <v>96</v>
      </c>
      <c r="I4" s="17">
        <f t="shared" ref="I4:I31" si="3">G4/D4</f>
        <v>2.9372666764908143E-3</v>
      </c>
      <c r="J4" s="115">
        <f t="shared" ref="J4:J31" si="4">IF(B4="F",IF(D4&lt;2.5,0,IF(D4&gt;19.99,5,D4/4)),IF(D4&lt;3,0, IF(D4&gt;20.99,5,D4/4.2)))</f>
        <v>3.5904761904761902</v>
      </c>
      <c r="K4" s="86">
        <f>IF(J4=0,0,IF(B4="F",VLOOKUP(I4,Barem!$G$2:$H$11,2,1),VLOOKUP(I4,Barem!$G$12:$H$21,2,1)))</f>
        <v>4.5</v>
      </c>
      <c r="L4" s="74" t="str">
        <f>VLOOKUP(C4,Barem!L:Q,6,0)</f>
        <v>D</v>
      </c>
      <c r="M4" s="14">
        <f t="shared" ref="M4:M31" si="5">IF(OR(L4="P1",L4="P2",L4="P3"),"",IF(C4=15,0.5,IF(L4="D",0.75,0.25)))</f>
        <v>0.75</v>
      </c>
      <c r="N4" s="14">
        <f t="shared" ref="N4:N31" si="6">IF(OR(L4="P1",L4="P2",L4="P3"),"",IF(C4=15,0.5,IF(L4="V",0.75,0.25)))</f>
        <v>0.25</v>
      </c>
      <c r="O4" s="55">
        <f t="shared" ref="O4:O31" si="7">IF(H4&lt;-49,H4/1500,IF(H4&gt;99,H4/1500,0))</f>
        <v>0</v>
      </c>
      <c r="P4" s="31">
        <f>IF(D4&gt;21,VLOOKUP(D4,Barem!$S$1:$T$141,2,1),0)</f>
        <v>0</v>
      </c>
      <c r="Q4" s="31">
        <f>IF(D4&lt;1.609,0,IF(B4="F",VLOOKUP(I4,Barem!$W$2:$Y$13,2,1),VLOOKUP(I4,Barem!$W$14:$Y$25,2,1)))</f>
        <v>0</v>
      </c>
      <c r="R4" s="31">
        <f>VLOOKUP(A4,Participanti!A:C,3,0)</f>
        <v>0</v>
      </c>
      <c r="S4" s="25">
        <f t="shared" ref="S4:S31" si="8">J4*M4+K4*N4+O4+P4+Q4+R4</f>
        <v>3.8178571428571426</v>
      </c>
      <c r="T4" s="95">
        <v>44331</v>
      </c>
      <c r="U4" s="13">
        <f t="shared" si="0"/>
        <v>1</v>
      </c>
      <c r="V4" s="86" t="str">
        <f>VLOOKUP(A4,Data_echipe!A:U,21,0)</f>
        <v>Flower power</v>
      </c>
      <c r="X4" s="27">
        <f t="shared" si="1"/>
        <v>1</v>
      </c>
    </row>
    <row r="5" spans="1:24" x14ac:dyDescent="0.25">
      <c r="A5" s="73" t="s">
        <v>51</v>
      </c>
      <c r="B5" s="86" t="str">
        <f>VLOOKUP(A5,Participanti!A:B,2,0)</f>
        <v>M</v>
      </c>
      <c r="C5" s="74">
        <v>1</v>
      </c>
      <c r="D5" s="75">
        <v>20.03</v>
      </c>
      <c r="E5" s="76">
        <v>0.1013425925925926</v>
      </c>
      <c r="F5" s="76">
        <v>0.10387731481481481</v>
      </c>
      <c r="G5" s="144">
        <f t="shared" si="2"/>
        <v>0.10260995370370371</v>
      </c>
      <c r="H5" s="77">
        <v>1139</v>
      </c>
      <c r="I5" s="17">
        <f t="shared" si="3"/>
        <v>5.1228134649877041E-3</v>
      </c>
      <c r="J5" s="115">
        <f t="shared" si="4"/>
        <v>4.769047619047619</v>
      </c>
      <c r="K5" s="86">
        <f>IF(J5=0,0,IF(B5="F",VLOOKUP(I5,Barem!$G$2:$H$11,2,1),VLOOKUP(I5,Barem!$G$12:$H$21,2,1)))</f>
        <v>1</v>
      </c>
      <c r="L5" s="74" t="str">
        <f>VLOOKUP(C5,Barem!L:Q,6,0)</f>
        <v>D</v>
      </c>
      <c r="M5" s="14">
        <f t="shared" si="5"/>
        <v>0.75</v>
      </c>
      <c r="N5" s="14">
        <f t="shared" si="6"/>
        <v>0.25</v>
      </c>
      <c r="O5" s="55">
        <f t="shared" si="7"/>
        <v>0.7593333333333333</v>
      </c>
      <c r="P5" s="31">
        <f>IF(D5&gt;21,VLOOKUP(D5,Barem!$S$1:$T$141,2,1),0)</f>
        <v>0</v>
      </c>
      <c r="Q5" s="31">
        <f>IF(D5&lt;1.609,0,IF(B5="F",VLOOKUP(I5,Barem!$W$2:$Y$13,2,1),VLOOKUP(I5,Barem!$W$14:$Y$25,2,1)))</f>
        <v>0</v>
      </c>
      <c r="R5" s="31">
        <f>VLOOKUP(A5,Participanti!A:C,3,0)</f>
        <v>0</v>
      </c>
      <c r="S5" s="25">
        <f t="shared" si="8"/>
        <v>4.5861190476190474</v>
      </c>
      <c r="T5" s="95">
        <v>44331</v>
      </c>
      <c r="U5" s="13">
        <f t="shared" si="0"/>
        <v>1</v>
      </c>
      <c r="V5" s="86" t="str">
        <f>VLOOKUP(A5,Data_echipe!A:U,21,0)</f>
        <v>UltrașiiSYR</v>
      </c>
      <c r="X5" s="27">
        <f t="shared" si="1"/>
        <v>1</v>
      </c>
    </row>
    <row r="6" spans="1:24" x14ac:dyDescent="0.25">
      <c r="A6" s="73" t="s">
        <v>5</v>
      </c>
      <c r="B6" s="86" t="str">
        <f>VLOOKUP(A6,Participanti!A:B,2,0)</f>
        <v>F</v>
      </c>
      <c r="C6" s="74">
        <v>1</v>
      </c>
      <c r="D6" s="75">
        <v>7.07</v>
      </c>
      <c r="E6" s="76">
        <v>2.4201388888888887E-2</v>
      </c>
      <c r="F6" s="76">
        <v>2.4375000000000004E-2</v>
      </c>
      <c r="G6" s="144">
        <f t="shared" si="2"/>
        <v>2.4288194444444446E-2</v>
      </c>
      <c r="H6" s="77">
        <v>6</v>
      </c>
      <c r="I6" s="17">
        <f t="shared" si="3"/>
        <v>3.4353881816753104E-3</v>
      </c>
      <c r="J6" s="115">
        <f t="shared" si="4"/>
        <v>1.7675000000000001</v>
      </c>
      <c r="K6" s="86">
        <f>IF(J6=0,0,IF(B6="F",VLOOKUP(I6,Barem!$G$2:$H$11,2,1),VLOOKUP(I6,Barem!$G$12:$H$21,2,1)))</f>
        <v>4</v>
      </c>
      <c r="L6" s="119" t="s">
        <v>110</v>
      </c>
      <c r="M6" s="14">
        <f t="shared" si="5"/>
        <v>0.25</v>
      </c>
      <c r="N6" s="14">
        <f t="shared" si="6"/>
        <v>0.75</v>
      </c>
      <c r="O6" s="55">
        <f t="shared" si="7"/>
        <v>0</v>
      </c>
      <c r="P6" s="31">
        <f>IF(D6&gt;21,VLOOKUP(D6,Barem!$S$1:$T$141,2,1),0)</f>
        <v>0</v>
      </c>
      <c r="Q6" s="31">
        <f>IF(D6&lt;1.609,0,IF(B6="F",VLOOKUP(I6,Barem!$W$2:$Y$13,2,1),VLOOKUP(I6,Barem!$W$14:$Y$25,2,1)))</f>
        <v>0</v>
      </c>
      <c r="R6" s="31">
        <f>VLOOKUP(A6,Participanti!A:C,3,0)</f>
        <v>0</v>
      </c>
      <c r="S6" s="25">
        <f t="shared" si="8"/>
        <v>3.441875</v>
      </c>
      <c r="T6" s="95">
        <v>44329</v>
      </c>
      <c r="U6" s="13">
        <f t="shared" si="0"/>
        <v>1</v>
      </c>
      <c r="V6" s="86" t="str">
        <f>VLOOKUP(A6,Data_echipe!A:U,21,0)</f>
        <v>Flower power</v>
      </c>
      <c r="X6" s="27">
        <f t="shared" si="1"/>
        <v>1</v>
      </c>
    </row>
    <row r="7" spans="1:24" x14ac:dyDescent="0.25">
      <c r="A7" s="73" t="s">
        <v>202</v>
      </c>
      <c r="B7" s="86" t="str">
        <f>VLOOKUP(A7,Participanti!A:B,2,0)</f>
        <v>F</v>
      </c>
      <c r="C7" s="74">
        <v>1</v>
      </c>
      <c r="D7" s="75">
        <v>17.010000000000002</v>
      </c>
      <c r="E7" s="76">
        <v>6.6944444444444445E-2</v>
      </c>
      <c r="F7" s="76">
        <v>7.2581018518518517E-2</v>
      </c>
      <c r="G7" s="144">
        <f t="shared" si="2"/>
        <v>6.9762731481481488E-2</v>
      </c>
      <c r="H7" s="77">
        <v>8</v>
      </c>
      <c r="I7" s="17">
        <f t="shared" si="3"/>
        <v>4.1012775709277768E-3</v>
      </c>
      <c r="J7" s="115">
        <f t="shared" si="4"/>
        <v>4.2525000000000004</v>
      </c>
      <c r="K7" s="86">
        <f>IF(J7=0,0,IF(B7="F",VLOOKUP(I7,Barem!$G$2:$H$11,2,1),VLOOKUP(I7,Barem!$G$12:$H$21,2,1)))</f>
        <v>2</v>
      </c>
      <c r="L7" s="74" t="str">
        <f>VLOOKUP(C7,Barem!L:Q,6,0)</f>
        <v>D</v>
      </c>
      <c r="M7" s="14">
        <f t="shared" si="5"/>
        <v>0.75</v>
      </c>
      <c r="N7" s="14">
        <f t="shared" si="6"/>
        <v>0.25</v>
      </c>
      <c r="O7" s="55">
        <f t="shared" si="7"/>
        <v>0</v>
      </c>
      <c r="P7" s="31">
        <f>IF(D7&gt;21,VLOOKUP(D7,Barem!$S$1:$T$141,2,1),0)</f>
        <v>0</v>
      </c>
      <c r="Q7" s="31">
        <f>IF(D7&lt;1.609,0,IF(B7="F",VLOOKUP(I7,Barem!$W$2:$Y$13,2,1),VLOOKUP(I7,Barem!$W$14:$Y$25,2,1)))</f>
        <v>0</v>
      </c>
      <c r="R7" s="31">
        <f>VLOOKUP(A7,Participanti!A:C,3,0)</f>
        <v>0</v>
      </c>
      <c r="S7" s="25">
        <f t="shared" si="8"/>
        <v>3.6893750000000001</v>
      </c>
      <c r="T7" s="95">
        <v>44332</v>
      </c>
      <c r="U7" s="13">
        <f t="shared" si="0"/>
        <v>1</v>
      </c>
      <c r="V7" s="86" t="str">
        <f>VLOOKUP(A7,Data_echipe!A:U,21,0)</f>
        <v>Flower power</v>
      </c>
      <c r="X7" s="27">
        <f t="shared" si="1"/>
        <v>1</v>
      </c>
    </row>
    <row r="8" spans="1:24" x14ac:dyDescent="0.25">
      <c r="A8" s="73" t="s">
        <v>159</v>
      </c>
      <c r="B8" s="86" t="str">
        <f>VLOOKUP(A8,Participanti!A:B,2,0)</f>
        <v>F</v>
      </c>
      <c r="C8" s="74">
        <v>1</v>
      </c>
      <c r="D8" s="75">
        <v>7.01</v>
      </c>
      <c r="E8" s="76">
        <v>2.3969907407407409E-2</v>
      </c>
      <c r="F8" s="76">
        <v>2.3969907407407409E-2</v>
      </c>
      <c r="G8" s="144">
        <f t="shared" si="2"/>
        <v>2.3969907407407409E-2</v>
      </c>
      <c r="H8" s="77">
        <v>47</v>
      </c>
      <c r="I8" s="17">
        <f t="shared" si="3"/>
        <v>3.4193876472763778E-3</v>
      </c>
      <c r="J8" s="115">
        <f t="shared" si="4"/>
        <v>1.7524999999999999</v>
      </c>
      <c r="K8" s="86">
        <f>IF(J8=0,0,IF(B8="F",VLOOKUP(I8,Barem!$G$2:$H$11,2,1),VLOOKUP(I8,Barem!$G$12:$H$21,2,1)))</f>
        <v>4</v>
      </c>
      <c r="L8" s="119" t="s">
        <v>110</v>
      </c>
      <c r="M8" s="14">
        <f t="shared" si="5"/>
        <v>0.25</v>
      </c>
      <c r="N8" s="14">
        <f t="shared" si="6"/>
        <v>0.75</v>
      </c>
      <c r="O8" s="55">
        <f t="shared" si="7"/>
        <v>0</v>
      </c>
      <c r="P8" s="31">
        <f>IF(D8&gt;21,VLOOKUP(D8,Barem!$S$1:$T$141,2,1),0)</f>
        <v>0</v>
      </c>
      <c r="Q8" s="31">
        <f>IF(D8&lt;1.609,0,IF(B8="F",VLOOKUP(I8,Barem!$W$2:$Y$13,2,1),VLOOKUP(I8,Barem!$W$14:$Y$25,2,1)))</f>
        <v>0</v>
      </c>
      <c r="R8" s="31">
        <f>VLOOKUP(A8,Participanti!A:C,3,0)</f>
        <v>0</v>
      </c>
      <c r="S8" s="25">
        <f t="shared" si="8"/>
        <v>3.4381249999999999</v>
      </c>
      <c r="T8" s="95">
        <v>44332</v>
      </c>
      <c r="U8" s="13">
        <f t="shared" si="0"/>
        <v>1</v>
      </c>
      <c r="V8" s="86" t="str">
        <f>VLOOKUP(A8,Data_echipe!A:U,21,0)</f>
        <v>Flower power</v>
      </c>
      <c r="X8" s="27">
        <f t="shared" si="1"/>
        <v>1</v>
      </c>
    </row>
    <row r="9" spans="1:24" x14ac:dyDescent="0.25">
      <c r="A9" s="73" t="s">
        <v>47</v>
      </c>
      <c r="B9" s="86" t="str">
        <f>VLOOKUP(A9,Participanti!A:B,2,0)</f>
        <v>F</v>
      </c>
      <c r="C9" s="74">
        <v>1</v>
      </c>
      <c r="D9" s="75">
        <v>10.06</v>
      </c>
      <c r="E9" s="76">
        <v>5.2013888888888887E-2</v>
      </c>
      <c r="F9" s="76">
        <v>5.334490740740741E-2</v>
      </c>
      <c r="G9" s="144">
        <f t="shared" si="2"/>
        <v>5.2679398148148149E-2</v>
      </c>
      <c r="H9" s="77">
        <v>381</v>
      </c>
      <c r="I9" s="17">
        <f t="shared" si="3"/>
        <v>5.2365206906707902E-3</v>
      </c>
      <c r="J9" s="115">
        <f t="shared" si="4"/>
        <v>2.5150000000000001</v>
      </c>
      <c r="K9" s="86">
        <f>IF(J9=0,0,IF(B9="F",VLOOKUP(I9,Barem!$G$2:$H$11,2,1),VLOOKUP(I9,Barem!$G$12:$H$21,2,1)))</f>
        <v>1</v>
      </c>
      <c r="L9" s="74" t="str">
        <f>VLOOKUP(C9,Barem!L:Q,6,0)</f>
        <v>D</v>
      </c>
      <c r="M9" s="14">
        <f t="shared" si="5"/>
        <v>0.75</v>
      </c>
      <c r="N9" s="14">
        <f t="shared" si="6"/>
        <v>0.25</v>
      </c>
      <c r="O9" s="55">
        <f t="shared" si="7"/>
        <v>0.254</v>
      </c>
      <c r="P9" s="31">
        <f>IF(D9&gt;21,VLOOKUP(D9,Barem!$S$1:$T$141,2,1),0)</f>
        <v>0</v>
      </c>
      <c r="Q9" s="31">
        <f>IF(D9&lt;1.609,0,IF(B9="F",VLOOKUP(I9,Barem!$W$2:$Y$13,2,1),VLOOKUP(I9,Barem!$W$14:$Y$25,2,1)))</f>
        <v>0</v>
      </c>
      <c r="R9" s="31">
        <f>VLOOKUP(A9,Participanti!A:C,3,0)</f>
        <v>0</v>
      </c>
      <c r="S9" s="25">
        <f t="shared" si="8"/>
        <v>2.39025</v>
      </c>
      <c r="T9" s="95">
        <v>44331</v>
      </c>
      <c r="U9" s="13">
        <f t="shared" si="0"/>
        <v>1</v>
      </c>
      <c r="V9" s="86" t="str">
        <f>VLOOKUP(A9,Data_echipe!A:U,21,0)</f>
        <v>UltrașiiSYR</v>
      </c>
      <c r="X9" s="27">
        <f t="shared" si="1"/>
        <v>1</v>
      </c>
    </row>
    <row r="10" spans="1:24" x14ac:dyDescent="0.25">
      <c r="A10" s="73" t="s">
        <v>80</v>
      </c>
      <c r="B10" s="86" t="str">
        <f>VLOOKUP(A10,Participanti!A:B,2,0)</f>
        <v>M</v>
      </c>
      <c r="C10" s="74">
        <v>1</v>
      </c>
      <c r="D10" s="75">
        <v>53.67</v>
      </c>
      <c r="E10" s="76">
        <v>0.47319444444444447</v>
      </c>
      <c r="F10" s="76">
        <v>0.51531249999999995</v>
      </c>
      <c r="G10" s="144">
        <f t="shared" si="2"/>
        <v>0.49425347222222221</v>
      </c>
      <c r="H10" s="77">
        <v>3058</v>
      </c>
      <c r="I10" s="17">
        <f t="shared" si="3"/>
        <v>9.2091200339523421E-3</v>
      </c>
      <c r="J10" s="115">
        <f t="shared" si="4"/>
        <v>5</v>
      </c>
      <c r="K10" s="86">
        <f>IF(J10=0,0,IF(B10="F",VLOOKUP(I10,Barem!$G$2:$H$11,2,1),VLOOKUP(I10,Barem!$G$12:$H$21,2,1)))</f>
        <v>0</v>
      </c>
      <c r="L10" s="74" t="str">
        <f>VLOOKUP(C10,Barem!L:Q,6,0)</f>
        <v>D</v>
      </c>
      <c r="M10" s="14">
        <f t="shared" si="5"/>
        <v>0.75</v>
      </c>
      <c r="N10" s="14">
        <f t="shared" si="6"/>
        <v>0.25</v>
      </c>
      <c r="O10" s="55">
        <f t="shared" si="7"/>
        <v>2.0386666666666668</v>
      </c>
      <c r="P10" s="31">
        <f>IF(D10&gt;21,VLOOKUP(D10,Barem!$S$1:$T$141,2,1),0)</f>
        <v>1.6</v>
      </c>
      <c r="Q10" s="31">
        <f>IF(D10&lt;1.609,0,IF(B10="F",VLOOKUP(I10,Barem!$W$2:$Y$13,2,1),VLOOKUP(I10,Barem!$W$14:$Y$25,2,1)))</f>
        <v>0</v>
      </c>
      <c r="R10" s="31">
        <f>VLOOKUP(A10,Participanti!A:C,3,0)</f>
        <v>0.4</v>
      </c>
      <c r="S10" s="25">
        <f t="shared" si="8"/>
        <v>7.7886666666666677</v>
      </c>
      <c r="T10" s="95">
        <v>44331</v>
      </c>
      <c r="U10" s="13">
        <f t="shared" si="0"/>
        <v>1</v>
      </c>
      <c r="V10" s="86" t="str">
        <f>VLOOKUP(A10,Data_echipe!A:U,21,0)</f>
        <v>UltrașiiSYR</v>
      </c>
      <c r="X10" s="27">
        <f t="shared" si="1"/>
        <v>0</v>
      </c>
    </row>
    <row r="11" spans="1:24" x14ac:dyDescent="0.25">
      <c r="A11" s="73" t="s">
        <v>52</v>
      </c>
      <c r="B11" s="86" t="str">
        <f>VLOOKUP(A11,Participanti!A:B,2,0)</f>
        <v>M</v>
      </c>
      <c r="C11" s="74">
        <v>1</v>
      </c>
      <c r="D11" s="75">
        <v>12.04</v>
      </c>
      <c r="E11" s="76">
        <v>4.6655092592592595E-2</v>
      </c>
      <c r="F11" s="76">
        <v>4.7951388888888891E-2</v>
      </c>
      <c r="G11" s="144">
        <f t="shared" si="2"/>
        <v>4.7303240740740743E-2</v>
      </c>
      <c r="H11" s="77">
        <v>25</v>
      </c>
      <c r="I11" s="17">
        <f t="shared" si="3"/>
        <v>3.9288405930847795E-3</v>
      </c>
      <c r="J11" s="115">
        <f t="shared" si="4"/>
        <v>2.8666666666666663</v>
      </c>
      <c r="K11" s="86">
        <f>IF(J11=0,0,IF(B11="F",VLOOKUP(I11,Barem!$G$2:$H$11,2,1),VLOOKUP(I11,Barem!$G$12:$H$21,2,1)))</f>
        <v>1.5</v>
      </c>
      <c r="L11" s="74" t="str">
        <f>VLOOKUP(C11,Barem!L:Q,6,0)</f>
        <v>D</v>
      </c>
      <c r="M11" s="14">
        <f t="shared" si="5"/>
        <v>0.75</v>
      </c>
      <c r="N11" s="14">
        <f t="shared" si="6"/>
        <v>0.25</v>
      </c>
      <c r="O11" s="55">
        <f t="shared" si="7"/>
        <v>0</v>
      </c>
      <c r="P11" s="31">
        <f>IF(D11&gt;21,VLOOKUP(D11,Barem!$S$1:$T$141,2,1),0)</f>
        <v>0</v>
      </c>
      <c r="Q11" s="31">
        <f>IF(D11&lt;1.609,0,IF(B11="F",VLOOKUP(I11,Barem!$W$2:$Y$13,2,1),VLOOKUP(I11,Barem!$W$14:$Y$25,2,1)))</f>
        <v>0</v>
      </c>
      <c r="R11" s="31">
        <f>VLOOKUP(A11,Participanti!A:C,3,0)</f>
        <v>0</v>
      </c>
      <c r="S11" s="25">
        <f t="shared" si="8"/>
        <v>2.5249999999999995</v>
      </c>
      <c r="T11" s="95">
        <v>44332</v>
      </c>
      <c r="U11" s="13">
        <f t="shared" si="0"/>
        <v>1</v>
      </c>
      <c r="V11" s="86" t="e">
        <f>VLOOKUP(A11,Data_echipe!A:U,21,0)</f>
        <v>#N/A</v>
      </c>
      <c r="X11" s="27">
        <f t="shared" si="1"/>
        <v>1</v>
      </c>
    </row>
    <row r="12" spans="1:24" x14ac:dyDescent="0.25">
      <c r="A12" s="73" t="s">
        <v>203</v>
      </c>
      <c r="B12" s="86" t="str">
        <f>VLOOKUP(A12,Participanti!A:B,2,0)</f>
        <v>F</v>
      </c>
      <c r="C12" s="74">
        <v>1</v>
      </c>
      <c r="D12" s="75">
        <v>19.41</v>
      </c>
      <c r="E12" s="76">
        <v>7.9976851851851841E-2</v>
      </c>
      <c r="F12" s="76">
        <v>9.9398148148148138E-2</v>
      </c>
      <c r="G12" s="144">
        <f t="shared" si="2"/>
        <v>8.9687499999999989E-2</v>
      </c>
      <c r="H12" s="77">
        <v>48</v>
      </c>
      <c r="I12" s="17">
        <f t="shared" si="3"/>
        <v>4.620685213807315E-3</v>
      </c>
      <c r="J12" s="115">
        <f t="shared" si="4"/>
        <v>4.8525</v>
      </c>
      <c r="K12" s="86">
        <f>IF(J12=0,0,IF(B12="F",VLOOKUP(I12,Barem!$G$2:$H$11,2,1),VLOOKUP(I12,Barem!$G$12:$H$21,2,1)))</f>
        <v>1</v>
      </c>
      <c r="L12" s="74" t="str">
        <f>VLOOKUP(C12,Barem!L:Q,6,0)</f>
        <v>D</v>
      </c>
      <c r="M12" s="14">
        <f t="shared" si="5"/>
        <v>0.75</v>
      </c>
      <c r="N12" s="14">
        <f t="shared" si="6"/>
        <v>0.25</v>
      </c>
      <c r="O12" s="55">
        <f t="shared" si="7"/>
        <v>0</v>
      </c>
      <c r="P12" s="31">
        <f>IF(D12&gt;21,VLOOKUP(D12,Barem!$S$1:$T$141,2,1),0)</f>
        <v>0</v>
      </c>
      <c r="Q12" s="31">
        <f>IF(D12&lt;1.609,0,IF(B12="F",VLOOKUP(I12,Barem!$W$2:$Y$13,2,1),VLOOKUP(I12,Barem!$W$14:$Y$25,2,1)))</f>
        <v>0</v>
      </c>
      <c r="R12" s="31">
        <f>VLOOKUP(A12,Participanti!A:C,3,0)</f>
        <v>0</v>
      </c>
      <c r="S12" s="25">
        <f t="shared" si="8"/>
        <v>3.8893750000000002</v>
      </c>
      <c r="T12" s="95">
        <v>44332</v>
      </c>
      <c r="U12" s="13">
        <f t="shared" si="0"/>
        <v>1</v>
      </c>
      <c r="V12" s="86" t="str">
        <f>VLOOKUP(A12,Data_echipe!A:U,21,0)</f>
        <v>UltrașiiSYR</v>
      </c>
      <c r="X12" s="27">
        <f t="shared" si="1"/>
        <v>1</v>
      </c>
    </row>
    <row r="13" spans="1:24" x14ac:dyDescent="0.25">
      <c r="A13" s="73" t="s">
        <v>102</v>
      </c>
      <c r="B13" s="86" t="str">
        <f>VLOOKUP(A13,Participanti!A:B,2,0)</f>
        <v>M</v>
      </c>
      <c r="C13" s="74">
        <v>1</v>
      </c>
      <c r="D13" s="75">
        <v>12.09</v>
      </c>
      <c r="E13" s="76">
        <v>3.7025462962962961E-2</v>
      </c>
      <c r="F13" s="76">
        <v>3.8958333333333338E-2</v>
      </c>
      <c r="G13" s="144">
        <f t="shared" si="2"/>
        <v>3.799189814814815E-2</v>
      </c>
      <c r="H13" s="77">
        <v>24</v>
      </c>
      <c r="I13" s="17">
        <f t="shared" si="3"/>
        <v>3.1424233373158108E-3</v>
      </c>
      <c r="J13" s="115">
        <f t="shared" si="4"/>
        <v>2.8785714285714286</v>
      </c>
      <c r="K13" s="86">
        <f>IF(J13=0,0,IF(B13="F",VLOOKUP(I13,Barem!$G$2:$H$11,2,1),VLOOKUP(I13,Barem!$G$12:$H$21,2,1)))</f>
        <v>3.5</v>
      </c>
      <c r="L13" s="119" t="s">
        <v>110</v>
      </c>
      <c r="M13" s="14">
        <f t="shared" si="5"/>
        <v>0.25</v>
      </c>
      <c r="N13" s="14">
        <f t="shared" si="6"/>
        <v>0.75</v>
      </c>
      <c r="O13" s="55">
        <f t="shared" si="7"/>
        <v>0</v>
      </c>
      <c r="P13" s="31">
        <f>IF(D13&gt;21,VLOOKUP(D13,Barem!$S$1:$T$141,2,1),0)</f>
        <v>0</v>
      </c>
      <c r="Q13" s="31">
        <f>IF(D13&lt;1.609,0,IF(B13="F",VLOOKUP(I13,Barem!$W$2:$Y$13,2,1),VLOOKUP(I13,Barem!$W$14:$Y$25,2,1)))</f>
        <v>0</v>
      </c>
      <c r="R13" s="31">
        <f>VLOOKUP(A13,Participanti!A:C,3,0)</f>
        <v>0</v>
      </c>
      <c r="S13" s="25">
        <f t="shared" si="8"/>
        <v>3.344642857142857</v>
      </c>
      <c r="T13" s="95">
        <v>44327</v>
      </c>
      <c r="U13" s="13">
        <f t="shared" si="0"/>
        <v>1</v>
      </c>
      <c r="V13" s="86" t="str">
        <f>VLOOKUP(A13,Data_echipe!A:U,21,0)</f>
        <v>Flower power</v>
      </c>
      <c r="X13" s="27">
        <f t="shared" si="1"/>
        <v>1</v>
      </c>
    </row>
    <row r="14" spans="1:24" x14ac:dyDescent="0.25">
      <c r="A14" s="73" t="s">
        <v>205</v>
      </c>
      <c r="B14" s="86" t="str">
        <f>VLOOKUP(A14,Participanti!A:B,2,0)</f>
        <v>M</v>
      </c>
      <c r="C14" s="74">
        <v>1</v>
      </c>
      <c r="D14" s="75">
        <v>30.9</v>
      </c>
      <c r="E14" s="76">
        <v>0.1030787037037037</v>
      </c>
      <c r="F14" s="76">
        <v>0.10315972222222221</v>
      </c>
      <c r="G14" s="144">
        <f t="shared" si="2"/>
        <v>0.10311921296296295</v>
      </c>
      <c r="H14" s="77">
        <v>47</v>
      </c>
      <c r="I14" s="17">
        <f t="shared" si="3"/>
        <v>3.3371913580246908E-3</v>
      </c>
      <c r="J14" s="115">
        <f t="shared" si="4"/>
        <v>5</v>
      </c>
      <c r="K14" s="86">
        <f>IF(J14=0,0,IF(B14="F",VLOOKUP(I14,Barem!$G$2:$H$11,2,1),VLOOKUP(I14,Barem!$G$12:$H$21,2,1)))</f>
        <v>3</v>
      </c>
      <c r="L14" s="74" t="str">
        <f>VLOOKUP(C14,Barem!L:Q,6,0)</f>
        <v>D</v>
      </c>
      <c r="M14" s="14">
        <f t="shared" si="5"/>
        <v>0.75</v>
      </c>
      <c r="N14" s="14">
        <f t="shared" si="6"/>
        <v>0.25</v>
      </c>
      <c r="O14" s="55">
        <f t="shared" si="7"/>
        <v>0</v>
      </c>
      <c r="P14" s="31">
        <f>IF(D14&gt;21,VLOOKUP(D14,Barem!$S$1:$T$141,2,1),0)</f>
        <v>0.4</v>
      </c>
      <c r="Q14" s="31">
        <f>IF(D14&lt;1.609,0,IF(B14="F",VLOOKUP(I14,Barem!$W$2:$Y$13,2,1),VLOOKUP(I14,Barem!$W$14:$Y$25,2,1)))</f>
        <v>0</v>
      </c>
      <c r="R14" s="31">
        <f>VLOOKUP(A14,Participanti!A:C,3,0)</f>
        <v>0</v>
      </c>
      <c r="S14" s="25">
        <f t="shared" si="8"/>
        <v>4.9000000000000004</v>
      </c>
      <c r="T14" s="95">
        <v>44332</v>
      </c>
      <c r="U14" s="13">
        <f t="shared" si="0"/>
        <v>1</v>
      </c>
      <c r="V14" s="86" t="e">
        <f>VLOOKUP(A14,Data_echipe!A:U,21,0)</f>
        <v>#N/A</v>
      </c>
      <c r="X14" s="27">
        <f t="shared" si="1"/>
        <v>1</v>
      </c>
    </row>
    <row r="15" spans="1:24" x14ac:dyDescent="0.25">
      <c r="A15" s="73" t="s">
        <v>155</v>
      </c>
      <c r="B15" s="86" t="str">
        <f>VLOOKUP(A15,Participanti!A:B,2,0)</f>
        <v>M</v>
      </c>
      <c r="C15" s="74">
        <v>1</v>
      </c>
      <c r="D15" s="75">
        <v>10.02</v>
      </c>
      <c r="E15" s="76">
        <v>4.08912037037037E-2</v>
      </c>
      <c r="F15" s="76">
        <v>4.08912037037037E-2</v>
      </c>
      <c r="G15" s="144">
        <f t="shared" si="2"/>
        <v>4.08912037037037E-2</v>
      </c>
      <c r="H15" s="77">
        <v>29</v>
      </c>
      <c r="I15" s="17">
        <f t="shared" si="3"/>
        <v>4.080958453463443E-3</v>
      </c>
      <c r="J15" s="115">
        <f t="shared" si="4"/>
        <v>2.3857142857142857</v>
      </c>
      <c r="K15" s="86">
        <f>IF(J15=0,0,IF(B15="F",VLOOKUP(I15,Barem!$G$2:$H$11,2,1),VLOOKUP(I15,Barem!$G$12:$H$21,2,1)))</f>
        <v>1.5</v>
      </c>
      <c r="L15" s="74" t="str">
        <f>VLOOKUP(C15,Barem!L:Q,6,0)</f>
        <v>D</v>
      </c>
      <c r="M15" s="14">
        <f t="shared" si="5"/>
        <v>0.75</v>
      </c>
      <c r="N15" s="14">
        <f t="shared" si="6"/>
        <v>0.25</v>
      </c>
      <c r="O15" s="55">
        <f t="shared" si="7"/>
        <v>0</v>
      </c>
      <c r="P15" s="31">
        <f>IF(D15&gt;21,VLOOKUP(D15,Barem!$S$1:$T$141,2,1),0)</f>
        <v>0</v>
      </c>
      <c r="Q15" s="31">
        <f>IF(D15&lt;1.609,0,IF(B15="F",VLOOKUP(I15,Barem!$W$2:$Y$13,2,1),VLOOKUP(I15,Barem!$W$14:$Y$25,2,1)))</f>
        <v>0</v>
      </c>
      <c r="R15" s="31">
        <f>VLOOKUP(A15,Participanti!A:C,3,0)</f>
        <v>0</v>
      </c>
      <c r="S15" s="25">
        <f t="shared" si="8"/>
        <v>2.1642857142857141</v>
      </c>
      <c r="T15" s="95">
        <v>44328</v>
      </c>
      <c r="U15" s="13">
        <f t="shared" si="0"/>
        <v>1</v>
      </c>
      <c r="V15" s="86" t="str">
        <f>VLOOKUP(A15,Data_echipe!A:U,21,0)</f>
        <v>Flower power</v>
      </c>
      <c r="X15" s="27">
        <f t="shared" si="1"/>
        <v>1</v>
      </c>
    </row>
    <row r="16" spans="1:24" x14ac:dyDescent="0.25">
      <c r="A16" s="73" t="s">
        <v>81</v>
      </c>
      <c r="B16" s="86" t="str">
        <f>VLOOKUP(A16,Participanti!A:B,2,0)</f>
        <v>M</v>
      </c>
      <c r="C16" s="74">
        <v>1</v>
      </c>
      <c r="D16" s="75">
        <v>18.18</v>
      </c>
      <c r="E16" s="76">
        <v>6.9895833333333338E-2</v>
      </c>
      <c r="F16" s="76">
        <v>7.1331018518518516E-2</v>
      </c>
      <c r="G16" s="144">
        <f t="shared" si="2"/>
        <v>7.0613425925925927E-2</v>
      </c>
      <c r="H16" s="77">
        <v>62</v>
      </c>
      <c r="I16" s="17">
        <f t="shared" si="3"/>
        <v>3.884126838609787E-3</v>
      </c>
      <c r="J16" s="115">
        <f t="shared" si="4"/>
        <v>4.3285714285714283</v>
      </c>
      <c r="K16" s="86">
        <f>IF(J16=0,0,IF(B16="F",VLOOKUP(I16,Barem!$G$2:$H$11,2,1),VLOOKUP(I16,Barem!$G$12:$H$21,2,1)))</f>
        <v>1.5</v>
      </c>
      <c r="L16" s="74" t="str">
        <f>VLOOKUP(C16,Barem!L:Q,6,0)</f>
        <v>D</v>
      </c>
      <c r="M16" s="14">
        <f t="shared" si="5"/>
        <v>0.75</v>
      </c>
      <c r="N16" s="14">
        <f t="shared" si="6"/>
        <v>0.25</v>
      </c>
      <c r="O16" s="55">
        <f t="shared" si="7"/>
        <v>0</v>
      </c>
      <c r="P16" s="31">
        <f>IF(D16&gt;21,VLOOKUP(D16,Barem!$S$1:$T$141,2,1),0)</f>
        <v>0</v>
      </c>
      <c r="Q16" s="31">
        <f>IF(D16&lt;1.609,0,IF(B16="F",VLOOKUP(I16,Barem!$W$2:$Y$13,2,1),VLOOKUP(I16,Barem!$W$14:$Y$25,2,1)))</f>
        <v>0</v>
      </c>
      <c r="R16" s="31">
        <f>VLOOKUP(A16,Participanti!A:C,3,0)</f>
        <v>0</v>
      </c>
      <c r="S16" s="25">
        <f t="shared" si="8"/>
        <v>3.621428571428571</v>
      </c>
      <c r="T16" s="95">
        <v>44330</v>
      </c>
      <c r="U16" s="13">
        <f t="shared" si="0"/>
        <v>1</v>
      </c>
      <c r="V16" s="86" t="str">
        <f>VLOOKUP(A16,Data_echipe!A:U,21,0)</f>
        <v>Flower power</v>
      </c>
      <c r="X16" s="27">
        <f t="shared" si="1"/>
        <v>1</v>
      </c>
    </row>
    <row r="17" spans="1:24" x14ac:dyDescent="0.25">
      <c r="A17" s="73" t="s">
        <v>48</v>
      </c>
      <c r="B17" s="86" t="str">
        <f>VLOOKUP(A17,Participanti!A:B,2,0)</f>
        <v>M</v>
      </c>
      <c r="C17" s="74">
        <v>1</v>
      </c>
      <c r="D17" s="75">
        <v>19</v>
      </c>
      <c r="E17" s="76">
        <v>6.7824074074074078E-2</v>
      </c>
      <c r="F17" s="76">
        <v>7.1759259259259259E-2</v>
      </c>
      <c r="G17" s="144">
        <f t="shared" si="2"/>
        <v>6.9791666666666669E-2</v>
      </c>
      <c r="H17" s="77">
        <v>293</v>
      </c>
      <c r="I17" s="17">
        <f t="shared" si="3"/>
        <v>3.6732456140350879E-3</v>
      </c>
      <c r="J17" s="115">
        <f t="shared" si="4"/>
        <v>4.5238095238095237</v>
      </c>
      <c r="K17" s="86">
        <f>IF(J17=0,0,IF(B17="F",VLOOKUP(I17,Barem!$G$2:$H$11,2,1),VLOOKUP(I17,Barem!$G$12:$H$21,2,1)))</f>
        <v>2</v>
      </c>
      <c r="L17" s="74" t="str">
        <f>VLOOKUP(C17,Barem!L:Q,6,0)</f>
        <v>D</v>
      </c>
      <c r="M17" s="14">
        <f t="shared" si="5"/>
        <v>0.75</v>
      </c>
      <c r="N17" s="14">
        <f t="shared" si="6"/>
        <v>0.25</v>
      </c>
      <c r="O17" s="55">
        <f t="shared" si="7"/>
        <v>0.19533333333333333</v>
      </c>
      <c r="P17" s="31">
        <f>IF(D17&gt;21,VLOOKUP(D17,Barem!$S$1:$T$141,2,1),0)</f>
        <v>0</v>
      </c>
      <c r="Q17" s="31">
        <f>IF(D17&lt;1.609,0,IF(B17="F",VLOOKUP(I17,Barem!$W$2:$Y$13,2,1),VLOOKUP(I17,Barem!$W$14:$Y$25,2,1)))</f>
        <v>0</v>
      </c>
      <c r="R17" s="31">
        <f>VLOOKUP(A17,Participanti!A:C,3,0)</f>
        <v>0</v>
      </c>
      <c r="S17" s="25">
        <f t="shared" si="8"/>
        <v>4.0881904761904764</v>
      </c>
      <c r="T17" s="95">
        <v>44332</v>
      </c>
      <c r="U17" s="13">
        <f t="shared" si="0"/>
        <v>1</v>
      </c>
      <c r="V17" s="86" t="str">
        <f>VLOOKUP(A17,Data_echipe!A:U,21,0)</f>
        <v>Flower power</v>
      </c>
      <c r="X17" s="27">
        <f t="shared" si="1"/>
        <v>1</v>
      </c>
    </row>
    <row r="18" spans="1:24" x14ac:dyDescent="0.25">
      <c r="A18" s="73" t="s">
        <v>154</v>
      </c>
      <c r="B18" s="86" t="str">
        <f>VLOOKUP(A18,Participanti!A:B,2,0)</f>
        <v>M</v>
      </c>
      <c r="C18" s="74">
        <v>1</v>
      </c>
      <c r="D18" s="75">
        <v>15</v>
      </c>
      <c r="E18" s="76">
        <v>4.853009259259259E-2</v>
      </c>
      <c r="F18" s="76">
        <v>4.8645833333333333E-2</v>
      </c>
      <c r="G18" s="144">
        <f t="shared" si="2"/>
        <v>4.8587962962962958E-2</v>
      </c>
      <c r="H18" s="77">
        <v>13</v>
      </c>
      <c r="I18" s="17">
        <f t="shared" si="3"/>
        <v>3.2391975308641973E-3</v>
      </c>
      <c r="J18" s="115">
        <f t="shared" si="4"/>
        <v>3.5714285714285712</v>
      </c>
      <c r="K18" s="86">
        <f>IF(J18=0,0,IF(B18="F",VLOOKUP(I18,Barem!$G$2:$H$11,2,1),VLOOKUP(I18,Barem!$G$12:$H$21,2,1)))</f>
        <v>3.5</v>
      </c>
      <c r="L18" s="119" t="s">
        <v>110</v>
      </c>
      <c r="M18" s="14">
        <f t="shared" si="5"/>
        <v>0.25</v>
      </c>
      <c r="N18" s="14">
        <f t="shared" si="6"/>
        <v>0.75</v>
      </c>
      <c r="O18" s="55">
        <f t="shared" si="7"/>
        <v>0</v>
      </c>
      <c r="P18" s="31">
        <f>IF(D18&gt;21,VLOOKUP(D18,Barem!$S$1:$T$141,2,1),0)</f>
        <v>0</v>
      </c>
      <c r="Q18" s="31">
        <f>IF(D18&lt;1.609,0,IF(B18="F",VLOOKUP(I18,Barem!$W$2:$Y$13,2,1),VLOOKUP(I18,Barem!$W$14:$Y$25,2,1)))</f>
        <v>0</v>
      </c>
      <c r="R18" s="31">
        <f>VLOOKUP(A18,Participanti!A:C,3,0)</f>
        <v>0.4</v>
      </c>
      <c r="S18" s="25">
        <f t="shared" si="8"/>
        <v>3.9178571428571427</v>
      </c>
      <c r="T18" s="95">
        <v>44332</v>
      </c>
      <c r="U18" s="13">
        <f t="shared" si="0"/>
        <v>1</v>
      </c>
      <c r="V18" s="86" t="str">
        <f>VLOOKUP(A18,Data_echipe!A:U,21,0)</f>
        <v>UltrașiiSYR</v>
      </c>
      <c r="X18" s="27">
        <f t="shared" si="1"/>
        <v>1</v>
      </c>
    </row>
    <row r="19" spans="1:24" x14ac:dyDescent="0.25">
      <c r="A19" s="73" t="s">
        <v>66</v>
      </c>
      <c r="B19" s="86" t="str">
        <f>VLOOKUP(A19,Participanti!A:B,2,0)</f>
        <v>F</v>
      </c>
      <c r="C19" s="74">
        <v>1</v>
      </c>
      <c r="D19" s="75">
        <v>7.36</v>
      </c>
      <c r="E19" s="76">
        <v>3.7430555555555557E-2</v>
      </c>
      <c r="F19" s="76">
        <v>3.7893518518518521E-2</v>
      </c>
      <c r="G19" s="144">
        <f t="shared" si="2"/>
        <v>3.7662037037037036E-2</v>
      </c>
      <c r="H19" s="77">
        <v>30</v>
      </c>
      <c r="I19" s="17">
        <f t="shared" si="3"/>
        <v>5.1171245974235098E-3</v>
      </c>
      <c r="J19" s="115">
        <f t="shared" si="4"/>
        <v>1.84</v>
      </c>
      <c r="K19" s="86">
        <f>IF(J19=0,0,IF(B19="F",VLOOKUP(I19,Barem!$G$2:$H$11,2,1),VLOOKUP(I19,Barem!$G$12:$H$21,2,1)))</f>
        <v>1</v>
      </c>
      <c r="L19" s="74" t="str">
        <f>VLOOKUP(C19,Barem!L:Q,6,0)</f>
        <v>D</v>
      </c>
      <c r="M19" s="14">
        <f t="shared" si="5"/>
        <v>0.75</v>
      </c>
      <c r="N19" s="14">
        <f t="shared" si="6"/>
        <v>0.25</v>
      </c>
      <c r="O19" s="55">
        <f t="shared" si="7"/>
        <v>0</v>
      </c>
      <c r="P19" s="31">
        <f>IF(D19&gt;21,VLOOKUP(D19,Barem!$S$1:$T$141,2,1),0)</f>
        <v>0</v>
      </c>
      <c r="Q19" s="31">
        <f>IF(D19&lt;1.609,0,IF(B19="F",VLOOKUP(I19,Barem!$W$2:$Y$13,2,1),VLOOKUP(I19,Barem!$W$14:$Y$25,2,1)))</f>
        <v>0</v>
      </c>
      <c r="R19" s="31">
        <f>VLOOKUP(A19,Participanti!A:C,3,0)</f>
        <v>0.7</v>
      </c>
      <c r="S19" s="25">
        <f t="shared" si="8"/>
        <v>2.33</v>
      </c>
      <c r="T19" s="95">
        <v>44332</v>
      </c>
      <c r="U19" s="13">
        <f t="shared" si="0"/>
        <v>1</v>
      </c>
      <c r="V19" s="86" t="str">
        <f>VLOOKUP(A19,Data_echipe!A:U,21,0)</f>
        <v>Flower power</v>
      </c>
      <c r="X19" s="27">
        <f t="shared" si="1"/>
        <v>1</v>
      </c>
    </row>
    <row r="20" spans="1:24" x14ac:dyDescent="0.25">
      <c r="A20" s="73" t="s">
        <v>128</v>
      </c>
      <c r="B20" s="86" t="str">
        <f>VLOOKUP(A20,Participanti!A:B,2,0)</f>
        <v>M</v>
      </c>
      <c r="C20" s="74">
        <v>1</v>
      </c>
      <c r="D20" s="75">
        <v>15.02</v>
      </c>
      <c r="E20" s="76">
        <v>4.1018518518518517E-2</v>
      </c>
      <c r="F20" s="76">
        <v>4.1134259259259259E-2</v>
      </c>
      <c r="G20" s="144">
        <f t="shared" si="2"/>
        <v>4.1076388888888885E-2</v>
      </c>
      <c r="H20" s="77">
        <v>28</v>
      </c>
      <c r="I20" s="17">
        <f t="shared" si="3"/>
        <v>2.7347795531883412E-3</v>
      </c>
      <c r="J20" s="115">
        <f t="shared" si="4"/>
        <v>3.5761904761904759</v>
      </c>
      <c r="K20" s="86">
        <f>IF(J20=0,0,IF(B20="F",VLOOKUP(I20,Barem!$G$2:$H$11,2,1),VLOOKUP(I20,Barem!$G$12:$H$21,2,1)))</f>
        <v>5</v>
      </c>
      <c r="L20" s="119" t="s">
        <v>110</v>
      </c>
      <c r="M20" s="14">
        <f t="shared" si="5"/>
        <v>0.25</v>
      </c>
      <c r="N20" s="14">
        <f t="shared" si="6"/>
        <v>0.75</v>
      </c>
      <c r="O20" s="55">
        <f t="shared" si="7"/>
        <v>0</v>
      </c>
      <c r="P20" s="31">
        <f>IF(D20&gt;21,VLOOKUP(D20,Barem!$S$1:$T$141,2,1),0)</f>
        <v>0</v>
      </c>
      <c r="Q20" s="31">
        <f>IF(D20&lt;1.609,0,IF(B20="F",VLOOKUP(I20,Barem!$W$2:$Y$13,2,1),VLOOKUP(I20,Barem!$W$14:$Y$25,2,1)))</f>
        <v>0.1</v>
      </c>
      <c r="R20" s="31">
        <f>VLOOKUP(A20,Participanti!A:C,3,0)</f>
        <v>0</v>
      </c>
      <c r="S20" s="25">
        <f t="shared" si="8"/>
        <v>4.7440476190476186</v>
      </c>
      <c r="T20" s="95">
        <v>44332</v>
      </c>
      <c r="U20" s="13">
        <f t="shared" si="0"/>
        <v>1</v>
      </c>
      <c r="V20" s="86" t="str">
        <f>VLOOKUP(A20,Data_echipe!A:U,21,0)</f>
        <v>Flower power</v>
      </c>
      <c r="X20" s="27">
        <f t="shared" si="1"/>
        <v>1</v>
      </c>
    </row>
    <row r="21" spans="1:24" x14ac:dyDescent="0.25">
      <c r="A21" s="73" t="s">
        <v>153</v>
      </c>
      <c r="B21" s="86" t="str">
        <f>VLOOKUP(A21,Participanti!A:B,2,0)</f>
        <v>F</v>
      </c>
      <c r="C21" s="74">
        <v>1</v>
      </c>
      <c r="D21" s="75">
        <v>2.59</v>
      </c>
      <c r="E21" s="76">
        <v>8.7615740740740744E-3</v>
      </c>
      <c r="F21" s="76">
        <v>8.819444444444444E-3</v>
      </c>
      <c r="G21" s="144">
        <f t="shared" si="2"/>
        <v>8.7905092592592583E-3</v>
      </c>
      <c r="H21" s="77">
        <v>23</v>
      </c>
      <c r="I21" s="17">
        <f t="shared" si="3"/>
        <v>3.3940190190190189E-3</v>
      </c>
      <c r="J21" s="115">
        <f t="shared" si="4"/>
        <v>0.64749999999999996</v>
      </c>
      <c r="K21" s="86">
        <f>IF(J21=0,0,IF(B21="F",VLOOKUP(I21,Barem!$G$2:$H$11,2,1),VLOOKUP(I21,Barem!$G$12:$H$21,2,1)))</f>
        <v>4</v>
      </c>
      <c r="L21" s="119" t="s">
        <v>110</v>
      </c>
      <c r="M21" s="14">
        <f t="shared" si="5"/>
        <v>0.25</v>
      </c>
      <c r="N21" s="14">
        <f t="shared" si="6"/>
        <v>0.75</v>
      </c>
      <c r="O21" s="55">
        <f t="shared" si="7"/>
        <v>0</v>
      </c>
      <c r="P21" s="31">
        <f>IF(D21&gt;21,VLOOKUP(D21,Barem!$S$1:$T$141,2,1),0)</f>
        <v>0</v>
      </c>
      <c r="Q21" s="31">
        <f>IF(D21&lt;1.609,0,IF(B21="F",VLOOKUP(I21,Barem!$W$2:$Y$13,2,1),VLOOKUP(I21,Barem!$W$14:$Y$25,2,1)))</f>
        <v>0</v>
      </c>
      <c r="R21" s="31">
        <f>VLOOKUP(A21,Participanti!A:C,3,0)</f>
        <v>0</v>
      </c>
      <c r="S21" s="25">
        <f t="shared" si="8"/>
        <v>3.1618750000000002</v>
      </c>
      <c r="T21" s="95">
        <v>44331</v>
      </c>
      <c r="U21" s="13">
        <f t="shared" si="0"/>
        <v>1</v>
      </c>
      <c r="V21" s="86" t="str">
        <f>VLOOKUP(A21,Data_echipe!A:U,21,0)</f>
        <v>Flower power</v>
      </c>
      <c r="X21" s="27">
        <f t="shared" si="1"/>
        <v>1</v>
      </c>
    </row>
    <row r="22" spans="1:24" x14ac:dyDescent="0.25">
      <c r="A22" s="73" t="s">
        <v>67</v>
      </c>
      <c r="B22" s="86" t="str">
        <f>VLOOKUP(A22,Participanti!A:B,2,0)</f>
        <v>M</v>
      </c>
      <c r="C22" s="74">
        <v>1</v>
      </c>
      <c r="D22" s="75">
        <v>21.2</v>
      </c>
      <c r="E22" s="76">
        <v>7.4884259259259262E-2</v>
      </c>
      <c r="F22" s="76">
        <v>7.7511574074074066E-2</v>
      </c>
      <c r="G22" s="144">
        <f t="shared" si="2"/>
        <v>7.6197916666666671E-2</v>
      </c>
      <c r="H22" s="77">
        <v>16</v>
      </c>
      <c r="I22" s="17">
        <f t="shared" si="3"/>
        <v>3.5942413522012584E-3</v>
      </c>
      <c r="J22" s="115">
        <f t="shared" si="4"/>
        <v>5</v>
      </c>
      <c r="K22" s="86">
        <f>IF(J22=0,0,IF(B22="F",VLOOKUP(I22,Barem!$G$2:$H$11,2,1),VLOOKUP(I22,Barem!$G$12:$H$21,2,1)))</f>
        <v>2.5</v>
      </c>
      <c r="L22" s="74" t="str">
        <f>VLOOKUP(C22,Barem!L:Q,6,0)</f>
        <v>D</v>
      </c>
      <c r="M22" s="14">
        <f t="shared" si="5"/>
        <v>0.75</v>
      </c>
      <c r="N22" s="14">
        <f t="shared" si="6"/>
        <v>0.25</v>
      </c>
      <c r="O22" s="55">
        <f t="shared" si="7"/>
        <v>0</v>
      </c>
      <c r="P22" s="31">
        <f>IF(D22&gt;21,VLOOKUP(D22,Barem!$S$1:$T$141,2,1),0)</f>
        <v>0</v>
      </c>
      <c r="Q22" s="31">
        <f>IF(D22&lt;1.609,0,IF(B22="F",VLOOKUP(I22,Barem!$W$2:$Y$13,2,1),VLOOKUP(I22,Barem!$W$14:$Y$25,2,1)))</f>
        <v>0</v>
      </c>
      <c r="R22" s="31">
        <f>VLOOKUP(A22,Participanti!A:C,3,0)</f>
        <v>0</v>
      </c>
      <c r="S22" s="25">
        <f t="shared" si="8"/>
        <v>4.375</v>
      </c>
      <c r="T22" s="95">
        <v>44331</v>
      </c>
      <c r="U22" s="13">
        <f t="shared" si="0"/>
        <v>1</v>
      </c>
      <c r="V22" s="86" t="str">
        <f>VLOOKUP(A22,Data_echipe!A:U,21,0)</f>
        <v>Flower power</v>
      </c>
      <c r="X22" s="27">
        <f t="shared" si="1"/>
        <v>1</v>
      </c>
    </row>
    <row r="23" spans="1:24" x14ac:dyDescent="0.25">
      <c r="A23" s="73" t="s">
        <v>111</v>
      </c>
      <c r="B23" s="86" t="str">
        <f>VLOOKUP(A23,Participanti!A:B,2,0)</f>
        <v>M</v>
      </c>
      <c r="C23" s="74">
        <v>1</v>
      </c>
      <c r="D23" s="75">
        <v>30.11</v>
      </c>
      <c r="E23" s="76">
        <v>0.1267361111111111</v>
      </c>
      <c r="F23" s="76">
        <v>0.14246527777777776</v>
      </c>
      <c r="G23" s="144">
        <f t="shared" si="2"/>
        <v>0.13460069444444445</v>
      </c>
      <c r="H23" s="77">
        <v>745</v>
      </c>
      <c r="I23" s="17">
        <f t="shared" si="3"/>
        <v>4.4702987195099448E-3</v>
      </c>
      <c r="J23" s="115">
        <f t="shared" si="4"/>
        <v>5</v>
      </c>
      <c r="K23" s="86">
        <f>IF(J23=0,0,IF(B23="F",VLOOKUP(I23,Barem!$G$2:$H$11,2,1),VLOOKUP(I23,Barem!$G$12:$H$21,2,1)))</f>
        <v>1</v>
      </c>
      <c r="L23" s="74" t="str">
        <f>VLOOKUP(C23,Barem!L:Q,6,0)</f>
        <v>D</v>
      </c>
      <c r="M23" s="14">
        <f t="shared" si="5"/>
        <v>0.75</v>
      </c>
      <c r="N23" s="14">
        <f t="shared" si="6"/>
        <v>0.25</v>
      </c>
      <c r="O23" s="55">
        <f t="shared" si="7"/>
        <v>0.49666666666666665</v>
      </c>
      <c r="P23" s="31">
        <f>IF(D23&gt;21,VLOOKUP(D23,Barem!$S$1:$T$141,2,1),0)</f>
        <v>0.4</v>
      </c>
      <c r="Q23" s="31">
        <f>IF(D23&lt;1.609,0,IF(B23="F",VLOOKUP(I23,Barem!$W$2:$Y$13,2,1),VLOOKUP(I23,Barem!$W$14:$Y$25,2,1)))</f>
        <v>0</v>
      </c>
      <c r="R23" s="31">
        <f>VLOOKUP(A23,Participanti!A:C,3,0)</f>
        <v>0</v>
      </c>
      <c r="S23" s="25">
        <f t="shared" si="8"/>
        <v>4.8966666666666674</v>
      </c>
      <c r="T23" s="95">
        <v>44331</v>
      </c>
      <c r="U23" s="13">
        <f t="shared" si="0"/>
        <v>1</v>
      </c>
      <c r="V23" s="86" t="str">
        <f>VLOOKUP(A23,Data_echipe!A:U,21,0)</f>
        <v>UltrașiiSYR</v>
      </c>
      <c r="X23" s="27">
        <f t="shared" si="1"/>
        <v>1</v>
      </c>
    </row>
    <row r="24" spans="1:24" x14ac:dyDescent="0.25">
      <c r="A24" s="73" t="s">
        <v>103</v>
      </c>
      <c r="B24" s="86" t="str">
        <f>VLOOKUP(A24,Participanti!A:B,2,0)</f>
        <v>F</v>
      </c>
      <c r="C24" s="74">
        <v>1</v>
      </c>
      <c r="D24" s="75">
        <v>10</v>
      </c>
      <c r="E24" s="76">
        <v>3.6562499999999998E-2</v>
      </c>
      <c r="F24" s="76">
        <v>3.7280092592592594E-2</v>
      </c>
      <c r="G24" s="144">
        <f t="shared" si="2"/>
        <v>3.6921296296296299E-2</v>
      </c>
      <c r="H24" s="77">
        <v>2</v>
      </c>
      <c r="I24" s="17">
        <f t="shared" si="3"/>
        <v>3.6921296296296298E-3</v>
      </c>
      <c r="J24" s="115">
        <f t="shared" si="4"/>
        <v>2.5</v>
      </c>
      <c r="K24" s="86">
        <f>IF(J24=0,0,IF(B24="F",VLOOKUP(I24,Barem!$G$2:$H$11,2,1),VLOOKUP(I24,Barem!$G$12:$H$21,2,1)))</f>
        <v>3</v>
      </c>
      <c r="L24" s="74" t="str">
        <f>VLOOKUP(C24,Barem!L:Q,6,0)</f>
        <v>D</v>
      </c>
      <c r="M24" s="14">
        <f t="shared" si="5"/>
        <v>0.75</v>
      </c>
      <c r="N24" s="14">
        <f t="shared" si="6"/>
        <v>0.25</v>
      </c>
      <c r="O24" s="55">
        <f t="shared" si="7"/>
        <v>0</v>
      </c>
      <c r="P24" s="31">
        <f>IF(D24&gt;21,VLOOKUP(D24,Barem!$S$1:$T$141,2,1),0)</f>
        <v>0</v>
      </c>
      <c r="Q24" s="31">
        <f>IF(D24&lt;1.609,0,IF(B24="F",VLOOKUP(I24,Barem!$W$2:$Y$13,2,1),VLOOKUP(I24,Barem!$W$14:$Y$25,2,1)))</f>
        <v>0</v>
      </c>
      <c r="R24" s="31">
        <f>VLOOKUP(A24,Participanti!A:C,3,0)</f>
        <v>0</v>
      </c>
      <c r="S24" s="25">
        <f t="shared" si="8"/>
        <v>2.625</v>
      </c>
      <c r="T24" s="95">
        <v>44331</v>
      </c>
      <c r="U24" s="13">
        <f t="shared" si="0"/>
        <v>1</v>
      </c>
      <c r="V24" s="86" t="str">
        <f>VLOOKUP(A24,Data_echipe!A:U,21,0)</f>
        <v>UltrașiiSYR</v>
      </c>
      <c r="X24" s="27">
        <f t="shared" si="1"/>
        <v>1</v>
      </c>
    </row>
    <row r="25" spans="1:24" x14ac:dyDescent="0.25">
      <c r="A25" s="73" t="s">
        <v>61</v>
      </c>
      <c r="B25" s="86" t="str">
        <f>VLOOKUP(A25,Participanti!A:B,2,0)</f>
        <v>M</v>
      </c>
      <c r="C25" s="74">
        <v>1</v>
      </c>
      <c r="D25" s="75">
        <v>5.35</v>
      </c>
      <c r="E25" s="76">
        <v>1.7303240740740741E-2</v>
      </c>
      <c r="F25" s="76">
        <v>1.7372685185185185E-2</v>
      </c>
      <c r="G25" s="144">
        <f t="shared" si="2"/>
        <v>1.7337962962962965E-2</v>
      </c>
      <c r="H25" s="77">
        <v>9</v>
      </c>
      <c r="I25" s="17">
        <f t="shared" si="3"/>
        <v>3.2407407407407411E-3</v>
      </c>
      <c r="J25" s="115">
        <f t="shared" si="4"/>
        <v>1.2738095238095237</v>
      </c>
      <c r="K25" s="86">
        <f>IF(J25=0,0,IF(B25="F",VLOOKUP(I25,Barem!$G$2:$H$11,2,1),VLOOKUP(I25,Barem!$G$12:$H$21,2,1)))</f>
        <v>3.5</v>
      </c>
      <c r="L25" s="119" t="s">
        <v>110</v>
      </c>
      <c r="M25" s="14">
        <f t="shared" si="5"/>
        <v>0.25</v>
      </c>
      <c r="N25" s="14">
        <f t="shared" si="6"/>
        <v>0.75</v>
      </c>
      <c r="O25" s="55">
        <f t="shared" si="7"/>
        <v>0</v>
      </c>
      <c r="P25" s="31">
        <f>IF(D25&gt;21,VLOOKUP(D25,Barem!$S$1:$T$141,2,1),0)</f>
        <v>0</v>
      </c>
      <c r="Q25" s="31">
        <f>IF(D25&lt;1.609,0,IF(B25="F",VLOOKUP(I25,Barem!$W$2:$Y$13,2,1),VLOOKUP(I25,Barem!$W$14:$Y$25,2,1)))</f>
        <v>0</v>
      </c>
      <c r="R25" s="31">
        <f>VLOOKUP(A25,Participanti!A:C,3,0)</f>
        <v>0</v>
      </c>
      <c r="S25" s="25">
        <f t="shared" si="8"/>
        <v>2.9434523809523809</v>
      </c>
      <c r="T25" s="95">
        <v>44332</v>
      </c>
      <c r="U25" s="13">
        <f t="shared" si="0"/>
        <v>1</v>
      </c>
      <c r="V25" s="86" t="str">
        <f>VLOOKUP(A25,Data_echipe!A:U,21,0)</f>
        <v>UltrașiiSYR</v>
      </c>
      <c r="X25" s="27">
        <f t="shared" si="1"/>
        <v>1</v>
      </c>
    </row>
    <row r="26" spans="1:24" x14ac:dyDescent="0.25">
      <c r="A26" s="73" t="s">
        <v>50</v>
      </c>
      <c r="B26" s="86" t="str">
        <f>VLOOKUP(A26,Participanti!A:B,2,0)</f>
        <v>M</v>
      </c>
      <c r="C26" s="74">
        <v>1</v>
      </c>
      <c r="D26" s="75">
        <v>9.6300000000000008</v>
      </c>
      <c r="E26" s="76">
        <v>4.1736111111111113E-2</v>
      </c>
      <c r="F26" s="76">
        <v>4.2465277777777775E-2</v>
      </c>
      <c r="G26" s="144">
        <f t="shared" si="2"/>
        <v>4.2100694444444448E-2</v>
      </c>
      <c r="H26" s="77">
        <v>52</v>
      </c>
      <c r="I26" s="17">
        <f t="shared" si="3"/>
        <v>4.3718270451136498E-3</v>
      </c>
      <c r="J26" s="115">
        <f t="shared" si="4"/>
        <v>2.2928571428571431</v>
      </c>
      <c r="K26" s="86">
        <f>IF(J26=0,0,IF(B26="F",VLOOKUP(I26,Barem!$G$2:$H$11,2,1),VLOOKUP(I26,Barem!$G$12:$H$21,2,1)))</f>
        <v>1</v>
      </c>
      <c r="L26" s="74" t="str">
        <f>VLOOKUP(C26,Barem!L:Q,6,0)</f>
        <v>D</v>
      </c>
      <c r="M26" s="14">
        <f t="shared" si="5"/>
        <v>0.75</v>
      </c>
      <c r="N26" s="14">
        <f t="shared" si="6"/>
        <v>0.25</v>
      </c>
      <c r="O26" s="55">
        <f t="shared" si="7"/>
        <v>0</v>
      </c>
      <c r="P26" s="31">
        <f>IF(D26&gt;21,VLOOKUP(D26,Barem!$S$1:$T$141,2,1),0)</f>
        <v>0</v>
      </c>
      <c r="Q26" s="31">
        <f>IF(D26&lt;1.609,0,IF(B26="F",VLOOKUP(I26,Barem!$W$2:$Y$13,2,1),VLOOKUP(I26,Barem!$W$14:$Y$25,2,1)))</f>
        <v>0</v>
      </c>
      <c r="R26" s="31">
        <f>VLOOKUP(A26,Participanti!A:C,3,0)</f>
        <v>0.4</v>
      </c>
      <c r="S26" s="25">
        <f t="shared" si="8"/>
        <v>2.3696428571428574</v>
      </c>
      <c r="T26" s="95">
        <v>44332</v>
      </c>
      <c r="U26" s="13">
        <f t="shared" si="0"/>
        <v>1</v>
      </c>
      <c r="V26" s="86" t="str">
        <f>VLOOKUP(A26,Data_echipe!A:U,21,0)</f>
        <v>UltrașiiSYR</v>
      </c>
      <c r="X26" s="27">
        <f t="shared" si="1"/>
        <v>1</v>
      </c>
    </row>
    <row r="27" spans="1:24" x14ac:dyDescent="0.25">
      <c r="A27" s="73" t="s">
        <v>157</v>
      </c>
      <c r="B27" s="86" t="str">
        <f>VLOOKUP(A27,Participanti!A:B,2,0)</f>
        <v>F</v>
      </c>
      <c r="C27" s="74">
        <v>1</v>
      </c>
      <c r="D27" s="75">
        <v>10.01</v>
      </c>
      <c r="E27" s="76">
        <v>4.0011574074074074E-2</v>
      </c>
      <c r="F27" s="76">
        <v>4.7511574074074074E-2</v>
      </c>
      <c r="G27" s="144">
        <f t="shared" si="2"/>
        <v>4.3761574074074078E-2</v>
      </c>
      <c r="H27" s="77">
        <v>116</v>
      </c>
      <c r="I27" s="17">
        <f t="shared" si="3"/>
        <v>4.3717856217856225E-3</v>
      </c>
      <c r="J27" s="115">
        <f t="shared" si="4"/>
        <v>2.5024999999999999</v>
      </c>
      <c r="K27" s="86">
        <f>IF(J27=0,0,IF(B27="F",VLOOKUP(I27,Barem!$G$2:$H$11,2,1),VLOOKUP(I27,Barem!$G$12:$H$21,2,1)))</f>
        <v>1.5</v>
      </c>
      <c r="L27" s="74" t="str">
        <f>VLOOKUP(C27,Barem!L:Q,6,0)</f>
        <v>D</v>
      </c>
      <c r="M27" s="14">
        <f t="shared" si="5"/>
        <v>0.75</v>
      </c>
      <c r="N27" s="14">
        <f t="shared" si="6"/>
        <v>0.25</v>
      </c>
      <c r="O27" s="55">
        <f t="shared" si="7"/>
        <v>7.7333333333333337E-2</v>
      </c>
      <c r="P27" s="31">
        <f>IF(D27&gt;21,VLOOKUP(D27,Barem!$S$1:$T$141,2,1),0)</f>
        <v>0</v>
      </c>
      <c r="Q27" s="31">
        <f>IF(D27&lt;1.609,0,IF(B27="F",VLOOKUP(I27,Barem!$W$2:$Y$13,2,1),VLOOKUP(I27,Barem!$W$14:$Y$25,2,1)))</f>
        <v>0</v>
      </c>
      <c r="R27" s="31">
        <f>VLOOKUP(A27,Participanti!A:C,3,0)</f>
        <v>0</v>
      </c>
      <c r="S27" s="25">
        <f t="shared" si="8"/>
        <v>2.3292083333333333</v>
      </c>
      <c r="T27" s="95">
        <v>44331</v>
      </c>
      <c r="U27" s="13">
        <f t="shared" si="0"/>
        <v>1</v>
      </c>
      <c r="V27" s="86" t="str">
        <f>VLOOKUP(A27,Data_echipe!A:U,21,0)</f>
        <v>Flower power</v>
      </c>
      <c r="X27" s="27">
        <f t="shared" si="1"/>
        <v>1</v>
      </c>
    </row>
    <row r="28" spans="1:24" x14ac:dyDescent="0.25">
      <c r="A28" s="73" t="s">
        <v>53</v>
      </c>
      <c r="B28" s="86" t="str">
        <f>VLOOKUP(A28,Participanti!A:B,2,0)</f>
        <v>M</v>
      </c>
      <c r="C28" s="74">
        <v>1</v>
      </c>
      <c r="D28" s="75">
        <v>55.59</v>
      </c>
      <c r="E28" s="76">
        <v>0.25811342592592595</v>
      </c>
      <c r="F28" s="76">
        <v>0.27179398148148148</v>
      </c>
      <c r="G28" s="144">
        <f t="shared" si="2"/>
        <v>0.26495370370370375</v>
      </c>
      <c r="H28" s="77">
        <v>1685</v>
      </c>
      <c r="I28" s="17">
        <f t="shared" si="3"/>
        <v>4.7662116154650784E-3</v>
      </c>
      <c r="J28" s="115">
        <f t="shared" si="4"/>
        <v>5</v>
      </c>
      <c r="K28" s="86">
        <f>IF(J28=0,0,IF(B28="F",VLOOKUP(I28,Barem!$G$2:$H$11,2,1),VLOOKUP(I28,Barem!$G$12:$H$21,2,1)))</f>
        <v>1</v>
      </c>
      <c r="L28" s="74" t="str">
        <f>VLOOKUP(C28,Barem!L:Q,6,0)</f>
        <v>D</v>
      </c>
      <c r="M28" s="14">
        <f t="shared" si="5"/>
        <v>0.75</v>
      </c>
      <c r="N28" s="14">
        <f t="shared" si="6"/>
        <v>0.25</v>
      </c>
      <c r="O28" s="55">
        <f t="shared" si="7"/>
        <v>1.1233333333333333</v>
      </c>
      <c r="P28" s="31">
        <f>IF(D28&gt;21,VLOOKUP(D28,Barem!$S$1:$T$141,2,1),0)</f>
        <v>1.7</v>
      </c>
      <c r="Q28" s="31">
        <f>IF(D28&lt;1.609,0,IF(B28="F",VLOOKUP(I28,Barem!$W$2:$Y$13,2,1),VLOOKUP(I28,Barem!$W$14:$Y$25,2,1)))</f>
        <v>0</v>
      </c>
      <c r="R28" s="31">
        <f>VLOOKUP(A28,Participanti!A:C,3,0)</f>
        <v>0</v>
      </c>
      <c r="S28" s="25">
        <f t="shared" si="8"/>
        <v>6.8233333333333333</v>
      </c>
      <c r="T28" s="95">
        <v>44331</v>
      </c>
      <c r="U28" s="13">
        <f t="shared" si="0"/>
        <v>1</v>
      </c>
      <c r="V28" s="86" t="str">
        <f>VLOOKUP(A28,Data_echipe!A:U,21,0)</f>
        <v>UltrașiiSYR</v>
      </c>
      <c r="X28" s="27">
        <f t="shared" si="1"/>
        <v>1</v>
      </c>
    </row>
    <row r="29" spans="1:24" x14ac:dyDescent="0.25">
      <c r="A29" s="73" t="s">
        <v>55</v>
      </c>
      <c r="B29" s="86" t="str">
        <f>VLOOKUP(A29,Participanti!A:B,2,0)</f>
        <v>M</v>
      </c>
      <c r="C29" s="74">
        <v>1</v>
      </c>
      <c r="D29" s="75">
        <v>42.2</v>
      </c>
      <c r="E29" s="76">
        <v>0.17640046296296297</v>
      </c>
      <c r="F29" s="76">
        <v>0.1970949074074074</v>
      </c>
      <c r="G29" s="144">
        <f t="shared" si="2"/>
        <v>0.1867476851851852</v>
      </c>
      <c r="H29" s="77">
        <v>15</v>
      </c>
      <c r="I29" s="17">
        <f t="shared" si="3"/>
        <v>4.4253005968053361E-3</v>
      </c>
      <c r="J29" s="115">
        <f t="shared" si="4"/>
        <v>5</v>
      </c>
      <c r="K29" s="86">
        <f>IF(J29=0,0,IF(B29="F",VLOOKUP(I29,Barem!$G$2:$H$11,2,1),VLOOKUP(I29,Barem!$G$12:$H$21,2,1)))</f>
        <v>1</v>
      </c>
      <c r="L29" s="74" t="str">
        <f>VLOOKUP(C29,Barem!L:Q,6,0)</f>
        <v>D</v>
      </c>
      <c r="M29" s="14">
        <f t="shared" si="5"/>
        <v>0.75</v>
      </c>
      <c r="N29" s="14">
        <f t="shared" si="6"/>
        <v>0.25</v>
      </c>
      <c r="O29" s="55">
        <f t="shared" si="7"/>
        <v>0</v>
      </c>
      <c r="P29" s="31">
        <f>IF(D29&gt;21,VLOOKUP(D29,Barem!$S$1:$T$141,2,1),0)</f>
        <v>1</v>
      </c>
      <c r="Q29" s="31">
        <f>IF(D29&lt;1.609,0,IF(B29="F",VLOOKUP(I29,Barem!$W$2:$Y$13,2,1),VLOOKUP(I29,Barem!$W$14:$Y$25,2,1)))</f>
        <v>0</v>
      </c>
      <c r="R29" s="31">
        <f>VLOOKUP(A29,Participanti!A:C,3,0)</f>
        <v>0</v>
      </c>
      <c r="S29" s="25">
        <f t="shared" si="8"/>
        <v>5</v>
      </c>
      <c r="T29" s="95">
        <v>44332</v>
      </c>
      <c r="U29" s="13">
        <f t="shared" si="0"/>
        <v>1</v>
      </c>
      <c r="V29" s="86" t="e">
        <f>VLOOKUP(A29,Data_echipe!A:U,21,0)</f>
        <v>#N/A</v>
      </c>
      <c r="X29" s="27">
        <f t="shared" si="1"/>
        <v>1</v>
      </c>
    </row>
    <row r="30" spans="1:24" x14ac:dyDescent="0.25">
      <c r="A30" s="73" t="s">
        <v>43</v>
      </c>
      <c r="B30" s="86" t="str">
        <f>VLOOKUP(A30,Participanti!A:B,2,0)</f>
        <v>M</v>
      </c>
      <c r="C30" s="74">
        <v>1</v>
      </c>
      <c r="D30" s="75">
        <v>21.21</v>
      </c>
      <c r="E30" s="76">
        <v>7.8761574074074067E-2</v>
      </c>
      <c r="F30" s="76">
        <v>8.3703703703703711E-2</v>
      </c>
      <c r="G30" s="144">
        <f t="shared" si="2"/>
        <v>8.1232638888888889E-2</v>
      </c>
      <c r="H30" s="77">
        <v>51</v>
      </c>
      <c r="I30" s="17">
        <f t="shared" si="3"/>
        <v>3.8299216826444549E-3</v>
      </c>
      <c r="J30" s="115">
        <f t="shared" si="4"/>
        <v>5</v>
      </c>
      <c r="K30" s="86">
        <f>IF(J30=0,0,IF(B30="F",VLOOKUP(I30,Barem!$G$2:$H$11,2,1),VLOOKUP(I30,Barem!$G$12:$H$21,2,1)))</f>
        <v>2</v>
      </c>
      <c r="L30" s="74" t="str">
        <f>VLOOKUP(C30,Barem!L:Q,6,0)</f>
        <v>D</v>
      </c>
      <c r="M30" s="14">
        <f t="shared" si="5"/>
        <v>0.75</v>
      </c>
      <c r="N30" s="14">
        <f t="shared" si="6"/>
        <v>0.25</v>
      </c>
      <c r="O30" s="55">
        <f t="shared" si="7"/>
        <v>0</v>
      </c>
      <c r="P30" s="31">
        <f>IF(D30&gt;21,VLOOKUP(D30,Barem!$S$1:$T$141,2,1),0)</f>
        <v>0</v>
      </c>
      <c r="Q30" s="31">
        <f>IF(D30&lt;1.609,0,IF(B30="F",VLOOKUP(I30,Barem!$W$2:$Y$13,2,1),VLOOKUP(I30,Barem!$W$14:$Y$25,2,1)))</f>
        <v>0</v>
      </c>
      <c r="R30" s="31">
        <f>VLOOKUP(A30,Participanti!A:C,3,0)</f>
        <v>0</v>
      </c>
      <c r="S30" s="25">
        <f t="shared" si="8"/>
        <v>4.25</v>
      </c>
      <c r="T30" s="95">
        <v>44329</v>
      </c>
      <c r="U30" s="13">
        <f t="shared" si="0"/>
        <v>1</v>
      </c>
      <c r="V30" s="86" t="str">
        <f>VLOOKUP(A30,Data_echipe!A:U,21,0)</f>
        <v>Flower power</v>
      </c>
      <c r="X30" s="27">
        <f t="shared" si="1"/>
        <v>1</v>
      </c>
    </row>
    <row r="31" spans="1:24" s="134" customFormat="1" x14ac:dyDescent="0.25">
      <c r="A31" s="120" t="s">
        <v>60</v>
      </c>
      <c r="B31" s="121" t="str">
        <f>VLOOKUP(A31,Participanti!A:B,2,0)</f>
        <v>M</v>
      </c>
      <c r="C31" s="122">
        <v>1</v>
      </c>
      <c r="D31" s="123">
        <v>10.1</v>
      </c>
      <c r="E31" s="124">
        <v>4.3252314814814813E-2</v>
      </c>
      <c r="F31" s="124">
        <v>4.3449074074074077E-2</v>
      </c>
      <c r="G31" s="145">
        <f t="shared" si="2"/>
        <v>4.3350694444444449E-2</v>
      </c>
      <c r="H31" s="125">
        <v>5</v>
      </c>
      <c r="I31" s="126">
        <f t="shared" si="3"/>
        <v>4.2921479647964802E-3</v>
      </c>
      <c r="J31" s="127">
        <f t="shared" si="4"/>
        <v>2.4047619047619047</v>
      </c>
      <c r="K31" s="121">
        <f>IF(J31=0,0,IF(B31="F",VLOOKUP(I31,Barem!$G$2:$H$11,2,1),VLOOKUP(I31,Barem!$G$12:$H$21,2,1)))</f>
        <v>1</v>
      </c>
      <c r="L31" s="122" t="str">
        <f>VLOOKUP(C31,Barem!L:Q,6,0)</f>
        <v>D</v>
      </c>
      <c r="M31" s="128">
        <f t="shared" si="5"/>
        <v>0.75</v>
      </c>
      <c r="N31" s="128">
        <f t="shared" si="6"/>
        <v>0.25</v>
      </c>
      <c r="O31" s="129">
        <f t="shared" si="7"/>
        <v>0</v>
      </c>
      <c r="P31" s="130">
        <f>IF(D31&gt;21,VLOOKUP(D31,Barem!$S$1:$T$141,2,1),0)</f>
        <v>0</v>
      </c>
      <c r="Q31" s="130">
        <f>IF(D31&lt;1.609,0,IF(B31="F",VLOOKUP(I31,Barem!$W$2:$Y$13,2,1),VLOOKUP(I31,Barem!$W$14:$Y$25,2,1)))</f>
        <v>0</v>
      </c>
      <c r="R31" s="130">
        <f>VLOOKUP(A31,Participanti!A:C,3,0)</f>
        <v>0</v>
      </c>
      <c r="S31" s="131">
        <f t="shared" si="8"/>
        <v>2.0535714285714284</v>
      </c>
      <c r="T31" s="132">
        <v>44327</v>
      </c>
      <c r="U31" s="133">
        <f t="shared" si="0"/>
        <v>1</v>
      </c>
      <c r="V31" s="121" t="e">
        <f>VLOOKUP(A31,Data_echipe!A:U,21,0)</f>
        <v>#N/A</v>
      </c>
      <c r="X31" s="27">
        <f t="shared" si="1"/>
        <v>1</v>
      </c>
    </row>
    <row r="32" spans="1:24" x14ac:dyDescent="0.25">
      <c r="A32" s="73" t="s">
        <v>49</v>
      </c>
      <c r="B32" s="86" t="str">
        <f>VLOOKUP(A32,Participanti!A:B,2,0)</f>
        <v>M</v>
      </c>
      <c r="C32" s="74">
        <v>2</v>
      </c>
      <c r="D32" s="75">
        <v>15.01</v>
      </c>
      <c r="E32" s="76">
        <v>5.2372685185185182E-2</v>
      </c>
      <c r="F32" s="76">
        <v>5.2372685185185182E-2</v>
      </c>
      <c r="G32" s="144">
        <f>AVERAGE(E32:F32)</f>
        <v>5.2372685185185182E-2</v>
      </c>
      <c r="H32" s="77">
        <v>21</v>
      </c>
      <c r="I32" s="17">
        <f>G32/D32</f>
        <v>3.4891862215313246E-3</v>
      </c>
      <c r="J32" s="115">
        <f>IF(B32="F",IF(D32&lt;2.5,0,IF(D32&gt;19.99,5,D32/4)),IF(D32&lt;3,0, IF(D32&gt;20.99,5,D32/4.2)))</f>
        <v>3.5738095238095235</v>
      </c>
      <c r="K32" s="86">
        <f>IF(J32=0,0,IF(B32="F",VLOOKUP(I32,Barem!$G$2:$H$11,2,1),VLOOKUP(I32,Barem!$G$12:$H$21,2,1)))</f>
        <v>2.5</v>
      </c>
      <c r="L32" s="119" t="s">
        <v>109</v>
      </c>
      <c r="M32" s="14">
        <f>IF(OR(L32="P1",L32="P2",L32="P3"),"",IF(C32=15,0.5,IF(L32="D",0.75,0.25)))</f>
        <v>0.75</v>
      </c>
      <c r="N32" s="14">
        <f>IF(OR(L32="P1",L32="P2",L32="P3"),"",IF(C32=15,0.5,IF(L32="V",0.75,0.25)))</f>
        <v>0.25</v>
      </c>
      <c r="O32" s="55">
        <f>IF(H32&lt;-49,H32/1500,IF(H32&gt;99,H32/1500,0))</f>
        <v>0</v>
      </c>
      <c r="P32" s="31">
        <f>IF(D32&gt;21,VLOOKUP(D32,Barem!$S$1:$T$141,2,1),0)</f>
        <v>0</v>
      </c>
      <c r="Q32" s="31">
        <f>IF(D32&lt;1.609,0,IF(B32="F",VLOOKUP(I32,Barem!$W$2:$Y$13,2,1),VLOOKUP(I32,Barem!$W$14:$Y$25,2,1)))</f>
        <v>0</v>
      </c>
      <c r="R32" s="31">
        <f>VLOOKUP(A32,Participanti!A:C,3,0)</f>
        <v>0</v>
      </c>
      <c r="S32" s="25">
        <f>J32*M32+K32*N32+O32+P32+Q32+R32</f>
        <v>3.3053571428571429</v>
      </c>
      <c r="T32" s="95">
        <v>44335</v>
      </c>
      <c r="U32" s="13">
        <f t="shared" si="0"/>
        <v>1</v>
      </c>
      <c r="V32" s="86" t="str">
        <f>VLOOKUP(A32,Data_echipe!A:U,21,0)</f>
        <v>Flower power</v>
      </c>
      <c r="W32" s="27" t="s">
        <v>211</v>
      </c>
      <c r="X32" s="27">
        <f t="shared" si="1"/>
        <v>1</v>
      </c>
    </row>
    <row r="33" spans="1:24" x14ac:dyDescent="0.25">
      <c r="A33" s="73" t="s">
        <v>65</v>
      </c>
      <c r="B33" s="86" t="str">
        <f>VLOOKUP(A33,Participanti!A:B,2,0)</f>
        <v>M</v>
      </c>
      <c r="C33" s="74">
        <v>2</v>
      </c>
      <c r="D33" s="75">
        <v>80.5</v>
      </c>
      <c r="E33" s="76">
        <v>0.43681712962962965</v>
      </c>
      <c r="F33" s="76">
        <v>0.48302083333333329</v>
      </c>
      <c r="G33" s="144">
        <f>AVERAGE(E33:F33)</f>
        <v>0.45991898148148147</v>
      </c>
      <c r="H33" s="77">
        <v>1247</v>
      </c>
      <c r="I33" s="17">
        <f>G33/D33</f>
        <v>5.7132792730618812E-3</v>
      </c>
      <c r="J33" s="115">
        <f>IF(B33="F",IF(D33&lt;2.5,0,IF(D33&gt;19.99,5,D33/4)),IF(D33&lt;3,0, IF(D33&gt;20.99,5,D33/4.2)))</f>
        <v>5</v>
      </c>
      <c r="K33" s="86">
        <f>IF(J33=0,0,IF(B33="F",VLOOKUP(I33,Barem!$G$2:$H$11,2,1),VLOOKUP(I33,Barem!$G$12:$H$21,2,1)))</f>
        <v>0</v>
      </c>
      <c r="L33" s="119" t="s">
        <v>109</v>
      </c>
      <c r="M33" s="14">
        <f>IF(OR(L33="P1",L33="P2",L33="P3"),"",IF(C33=15,0.5,IF(L33="D",0.75,0.25)))</f>
        <v>0.75</v>
      </c>
      <c r="N33" s="14">
        <f>IF(OR(L33="P1",L33="P2",L33="P3"),"",IF(C33=15,0.5,IF(L33="V",0.75,0.25)))</f>
        <v>0.25</v>
      </c>
      <c r="O33" s="55">
        <f>IF(H33&lt;-49,H33/1500,IF(H33&gt;99,H33/1500,0))</f>
        <v>0.83133333333333337</v>
      </c>
      <c r="P33" s="31">
        <f>IF(D33&gt;21,VLOOKUP(D33,Barem!$S$1:$T$141,2,1),0)</f>
        <v>2.9</v>
      </c>
      <c r="Q33" s="31">
        <f>IF(D33&lt;1.609,0,IF(B33="F",VLOOKUP(I33,Barem!$W$2:$Y$13,2,1),VLOOKUP(I33,Barem!$W$14:$Y$25,2,1)))</f>
        <v>0</v>
      </c>
      <c r="R33" s="31">
        <f>VLOOKUP(A33,Participanti!A:C,3,0)</f>
        <v>0</v>
      </c>
      <c r="S33" s="25">
        <f>J33*M33+K33*N33+O33+P33+Q33+R33</f>
        <v>7.4813333333333336</v>
      </c>
      <c r="T33" s="95">
        <v>44337</v>
      </c>
      <c r="U33" s="13">
        <f t="shared" si="0"/>
        <v>1</v>
      </c>
      <c r="V33" s="86" t="str">
        <f>VLOOKUP(A33,Data_echipe!A:U,21,0)</f>
        <v>UltrașiiSYR</v>
      </c>
      <c r="X33" s="27">
        <f t="shared" si="1"/>
        <v>0</v>
      </c>
    </row>
    <row r="34" spans="1:24" x14ac:dyDescent="0.25">
      <c r="A34" s="73" t="s">
        <v>132</v>
      </c>
      <c r="B34" s="86" t="str">
        <f>VLOOKUP(A34,Participanti!A:B,2,0)</f>
        <v>M</v>
      </c>
      <c r="C34" s="74">
        <v>2</v>
      </c>
      <c r="D34" s="75">
        <v>9.42</v>
      </c>
      <c r="E34" s="76">
        <v>2.7141203703703706E-2</v>
      </c>
      <c r="F34" s="76">
        <v>2.7141203703703706E-2</v>
      </c>
      <c r="G34" s="144">
        <f t="shared" ref="G34:G58" si="9">AVERAGE(E34:F34)</f>
        <v>2.7141203703703706E-2</v>
      </c>
      <c r="H34" s="77">
        <v>128</v>
      </c>
      <c r="I34" s="17">
        <f t="shared" ref="I34:I58" si="10">G34/D34</f>
        <v>2.881231815679799E-3</v>
      </c>
      <c r="J34" s="115">
        <f t="shared" ref="J34:J58" si="11">IF(B34="F",IF(D34&lt;2.5,0,IF(D34&gt;19.99,5,D34/4)),IF(D34&lt;3,0, IF(D34&gt;20.99,5,D34/4.2)))</f>
        <v>2.2428571428571429</v>
      </c>
      <c r="K34" s="86">
        <f>IF(J34=0,0,IF(B34="F",VLOOKUP(I34,Barem!$G$2:$H$11,2,1),VLOOKUP(I34,Barem!$G$12:$H$21,2,1)))</f>
        <v>4.5</v>
      </c>
      <c r="L34" s="74" t="str">
        <f>VLOOKUP(C34,Barem!L:Q,6,0)</f>
        <v>V</v>
      </c>
      <c r="M34" s="14">
        <f t="shared" ref="M34:M58" si="12">IF(OR(L34="P1",L34="P2",L34="P3"),"",IF(C34=15,0.5,IF(L34="D",0.75,0.25)))</f>
        <v>0.25</v>
      </c>
      <c r="N34" s="14">
        <f t="shared" ref="N34:N58" si="13">IF(OR(L34="P1",L34="P2",L34="P3"),"",IF(C34=15,0.5,IF(L34="V",0.75,0.25)))</f>
        <v>0.75</v>
      </c>
      <c r="O34" s="55">
        <f t="shared" ref="O34:O58" si="14">IF(H34&lt;-49,H34/1500,IF(H34&gt;99,H34/1500,0))</f>
        <v>8.533333333333333E-2</v>
      </c>
      <c r="P34" s="31">
        <f>IF(D34&gt;21,VLOOKUP(D34,Barem!$S$1:$T$141,2,1),0)</f>
        <v>0</v>
      </c>
      <c r="Q34" s="31">
        <f>IF(D34&lt;1.609,0,IF(B34="F",VLOOKUP(I34,Barem!$W$2:$Y$13,2,1),VLOOKUP(I34,Barem!$W$14:$Y$25,2,1)))</f>
        <v>0</v>
      </c>
      <c r="R34" s="31">
        <f>VLOOKUP(A34,Participanti!A:C,3,0)</f>
        <v>0</v>
      </c>
      <c r="S34" s="25">
        <f t="shared" ref="S34:S58" si="15">J34*M34+K34*N34+O34+P34+Q34+R34</f>
        <v>4.0210476190476196</v>
      </c>
      <c r="T34" s="95">
        <v>44334</v>
      </c>
      <c r="U34" s="13">
        <f t="shared" si="0"/>
        <v>1</v>
      </c>
      <c r="V34" s="86" t="str">
        <f>VLOOKUP(A34,Data_echipe!A:U,21,0)</f>
        <v>Flower power</v>
      </c>
      <c r="X34" s="27">
        <f t="shared" si="1"/>
        <v>1</v>
      </c>
    </row>
    <row r="35" spans="1:24" x14ac:dyDescent="0.25">
      <c r="A35" s="73" t="s">
        <v>51</v>
      </c>
      <c r="B35" s="86" t="str">
        <f>VLOOKUP(A35,Participanti!A:B,2,0)</f>
        <v>M</v>
      </c>
      <c r="C35" s="74">
        <v>2</v>
      </c>
      <c r="D35" s="75">
        <v>52.76</v>
      </c>
      <c r="E35" s="76">
        <v>0.34422453703703698</v>
      </c>
      <c r="F35" s="76">
        <v>0.45624999999999999</v>
      </c>
      <c r="G35" s="144">
        <f t="shared" si="9"/>
        <v>0.40023726851851849</v>
      </c>
      <c r="H35" s="77">
        <v>2819</v>
      </c>
      <c r="I35" s="17">
        <f t="shared" si="10"/>
        <v>7.58599826608261E-3</v>
      </c>
      <c r="J35" s="115">
        <f t="shared" si="11"/>
        <v>5</v>
      </c>
      <c r="K35" s="86">
        <f>IF(J35=0,0,IF(B35="F",VLOOKUP(I35,Barem!$G$2:$H$11,2,1),VLOOKUP(I35,Barem!$G$12:$H$21,2,1)))</f>
        <v>0</v>
      </c>
      <c r="L35" s="119" t="s">
        <v>109</v>
      </c>
      <c r="M35" s="14">
        <f t="shared" si="12"/>
        <v>0.75</v>
      </c>
      <c r="N35" s="14">
        <f t="shared" si="13"/>
        <v>0.25</v>
      </c>
      <c r="O35" s="55">
        <f t="shared" si="14"/>
        <v>1.8793333333333333</v>
      </c>
      <c r="P35" s="31">
        <f>IF(D35&gt;21,VLOOKUP(D35,Barem!$S$1:$T$141,2,1),0)</f>
        <v>1.5</v>
      </c>
      <c r="Q35" s="31">
        <f>IF(D35&lt;1.609,0,IF(B35="F",VLOOKUP(I35,Barem!$W$2:$Y$13,2,1),VLOOKUP(I35,Barem!$W$14:$Y$25,2,1)))</f>
        <v>0</v>
      </c>
      <c r="R35" s="31">
        <f>VLOOKUP(A35,Participanti!A:C,3,0)</f>
        <v>0</v>
      </c>
      <c r="S35" s="25">
        <f t="shared" si="15"/>
        <v>7.1293333333333333</v>
      </c>
      <c r="T35" s="95">
        <v>44338</v>
      </c>
      <c r="U35" s="13">
        <f t="shared" si="0"/>
        <v>1</v>
      </c>
      <c r="V35" s="86" t="str">
        <f>VLOOKUP(A35,Data_echipe!A:U,21,0)</f>
        <v>UltrașiiSYR</v>
      </c>
      <c r="X35" s="27">
        <f t="shared" si="1"/>
        <v>0</v>
      </c>
    </row>
    <row r="36" spans="1:24" x14ac:dyDescent="0.25">
      <c r="A36" s="73" t="s">
        <v>5</v>
      </c>
      <c r="B36" s="86" t="str">
        <f>VLOOKUP(A36,Participanti!A:B,2,0)</f>
        <v>F</v>
      </c>
      <c r="C36" s="74">
        <v>2</v>
      </c>
      <c r="D36" s="75">
        <v>20.010000000000002</v>
      </c>
      <c r="E36" s="76">
        <v>7.0856481481481479E-2</v>
      </c>
      <c r="F36" s="76">
        <v>8.2430555555555562E-2</v>
      </c>
      <c r="G36" s="144">
        <f t="shared" si="9"/>
        <v>7.6643518518518527E-2</v>
      </c>
      <c r="H36" s="77">
        <v>67</v>
      </c>
      <c r="I36" s="17">
        <f t="shared" si="10"/>
        <v>3.8302607955281618E-3</v>
      </c>
      <c r="J36" s="115">
        <f t="shared" si="11"/>
        <v>5</v>
      </c>
      <c r="K36" s="86">
        <f>IF(J36=0,0,IF(B36="F",VLOOKUP(I36,Barem!$G$2:$H$11,2,1),VLOOKUP(I36,Barem!$G$12:$H$21,2,1)))</f>
        <v>3</v>
      </c>
      <c r="L36" s="119" t="s">
        <v>109</v>
      </c>
      <c r="M36" s="14">
        <f t="shared" si="12"/>
        <v>0.75</v>
      </c>
      <c r="N36" s="14">
        <f t="shared" si="13"/>
        <v>0.25</v>
      </c>
      <c r="O36" s="55">
        <f t="shared" si="14"/>
        <v>0</v>
      </c>
      <c r="P36" s="31">
        <f>IF(D36&gt;21,VLOOKUP(D36,Barem!$S$1:$T$141,2,1),0)</f>
        <v>0</v>
      </c>
      <c r="Q36" s="31">
        <f>IF(D36&lt;1.609,0,IF(B36="F",VLOOKUP(I36,Barem!$W$2:$Y$13,2,1),VLOOKUP(I36,Barem!$W$14:$Y$25,2,1)))</f>
        <v>0</v>
      </c>
      <c r="R36" s="31">
        <f>VLOOKUP(A36,Participanti!A:C,3,0)</f>
        <v>0</v>
      </c>
      <c r="S36" s="25">
        <f t="shared" si="15"/>
        <v>4.5</v>
      </c>
      <c r="T36" s="95">
        <v>44339</v>
      </c>
      <c r="U36" s="13">
        <f t="shared" si="0"/>
        <v>1</v>
      </c>
      <c r="V36" s="86" t="str">
        <f>VLOOKUP(A36,Data_echipe!A:U,21,0)</f>
        <v>Flower power</v>
      </c>
      <c r="X36" s="27">
        <f t="shared" si="1"/>
        <v>1</v>
      </c>
    </row>
    <row r="37" spans="1:24" x14ac:dyDescent="0.25">
      <c r="A37" s="73" t="s">
        <v>212</v>
      </c>
      <c r="B37" s="86" t="str">
        <f>VLOOKUP(A37,Participanti!A:B,2,0)</f>
        <v>F</v>
      </c>
      <c r="C37" s="74">
        <v>2</v>
      </c>
      <c r="D37" s="75">
        <v>21.27</v>
      </c>
      <c r="E37" s="76">
        <v>9.599537037037037E-2</v>
      </c>
      <c r="F37" s="76">
        <v>9.9687499999999998E-2</v>
      </c>
      <c r="G37" s="144">
        <f t="shared" si="9"/>
        <v>9.7841435185185177E-2</v>
      </c>
      <c r="H37" s="77">
        <v>106</v>
      </c>
      <c r="I37" s="17">
        <f t="shared" si="10"/>
        <v>4.5999734454717995E-3</v>
      </c>
      <c r="J37" s="115">
        <f t="shared" si="11"/>
        <v>5</v>
      </c>
      <c r="K37" s="86">
        <f>IF(J37=0,0,IF(B37="F",VLOOKUP(I37,Barem!$G$2:$H$11,2,1),VLOOKUP(I37,Barem!$G$12:$H$21,2,1)))</f>
        <v>1</v>
      </c>
      <c r="L37" s="119" t="s">
        <v>109</v>
      </c>
      <c r="M37" s="14">
        <f t="shared" si="12"/>
        <v>0.75</v>
      </c>
      <c r="N37" s="14">
        <f t="shared" si="13"/>
        <v>0.25</v>
      </c>
      <c r="O37" s="55">
        <f t="shared" si="14"/>
        <v>7.0666666666666669E-2</v>
      </c>
      <c r="P37" s="31">
        <f>IF(D37&gt;21,VLOOKUP(D37,Barem!$S$1:$T$141,2,1),0)</f>
        <v>0</v>
      </c>
      <c r="Q37" s="31">
        <f>IF(D37&lt;1.609,0,IF(B37="F",VLOOKUP(I37,Barem!$W$2:$Y$13,2,1),VLOOKUP(I37,Barem!$W$14:$Y$25,2,1)))</f>
        <v>0</v>
      </c>
      <c r="R37" s="31">
        <f>VLOOKUP(A37,Participanti!A:C,3,0)</f>
        <v>0</v>
      </c>
      <c r="S37" s="25">
        <f t="shared" si="15"/>
        <v>4.0706666666666669</v>
      </c>
      <c r="T37" s="95">
        <v>44339</v>
      </c>
      <c r="U37" s="13">
        <f t="shared" si="0"/>
        <v>1</v>
      </c>
      <c r="V37" s="86" t="str">
        <f>VLOOKUP(A37,Data_echipe!A:U,21,0)</f>
        <v>UltrașiiSYR</v>
      </c>
      <c r="X37" s="27">
        <f t="shared" si="1"/>
        <v>1</v>
      </c>
    </row>
    <row r="38" spans="1:24" x14ac:dyDescent="0.25">
      <c r="A38" s="73" t="s">
        <v>159</v>
      </c>
      <c r="B38" s="86" t="str">
        <f>VLOOKUP(A38,Participanti!A:B,2,0)</f>
        <v>F</v>
      </c>
      <c r="C38" s="74">
        <v>2</v>
      </c>
      <c r="D38" s="75">
        <v>18.03</v>
      </c>
      <c r="E38" s="76">
        <v>6.6435185185185194E-2</v>
      </c>
      <c r="F38" s="76">
        <v>6.6504629629629622E-2</v>
      </c>
      <c r="G38" s="144">
        <f t="shared" si="9"/>
        <v>6.6469907407407408E-2</v>
      </c>
      <c r="H38" s="77">
        <v>30</v>
      </c>
      <c r="I38" s="17">
        <f t="shared" si="10"/>
        <v>3.6866282533226514E-3</v>
      </c>
      <c r="J38" s="115">
        <f t="shared" si="11"/>
        <v>4.5075000000000003</v>
      </c>
      <c r="K38" s="86">
        <f>IF(J38=0,0,IF(B38="F",VLOOKUP(I38,Barem!$G$2:$H$11,2,1),VLOOKUP(I38,Barem!$G$12:$H$21,2,1)))</f>
        <v>3</v>
      </c>
      <c r="L38" s="119" t="s">
        <v>109</v>
      </c>
      <c r="M38" s="14">
        <f t="shared" si="12"/>
        <v>0.75</v>
      </c>
      <c r="N38" s="14">
        <f t="shared" si="13"/>
        <v>0.25</v>
      </c>
      <c r="O38" s="55">
        <f t="shared" si="14"/>
        <v>0</v>
      </c>
      <c r="P38" s="31">
        <f>IF(D38&gt;21,VLOOKUP(D38,Barem!$S$1:$T$141,2,1),0)</f>
        <v>0</v>
      </c>
      <c r="Q38" s="31">
        <f>IF(D38&lt;1.609,0,IF(B38="F",VLOOKUP(I38,Barem!$W$2:$Y$13,2,1),VLOOKUP(I38,Barem!$W$14:$Y$25,2,1)))</f>
        <v>0</v>
      </c>
      <c r="R38" s="31">
        <f>VLOOKUP(A38,Participanti!A:C,3,0)</f>
        <v>0</v>
      </c>
      <c r="S38" s="25">
        <f t="shared" si="15"/>
        <v>4.1306250000000002</v>
      </c>
      <c r="T38" s="95">
        <v>44337</v>
      </c>
      <c r="U38" s="13">
        <f t="shared" si="0"/>
        <v>1</v>
      </c>
      <c r="V38" s="86" t="str">
        <f>VLOOKUP(A38,Data_echipe!A:U,21,0)</f>
        <v>Flower power</v>
      </c>
      <c r="X38" s="27">
        <f t="shared" si="1"/>
        <v>1</v>
      </c>
    </row>
    <row r="39" spans="1:24" x14ac:dyDescent="0.25">
      <c r="A39" s="73" t="s">
        <v>47</v>
      </c>
      <c r="B39" s="86" t="str">
        <f>VLOOKUP(A39,Participanti!A:B,2,0)</f>
        <v>F</v>
      </c>
      <c r="C39" s="74">
        <v>2</v>
      </c>
      <c r="D39" s="75">
        <v>10.53</v>
      </c>
      <c r="E39" s="76">
        <v>4.3657407407407402E-2</v>
      </c>
      <c r="F39" s="76">
        <v>4.4143518518518519E-2</v>
      </c>
      <c r="G39" s="144">
        <f t="shared" si="9"/>
        <v>4.3900462962962961E-2</v>
      </c>
      <c r="H39" s="77">
        <v>12</v>
      </c>
      <c r="I39" s="17">
        <f t="shared" si="10"/>
        <v>4.1690848018008514E-3</v>
      </c>
      <c r="J39" s="115">
        <f t="shared" si="11"/>
        <v>2.6324999999999998</v>
      </c>
      <c r="K39" s="86">
        <f>IF(J39=0,0,IF(B39="F",VLOOKUP(I39,Barem!$G$2:$H$11,2,1),VLOOKUP(I39,Barem!$G$12:$H$21,2,1)))</f>
        <v>2</v>
      </c>
      <c r="L39" s="119" t="s">
        <v>109</v>
      </c>
      <c r="M39" s="14">
        <f t="shared" si="12"/>
        <v>0.75</v>
      </c>
      <c r="N39" s="14">
        <f t="shared" si="13"/>
        <v>0.25</v>
      </c>
      <c r="O39" s="55">
        <f t="shared" si="14"/>
        <v>0</v>
      </c>
      <c r="P39" s="31">
        <f>IF(D39&gt;21,VLOOKUP(D39,Barem!$S$1:$T$141,2,1),0)</f>
        <v>0</v>
      </c>
      <c r="Q39" s="31">
        <f>IF(D39&lt;1.609,0,IF(B39="F",VLOOKUP(I39,Barem!$W$2:$Y$13,2,1),VLOOKUP(I39,Barem!$W$14:$Y$25,2,1)))</f>
        <v>0</v>
      </c>
      <c r="R39" s="31">
        <f>VLOOKUP(A39,Participanti!A:C,3,0)</f>
        <v>0</v>
      </c>
      <c r="S39" s="25">
        <f t="shared" si="15"/>
        <v>2.4743749999999998</v>
      </c>
      <c r="T39" s="95">
        <v>44338</v>
      </c>
      <c r="U39" s="13">
        <f t="shared" si="0"/>
        <v>1</v>
      </c>
      <c r="V39" s="86" t="str">
        <f>VLOOKUP(A39,Data_echipe!A:U,21,0)</f>
        <v>UltrașiiSYR</v>
      </c>
      <c r="X39" s="27">
        <f t="shared" si="1"/>
        <v>1</v>
      </c>
    </row>
    <row r="40" spans="1:24" x14ac:dyDescent="0.25">
      <c r="A40" s="73" t="s">
        <v>80</v>
      </c>
      <c r="B40" s="86" t="str">
        <f>VLOOKUP(A40,Participanti!A:B,2,0)</f>
        <v>M</v>
      </c>
      <c r="C40" s="74">
        <v>2</v>
      </c>
      <c r="D40" s="75">
        <v>61.62</v>
      </c>
      <c r="E40" s="76">
        <v>0.50837962962962957</v>
      </c>
      <c r="F40" s="76">
        <v>0.54409722222222223</v>
      </c>
      <c r="G40" s="144">
        <f t="shared" si="9"/>
        <v>0.52623842592592585</v>
      </c>
      <c r="H40" s="77">
        <v>2682</v>
      </c>
      <c r="I40" s="17">
        <f t="shared" si="10"/>
        <v>8.5400588433288838E-3</v>
      </c>
      <c r="J40" s="115">
        <f t="shared" si="11"/>
        <v>5</v>
      </c>
      <c r="K40" s="86">
        <f>IF(J40=0,0,IF(B40="F",VLOOKUP(I40,Barem!$G$2:$H$11,2,1),VLOOKUP(I40,Barem!$G$12:$H$21,2,1)))</f>
        <v>0</v>
      </c>
      <c r="L40" s="74" t="str">
        <f>VLOOKUP(C40,Barem!L:Q,6,0)</f>
        <v>V</v>
      </c>
      <c r="M40" s="14">
        <f t="shared" si="12"/>
        <v>0.25</v>
      </c>
      <c r="N40" s="14">
        <f t="shared" si="13"/>
        <v>0.75</v>
      </c>
      <c r="O40" s="55">
        <f t="shared" si="14"/>
        <v>1.788</v>
      </c>
      <c r="P40" s="31">
        <f>IF(D40&gt;21,VLOOKUP(D40,Barem!$S$1:$T$141,2,1),0)</f>
        <v>2</v>
      </c>
      <c r="Q40" s="31">
        <f>IF(D40&lt;1.609,0,IF(B40="F",VLOOKUP(I40,Barem!$W$2:$Y$13,2,1),VLOOKUP(I40,Barem!$W$14:$Y$25,2,1)))</f>
        <v>0</v>
      </c>
      <c r="R40" s="31">
        <f>VLOOKUP(A40,Participanti!A:C,3,0)</f>
        <v>0.4</v>
      </c>
      <c r="S40" s="25">
        <f t="shared" si="15"/>
        <v>5.4380000000000006</v>
      </c>
      <c r="T40" s="95">
        <v>44339</v>
      </c>
      <c r="U40" s="13">
        <f t="shared" si="0"/>
        <v>1</v>
      </c>
      <c r="V40" s="86" t="str">
        <f>VLOOKUP(A40,Data_echipe!A:U,21,0)</f>
        <v>UltrașiiSYR</v>
      </c>
      <c r="X40" s="27">
        <f t="shared" si="1"/>
        <v>0</v>
      </c>
    </row>
    <row r="41" spans="1:24" x14ac:dyDescent="0.25">
      <c r="A41" s="73" t="s">
        <v>203</v>
      </c>
      <c r="B41" s="86" t="str">
        <f>VLOOKUP(A41,Participanti!A:B,2,0)</f>
        <v>F</v>
      </c>
      <c r="C41" s="74">
        <v>2</v>
      </c>
      <c r="D41" s="75">
        <v>21</v>
      </c>
      <c r="E41" s="76">
        <v>9.0798611111111108E-2</v>
      </c>
      <c r="F41" s="76">
        <v>0.11251157407407408</v>
      </c>
      <c r="G41" s="144">
        <f t="shared" si="9"/>
        <v>0.10165509259259259</v>
      </c>
      <c r="H41" s="77">
        <v>48</v>
      </c>
      <c r="I41" s="17">
        <f t="shared" si="10"/>
        <v>4.840718694885361E-3</v>
      </c>
      <c r="J41" s="115">
        <f t="shared" si="11"/>
        <v>5</v>
      </c>
      <c r="K41" s="86">
        <f>IF(J41=0,0,IF(B41="F",VLOOKUP(I41,Barem!$G$2:$H$11,2,1),VLOOKUP(I41,Barem!$G$12:$H$21,2,1)))</f>
        <v>1</v>
      </c>
      <c r="L41" s="119" t="s">
        <v>109</v>
      </c>
      <c r="M41" s="14">
        <f t="shared" si="12"/>
        <v>0.75</v>
      </c>
      <c r="N41" s="14">
        <f t="shared" si="13"/>
        <v>0.25</v>
      </c>
      <c r="O41" s="55">
        <f t="shared" si="14"/>
        <v>0</v>
      </c>
      <c r="P41" s="31">
        <f>IF(D41&gt;21,VLOOKUP(D41,Barem!$S$1:$T$141,2,1),0)</f>
        <v>0</v>
      </c>
      <c r="Q41" s="31">
        <f>IF(D41&lt;1.609,0,IF(B41="F",VLOOKUP(I41,Barem!$W$2:$Y$13,2,1),VLOOKUP(I41,Barem!$W$14:$Y$25,2,1)))</f>
        <v>0</v>
      </c>
      <c r="R41" s="31">
        <f>VLOOKUP(A41,Participanti!A:C,3,0)</f>
        <v>0</v>
      </c>
      <c r="S41" s="25">
        <f t="shared" si="15"/>
        <v>4</v>
      </c>
      <c r="T41" s="95">
        <v>44339</v>
      </c>
      <c r="U41" s="13">
        <f t="shared" si="0"/>
        <v>1</v>
      </c>
      <c r="V41" s="86" t="str">
        <f>VLOOKUP(A41,Data_echipe!A:U,21,0)</f>
        <v>UltrașiiSYR</v>
      </c>
      <c r="X41" s="27">
        <f t="shared" si="1"/>
        <v>1</v>
      </c>
    </row>
    <row r="42" spans="1:24" x14ac:dyDescent="0.25">
      <c r="A42" s="73" t="s">
        <v>102</v>
      </c>
      <c r="B42" s="86" t="str">
        <f>VLOOKUP(A42,Participanti!A:B,2,0)</f>
        <v>M</v>
      </c>
      <c r="C42" s="74">
        <v>2</v>
      </c>
      <c r="D42" s="75">
        <v>24.74</v>
      </c>
      <c r="E42" s="76">
        <v>0.11922453703703705</v>
      </c>
      <c r="F42" s="76">
        <v>0.11934027777777778</v>
      </c>
      <c r="G42" s="144">
        <f t="shared" si="9"/>
        <v>0.11928240740740742</v>
      </c>
      <c r="H42" s="77">
        <v>985</v>
      </c>
      <c r="I42" s="17">
        <f t="shared" si="10"/>
        <v>4.8214392646486427E-3</v>
      </c>
      <c r="J42" s="115">
        <f t="shared" si="11"/>
        <v>5</v>
      </c>
      <c r="K42" s="86">
        <f>IF(J42=0,0,IF(B42="F",VLOOKUP(I42,Barem!$G$2:$H$11,2,1),VLOOKUP(I42,Barem!$G$12:$H$21,2,1)))</f>
        <v>1</v>
      </c>
      <c r="L42" s="119" t="s">
        <v>109</v>
      </c>
      <c r="M42" s="14">
        <f t="shared" si="12"/>
        <v>0.75</v>
      </c>
      <c r="N42" s="14">
        <f t="shared" si="13"/>
        <v>0.25</v>
      </c>
      <c r="O42" s="55">
        <f t="shared" si="14"/>
        <v>0.65666666666666662</v>
      </c>
      <c r="P42" s="31">
        <f>IF(D42&gt;21,VLOOKUP(D42,Barem!$S$1:$T$141,2,1),0)</f>
        <v>0.1</v>
      </c>
      <c r="Q42" s="31">
        <f>IF(D42&lt;1.609,0,IF(B42="F",VLOOKUP(I42,Barem!$W$2:$Y$13,2,1),VLOOKUP(I42,Barem!$W$14:$Y$25,2,1)))</f>
        <v>0</v>
      </c>
      <c r="R42" s="31">
        <f>VLOOKUP(A42,Participanti!A:C,3,0)</f>
        <v>0</v>
      </c>
      <c r="S42" s="25">
        <f t="shared" si="15"/>
        <v>4.7566666666666659</v>
      </c>
      <c r="T42" s="95">
        <v>44339</v>
      </c>
      <c r="U42" s="13">
        <f t="shared" si="0"/>
        <v>1</v>
      </c>
      <c r="V42" s="86" t="str">
        <f>VLOOKUP(A42,Data_echipe!A:U,21,0)</f>
        <v>Flower power</v>
      </c>
      <c r="X42" s="27">
        <f t="shared" si="1"/>
        <v>1</v>
      </c>
    </row>
    <row r="43" spans="1:24" x14ac:dyDescent="0.25">
      <c r="A43" s="73" t="s">
        <v>155</v>
      </c>
      <c r="B43" s="86" t="str">
        <f>VLOOKUP(A43,Participanti!A:B,2,0)</f>
        <v>M</v>
      </c>
      <c r="C43" s="74">
        <v>2</v>
      </c>
      <c r="D43" s="75">
        <v>6.01</v>
      </c>
      <c r="E43" s="76">
        <v>2.4004629629629629E-2</v>
      </c>
      <c r="F43" s="76">
        <v>2.4722222222222225E-2</v>
      </c>
      <c r="G43" s="144">
        <f t="shared" si="9"/>
        <v>2.4363425925925927E-2</v>
      </c>
      <c r="H43" s="77">
        <v>15</v>
      </c>
      <c r="I43" s="17">
        <f t="shared" si="10"/>
        <v>4.0538146299377584E-3</v>
      </c>
      <c r="J43" s="115">
        <f t="shared" si="11"/>
        <v>1.4309523809523808</v>
      </c>
      <c r="K43" s="86">
        <f>IF(J43=0,0,IF(B43="F",VLOOKUP(I43,Barem!$G$2:$H$11,2,1),VLOOKUP(I43,Barem!$G$12:$H$21,2,1)))</f>
        <v>1.5</v>
      </c>
      <c r="L43" s="74" t="str">
        <f>VLOOKUP(C43,Barem!L:Q,6,0)</f>
        <v>V</v>
      </c>
      <c r="M43" s="14">
        <f t="shared" si="12"/>
        <v>0.25</v>
      </c>
      <c r="N43" s="14">
        <f t="shared" si="13"/>
        <v>0.75</v>
      </c>
      <c r="O43" s="55">
        <f t="shared" si="14"/>
        <v>0</v>
      </c>
      <c r="P43" s="31">
        <f>IF(D43&gt;21,VLOOKUP(D43,Barem!$S$1:$T$141,2,1),0)</f>
        <v>0</v>
      </c>
      <c r="Q43" s="31">
        <f>IF(D43&lt;1.609,0,IF(B43="F",VLOOKUP(I43,Barem!$W$2:$Y$13,2,1),VLOOKUP(I43,Barem!$W$14:$Y$25,2,1)))</f>
        <v>0</v>
      </c>
      <c r="R43" s="31">
        <f>VLOOKUP(A43,Participanti!A:C,3,0)</f>
        <v>0</v>
      </c>
      <c r="S43" s="25">
        <f t="shared" si="15"/>
        <v>1.4827380952380951</v>
      </c>
      <c r="T43" s="95">
        <v>44337</v>
      </c>
      <c r="U43" s="13">
        <f t="shared" si="0"/>
        <v>1</v>
      </c>
      <c r="V43" s="86" t="str">
        <f>VLOOKUP(A43,Data_echipe!A:U,21,0)</f>
        <v>Flower power</v>
      </c>
      <c r="X43" s="27">
        <f t="shared" si="1"/>
        <v>1</v>
      </c>
    </row>
    <row r="44" spans="1:24" x14ac:dyDescent="0.25">
      <c r="A44" s="73" t="s">
        <v>81</v>
      </c>
      <c r="B44" s="86" t="str">
        <f>VLOOKUP(A44,Participanti!A:B,2,0)</f>
        <v>M</v>
      </c>
      <c r="C44" s="74">
        <v>2</v>
      </c>
      <c r="D44" s="75">
        <v>12.31</v>
      </c>
      <c r="E44" s="76">
        <v>4.6724537037037044E-2</v>
      </c>
      <c r="F44" s="76">
        <v>4.8159722222222222E-2</v>
      </c>
      <c r="G44" s="144">
        <f t="shared" si="9"/>
        <v>4.7442129629629633E-2</v>
      </c>
      <c r="H44" s="77">
        <v>33</v>
      </c>
      <c r="I44" s="17">
        <f t="shared" si="10"/>
        <v>3.8539504167042753E-3</v>
      </c>
      <c r="J44" s="115">
        <f t="shared" si="11"/>
        <v>2.9309523809523808</v>
      </c>
      <c r="K44" s="86">
        <f>IF(J44=0,0,IF(B44="F",VLOOKUP(I44,Barem!$G$2:$H$11,2,1),VLOOKUP(I44,Barem!$G$12:$H$21,2,1)))</f>
        <v>1.5</v>
      </c>
      <c r="L44" s="74" t="str">
        <f>VLOOKUP(C44,Barem!L:Q,6,0)</f>
        <v>V</v>
      </c>
      <c r="M44" s="14">
        <f t="shared" si="12"/>
        <v>0.25</v>
      </c>
      <c r="N44" s="14">
        <f t="shared" si="13"/>
        <v>0.75</v>
      </c>
      <c r="O44" s="55">
        <f t="shared" si="14"/>
        <v>0</v>
      </c>
      <c r="P44" s="31">
        <f>IF(D44&gt;21,VLOOKUP(D44,Barem!$S$1:$T$141,2,1),0)</f>
        <v>0</v>
      </c>
      <c r="Q44" s="31">
        <f>IF(D44&lt;1.609,0,IF(B44="F",VLOOKUP(I44,Barem!$W$2:$Y$13,2,1),VLOOKUP(I44,Barem!$W$14:$Y$25,2,1)))</f>
        <v>0</v>
      </c>
      <c r="R44" s="31">
        <f>VLOOKUP(A44,Participanti!A:C,3,0)</f>
        <v>0</v>
      </c>
      <c r="S44" s="25">
        <f t="shared" si="15"/>
        <v>1.8577380952380951</v>
      </c>
      <c r="T44" s="95">
        <v>44334</v>
      </c>
      <c r="U44" s="13">
        <f t="shared" si="0"/>
        <v>1</v>
      </c>
      <c r="V44" s="86" t="str">
        <f>VLOOKUP(A44,Data_echipe!A:U,21,0)</f>
        <v>Flower power</v>
      </c>
      <c r="X44" s="27">
        <f t="shared" si="1"/>
        <v>1</v>
      </c>
    </row>
    <row r="45" spans="1:24" x14ac:dyDescent="0.25">
      <c r="A45" s="73" t="s">
        <v>154</v>
      </c>
      <c r="B45" s="86" t="str">
        <f>VLOOKUP(A45,Participanti!A:B,2,0)</f>
        <v>M</v>
      </c>
      <c r="C45" s="74">
        <v>2</v>
      </c>
      <c r="D45" s="75">
        <v>187.77</v>
      </c>
      <c r="E45" s="76">
        <v>1.1666666666666667</v>
      </c>
      <c r="F45" s="76">
        <v>1.1666666666666667</v>
      </c>
      <c r="G45" s="144">
        <f t="shared" si="9"/>
        <v>1.1666666666666667</v>
      </c>
      <c r="H45" s="77">
        <v>2800</v>
      </c>
      <c r="I45" s="17">
        <f t="shared" si="10"/>
        <v>6.2132751060694821E-3</v>
      </c>
      <c r="J45" s="115">
        <f t="shared" si="11"/>
        <v>5</v>
      </c>
      <c r="K45" s="86">
        <f>IF(J45=0,0,IF(B45="F",VLOOKUP(I45,Barem!$G$2:$H$11,2,1),VLOOKUP(I45,Barem!$G$12:$H$21,2,1)))</f>
        <v>0</v>
      </c>
      <c r="L45" s="74" t="str">
        <f>VLOOKUP(C45,Barem!L:Q,6,0)</f>
        <v>V</v>
      </c>
      <c r="M45" s="14">
        <f t="shared" si="12"/>
        <v>0.25</v>
      </c>
      <c r="N45" s="14">
        <f t="shared" si="13"/>
        <v>0.75</v>
      </c>
      <c r="O45" s="55">
        <f t="shared" si="14"/>
        <v>1.8666666666666667</v>
      </c>
      <c r="P45" s="31">
        <f>IF(D45&gt;21,VLOOKUP(D45,Barem!$S$1:$T$141,2,1),0)</f>
        <v>6.1</v>
      </c>
      <c r="Q45" s="31">
        <f>IF(D45&lt;1.609,0,IF(B45="F",VLOOKUP(I45,Barem!$W$2:$Y$13,2,1),VLOOKUP(I45,Barem!$W$14:$Y$25,2,1)))</f>
        <v>0</v>
      </c>
      <c r="R45" s="31">
        <f>VLOOKUP(A45,Participanti!A:C,3,0)</f>
        <v>0.4</v>
      </c>
      <c r="S45" s="25">
        <f t="shared" si="15"/>
        <v>9.6166666666666671</v>
      </c>
      <c r="T45" s="95">
        <v>44337</v>
      </c>
      <c r="U45" s="13">
        <f t="shared" si="0"/>
        <v>1</v>
      </c>
      <c r="V45" s="86" t="str">
        <f>VLOOKUP(A45,Data_echipe!A:U,21,0)</f>
        <v>UltrașiiSYR</v>
      </c>
      <c r="X45" s="27">
        <f t="shared" si="1"/>
        <v>0</v>
      </c>
    </row>
    <row r="46" spans="1:24" x14ac:dyDescent="0.25">
      <c r="A46" s="73" t="s">
        <v>66</v>
      </c>
      <c r="B46" s="86" t="str">
        <f>VLOOKUP(A46,Participanti!A:B,2,0)</f>
        <v>F</v>
      </c>
      <c r="C46" s="74">
        <v>2</v>
      </c>
      <c r="D46" s="75">
        <v>5.0199999999999996</v>
      </c>
      <c r="E46" s="76">
        <v>2.8148148148148148E-2</v>
      </c>
      <c r="F46" s="76">
        <v>2.8240740740740736E-2</v>
      </c>
      <c r="G46" s="144">
        <f t="shared" si="9"/>
        <v>2.8194444444444442E-2</v>
      </c>
      <c r="H46" s="77">
        <v>148</v>
      </c>
      <c r="I46" s="17">
        <f t="shared" si="10"/>
        <v>5.6164231961044709E-3</v>
      </c>
      <c r="J46" s="115">
        <f t="shared" si="11"/>
        <v>1.2549999999999999</v>
      </c>
      <c r="K46" s="86">
        <f>IF(J46=0,0,IF(B46="F",VLOOKUP(I46,Barem!$G$2:$H$11,2,1),VLOOKUP(I46,Barem!$G$12:$H$21,2,1)))</f>
        <v>1</v>
      </c>
      <c r="L46" s="74" t="str">
        <f>VLOOKUP(C46,Barem!L:Q,6,0)</f>
        <v>V</v>
      </c>
      <c r="M46" s="14">
        <f t="shared" si="12"/>
        <v>0.25</v>
      </c>
      <c r="N46" s="14">
        <f t="shared" si="13"/>
        <v>0.75</v>
      </c>
      <c r="O46" s="55">
        <f t="shared" si="14"/>
        <v>9.8666666666666666E-2</v>
      </c>
      <c r="P46" s="31">
        <f>IF(D46&gt;21,VLOOKUP(D46,Barem!$S$1:$T$141,2,1),0)</f>
        <v>0</v>
      </c>
      <c r="Q46" s="31">
        <f>IF(D46&lt;1.609,0,IF(B46="F",VLOOKUP(I46,Barem!$W$2:$Y$13,2,1),VLOOKUP(I46,Barem!$W$14:$Y$25,2,1)))</f>
        <v>0</v>
      </c>
      <c r="R46" s="31">
        <f>VLOOKUP(A46,Participanti!A:C,3,0)</f>
        <v>0.7</v>
      </c>
      <c r="S46" s="25">
        <f t="shared" si="15"/>
        <v>1.8624166666666666</v>
      </c>
      <c r="T46" s="95">
        <v>44338</v>
      </c>
      <c r="U46" s="13">
        <f t="shared" si="0"/>
        <v>1</v>
      </c>
      <c r="V46" s="86" t="str">
        <f>VLOOKUP(A46,Data_echipe!A:U,21,0)</f>
        <v>Flower power</v>
      </c>
      <c r="X46" s="27">
        <f t="shared" si="1"/>
        <v>1</v>
      </c>
    </row>
    <row r="47" spans="1:24" x14ac:dyDescent="0.25">
      <c r="A47" s="73" t="s">
        <v>128</v>
      </c>
      <c r="B47" s="86" t="str">
        <f>VLOOKUP(A47,Participanti!A:B,2,0)</f>
        <v>M</v>
      </c>
      <c r="C47" s="74">
        <v>2</v>
      </c>
      <c r="D47" s="75">
        <v>10.6</v>
      </c>
      <c r="E47" s="76">
        <v>2.9050925925925928E-2</v>
      </c>
      <c r="F47" s="76">
        <v>2.9363425925925921E-2</v>
      </c>
      <c r="G47" s="144">
        <f t="shared" si="9"/>
        <v>2.9207175925925925E-2</v>
      </c>
      <c r="H47" s="77">
        <v>25</v>
      </c>
      <c r="I47" s="17">
        <f t="shared" si="10"/>
        <v>2.7553939552760307E-3</v>
      </c>
      <c r="J47" s="115">
        <f t="shared" si="11"/>
        <v>2.5238095238095237</v>
      </c>
      <c r="K47" s="86">
        <f>IF(J47=0,0,IF(B47="F",VLOOKUP(I47,Barem!$G$2:$H$11,2,1),VLOOKUP(I47,Barem!$G$12:$H$21,2,1)))</f>
        <v>5</v>
      </c>
      <c r="L47" s="74" t="str">
        <f>VLOOKUP(C47,Barem!L:Q,6,0)</f>
        <v>V</v>
      </c>
      <c r="M47" s="14">
        <f t="shared" si="12"/>
        <v>0.25</v>
      </c>
      <c r="N47" s="14">
        <f t="shared" si="13"/>
        <v>0.75</v>
      </c>
      <c r="O47" s="55">
        <f t="shared" si="14"/>
        <v>0</v>
      </c>
      <c r="P47" s="31">
        <f>IF(D47&gt;21,VLOOKUP(D47,Barem!$S$1:$T$141,2,1),0)</f>
        <v>0</v>
      </c>
      <c r="Q47" s="31">
        <f>IF(D47&lt;1.609,0,IF(B47="F",VLOOKUP(I47,Barem!$W$2:$Y$13,2,1),VLOOKUP(I47,Barem!$W$14:$Y$25,2,1)))</f>
        <v>0.1</v>
      </c>
      <c r="R47" s="31">
        <f>VLOOKUP(A47,Participanti!A:C,3,0)</f>
        <v>0</v>
      </c>
      <c r="S47" s="25">
        <f t="shared" si="15"/>
        <v>4.480952380952381</v>
      </c>
      <c r="T47" s="95">
        <v>44339</v>
      </c>
      <c r="U47" s="13">
        <f t="shared" si="0"/>
        <v>1</v>
      </c>
      <c r="V47" s="86" t="str">
        <f>VLOOKUP(A47,Data_echipe!A:U,21,0)</f>
        <v>Flower power</v>
      </c>
      <c r="X47" s="27">
        <f t="shared" si="1"/>
        <v>1</v>
      </c>
    </row>
    <row r="48" spans="1:24" x14ac:dyDescent="0.25">
      <c r="A48" s="73" t="s">
        <v>153</v>
      </c>
      <c r="B48" s="86" t="str">
        <f>VLOOKUP(A48,Participanti!A:B,2,0)</f>
        <v>F</v>
      </c>
      <c r="C48" s="74">
        <v>2</v>
      </c>
      <c r="D48" s="75">
        <v>30.01</v>
      </c>
      <c r="E48" s="76">
        <v>0.135625</v>
      </c>
      <c r="F48" s="76">
        <v>0.13615740740740742</v>
      </c>
      <c r="G48" s="144">
        <f t="shared" si="9"/>
        <v>0.13589120370370372</v>
      </c>
      <c r="H48" s="77">
        <v>349</v>
      </c>
      <c r="I48" s="17">
        <f t="shared" si="10"/>
        <v>4.5281973909931262E-3</v>
      </c>
      <c r="J48" s="115">
        <f t="shared" si="11"/>
        <v>5</v>
      </c>
      <c r="K48" s="86">
        <f>IF(J48=0,0,IF(B48="F",VLOOKUP(I48,Barem!$G$2:$H$11,2,1),VLOOKUP(I48,Barem!$G$12:$H$21,2,1)))</f>
        <v>1</v>
      </c>
      <c r="L48" s="119" t="s">
        <v>109</v>
      </c>
      <c r="M48" s="14">
        <f t="shared" si="12"/>
        <v>0.75</v>
      </c>
      <c r="N48" s="14">
        <f t="shared" si="13"/>
        <v>0.25</v>
      </c>
      <c r="O48" s="55">
        <f t="shared" si="14"/>
        <v>0.23266666666666666</v>
      </c>
      <c r="P48" s="31">
        <f>IF(D48&gt;21,VLOOKUP(D48,Barem!$S$1:$T$141,2,1),0)</f>
        <v>0.4</v>
      </c>
      <c r="Q48" s="31">
        <f>IF(D48&lt;1.609,0,IF(B48="F",VLOOKUP(I48,Barem!$W$2:$Y$13,2,1),VLOOKUP(I48,Barem!$W$14:$Y$25,2,1)))</f>
        <v>0</v>
      </c>
      <c r="R48" s="31">
        <f>VLOOKUP(A48,Participanti!A:C,3,0)</f>
        <v>0</v>
      </c>
      <c r="S48" s="25">
        <f t="shared" si="15"/>
        <v>4.6326666666666672</v>
      </c>
      <c r="T48" s="95">
        <v>44338</v>
      </c>
      <c r="U48" s="13">
        <f t="shared" si="0"/>
        <v>1</v>
      </c>
      <c r="V48" s="86" t="str">
        <f>VLOOKUP(A48,Data_echipe!A:U,21,0)</f>
        <v>Flower power</v>
      </c>
      <c r="X48" s="27">
        <f t="shared" si="1"/>
        <v>1</v>
      </c>
    </row>
    <row r="49" spans="1:24" x14ac:dyDescent="0.25">
      <c r="A49" s="73" t="s">
        <v>67</v>
      </c>
      <c r="B49" s="86" t="str">
        <f>VLOOKUP(A49,Participanti!A:B,2,0)</f>
        <v>M</v>
      </c>
      <c r="C49" s="74">
        <v>2</v>
      </c>
      <c r="D49" s="75">
        <v>11.11</v>
      </c>
      <c r="E49" s="76">
        <v>3.802083333333333E-2</v>
      </c>
      <c r="F49" s="76">
        <v>3.802083333333333E-2</v>
      </c>
      <c r="G49" s="144">
        <f t="shared" si="9"/>
        <v>3.802083333333333E-2</v>
      </c>
      <c r="H49" s="77">
        <v>0</v>
      </c>
      <c r="I49" s="17">
        <f t="shared" si="10"/>
        <v>3.4222172217221723E-3</v>
      </c>
      <c r="J49" s="115">
        <f t="shared" si="11"/>
        <v>2.6452380952380952</v>
      </c>
      <c r="K49" s="86">
        <f>IF(J49=0,0,IF(B49="F",VLOOKUP(I49,Barem!$G$2:$H$11,2,1),VLOOKUP(I49,Barem!$G$12:$H$21,2,1)))</f>
        <v>3</v>
      </c>
      <c r="L49" s="74" t="str">
        <f>VLOOKUP(C49,Barem!L:Q,6,0)</f>
        <v>V</v>
      </c>
      <c r="M49" s="14">
        <f t="shared" si="12"/>
        <v>0.25</v>
      </c>
      <c r="N49" s="14">
        <f t="shared" si="13"/>
        <v>0.75</v>
      </c>
      <c r="O49" s="55">
        <f t="shared" si="14"/>
        <v>0</v>
      </c>
      <c r="P49" s="31">
        <f>IF(D49&gt;21,VLOOKUP(D49,Barem!$S$1:$T$141,2,1),0)</f>
        <v>0</v>
      </c>
      <c r="Q49" s="31">
        <f>IF(D49&lt;1.609,0,IF(B49="F",VLOOKUP(I49,Barem!$W$2:$Y$13,2,1),VLOOKUP(I49,Barem!$W$14:$Y$25,2,1)))</f>
        <v>0</v>
      </c>
      <c r="R49" s="31">
        <f>VLOOKUP(A49,Participanti!A:C,3,0)</f>
        <v>0</v>
      </c>
      <c r="S49" s="25">
        <f t="shared" si="15"/>
        <v>2.9113095238095239</v>
      </c>
      <c r="T49" s="95">
        <v>44339</v>
      </c>
      <c r="U49" s="13">
        <f t="shared" si="0"/>
        <v>1</v>
      </c>
      <c r="V49" s="86" t="str">
        <f>VLOOKUP(A49,Data_echipe!A:U,21,0)</f>
        <v>Flower power</v>
      </c>
      <c r="X49" s="27">
        <f t="shared" si="1"/>
        <v>1</v>
      </c>
    </row>
    <row r="50" spans="1:24" x14ac:dyDescent="0.25">
      <c r="A50" s="73" t="s">
        <v>111</v>
      </c>
      <c r="B50" s="86" t="str">
        <f>VLOOKUP(A50,Participanti!A:B,2,0)</f>
        <v>M</v>
      </c>
      <c r="C50" s="74">
        <v>2</v>
      </c>
      <c r="D50" s="75">
        <v>3.01</v>
      </c>
      <c r="E50" s="76">
        <v>8.1365740740740738E-3</v>
      </c>
      <c r="F50" s="76">
        <v>8.1365740740740738E-3</v>
      </c>
      <c r="G50" s="144">
        <f t="shared" si="9"/>
        <v>8.1365740740740738E-3</v>
      </c>
      <c r="H50" s="77">
        <v>11</v>
      </c>
      <c r="I50" s="17">
        <f t="shared" si="10"/>
        <v>2.7031807555063371E-3</v>
      </c>
      <c r="J50" s="115">
        <f t="shared" si="11"/>
        <v>0.71666666666666656</v>
      </c>
      <c r="K50" s="86">
        <f>IF(J50=0,0,IF(B50="F",VLOOKUP(I50,Barem!$G$2:$H$11,2,1),VLOOKUP(I50,Barem!$G$12:$H$21,2,1)))</f>
        <v>5</v>
      </c>
      <c r="L50" s="74" t="str">
        <f>VLOOKUP(C50,Barem!L:Q,6,0)</f>
        <v>V</v>
      </c>
      <c r="M50" s="14">
        <f t="shared" si="12"/>
        <v>0.25</v>
      </c>
      <c r="N50" s="14">
        <f t="shared" si="13"/>
        <v>0.75</v>
      </c>
      <c r="O50" s="55">
        <f t="shared" si="14"/>
        <v>0</v>
      </c>
      <c r="P50" s="31">
        <f>IF(D50&gt;21,VLOOKUP(D50,Barem!$S$1:$T$141,2,1),0)</f>
        <v>0</v>
      </c>
      <c r="Q50" s="31">
        <f>IF(D50&lt;1.609,0,IF(B50="F",VLOOKUP(I50,Barem!$W$2:$Y$13,2,1),VLOOKUP(I50,Barem!$W$14:$Y$25,2,1)))</f>
        <v>0.30000000000000004</v>
      </c>
      <c r="R50" s="31">
        <f>VLOOKUP(A50,Participanti!A:C,3,0)</f>
        <v>0</v>
      </c>
      <c r="S50" s="25">
        <f t="shared" si="15"/>
        <v>4.229166666666667</v>
      </c>
      <c r="T50" s="95">
        <v>44339</v>
      </c>
      <c r="U50" s="13">
        <f t="shared" si="0"/>
        <v>1</v>
      </c>
      <c r="V50" s="86" t="str">
        <f>VLOOKUP(A50,Data_echipe!A:U,21,0)</f>
        <v>UltrașiiSYR</v>
      </c>
      <c r="X50" s="27">
        <f t="shared" si="1"/>
        <v>1</v>
      </c>
    </row>
    <row r="51" spans="1:24" x14ac:dyDescent="0.25">
      <c r="A51" s="73" t="s">
        <v>119</v>
      </c>
      <c r="B51" s="86" t="str">
        <f>VLOOKUP(A51,Participanti!A:B,2,0)</f>
        <v>M</v>
      </c>
      <c r="C51" s="74">
        <v>2</v>
      </c>
      <c r="D51" s="75">
        <v>10.07</v>
      </c>
      <c r="E51" s="76">
        <v>2.7974537037037034E-2</v>
      </c>
      <c r="F51" s="76">
        <v>2.7974537037037034E-2</v>
      </c>
      <c r="G51" s="144">
        <f t="shared" si="9"/>
        <v>2.7974537037037034E-2</v>
      </c>
      <c r="H51" s="77">
        <v>0</v>
      </c>
      <c r="I51" s="17">
        <f t="shared" ref="I51" si="16">G51/D51</f>
        <v>2.7780076501526347E-3</v>
      </c>
      <c r="J51" s="115">
        <f t="shared" ref="J51" si="17">IF(B51="F",IF(D51&lt;2.5,0,IF(D51&gt;19.99,5,D51/4)),IF(D51&lt;3,0, IF(D51&gt;20.99,5,D51/4.2)))</f>
        <v>2.3976190476190475</v>
      </c>
      <c r="K51" s="86">
        <f>IF(J51=0,0,IF(B51="F",VLOOKUP(I51,Barem!$G$2:$H$11,2,1),VLOOKUP(I51,Barem!$G$12:$H$21,2,1)))</f>
        <v>5</v>
      </c>
      <c r="L51" s="74" t="str">
        <f>VLOOKUP(C51,Barem!L:Q,6,0)</f>
        <v>V</v>
      </c>
      <c r="M51" s="14">
        <f t="shared" ref="M51" si="18">IF(OR(L51="P1",L51="P2",L51="P3"),"",IF(C51=15,0.5,IF(L51="D",0.75,0.25)))</f>
        <v>0.25</v>
      </c>
      <c r="N51" s="14">
        <f t="shared" ref="N51" si="19">IF(OR(L51="P1",L51="P2",L51="P3"),"",IF(C51=15,0.5,IF(L51="V",0.75,0.25)))</f>
        <v>0.75</v>
      </c>
      <c r="O51" s="55">
        <f t="shared" ref="O51" si="20">IF(H51&lt;-49,H51/1500,IF(H51&gt;99,H51/1500,0))</f>
        <v>0</v>
      </c>
      <c r="P51" s="31">
        <f>IF(D51&gt;21,VLOOKUP(D51,Barem!$S$1:$T$141,2,1),0)</f>
        <v>0</v>
      </c>
      <c r="Q51" s="31">
        <f>IF(D51&lt;1.609,0,IF(B51="F",VLOOKUP(I51,Barem!$W$2:$Y$13,2,1),VLOOKUP(I51,Barem!$W$14:$Y$25,2,1)))</f>
        <v>0</v>
      </c>
      <c r="R51" s="31">
        <f>VLOOKUP(A51,Participanti!A:C,3,0)</f>
        <v>0</v>
      </c>
      <c r="S51" s="25">
        <f t="shared" ref="S51" si="21">J51*M51+K51*N51+O51+P51+Q51+R51</f>
        <v>4.3494047619047622</v>
      </c>
      <c r="T51" s="95">
        <v>44337</v>
      </c>
      <c r="U51" s="13">
        <f t="shared" si="0"/>
        <v>1</v>
      </c>
      <c r="V51" s="86" t="str">
        <f>VLOOKUP(A51,Data_echipe!A:U,21,0)</f>
        <v>Flower power</v>
      </c>
      <c r="X51" s="27">
        <f t="shared" si="1"/>
        <v>1</v>
      </c>
    </row>
    <row r="52" spans="1:24" x14ac:dyDescent="0.25">
      <c r="A52" s="73" t="s">
        <v>103</v>
      </c>
      <c r="B52" s="86" t="str">
        <f>VLOOKUP(A52,Participanti!A:B,2,0)</f>
        <v>F</v>
      </c>
      <c r="C52" s="74">
        <v>2</v>
      </c>
      <c r="D52" s="75">
        <v>25.03</v>
      </c>
      <c r="E52" s="76">
        <v>0.1037037037037037</v>
      </c>
      <c r="F52" s="76">
        <v>0.11335648148148147</v>
      </c>
      <c r="G52" s="144">
        <f t="shared" si="9"/>
        <v>0.10853009259259258</v>
      </c>
      <c r="H52" s="77">
        <v>2</v>
      </c>
      <c r="I52" s="17">
        <f t="shared" si="10"/>
        <v>4.3360005030999831E-3</v>
      </c>
      <c r="J52" s="115">
        <f t="shared" si="11"/>
        <v>5</v>
      </c>
      <c r="K52" s="86">
        <f>IF(J52=0,0,IF(B52="F",VLOOKUP(I52,Barem!$G$2:$H$11,2,1),VLOOKUP(I52,Barem!$G$12:$H$21,2,1)))</f>
        <v>1.5</v>
      </c>
      <c r="L52" s="119" t="s">
        <v>109</v>
      </c>
      <c r="M52" s="14">
        <f t="shared" si="12"/>
        <v>0.75</v>
      </c>
      <c r="N52" s="14">
        <f t="shared" si="13"/>
        <v>0.25</v>
      </c>
      <c r="O52" s="55">
        <f t="shared" si="14"/>
        <v>0</v>
      </c>
      <c r="P52" s="31">
        <f>IF(D52&gt;21,VLOOKUP(D52,Barem!$S$1:$T$141,2,1),0)</f>
        <v>0.2</v>
      </c>
      <c r="Q52" s="31">
        <f>IF(D52&lt;1.609,0,IF(B52="F",VLOOKUP(I52,Barem!$W$2:$Y$13,2,1),VLOOKUP(I52,Barem!$W$14:$Y$25,2,1)))</f>
        <v>0</v>
      </c>
      <c r="R52" s="31">
        <f>VLOOKUP(A52,Participanti!A:C,3,0)</f>
        <v>0</v>
      </c>
      <c r="S52" s="25">
        <f t="shared" si="15"/>
        <v>4.3250000000000002</v>
      </c>
      <c r="T52" s="95">
        <v>44339</v>
      </c>
      <c r="U52" s="13">
        <f t="shared" si="0"/>
        <v>1</v>
      </c>
      <c r="V52" s="86" t="str">
        <f>VLOOKUP(A52,Data_echipe!A:U,21,0)</f>
        <v>UltrașiiSYR</v>
      </c>
      <c r="X52" s="27">
        <f t="shared" si="1"/>
        <v>1</v>
      </c>
    </row>
    <row r="53" spans="1:24" x14ac:dyDescent="0.25">
      <c r="A53" s="73" t="s">
        <v>61</v>
      </c>
      <c r="B53" s="86" t="str">
        <f>VLOOKUP(A53,Participanti!A:B,2,0)</f>
        <v>M</v>
      </c>
      <c r="C53" s="74">
        <v>2</v>
      </c>
      <c r="D53" s="75">
        <v>28.18</v>
      </c>
      <c r="E53" s="76">
        <v>0.11178240740740741</v>
      </c>
      <c r="F53" s="76">
        <v>0.11523148148148148</v>
      </c>
      <c r="G53" s="144">
        <f t="shared" si="9"/>
        <v>0.11350694444444445</v>
      </c>
      <c r="H53" s="77">
        <v>532</v>
      </c>
      <c r="I53" s="17">
        <f t="shared" si="10"/>
        <v>4.0279256367794338E-3</v>
      </c>
      <c r="J53" s="115">
        <f t="shared" si="11"/>
        <v>5</v>
      </c>
      <c r="K53" s="86">
        <f>IF(J53=0,0,IF(B53="F",VLOOKUP(I53,Barem!$G$2:$H$11,2,1),VLOOKUP(I53,Barem!$G$12:$H$21,2,1)))</f>
        <v>1.5</v>
      </c>
      <c r="L53" s="119" t="s">
        <v>109</v>
      </c>
      <c r="M53" s="14">
        <f t="shared" si="12"/>
        <v>0.75</v>
      </c>
      <c r="N53" s="14">
        <f t="shared" si="13"/>
        <v>0.25</v>
      </c>
      <c r="O53" s="55">
        <f t="shared" si="14"/>
        <v>0.35466666666666669</v>
      </c>
      <c r="P53" s="31">
        <f>IF(D53&gt;21,VLOOKUP(D53,Barem!$S$1:$T$141,2,1),0)</f>
        <v>0.3</v>
      </c>
      <c r="Q53" s="31">
        <f>IF(D53&lt;1.609,0,IF(B53="F",VLOOKUP(I53,Barem!$W$2:$Y$13,2,1),VLOOKUP(I53,Barem!$W$14:$Y$25,2,1)))</f>
        <v>0</v>
      </c>
      <c r="R53" s="31">
        <f>VLOOKUP(A53,Participanti!A:C,3,0)</f>
        <v>0</v>
      </c>
      <c r="S53" s="25">
        <f t="shared" si="15"/>
        <v>4.7796666666666665</v>
      </c>
      <c r="T53" s="95">
        <v>44338</v>
      </c>
      <c r="U53" s="13">
        <f t="shared" si="0"/>
        <v>1</v>
      </c>
      <c r="V53" s="86" t="str">
        <f>VLOOKUP(A53,Data_echipe!A:U,21,0)</f>
        <v>UltrașiiSYR</v>
      </c>
      <c r="X53" s="27">
        <f t="shared" si="1"/>
        <v>1</v>
      </c>
    </row>
    <row r="54" spans="1:24" x14ac:dyDescent="0.25">
      <c r="A54" s="73" t="s">
        <v>50</v>
      </c>
      <c r="B54" s="86" t="str">
        <f>VLOOKUP(A54,Participanti!A:B,2,0)</f>
        <v>M</v>
      </c>
      <c r="C54" s="74">
        <v>2</v>
      </c>
      <c r="D54" s="75">
        <v>4.32</v>
      </c>
      <c r="E54" s="76">
        <v>1.5231481481481483E-2</v>
      </c>
      <c r="F54" s="76">
        <v>1.525462962962963E-2</v>
      </c>
      <c r="G54" s="144">
        <f t="shared" si="9"/>
        <v>1.5243055555555557E-2</v>
      </c>
      <c r="H54" s="77">
        <v>4</v>
      </c>
      <c r="I54" s="17">
        <f t="shared" si="10"/>
        <v>3.528485082304527E-3</v>
      </c>
      <c r="J54" s="115">
        <f t="shared" si="11"/>
        <v>1.0285714285714287</v>
      </c>
      <c r="K54" s="86">
        <f>IF(J54=0,0,IF(B54="F",VLOOKUP(I54,Barem!$G$2:$H$11,2,1),VLOOKUP(I54,Barem!$G$12:$H$21,2,1)))</f>
        <v>2.5</v>
      </c>
      <c r="L54" s="74" t="str">
        <f>VLOOKUP(C54,Barem!L:Q,6,0)</f>
        <v>V</v>
      </c>
      <c r="M54" s="14">
        <f t="shared" si="12"/>
        <v>0.25</v>
      </c>
      <c r="N54" s="14">
        <f t="shared" si="13"/>
        <v>0.75</v>
      </c>
      <c r="O54" s="55">
        <f t="shared" si="14"/>
        <v>0</v>
      </c>
      <c r="P54" s="31">
        <f>IF(D54&gt;21,VLOOKUP(D54,Barem!$S$1:$T$141,2,1),0)</f>
        <v>0</v>
      </c>
      <c r="Q54" s="31">
        <f>IF(D54&lt;1.609,0,IF(B54="F",VLOOKUP(I54,Barem!$W$2:$Y$13,2,1),VLOOKUP(I54,Barem!$W$14:$Y$25,2,1)))</f>
        <v>0</v>
      </c>
      <c r="R54" s="31">
        <f>VLOOKUP(A54,Participanti!A:C,3,0)</f>
        <v>0.4</v>
      </c>
      <c r="S54" s="25">
        <f t="shared" si="15"/>
        <v>2.532142857142857</v>
      </c>
      <c r="T54" s="95">
        <v>44335</v>
      </c>
      <c r="U54" s="13">
        <f t="shared" si="0"/>
        <v>1</v>
      </c>
      <c r="V54" s="86" t="str">
        <f>VLOOKUP(A54,Data_echipe!A:U,21,0)</f>
        <v>UltrașiiSYR</v>
      </c>
      <c r="X54" s="27">
        <f t="shared" si="1"/>
        <v>1</v>
      </c>
    </row>
    <row r="55" spans="1:24" x14ac:dyDescent="0.25">
      <c r="A55" s="73" t="s">
        <v>157</v>
      </c>
      <c r="B55" s="86" t="str">
        <f>VLOOKUP(A55,Participanti!A:B,2,0)</f>
        <v>F</v>
      </c>
      <c r="C55" s="74">
        <v>2</v>
      </c>
      <c r="D55" s="75">
        <v>5.01</v>
      </c>
      <c r="E55" s="76">
        <v>1.7696759259259259E-2</v>
      </c>
      <c r="F55" s="76">
        <v>1.7824074074074076E-2</v>
      </c>
      <c r="G55" s="144">
        <f t="shared" si="9"/>
        <v>1.7760416666666667E-2</v>
      </c>
      <c r="H55" s="77">
        <v>0</v>
      </c>
      <c r="I55" s="17">
        <f t="shared" si="10"/>
        <v>3.5449933466400537E-3</v>
      </c>
      <c r="J55" s="115">
        <f t="shared" si="11"/>
        <v>1.2524999999999999</v>
      </c>
      <c r="K55" s="86">
        <f>IF(J55=0,0,IF(B55="F",VLOOKUP(I55,Barem!$G$2:$H$11,2,1),VLOOKUP(I55,Barem!$G$12:$H$21,2,1)))</f>
        <v>3.5</v>
      </c>
      <c r="L55" s="74" t="str">
        <f>VLOOKUP(C55,Barem!L:Q,6,0)</f>
        <v>V</v>
      </c>
      <c r="M55" s="14">
        <f t="shared" si="12"/>
        <v>0.25</v>
      </c>
      <c r="N55" s="14">
        <f t="shared" si="13"/>
        <v>0.75</v>
      </c>
      <c r="O55" s="55">
        <f t="shared" si="14"/>
        <v>0</v>
      </c>
      <c r="P55" s="31">
        <f>IF(D55&gt;21,VLOOKUP(D55,Barem!$S$1:$T$141,2,1),0)</f>
        <v>0</v>
      </c>
      <c r="Q55" s="31">
        <f>IF(D55&lt;1.609,0,IF(B55="F",VLOOKUP(I55,Barem!$W$2:$Y$13,2,1),VLOOKUP(I55,Barem!$W$14:$Y$25,2,1)))</f>
        <v>0</v>
      </c>
      <c r="R55" s="31">
        <f>VLOOKUP(A55,Participanti!A:C,3,0)</f>
        <v>0</v>
      </c>
      <c r="S55" s="25">
        <f t="shared" si="15"/>
        <v>2.9381249999999999</v>
      </c>
      <c r="T55" s="95">
        <v>44338</v>
      </c>
      <c r="U55" s="13">
        <f t="shared" si="0"/>
        <v>1</v>
      </c>
      <c r="V55" s="86" t="str">
        <f>VLOOKUP(A55,Data_echipe!A:U,21,0)</f>
        <v>Flower power</v>
      </c>
      <c r="X55" s="27">
        <f t="shared" si="1"/>
        <v>1</v>
      </c>
    </row>
    <row r="56" spans="1:24" x14ac:dyDescent="0.25">
      <c r="A56" s="73" t="s">
        <v>53</v>
      </c>
      <c r="B56" s="86" t="str">
        <f>VLOOKUP(A56,Participanti!A:B,2,0)</f>
        <v>M</v>
      </c>
      <c r="C56" s="74">
        <v>2</v>
      </c>
      <c r="D56" s="75">
        <v>8.09</v>
      </c>
      <c r="E56" s="76">
        <v>2.3206018518518515E-2</v>
      </c>
      <c r="F56" s="76">
        <v>2.3206018518518515E-2</v>
      </c>
      <c r="G56" s="144">
        <f t="shared" si="9"/>
        <v>2.3206018518518515E-2</v>
      </c>
      <c r="H56" s="77">
        <v>22</v>
      </c>
      <c r="I56" s="17">
        <f t="shared" si="10"/>
        <v>2.8684818935127954E-3</v>
      </c>
      <c r="J56" s="115">
        <f t="shared" si="11"/>
        <v>1.926190476190476</v>
      </c>
      <c r="K56" s="86">
        <f>IF(J56=0,0,IF(B56="F",VLOOKUP(I56,Barem!$G$2:$H$11,2,1),VLOOKUP(I56,Barem!$G$12:$H$21,2,1)))</f>
        <v>4.5</v>
      </c>
      <c r="L56" s="74" t="str">
        <f>VLOOKUP(C56,Barem!L:Q,6,0)</f>
        <v>V</v>
      </c>
      <c r="M56" s="14">
        <f t="shared" si="12"/>
        <v>0.25</v>
      </c>
      <c r="N56" s="14">
        <f t="shared" si="13"/>
        <v>0.75</v>
      </c>
      <c r="O56" s="55">
        <f t="shared" si="14"/>
        <v>0</v>
      </c>
      <c r="P56" s="31">
        <f>IF(D56&gt;21,VLOOKUP(D56,Barem!$S$1:$T$141,2,1),0)</f>
        <v>0</v>
      </c>
      <c r="Q56" s="31">
        <f>IF(D56&lt;1.609,0,IF(B56="F",VLOOKUP(I56,Barem!$W$2:$Y$13,2,1),VLOOKUP(I56,Barem!$W$14:$Y$25,2,1)))</f>
        <v>0</v>
      </c>
      <c r="R56" s="31">
        <f>VLOOKUP(A56,Participanti!A:C,3,0)</f>
        <v>0</v>
      </c>
      <c r="S56" s="25">
        <f t="shared" si="15"/>
        <v>3.8565476190476189</v>
      </c>
      <c r="T56" s="95">
        <v>44338</v>
      </c>
      <c r="U56" s="13">
        <f t="shared" si="0"/>
        <v>1</v>
      </c>
      <c r="V56" s="86" t="str">
        <f>VLOOKUP(A56,Data_echipe!A:U,21,0)</f>
        <v>UltrașiiSYR</v>
      </c>
      <c r="X56" s="27">
        <f t="shared" si="1"/>
        <v>1</v>
      </c>
    </row>
    <row r="57" spans="1:24" x14ac:dyDescent="0.25">
      <c r="A57" s="73" t="s">
        <v>43</v>
      </c>
      <c r="B57" s="86" t="str">
        <f>VLOOKUP(A57,Participanti!A:B,2,0)</f>
        <v>M</v>
      </c>
      <c r="C57" s="74">
        <v>2</v>
      </c>
      <c r="D57" s="75">
        <v>23.06</v>
      </c>
      <c r="E57" s="76">
        <v>8.5057870370370367E-2</v>
      </c>
      <c r="F57" s="76">
        <v>8.5092592592592595E-2</v>
      </c>
      <c r="G57" s="144">
        <f t="shared" si="9"/>
        <v>8.5075231481481481E-2</v>
      </c>
      <c r="H57" s="77">
        <v>27</v>
      </c>
      <c r="I57" s="17">
        <f t="shared" si="10"/>
        <v>3.6892988500208798E-3</v>
      </c>
      <c r="J57" s="115">
        <f t="shared" si="11"/>
        <v>5</v>
      </c>
      <c r="K57" s="86">
        <f>IF(J57=0,0,IF(B57="F",VLOOKUP(I57,Barem!$G$2:$H$11,2,1),VLOOKUP(I57,Barem!$G$12:$H$21,2,1)))</f>
        <v>2</v>
      </c>
      <c r="L57" s="119" t="s">
        <v>109</v>
      </c>
      <c r="M57" s="14">
        <f t="shared" si="12"/>
        <v>0.75</v>
      </c>
      <c r="N57" s="14">
        <f t="shared" si="13"/>
        <v>0.25</v>
      </c>
      <c r="O57" s="55">
        <f t="shared" si="14"/>
        <v>0</v>
      </c>
      <c r="P57" s="31">
        <f>IF(D57&gt;21,VLOOKUP(D57,Barem!$S$1:$T$141,2,1),0)</f>
        <v>0.1</v>
      </c>
      <c r="Q57" s="31">
        <f>IF(D57&lt;1.609,0,IF(B57="F",VLOOKUP(I57,Barem!$W$2:$Y$13,2,1),VLOOKUP(I57,Barem!$W$14:$Y$25,2,1)))</f>
        <v>0</v>
      </c>
      <c r="R57" s="31">
        <f>VLOOKUP(A57,Participanti!A:C,3,0)</f>
        <v>0</v>
      </c>
      <c r="S57" s="25">
        <f t="shared" si="15"/>
        <v>4.3499999999999996</v>
      </c>
      <c r="T57" s="95">
        <v>44336</v>
      </c>
      <c r="U57" s="13">
        <f t="shared" si="0"/>
        <v>1</v>
      </c>
      <c r="V57" s="86" t="str">
        <f>VLOOKUP(A57,Data_echipe!A:U,21,0)</f>
        <v>Flower power</v>
      </c>
      <c r="X57" s="27">
        <f t="shared" si="1"/>
        <v>1</v>
      </c>
    </row>
    <row r="58" spans="1:24" x14ac:dyDescent="0.25">
      <c r="A58" s="120" t="s">
        <v>213</v>
      </c>
      <c r="B58" s="121" t="str">
        <f>VLOOKUP(A58,Participanti!A:B,2,0)</f>
        <v>F</v>
      </c>
      <c r="C58" s="122">
        <v>2</v>
      </c>
      <c r="D58" s="123">
        <v>5.81</v>
      </c>
      <c r="E58" s="124">
        <v>2.4201388888888887E-2</v>
      </c>
      <c r="F58" s="124">
        <v>2.4201388888888887E-2</v>
      </c>
      <c r="G58" s="145">
        <f t="shared" si="9"/>
        <v>2.4201388888888887E-2</v>
      </c>
      <c r="H58" s="125">
        <v>5</v>
      </c>
      <c r="I58" s="126">
        <f t="shared" si="10"/>
        <v>4.1654714094473133E-3</v>
      </c>
      <c r="J58" s="127">
        <f t="shared" si="11"/>
        <v>1.4524999999999999</v>
      </c>
      <c r="K58" s="121">
        <f>IF(J58=0,0,IF(B58="F",VLOOKUP(I58,Barem!$G$2:$H$11,2,1),VLOOKUP(I58,Barem!$G$12:$H$21,2,1)))</f>
        <v>2</v>
      </c>
      <c r="L58" s="122" t="str">
        <f>VLOOKUP(C58,Barem!L:Q,6,0)</f>
        <v>V</v>
      </c>
      <c r="M58" s="128">
        <f t="shared" si="12"/>
        <v>0.25</v>
      </c>
      <c r="N58" s="128">
        <f t="shared" si="13"/>
        <v>0.75</v>
      </c>
      <c r="O58" s="129">
        <f t="shared" si="14"/>
        <v>0</v>
      </c>
      <c r="P58" s="130">
        <f>IF(D58&gt;21,VLOOKUP(D58,Barem!$S$1:$T$141,2,1),0)</f>
        <v>0</v>
      </c>
      <c r="Q58" s="130">
        <f>IF(D58&lt;1.609,0,IF(B58="F",VLOOKUP(I58,Barem!$W$2:$Y$13,2,1),VLOOKUP(I58,Barem!$W$14:$Y$25,2,1)))</f>
        <v>0</v>
      </c>
      <c r="R58" s="130">
        <f>VLOOKUP(A58,Participanti!A:C,3,0)</f>
        <v>0</v>
      </c>
      <c r="S58" s="131">
        <f t="shared" si="15"/>
        <v>1.8631249999999999</v>
      </c>
      <c r="T58" s="132">
        <v>44339</v>
      </c>
      <c r="U58" s="133">
        <f t="shared" si="0"/>
        <v>1</v>
      </c>
      <c r="V58" s="121" t="e">
        <f>VLOOKUP(A58,Data_echipe!A:U,21,0)</f>
        <v>#N/A</v>
      </c>
      <c r="W58" s="134"/>
      <c r="X58" s="27">
        <f t="shared" si="1"/>
        <v>1</v>
      </c>
    </row>
    <row r="59" spans="1:24" x14ac:dyDescent="0.25">
      <c r="A59" s="73" t="s">
        <v>49</v>
      </c>
      <c r="B59" s="86" t="str">
        <f>VLOOKUP(A59,Participanti!A:B,2,0)</f>
        <v>M</v>
      </c>
      <c r="C59" s="74">
        <v>3</v>
      </c>
      <c r="D59" s="75">
        <v>5</v>
      </c>
      <c r="E59" s="76">
        <v>1.4768518518518519E-2</v>
      </c>
      <c r="F59" s="76">
        <v>1.4768518518518519E-2</v>
      </c>
      <c r="G59" s="144">
        <f>AVERAGE(E59:F59)</f>
        <v>1.4768518518518519E-2</v>
      </c>
      <c r="H59" s="77">
        <v>14</v>
      </c>
      <c r="I59" s="17">
        <f>G59/D59</f>
        <v>2.953703703703704E-3</v>
      </c>
      <c r="J59" s="115">
        <f>IF(B59="F",IF(D59&lt;2.5,0,IF(D59&gt;19.99,5,D59/4)),IF(D59&lt;3,0, IF(D59&gt;20.99,5,D59/4.2)))</f>
        <v>1.1904761904761905</v>
      </c>
      <c r="K59" s="86">
        <f>IF(J59=0,0,IF(B59="F",VLOOKUP(I59,Barem!$G$2:$H$11,2,1),VLOOKUP(I59,Barem!$G$12:$H$21,2,1)))</f>
        <v>4.5</v>
      </c>
      <c r="L59" s="119" t="s">
        <v>110</v>
      </c>
      <c r="M59" s="14">
        <f>IF(OR(L59="P1",L59="P2",L59="P3"),"",IF(C59=15,0.5,IF(L59="D",0.75,0.25)))</f>
        <v>0.25</v>
      </c>
      <c r="N59" s="14">
        <f>IF(OR(L59="P1",L59="P2",L59="P3"),"",IF(C59=15,0.5,IF(L59="V",0.75,0.25)))</f>
        <v>0.75</v>
      </c>
      <c r="O59" s="55">
        <f>IF(H59&lt;-49,H59/1500,IF(H59&gt;99,H59/1500,0))</f>
        <v>0</v>
      </c>
      <c r="P59" s="31">
        <f>IF(D59&gt;21,VLOOKUP(D59,Barem!$S$1:$T$141,2,1),0)</f>
        <v>0</v>
      </c>
      <c r="Q59" s="31">
        <f>IF(D59&lt;1.609,0,IF(B59="F",VLOOKUP(I59,Barem!$W$2:$Y$13,2,1),VLOOKUP(I59,Barem!$W$14:$Y$25,2,1)))</f>
        <v>0</v>
      </c>
      <c r="R59" s="31">
        <f>VLOOKUP(A59,Participanti!A:C,3,0)</f>
        <v>0</v>
      </c>
      <c r="S59" s="25">
        <f>J59*M59+K59*N59+O59+P59+Q59+R59</f>
        <v>3.6726190476190474</v>
      </c>
      <c r="T59" s="95">
        <v>44345</v>
      </c>
      <c r="U59" s="13">
        <f t="shared" si="0"/>
        <v>1</v>
      </c>
      <c r="V59" s="86" t="str">
        <f>VLOOKUP(A59,Data_echipe!A:U,21,0)</f>
        <v>Flower power</v>
      </c>
      <c r="W59" s="27" t="s">
        <v>219</v>
      </c>
      <c r="X59" s="27">
        <f t="shared" si="1"/>
        <v>1</v>
      </c>
    </row>
    <row r="60" spans="1:24" x14ac:dyDescent="0.25">
      <c r="A60" s="73" t="s">
        <v>65</v>
      </c>
      <c r="B60" s="86" t="str">
        <f>VLOOKUP(A60,Participanti!A:B,2,0)</f>
        <v>M</v>
      </c>
      <c r="C60" s="74">
        <v>3</v>
      </c>
      <c r="D60" s="75">
        <v>26.16</v>
      </c>
      <c r="E60" s="76">
        <v>0.17425925925925925</v>
      </c>
      <c r="F60" s="76">
        <v>0.22380787037037039</v>
      </c>
      <c r="G60" s="144">
        <f>AVERAGE(E60:F60)</f>
        <v>0.19903356481481482</v>
      </c>
      <c r="H60" s="77">
        <v>1674</v>
      </c>
      <c r="I60" s="17">
        <f>G60/D60</f>
        <v>7.6083166978140222E-3</v>
      </c>
      <c r="J60" s="115">
        <f>IF(B60="F",IF(D60&lt;2.5,0,IF(D60&gt;19.99,5,D60/4)),IF(D60&lt;3,0, IF(D60&gt;20.99,5,D60/4.2)))</f>
        <v>5</v>
      </c>
      <c r="K60" s="86">
        <f>IF(J60=0,0,IF(B60="F",VLOOKUP(I60,Barem!$G$2:$H$11,2,1),VLOOKUP(I60,Barem!$G$12:$H$21,2,1)))</f>
        <v>0</v>
      </c>
      <c r="L60" s="74" t="str">
        <f>VLOOKUP(C60,Barem!L:Q,6,0)</f>
        <v>D</v>
      </c>
      <c r="M60" s="14">
        <f>IF(OR(L60="P1",L60="P2",L60="P3"),"",IF(C60=15,0.5,IF(L60="D",0.75,0.25)))</f>
        <v>0.75</v>
      </c>
      <c r="N60" s="14">
        <f>IF(OR(L60="P1",L60="P2",L60="P3"),"",IF(C60=15,0.5,IF(L60="V",0.75,0.25)))</f>
        <v>0.25</v>
      </c>
      <c r="O60" s="55">
        <f>IF(H60&lt;-49,H60/1500,IF(H60&gt;99,H60/1500,0))</f>
        <v>1.1160000000000001</v>
      </c>
      <c r="P60" s="31">
        <f>IF(D60&gt;21,VLOOKUP(D60,Barem!$S$1:$T$141,2,1),0)</f>
        <v>0.2</v>
      </c>
      <c r="Q60" s="31">
        <f>IF(D60&lt;1.609,0,IF(B60="F",VLOOKUP(I60,Barem!$W$2:$Y$13,2,1),VLOOKUP(I60,Barem!$W$14:$Y$25,2,1)))</f>
        <v>0</v>
      </c>
      <c r="R60" s="31">
        <f>VLOOKUP(A60,Participanti!A:C,3,0)</f>
        <v>0</v>
      </c>
      <c r="S60" s="25">
        <f>J60*M60+K60*N60+O60+P60+Q60+R60</f>
        <v>5.0659999999999998</v>
      </c>
      <c r="T60" s="95">
        <v>44346</v>
      </c>
      <c r="U60" s="13">
        <f t="shared" si="0"/>
        <v>1</v>
      </c>
      <c r="V60" s="86" t="str">
        <f>VLOOKUP(A60,Data_echipe!A:U,21,0)</f>
        <v>UltrașiiSYR</v>
      </c>
      <c r="X60" s="27">
        <f t="shared" si="1"/>
        <v>0</v>
      </c>
    </row>
    <row r="61" spans="1:24" x14ac:dyDescent="0.25">
      <c r="A61" s="73" t="s">
        <v>132</v>
      </c>
      <c r="B61" s="86" t="str">
        <f>VLOOKUP(A61,Participanti!A:B,2,0)</f>
        <v>M</v>
      </c>
      <c r="C61" s="74">
        <v>3</v>
      </c>
      <c r="D61" s="75">
        <v>30.12</v>
      </c>
      <c r="E61" s="76">
        <v>9.5011574074074068E-2</v>
      </c>
      <c r="F61" s="76">
        <v>0.10049768518518519</v>
      </c>
      <c r="G61" s="144">
        <f t="shared" ref="G61:G92" si="22">AVERAGE(E61:F61)</f>
        <v>9.7754629629629636E-2</v>
      </c>
      <c r="H61" s="77">
        <v>435</v>
      </c>
      <c r="I61" s="17">
        <f t="shared" ref="I61:I92" si="23">G61/D61</f>
        <v>3.2455056317938127E-3</v>
      </c>
      <c r="J61" s="115">
        <f t="shared" ref="J61:J92" si="24">IF(B61="F",IF(D61&lt;2.5,0,IF(D61&gt;19.99,5,D61/4)),IF(D61&lt;3,0, IF(D61&gt;20.99,5,D61/4.2)))</f>
        <v>5</v>
      </c>
      <c r="K61" s="86">
        <f>IF(J61=0,0,IF(B61="F",VLOOKUP(I61,Barem!$G$2:$H$11,2,1),VLOOKUP(I61,Barem!$G$12:$H$21,2,1)))</f>
        <v>3.5</v>
      </c>
      <c r="L61" s="74" t="str">
        <f>VLOOKUP(C61,Barem!L:Q,6,0)</f>
        <v>D</v>
      </c>
      <c r="M61" s="14">
        <f t="shared" ref="M61:M92" si="25">IF(OR(L61="P1",L61="P2",L61="P3"),"",IF(C61=15,0.5,IF(L61="D",0.75,0.25)))</f>
        <v>0.75</v>
      </c>
      <c r="N61" s="14">
        <f t="shared" ref="N61:N92" si="26">IF(OR(L61="P1",L61="P2",L61="P3"),"",IF(C61=15,0.5,IF(L61="V",0.75,0.25)))</f>
        <v>0.25</v>
      </c>
      <c r="O61" s="55">
        <f t="shared" ref="O61:O92" si="27">IF(H61&lt;-49,H61/1500,IF(H61&gt;99,H61/1500,0))</f>
        <v>0.28999999999999998</v>
      </c>
      <c r="P61" s="31">
        <f>IF(D61&gt;21,VLOOKUP(D61,Barem!$S$1:$T$141,2,1),0)</f>
        <v>0.4</v>
      </c>
      <c r="Q61" s="31">
        <f>IF(D61&lt;1.609,0,IF(B61="F",VLOOKUP(I61,Barem!$W$2:$Y$13,2,1),VLOOKUP(I61,Barem!$W$14:$Y$25,2,1)))</f>
        <v>0</v>
      </c>
      <c r="R61" s="31">
        <f>VLOOKUP(A61,Participanti!A:C,3,0)</f>
        <v>0</v>
      </c>
      <c r="S61" s="25">
        <f t="shared" ref="S61:S92" si="28">J61*M61+K61*N61+O61+P61+Q61+R61</f>
        <v>5.3150000000000004</v>
      </c>
      <c r="T61" s="95">
        <v>44345</v>
      </c>
      <c r="U61" s="13">
        <f t="shared" si="0"/>
        <v>1</v>
      </c>
      <c r="V61" s="86" t="str">
        <f>VLOOKUP(A61,Data_echipe!A:U,21,0)</f>
        <v>Flower power</v>
      </c>
      <c r="X61" s="27">
        <f t="shared" si="1"/>
        <v>1</v>
      </c>
    </row>
    <row r="62" spans="1:24" x14ac:dyDescent="0.25">
      <c r="A62" s="73" t="s">
        <v>51</v>
      </c>
      <c r="B62" s="86" t="str">
        <f>VLOOKUP(A62,Participanti!A:B,2,0)</f>
        <v>M</v>
      </c>
      <c r="C62" s="74">
        <v>3</v>
      </c>
      <c r="D62" s="75">
        <v>34.81</v>
      </c>
      <c r="E62" s="76">
        <v>0.19746527777777778</v>
      </c>
      <c r="F62" s="76">
        <v>0.26711805555555557</v>
      </c>
      <c r="G62" s="144">
        <f t="shared" si="22"/>
        <v>0.23229166666666667</v>
      </c>
      <c r="H62" s="77">
        <v>1484</v>
      </c>
      <c r="I62" s="17">
        <f t="shared" si="23"/>
        <v>6.6731303265345201E-3</v>
      </c>
      <c r="J62" s="115">
        <f t="shared" si="24"/>
        <v>5</v>
      </c>
      <c r="K62" s="86">
        <f>IF(J62=0,0,IF(B62="F",VLOOKUP(I62,Barem!$G$2:$H$11,2,1),VLOOKUP(I62,Barem!$G$12:$H$21,2,1)))</f>
        <v>0</v>
      </c>
      <c r="L62" s="74" t="str">
        <f>VLOOKUP(C62,Barem!L:Q,6,0)</f>
        <v>D</v>
      </c>
      <c r="M62" s="14">
        <f t="shared" si="25"/>
        <v>0.75</v>
      </c>
      <c r="N62" s="14">
        <f t="shared" si="26"/>
        <v>0.25</v>
      </c>
      <c r="O62" s="55">
        <f t="shared" si="27"/>
        <v>0.98933333333333329</v>
      </c>
      <c r="P62" s="31">
        <f>IF(D62&gt;21,VLOOKUP(D62,Barem!$S$1:$T$141,2,1),0)</f>
        <v>0.6</v>
      </c>
      <c r="Q62" s="31">
        <f>IF(D62&lt;1.609,0,IF(B62="F",VLOOKUP(I62,Barem!$W$2:$Y$13,2,1),VLOOKUP(I62,Barem!$W$14:$Y$25,2,1)))</f>
        <v>0</v>
      </c>
      <c r="R62" s="31">
        <f>VLOOKUP(A62,Participanti!A:C,3,0)</f>
        <v>0</v>
      </c>
      <c r="S62" s="25">
        <f t="shared" si="28"/>
        <v>5.3393333333333333</v>
      </c>
      <c r="T62" s="95">
        <v>44345</v>
      </c>
      <c r="U62" s="13">
        <f t="shared" si="0"/>
        <v>1</v>
      </c>
      <c r="V62" s="86" t="str">
        <f>VLOOKUP(A62,Data_echipe!A:U,21,0)</f>
        <v>UltrașiiSYR</v>
      </c>
      <c r="X62" s="27">
        <f t="shared" si="1"/>
        <v>0</v>
      </c>
    </row>
    <row r="63" spans="1:24" x14ac:dyDescent="0.25">
      <c r="A63" s="73" t="s">
        <v>5</v>
      </c>
      <c r="B63" s="86" t="str">
        <f>VLOOKUP(A63,Participanti!A:B,2,0)</f>
        <v>F</v>
      </c>
      <c r="C63" s="74">
        <v>3</v>
      </c>
      <c r="D63" s="75">
        <v>9.6</v>
      </c>
      <c r="E63" s="76">
        <v>3.2974537037037038E-2</v>
      </c>
      <c r="F63" s="76">
        <v>3.3067129629629634E-2</v>
      </c>
      <c r="G63" s="144">
        <f t="shared" si="22"/>
        <v>3.3020833333333333E-2</v>
      </c>
      <c r="H63" s="77">
        <v>22</v>
      </c>
      <c r="I63" s="17">
        <f t="shared" si="23"/>
        <v>3.4396701388888888E-3</v>
      </c>
      <c r="J63" s="115">
        <f t="shared" si="24"/>
        <v>2.4</v>
      </c>
      <c r="K63" s="86">
        <f>IF(J63=0,0,IF(B63="F",VLOOKUP(I63,Barem!$G$2:$H$11,2,1),VLOOKUP(I63,Barem!$G$12:$H$21,2,1)))</f>
        <v>4</v>
      </c>
      <c r="L63" s="119" t="s">
        <v>110</v>
      </c>
      <c r="M63" s="14">
        <f t="shared" si="25"/>
        <v>0.25</v>
      </c>
      <c r="N63" s="14">
        <f t="shared" si="26"/>
        <v>0.75</v>
      </c>
      <c r="O63" s="55">
        <f t="shared" si="27"/>
        <v>0</v>
      </c>
      <c r="P63" s="31">
        <f>IF(D63&gt;21,VLOOKUP(D63,Barem!$S$1:$T$141,2,1),0)</f>
        <v>0</v>
      </c>
      <c r="Q63" s="31">
        <f>IF(D63&lt;1.609,0,IF(B63="F",VLOOKUP(I63,Barem!$W$2:$Y$13,2,1),VLOOKUP(I63,Barem!$W$14:$Y$25,2,1)))</f>
        <v>0</v>
      </c>
      <c r="R63" s="31">
        <f>VLOOKUP(A63,Participanti!A:C,3,0)</f>
        <v>0</v>
      </c>
      <c r="S63" s="25">
        <f t="shared" si="28"/>
        <v>3.6</v>
      </c>
      <c r="T63" s="95">
        <v>44341</v>
      </c>
      <c r="U63" s="13">
        <f t="shared" si="0"/>
        <v>1</v>
      </c>
      <c r="V63" s="86" t="str">
        <f>VLOOKUP(A63,Data_echipe!A:U,21,0)</f>
        <v>Flower power</v>
      </c>
      <c r="X63" s="27">
        <f t="shared" si="1"/>
        <v>1</v>
      </c>
    </row>
    <row r="64" spans="1:24" x14ac:dyDescent="0.25">
      <c r="A64" s="73" t="s">
        <v>212</v>
      </c>
      <c r="B64" s="86" t="str">
        <f>VLOOKUP(A64,Participanti!A:B,2,0)</f>
        <v>F</v>
      </c>
      <c r="C64" s="74">
        <v>3</v>
      </c>
      <c r="D64" s="75">
        <v>27</v>
      </c>
      <c r="E64" s="76">
        <v>0.13599537037037038</v>
      </c>
      <c r="F64" s="76">
        <v>0.13890046296296296</v>
      </c>
      <c r="G64" s="144">
        <f t="shared" si="22"/>
        <v>0.13744791666666667</v>
      </c>
      <c r="H64" s="77">
        <v>481</v>
      </c>
      <c r="I64" s="17">
        <f t="shared" si="23"/>
        <v>5.0906635802469135E-3</v>
      </c>
      <c r="J64" s="115">
        <f t="shared" si="24"/>
        <v>5</v>
      </c>
      <c r="K64" s="86">
        <f>IF(J64=0,0,IF(B64="F",VLOOKUP(I64,Barem!$G$2:$H$11,2,1),VLOOKUP(I64,Barem!$G$12:$H$21,2,1)))</f>
        <v>1</v>
      </c>
      <c r="L64" s="74" t="str">
        <f>VLOOKUP(C64,Barem!L:Q,6,0)</f>
        <v>D</v>
      </c>
      <c r="M64" s="14">
        <f t="shared" si="25"/>
        <v>0.75</v>
      </c>
      <c r="N64" s="14">
        <f t="shared" si="26"/>
        <v>0.25</v>
      </c>
      <c r="O64" s="55">
        <f t="shared" si="27"/>
        <v>0.32066666666666666</v>
      </c>
      <c r="P64" s="31">
        <f>IF(D64&gt;21,VLOOKUP(D64,Barem!$S$1:$T$141,2,1),0)</f>
        <v>0.3</v>
      </c>
      <c r="Q64" s="31">
        <f>IF(D64&lt;1.609,0,IF(B64="F",VLOOKUP(I64,Barem!$W$2:$Y$13,2,1),VLOOKUP(I64,Barem!$W$14:$Y$25,2,1)))</f>
        <v>0</v>
      </c>
      <c r="R64" s="31">
        <f>VLOOKUP(A64,Participanti!A:C,3,0)</f>
        <v>0</v>
      </c>
      <c r="S64" s="25">
        <f t="shared" si="28"/>
        <v>4.6206666666666667</v>
      </c>
      <c r="T64" s="95">
        <v>44345</v>
      </c>
      <c r="U64" s="13">
        <f t="shared" si="0"/>
        <v>1</v>
      </c>
      <c r="V64" s="86" t="str">
        <f>VLOOKUP(A64,Data_echipe!A:U,21,0)</f>
        <v>UltrașiiSYR</v>
      </c>
      <c r="X64" s="27">
        <f t="shared" si="1"/>
        <v>1</v>
      </c>
    </row>
    <row r="65" spans="1:24" x14ac:dyDescent="0.25">
      <c r="A65" s="73" t="s">
        <v>159</v>
      </c>
      <c r="B65" s="86" t="str">
        <f>VLOOKUP(A65,Participanti!A:B,2,0)</f>
        <v>F</v>
      </c>
      <c r="C65" s="74">
        <v>3</v>
      </c>
      <c r="D65" s="75">
        <v>13.01</v>
      </c>
      <c r="E65" s="76">
        <v>4.4432870370370366E-2</v>
      </c>
      <c r="F65" s="76">
        <v>4.4432870370370366E-2</v>
      </c>
      <c r="G65" s="144">
        <f t="shared" si="22"/>
        <v>4.4432870370370366E-2</v>
      </c>
      <c r="H65" s="77">
        <v>0</v>
      </c>
      <c r="I65" s="17">
        <f t="shared" si="23"/>
        <v>3.4152859623651321E-3</v>
      </c>
      <c r="J65" s="115">
        <f t="shared" si="24"/>
        <v>3.2524999999999999</v>
      </c>
      <c r="K65" s="86">
        <f>IF(J65=0,0,IF(B65="F",VLOOKUP(I65,Barem!$G$2:$H$11,2,1),VLOOKUP(I65,Barem!$G$12:$H$21,2,1)))</f>
        <v>4</v>
      </c>
      <c r="L65" s="119" t="s">
        <v>110</v>
      </c>
      <c r="M65" s="14">
        <f t="shared" si="25"/>
        <v>0.25</v>
      </c>
      <c r="N65" s="14">
        <f t="shared" si="26"/>
        <v>0.75</v>
      </c>
      <c r="O65" s="55">
        <f t="shared" si="27"/>
        <v>0</v>
      </c>
      <c r="P65" s="31">
        <f>IF(D65&gt;21,VLOOKUP(D65,Barem!$S$1:$T$141,2,1),0)</f>
        <v>0</v>
      </c>
      <c r="Q65" s="31">
        <f>IF(D65&lt;1.609,0,IF(B65="F",VLOOKUP(I65,Barem!$W$2:$Y$13,2,1),VLOOKUP(I65,Barem!$W$14:$Y$25,2,1)))</f>
        <v>0</v>
      </c>
      <c r="R65" s="31">
        <f>VLOOKUP(A65,Participanti!A:C,3,0)</f>
        <v>0</v>
      </c>
      <c r="S65" s="25">
        <f t="shared" si="28"/>
        <v>3.8131249999999999</v>
      </c>
      <c r="T65" s="95">
        <v>44346</v>
      </c>
      <c r="U65" s="13">
        <f t="shared" si="0"/>
        <v>1</v>
      </c>
      <c r="V65" s="86" t="str">
        <f>VLOOKUP(A65,Data_echipe!A:U,21,0)</f>
        <v>Flower power</v>
      </c>
      <c r="X65" s="27">
        <f t="shared" si="1"/>
        <v>1</v>
      </c>
    </row>
    <row r="66" spans="1:24" x14ac:dyDescent="0.25">
      <c r="A66" s="73" t="s">
        <v>48</v>
      </c>
      <c r="B66" s="86" t="str">
        <f>VLOOKUP(A66,Participanti!A:B,2,0)</f>
        <v>M</v>
      </c>
      <c r="C66" s="74">
        <v>3</v>
      </c>
      <c r="D66" s="75">
        <v>20</v>
      </c>
      <c r="E66" s="76">
        <v>7.0578703703703713E-2</v>
      </c>
      <c r="F66" s="76">
        <v>7.2824074074074083E-2</v>
      </c>
      <c r="G66" s="144">
        <f t="shared" ref="G66:G69" si="29">AVERAGE(E66:F66)</f>
        <v>7.1701388888888898E-2</v>
      </c>
      <c r="H66" s="77">
        <v>315</v>
      </c>
      <c r="I66" s="17">
        <f t="shared" ref="I66:I69" si="30">G66/D66</f>
        <v>3.585069444444445E-3</v>
      </c>
      <c r="J66" s="115">
        <f t="shared" ref="J66:J69" si="31">IF(B66="F",IF(D66&lt;2.5,0,IF(D66&gt;19.99,5,D66/4)),IF(D66&lt;3,0, IF(D66&gt;20.99,5,D66/4.2)))</f>
        <v>4.7619047619047619</v>
      </c>
      <c r="K66" s="86">
        <f>IF(J66=0,0,IF(B66="F",VLOOKUP(I66,Barem!$G$2:$H$11,2,1),VLOOKUP(I66,Barem!$G$12:$H$21,2,1)))</f>
        <v>2.5</v>
      </c>
      <c r="L66" s="74" t="str">
        <f>VLOOKUP(C66,Barem!L:Q,6,0)</f>
        <v>D</v>
      </c>
      <c r="M66" s="14">
        <f t="shared" ref="M66:M69" si="32">IF(OR(L66="P1",L66="P2",L66="P3"),"",IF(C66=15,0.5,IF(L66="D",0.75,0.25)))</f>
        <v>0.75</v>
      </c>
      <c r="N66" s="14">
        <f t="shared" ref="N66:N69" si="33">IF(OR(L66="P1",L66="P2",L66="P3"),"",IF(C66=15,0.5,IF(L66="V",0.75,0.25)))</f>
        <v>0.25</v>
      </c>
      <c r="O66" s="55">
        <f t="shared" ref="O66:O69" si="34">IF(H66&lt;-49,H66/1500,IF(H66&gt;99,H66/1500,0))</f>
        <v>0.21</v>
      </c>
      <c r="P66" s="31">
        <f>IF(D66&gt;21,VLOOKUP(D66,Barem!$S$1:$T$141,2,1),0)</f>
        <v>0</v>
      </c>
      <c r="Q66" s="31">
        <f>IF(D66&lt;1.609,0,IF(B66="F",VLOOKUP(I66,Barem!$W$2:$Y$13,2,1),VLOOKUP(I66,Barem!$W$14:$Y$25,2,1)))</f>
        <v>0</v>
      </c>
      <c r="R66" s="31">
        <f>VLOOKUP(A66,Participanti!A:C,3,0)</f>
        <v>0</v>
      </c>
      <c r="S66" s="25">
        <f t="shared" ref="S66:S69" si="35">J66*M66+K66*N66+O66+P66+Q66+R66</f>
        <v>4.4064285714285711</v>
      </c>
      <c r="T66" s="95">
        <v>44346</v>
      </c>
      <c r="U66" s="13">
        <f t="shared" ref="U66:U129" si="36">COUNTIFS(A:A,A66,C:C,C66)</f>
        <v>1</v>
      </c>
      <c r="V66" s="86" t="str">
        <f>VLOOKUP(A66,Data_echipe!A:U,21,0)</f>
        <v>Flower power</v>
      </c>
      <c r="X66" s="27">
        <f t="shared" si="1"/>
        <v>1</v>
      </c>
    </row>
    <row r="67" spans="1:24" x14ac:dyDescent="0.25">
      <c r="A67" s="73" t="s">
        <v>55</v>
      </c>
      <c r="B67" s="86" t="str">
        <f>VLOOKUP(A67,Participanti!A:B,2,0)</f>
        <v>M</v>
      </c>
      <c r="C67" s="74">
        <v>3</v>
      </c>
      <c r="D67" s="75">
        <v>20.010000000000002</v>
      </c>
      <c r="E67" s="76">
        <v>8.8425925925925922E-2</v>
      </c>
      <c r="F67" s="76">
        <v>0.13238425925925926</v>
      </c>
      <c r="G67" s="144">
        <f t="shared" si="29"/>
        <v>0.1104050925925926</v>
      </c>
      <c r="H67" s="77">
        <v>6</v>
      </c>
      <c r="I67" s="17">
        <f t="shared" si="30"/>
        <v>5.5174958816887852E-3</v>
      </c>
      <c r="J67" s="115">
        <f t="shared" si="31"/>
        <v>4.7642857142857142</v>
      </c>
      <c r="K67" s="86">
        <f>IF(J67=0,0,IF(B67="F",VLOOKUP(I67,Barem!$G$2:$H$11,2,1),VLOOKUP(I67,Barem!$G$12:$H$21,2,1)))</f>
        <v>1</v>
      </c>
      <c r="L67" s="74" t="str">
        <f>VLOOKUP(C67,Barem!L:Q,6,0)</f>
        <v>D</v>
      </c>
      <c r="M67" s="14">
        <f t="shared" si="32"/>
        <v>0.75</v>
      </c>
      <c r="N67" s="14">
        <f t="shared" si="33"/>
        <v>0.25</v>
      </c>
      <c r="O67" s="55">
        <f t="shared" si="34"/>
        <v>0</v>
      </c>
      <c r="P67" s="31">
        <f>IF(D67&gt;21,VLOOKUP(D67,Barem!$S$1:$T$141,2,1),0)</f>
        <v>0</v>
      </c>
      <c r="Q67" s="31">
        <f>IF(D67&lt;1.609,0,IF(B67="F",VLOOKUP(I67,Barem!$W$2:$Y$13,2,1),VLOOKUP(I67,Barem!$W$14:$Y$25,2,1)))</f>
        <v>0</v>
      </c>
      <c r="R67" s="31">
        <f>VLOOKUP(A67,Participanti!A:C,3,0)</f>
        <v>0</v>
      </c>
      <c r="S67" s="25">
        <f t="shared" si="35"/>
        <v>3.8232142857142857</v>
      </c>
      <c r="T67" s="95">
        <v>44346</v>
      </c>
      <c r="U67" s="13">
        <f t="shared" si="36"/>
        <v>1</v>
      </c>
      <c r="V67" s="86" t="e">
        <f>VLOOKUP(A67,Data_echipe!A:U,21,0)</f>
        <v>#N/A</v>
      </c>
      <c r="X67" s="27">
        <f t="shared" ref="X67:X130" si="37">IF(K67&gt;0,1,0)</f>
        <v>1</v>
      </c>
    </row>
    <row r="68" spans="1:24" x14ac:dyDescent="0.25">
      <c r="A68" s="73" t="s">
        <v>202</v>
      </c>
      <c r="B68" s="86" t="str">
        <f>VLOOKUP(A68,Participanti!A:B,2,0)</f>
        <v>F</v>
      </c>
      <c r="C68" s="74">
        <v>3</v>
      </c>
      <c r="D68" s="75">
        <v>19.02</v>
      </c>
      <c r="E68" s="76">
        <v>7.8043981481481492E-2</v>
      </c>
      <c r="F68" s="76">
        <v>8.2870370370370372E-2</v>
      </c>
      <c r="G68" s="144">
        <f t="shared" si="29"/>
        <v>8.0457175925925939E-2</v>
      </c>
      <c r="H68" s="77">
        <v>12</v>
      </c>
      <c r="I68" s="17">
        <f t="shared" si="30"/>
        <v>4.23013543248822E-3</v>
      </c>
      <c r="J68" s="115">
        <f t="shared" si="31"/>
        <v>4.7549999999999999</v>
      </c>
      <c r="K68" s="86">
        <f>IF(J68=0,0,IF(B68="F",VLOOKUP(I68,Barem!$G$2:$H$11,2,1),VLOOKUP(I68,Barem!$G$12:$H$21,2,1)))</f>
        <v>1.5</v>
      </c>
      <c r="L68" s="74" t="str">
        <f>VLOOKUP(C68,Barem!L:Q,6,0)</f>
        <v>D</v>
      </c>
      <c r="M68" s="14">
        <f t="shared" si="32"/>
        <v>0.75</v>
      </c>
      <c r="N68" s="14">
        <f t="shared" si="33"/>
        <v>0.25</v>
      </c>
      <c r="O68" s="55">
        <f t="shared" si="34"/>
        <v>0</v>
      </c>
      <c r="P68" s="31">
        <f>IF(D68&gt;21,VLOOKUP(D68,Barem!$S$1:$T$141,2,1),0)</f>
        <v>0</v>
      </c>
      <c r="Q68" s="31">
        <f>IF(D68&lt;1.609,0,IF(B68="F",VLOOKUP(I68,Barem!$W$2:$Y$13,2,1),VLOOKUP(I68,Barem!$W$14:$Y$25,2,1)))</f>
        <v>0</v>
      </c>
      <c r="R68" s="31">
        <f>VLOOKUP(A68,Participanti!A:C,3,0)</f>
        <v>0</v>
      </c>
      <c r="S68" s="25">
        <f t="shared" si="35"/>
        <v>3.9412500000000001</v>
      </c>
      <c r="T68" s="95">
        <v>44346</v>
      </c>
      <c r="U68" s="13">
        <f t="shared" si="36"/>
        <v>1</v>
      </c>
      <c r="V68" s="86" t="str">
        <f>VLOOKUP(A68,Data_echipe!A:U,21,0)</f>
        <v>Flower power</v>
      </c>
      <c r="X68" s="27">
        <f t="shared" si="37"/>
        <v>1</v>
      </c>
    </row>
    <row r="69" spans="1:24" x14ac:dyDescent="0.25">
      <c r="A69" s="73" t="s">
        <v>118</v>
      </c>
      <c r="B69" s="86" t="str">
        <f>VLOOKUP(A69,Participanti!A:B,2,0)</f>
        <v>M</v>
      </c>
      <c r="C69" s="74">
        <v>3</v>
      </c>
      <c r="D69" s="75">
        <v>35</v>
      </c>
      <c r="E69" s="76">
        <v>0.13305555555555557</v>
      </c>
      <c r="F69" s="76">
        <v>0.14743055555555554</v>
      </c>
      <c r="G69" s="144">
        <f t="shared" si="29"/>
        <v>0.14024305555555555</v>
      </c>
      <c r="H69" s="77">
        <v>78</v>
      </c>
      <c r="I69" s="17">
        <f t="shared" si="30"/>
        <v>4.0069444444444441E-3</v>
      </c>
      <c r="J69" s="115">
        <f t="shared" si="31"/>
        <v>5</v>
      </c>
      <c r="K69" s="86">
        <f>IF(J69=0,0,IF(B69="F",VLOOKUP(I69,Barem!$G$2:$H$11,2,1),VLOOKUP(I69,Barem!$G$12:$H$21,2,1)))</f>
        <v>1.5</v>
      </c>
      <c r="L69" s="74" t="str">
        <f>VLOOKUP(C69,Barem!L:Q,6,0)</f>
        <v>D</v>
      </c>
      <c r="M69" s="14">
        <f t="shared" si="32"/>
        <v>0.75</v>
      </c>
      <c r="N69" s="14">
        <f t="shared" si="33"/>
        <v>0.25</v>
      </c>
      <c r="O69" s="55">
        <f t="shared" si="34"/>
        <v>0</v>
      </c>
      <c r="P69" s="31">
        <f>IF(D69&gt;21,VLOOKUP(D69,Barem!$S$1:$T$141,2,1),0)</f>
        <v>0.7</v>
      </c>
      <c r="Q69" s="31">
        <f>IF(D69&lt;1.609,0,IF(B69="F",VLOOKUP(I69,Barem!$W$2:$Y$13,2,1),VLOOKUP(I69,Barem!$W$14:$Y$25,2,1)))</f>
        <v>0</v>
      </c>
      <c r="R69" s="31">
        <f>VLOOKUP(A69,Participanti!A:C,3,0)</f>
        <v>0</v>
      </c>
      <c r="S69" s="25">
        <f t="shared" si="35"/>
        <v>4.8250000000000002</v>
      </c>
      <c r="T69" s="95">
        <v>44345</v>
      </c>
      <c r="U69" s="13">
        <f t="shared" si="36"/>
        <v>1</v>
      </c>
      <c r="V69" s="86" t="str">
        <f>VLOOKUP(A69,Data_echipe!A:U,21,0)</f>
        <v>UltrașiiSYR</v>
      </c>
      <c r="X69" s="27">
        <f t="shared" si="37"/>
        <v>1</v>
      </c>
    </row>
    <row r="70" spans="1:24" x14ac:dyDescent="0.25">
      <c r="A70" s="73" t="s">
        <v>47</v>
      </c>
      <c r="B70" s="86" t="str">
        <f>VLOOKUP(A70,Participanti!A:B,2,0)</f>
        <v>F</v>
      </c>
      <c r="C70" s="74">
        <v>3</v>
      </c>
      <c r="D70" s="75">
        <v>5.61</v>
      </c>
      <c r="E70" s="76">
        <v>2.1446759259259259E-2</v>
      </c>
      <c r="F70" s="76">
        <v>2.372685185185185E-2</v>
      </c>
      <c r="G70" s="144">
        <f t="shared" si="22"/>
        <v>2.2586805555555554E-2</v>
      </c>
      <c r="H70" s="77">
        <v>28</v>
      </c>
      <c r="I70" s="17">
        <f t="shared" si="23"/>
        <v>4.0261685482273716E-3</v>
      </c>
      <c r="J70" s="115">
        <f t="shared" si="24"/>
        <v>1.4025000000000001</v>
      </c>
      <c r="K70" s="86">
        <f>IF(J70=0,0,IF(B70="F",VLOOKUP(I70,Barem!$G$2:$H$11,2,1),VLOOKUP(I70,Barem!$G$12:$H$21,2,1)))</f>
        <v>2</v>
      </c>
      <c r="L70" s="119" t="s">
        <v>110</v>
      </c>
      <c r="M70" s="14">
        <f t="shared" si="25"/>
        <v>0.25</v>
      </c>
      <c r="N70" s="14">
        <f t="shared" si="26"/>
        <v>0.75</v>
      </c>
      <c r="O70" s="55">
        <f t="shared" si="27"/>
        <v>0</v>
      </c>
      <c r="P70" s="31">
        <f>IF(D70&gt;21,VLOOKUP(D70,Barem!$S$1:$T$141,2,1),0)</f>
        <v>0</v>
      </c>
      <c r="Q70" s="31">
        <f>IF(D70&lt;1.609,0,IF(B70="F",VLOOKUP(I70,Barem!$W$2:$Y$13,2,1),VLOOKUP(I70,Barem!$W$14:$Y$25,2,1)))</f>
        <v>0</v>
      </c>
      <c r="R70" s="31">
        <f>VLOOKUP(A70,Participanti!A:C,3,0)</f>
        <v>0</v>
      </c>
      <c r="S70" s="25">
        <f t="shared" si="28"/>
        <v>1.850625</v>
      </c>
      <c r="T70" s="95">
        <v>44344</v>
      </c>
      <c r="U70" s="13">
        <f t="shared" si="36"/>
        <v>1</v>
      </c>
      <c r="V70" s="86" t="str">
        <f>VLOOKUP(A70,Data_echipe!A:U,21,0)</f>
        <v>UltrașiiSYR</v>
      </c>
      <c r="X70" s="27">
        <f t="shared" si="37"/>
        <v>1</v>
      </c>
    </row>
    <row r="71" spans="1:24" x14ac:dyDescent="0.25">
      <c r="A71" s="73" t="s">
        <v>80</v>
      </c>
      <c r="B71" s="86" t="str">
        <f>VLOOKUP(A71,Participanti!A:B,2,0)</f>
        <v>M</v>
      </c>
      <c r="C71" s="74">
        <v>3</v>
      </c>
      <c r="D71" s="75">
        <v>61.43</v>
      </c>
      <c r="E71" s="76">
        <v>0.52004629629629628</v>
      </c>
      <c r="F71" s="76">
        <v>0.55988425925925933</v>
      </c>
      <c r="G71" s="144">
        <f t="shared" si="22"/>
        <v>0.53996527777777781</v>
      </c>
      <c r="H71" s="77">
        <v>2699</v>
      </c>
      <c r="I71" s="17">
        <f t="shared" si="23"/>
        <v>8.7899280120100568E-3</v>
      </c>
      <c r="J71" s="115">
        <f t="shared" si="24"/>
        <v>5</v>
      </c>
      <c r="K71" s="86">
        <f>IF(J71=0,0,IF(B71="F",VLOOKUP(I71,Barem!$G$2:$H$11,2,1),VLOOKUP(I71,Barem!$G$12:$H$21,2,1)))</f>
        <v>0</v>
      </c>
      <c r="L71" s="74" t="str">
        <f>VLOOKUP(C71,Barem!L:Q,6,0)</f>
        <v>D</v>
      </c>
      <c r="M71" s="14">
        <f t="shared" si="25"/>
        <v>0.75</v>
      </c>
      <c r="N71" s="14">
        <f t="shared" si="26"/>
        <v>0.25</v>
      </c>
      <c r="O71" s="55">
        <f t="shared" si="27"/>
        <v>1.7993333333333332</v>
      </c>
      <c r="P71" s="31">
        <f>IF(D71&gt;21,VLOOKUP(D71,Barem!$S$1:$T$141,2,1),0)</f>
        <v>2</v>
      </c>
      <c r="Q71" s="31">
        <f>IF(D71&lt;1.609,0,IF(B71="F",VLOOKUP(I71,Barem!$W$2:$Y$13,2,1),VLOOKUP(I71,Barem!$W$14:$Y$25,2,1)))</f>
        <v>0</v>
      </c>
      <c r="R71" s="31">
        <f>VLOOKUP(A71,Participanti!A:C,3,0)</f>
        <v>0.4</v>
      </c>
      <c r="S71" s="25">
        <f t="shared" si="28"/>
        <v>7.9493333333333336</v>
      </c>
      <c r="T71" s="95">
        <v>44345</v>
      </c>
      <c r="U71" s="13">
        <f t="shared" si="36"/>
        <v>1</v>
      </c>
      <c r="V71" s="86" t="str">
        <f>VLOOKUP(A71,Data_echipe!A:U,21,0)</f>
        <v>UltrașiiSYR</v>
      </c>
      <c r="X71" s="27">
        <f t="shared" si="37"/>
        <v>0</v>
      </c>
    </row>
    <row r="72" spans="1:24" x14ac:dyDescent="0.25">
      <c r="A72" s="73" t="s">
        <v>203</v>
      </c>
      <c r="B72" s="86" t="str">
        <f>VLOOKUP(A72,Participanti!A:B,2,0)</f>
        <v>F</v>
      </c>
      <c r="C72" s="74">
        <v>3</v>
      </c>
      <c r="D72" s="75">
        <v>26.34</v>
      </c>
      <c r="E72" s="76">
        <v>0.13006944444444443</v>
      </c>
      <c r="F72" s="76">
        <v>0.15619212962962961</v>
      </c>
      <c r="G72" s="144">
        <f t="shared" si="22"/>
        <v>0.14313078703703702</v>
      </c>
      <c r="H72" s="77">
        <v>348</v>
      </c>
      <c r="I72" s="17">
        <f t="shared" si="23"/>
        <v>5.4339706544053543E-3</v>
      </c>
      <c r="J72" s="115">
        <f t="shared" si="24"/>
        <v>5</v>
      </c>
      <c r="K72" s="86">
        <f>IF(J72=0,0,IF(B72="F",VLOOKUP(I72,Barem!$G$2:$H$11,2,1),VLOOKUP(I72,Barem!$G$12:$H$21,2,1)))</f>
        <v>1</v>
      </c>
      <c r="L72" s="74" t="str">
        <f>VLOOKUP(C72,Barem!L:Q,6,0)</f>
        <v>D</v>
      </c>
      <c r="M72" s="14">
        <f t="shared" si="25"/>
        <v>0.75</v>
      </c>
      <c r="N72" s="14">
        <f t="shared" si="26"/>
        <v>0.25</v>
      </c>
      <c r="O72" s="55">
        <f t="shared" si="27"/>
        <v>0.23200000000000001</v>
      </c>
      <c r="P72" s="31">
        <f>IF(D72&gt;21,VLOOKUP(D72,Barem!$S$1:$T$141,2,1),0)</f>
        <v>0.2</v>
      </c>
      <c r="Q72" s="31">
        <f>IF(D72&lt;1.609,0,IF(B72="F",VLOOKUP(I72,Barem!$W$2:$Y$13,2,1),VLOOKUP(I72,Barem!$W$14:$Y$25,2,1)))</f>
        <v>0</v>
      </c>
      <c r="R72" s="31">
        <f>VLOOKUP(A72,Participanti!A:C,3,0)</f>
        <v>0</v>
      </c>
      <c r="S72" s="25">
        <f t="shared" si="28"/>
        <v>4.4320000000000004</v>
      </c>
      <c r="T72" s="95">
        <v>44345</v>
      </c>
      <c r="U72" s="13">
        <f t="shared" si="36"/>
        <v>1</v>
      </c>
      <c r="V72" s="86" t="str">
        <f>VLOOKUP(A72,Data_echipe!A:U,21,0)</f>
        <v>UltrașiiSYR</v>
      </c>
      <c r="X72" s="27">
        <f t="shared" si="37"/>
        <v>1</v>
      </c>
    </row>
    <row r="73" spans="1:24" x14ac:dyDescent="0.25">
      <c r="A73" s="73" t="s">
        <v>102</v>
      </c>
      <c r="B73" s="86" t="str">
        <f>VLOOKUP(A73,Participanti!A:B,2,0)</f>
        <v>M</v>
      </c>
      <c r="C73" s="74">
        <v>3</v>
      </c>
      <c r="D73" s="75">
        <v>9.74</v>
      </c>
      <c r="E73" s="76">
        <v>2.8113425925925927E-2</v>
      </c>
      <c r="F73" s="76">
        <v>2.8113425925925927E-2</v>
      </c>
      <c r="G73" s="144">
        <f t="shared" si="22"/>
        <v>2.8113425925925927E-2</v>
      </c>
      <c r="H73" s="77">
        <v>29</v>
      </c>
      <c r="I73" s="17">
        <f t="shared" si="23"/>
        <v>2.8863886987603622E-3</v>
      </c>
      <c r="J73" s="115">
        <f t="shared" si="24"/>
        <v>2.3190476190476188</v>
      </c>
      <c r="K73" s="86">
        <f>IF(J73=0,0,IF(B73="F",VLOOKUP(I73,Barem!$G$2:$H$11,2,1),VLOOKUP(I73,Barem!$G$12:$H$21,2,1)))</f>
        <v>4.5</v>
      </c>
      <c r="L73" s="119" t="s">
        <v>110</v>
      </c>
      <c r="M73" s="14">
        <f t="shared" si="25"/>
        <v>0.25</v>
      </c>
      <c r="N73" s="14">
        <f t="shared" si="26"/>
        <v>0.75</v>
      </c>
      <c r="O73" s="55">
        <f t="shared" si="27"/>
        <v>0</v>
      </c>
      <c r="P73" s="31">
        <f>IF(D73&gt;21,VLOOKUP(D73,Barem!$S$1:$T$141,2,1),0)</f>
        <v>0</v>
      </c>
      <c r="Q73" s="31">
        <f>IF(D73&lt;1.609,0,IF(B73="F",VLOOKUP(I73,Barem!$W$2:$Y$13,2,1),VLOOKUP(I73,Barem!$W$14:$Y$25,2,1)))</f>
        <v>0</v>
      </c>
      <c r="R73" s="31">
        <f>VLOOKUP(A73,Participanti!A:C,3,0)</f>
        <v>0</v>
      </c>
      <c r="S73" s="25">
        <f t="shared" si="28"/>
        <v>3.9547619047619049</v>
      </c>
      <c r="T73" s="95">
        <v>44341</v>
      </c>
      <c r="U73" s="13">
        <f t="shared" si="36"/>
        <v>1</v>
      </c>
      <c r="V73" s="86" t="str">
        <f>VLOOKUP(A73,Data_echipe!A:U,21,0)</f>
        <v>Flower power</v>
      </c>
      <c r="X73" s="27">
        <f t="shared" si="37"/>
        <v>1</v>
      </c>
    </row>
    <row r="74" spans="1:24" x14ac:dyDescent="0.25">
      <c r="A74" s="73" t="s">
        <v>155</v>
      </c>
      <c r="B74" s="86" t="str">
        <f>VLOOKUP(A74,Participanti!A:B,2,0)</f>
        <v>M</v>
      </c>
      <c r="C74" s="74">
        <v>3</v>
      </c>
      <c r="D74" s="75">
        <v>12.02</v>
      </c>
      <c r="E74" s="76">
        <v>4.8784722222222222E-2</v>
      </c>
      <c r="F74" s="76">
        <v>4.8784722222222222E-2</v>
      </c>
      <c r="G74" s="144">
        <f t="shared" si="22"/>
        <v>4.8784722222222222E-2</v>
      </c>
      <c r="H74" s="77">
        <v>33</v>
      </c>
      <c r="I74" s="17">
        <f t="shared" si="23"/>
        <v>4.0586291366241454E-3</v>
      </c>
      <c r="J74" s="115">
        <f t="shared" si="24"/>
        <v>2.8619047619047615</v>
      </c>
      <c r="K74" s="86">
        <f>IF(J74=0,0,IF(B74="F",VLOOKUP(I74,Barem!$G$2:$H$11,2,1),VLOOKUP(I74,Barem!$G$12:$H$21,2,1)))</f>
        <v>1.5</v>
      </c>
      <c r="L74" s="74" t="str">
        <f>VLOOKUP(C74,Barem!L:Q,6,0)</f>
        <v>D</v>
      </c>
      <c r="M74" s="14">
        <f t="shared" si="25"/>
        <v>0.75</v>
      </c>
      <c r="N74" s="14">
        <f t="shared" si="26"/>
        <v>0.25</v>
      </c>
      <c r="O74" s="55">
        <f t="shared" si="27"/>
        <v>0</v>
      </c>
      <c r="P74" s="31">
        <f>IF(D74&gt;21,VLOOKUP(D74,Barem!$S$1:$T$141,2,1),0)</f>
        <v>0</v>
      </c>
      <c r="Q74" s="31">
        <f>IF(D74&lt;1.609,0,IF(B74="F",VLOOKUP(I74,Barem!$W$2:$Y$13,2,1),VLOOKUP(I74,Barem!$W$14:$Y$25,2,1)))</f>
        <v>0</v>
      </c>
      <c r="R74" s="31">
        <f>VLOOKUP(A74,Participanti!A:C,3,0)</f>
        <v>0</v>
      </c>
      <c r="S74" s="25">
        <f t="shared" si="28"/>
        <v>2.5214285714285714</v>
      </c>
      <c r="T74" s="95">
        <v>44342</v>
      </c>
      <c r="U74" s="13">
        <f t="shared" si="36"/>
        <v>1</v>
      </c>
      <c r="V74" s="86" t="str">
        <f>VLOOKUP(A74,Data_echipe!A:U,21,0)</f>
        <v>Flower power</v>
      </c>
      <c r="X74" s="27">
        <f t="shared" si="37"/>
        <v>1</v>
      </c>
    </row>
    <row r="75" spans="1:24" x14ac:dyDescent="0.25">
      <c r="A75" s="73" t="s">
        <v>81</v>
      </c>
      <c r="B75" s="86" t="str">
        <f>VLOOKUP(A75,Participanti!A:B,2,0)</f>
        <v>M</v>
      </c>
      <c r="C75" s="74">
        <v>3</v>
      </c>
      <c r="D75" s="75">
        <v>12.16</v>
      </c>
      <c r="E75" s="76">
        <v>4.7442129629629626E-2</v>
      </c>
      <c r="F75" s="76">
        <v>4.8854166666666664E-2</v>
      </c>
      <c r="G75" s="144">
        <f t="shared" si="22"/>
        <v>4.8148148148148148E-2</v>
      </c>
      <c r="H75" s="77">
        <v>32</v>
      </c>
      <c r="I75" s="17">
        <f t="shared" si="23"/>
        <v>3.9595516569200778E-3</v>
      </c>
      <c r="J75" s="115">
        <f t="shared" si="24"/>
        <v>2.8952380952380952</v>
      </c>
      <c r="K75" s="86">
        <f>IF(J75=0,0,IF(B75="F",VLOOKUP(I75,Barem!$G$2:$H$11,2,1),VLOOKUP(I75,Barem!$G$12:$H$21,2,1)))</f>
        <v>1.5</v>
      </c>
      <c r="L75" s="74" t="str">
        <f>VLOOKUP(C75,Barem!L:Q,6,0)</f>
        <v>D</v>
      </c>
      <c r="M75" s="14">
        <f t="shared" si="25"/>
        <v>0.75</v>
      </c>
      <c r="N75" s="14">
        <f t="shared" si="26"/>
        <v>0.25</v>
      </c>
      <c r="O75" s="55">
        <f t="shared" si="27"/>
        <v>0</v>
      </c>
      <c r="P75" s="31">
        <f>IF(D75&gt;21,VLOOKUP(D75,Barem!$S$1:$T$141,2,1),0)</f>
        <v>0</v>
      </c>
      <c r="Q75" s="31">
        <f>IF(D75&lt;1.609,0,IF(B75="F",VLOOKUP(I75,Barem!$W$2:$Y$13,2,1),VLOOKUP(I75,Barem!$W$14:$Y$25,2,1)))</f>
        <v>0</v>
      </c>
      <c r="R75" s="31">
        <f>VLOOKUP(A75,Participanti!A:C,3,0)</f>
        <v>0</v>
      </c>
      <c r="S75" s="25">
        <f t="shared" si="28"/>
        <v>2.5464285714285713</v>
      </c>
      <c r="T75" s="95">
        <v>44343</v>
      </c>
      <c r="U75" s="13">
        <f t="shared" si="36"/>
        <v>1</v>
      </c>
      <c r="V75" s="86" t="str">
        <f>VLOOKUP(A75,Data_echipe!A:U,21,0)</f>
        <v>Flower power</v>
      </c>
      <c r="X75" s="27">
        <f t="shared" si="37"/>
        <v>1</v>
      </c>
    </row>
    <row r="76" spans="1:24" x14ac:dyDescent="0.25">
      <c r="A76" s="73" t="s">
        <v>154</v>
      </c>
      <c r="B76" s="86" t="str">
        <f>VLOOKUP(A76,Participanti!A:B,2,0)</f>
        <v>M</v>
      </c>
      <c r="C76" s="74">
        <v>3</v>
      </c>
      <c r="D76" s="75">
        <v>21.13</v>
      </c>
      <c r="E76" s="76">
        <v>7.1956018518518516E-2</v>
      </c>
      <c r="F76" s="76">
        <v>7.2291666666666657E-2</v>
      </c>
      <c r="G76" s="144">
        <f t="shared" si="22"/>
        <v>7.212384259259258E-2</v>
      </c>
      <c r="H76" s="77">
        <v>43</v>
      </c>
      <c r="I76" s="17">
        <f t="shared" si="23"/>
        <v>3.4133385041454135E-3</v>
      </c>
      <c r="J76" s="115">
        <f t="shared" si="24"/>
        <v>5</v>
      </c>
      <c r="K76" s="86">
        <f>IF(J76=0,0,IF(B76="F",VLOOKUP(I76,Barem!$G$2:$H$11,2,1),VLOOKUP(I76,Barem!$G$12:$H$21,2,1)))</f>
        <v>3</v>
      </c>
      <c r="L76" s="74" t="str">
        <f>VLOOKUP(C76,Barem!L:Q,6,0)</f>
        <v>D</v>
      </c>
      <c r="M76" s="14">
        <f t="shared" si="25"/>
        <v>0.75</v>
      </c>
      <c r="N76" s="14">
        <f t="shared" si="26"/>
        <v>0.25</v>
      </c>
      <c r="O76" s="55">
        <f t="shared" si="27"/>
        <v>0</v>
      </c>
      <c r="P76" s="31">
        <f>IF(D76&gt;21,VLOOKUP(D76,Barem!$S$1:$T$141,2,1),0)</f>
        <v>0</v>
      </c>
      <c r="Q76" s="31">
        <f>IF(D76&lt;1.609,0,IF(B76="F",VLOOKUP(I76,Barem!$W$2:$Y$13,2,1),VLOOKUP(I76,Barem!$W$14:$Y$25,2,1)))</f>
        <v>0</v>
      </c>
      <c r="R76" s="31">
        <f>VLOOKUP(A76,Participanti!A:C,3,0)</f>
        <v>0.4</v>
      </c>
      <c r="S76" s="25">
        <f t="shared" si="28"/>
        <v>4.9000000000000004</v>
      </c>
      <c r="T76" s="95">
        <v>44346</v>
      </c>
      <c r="U76" s="13">
        <f t="shared" si="36"/>
        <v>1</v>
      </c>
      <c r="V76" s="86" t="str">
        <f>VLOOKUP(A76,Data_echipe!A:U,21,0)</f>
        <v>UltrașiiSYR</v>
      </c>
      <c r="X76" s="27">
        <f t="shared" si="37"/>
        <v>1</v>
      </c>
    </row>
    <row r="77" spans="1:24" x14ac:dyDescent="0.25">
      <c r="A77" s="73" t="s">
        <v>66</v>
      </c>
      <c r="B77" s="86" t="str">
        <f>VLOOKUP(A77,Participanti!A:B,2,0)</f>
        <v>F</v>
      </c>
      <c r="C77" s="74">
        <v>3</v>
      </c>
      <c r="D77" s="75">
        <v>10.01</v>
      </c>
      <c r="E77" s="76">
        <v>5.063657407407407E-2</v>
      </c>
      <c r="F77" s="76">
        <v>5.0879629629629629E-2</v>
      </c>
      <c r="G77" s="144">
        <f t="shared" si="22"/>
        <v>5.0758101851851853E-2</v>
      </c>
      <c r="H77" s="77">
        <v>16</v>
      </c>
      <c r="I77" s="17">
        <f t="shared" si="23"/>
        <v>5.0707394457394457E-3</v>
      </c>
      <c r="J77" s="115">
        <f t="shared" si="24"/>
        <v>2.5024999999999999</v>
      </c>
      <c r="K77" s="86">
        <f>IF(J77=0,0,IF(B77="F",VLOOKUP(I77,Barem!$G$2:$H$11,2,1),VLOOKUP(I77,Barem!$G$12:$H$21,2,1)))</f>
        <v>1</v>
      </c>
      <c r="L77" s="74" t="str">
        <f>VLOOKUP(C77,Barem!L:Q,6,0)</f>
        <v>D</v>
      </c>
      <c r="M77" s="14">
        <f t="shared" si="25"/>
        <v>0.75</v>
      </c>
      <c r="N77" s="14">
        <f t="shared" si="26"/>
        <v>0.25</v>
      </c>
      <c r="O77" s="55">
        <f t="shared" si="27"/>
        <v>0</v>
      </c>
      <c r="P77" s="31">
        <f>IF(D77&gt;21,VLOOKUP(D77,Barem!$S$1:$T$141,2,1),0)</f>
        <v>0</v>
      </c>
      <c r="Q77" s="31">
        <f>IF(D77&lt;1.609,0,IF(B77="F",VLOOKUP(I77,Barem!$W$2:$Y$13,2,1),VLOOKUP(I77,Barem!$W$14:$Y$25,2,1)))</f>
        <v>0</v>
      </c>
      <c r="R77" s="31">
        <f>VLOOKUP(A77,Participanti!A:C,3,0)</f>
        <v>0.7</v>
      </c>
      <c r="S77" s="25">
        <f t="shared" si="28"/>
        <v>2.8268750000000002</v>
      </c>
      <c r="T77" s="95">
        <v>44343</v>
      </c>
      <c r="U77" s="13">
        <f t="shared" si="36"/>
        <v>1</v>
      </c>
      <c r="V77" s="86" t="str">
        <f>VLOOKUP(A77,Data_echipe!A:U,21,0)</f>
        <v>Flower power</v>
      </c>
      <c r="X77" s="27">
        <f t="shared" si="37"/>
        <v>1</v>
      </c>
    </row>
    <row r="78" spans="1:24" x14ac:dyDescent="0.25">
      <c r="A78" s="73" t="s">
        <v>128</v>
      </c>
      <c r="B78" s="86" t="str">
        <f>VLOOKUP(A78,Participanti!A:B,2,0)</f>
        <v>M</v>
      </c>
      <c r="C78" s="74">
        <v>3</v>
      </c>
      <c r="D78" s="75">
        <v>12</v>
      </c>
      <c r="E78" s="76">
        <v>3.246527777777778E-2</v>
      </c>
      <c r="F78" s="76">
        <v>3.2557870370370369E-2</v>
      </c>
      <c r="G78" s="144">
        <f t="shared" si="22"/>
        <v>3.2511574074074075E-2</v>
      </c>
      <c r="H78" s="77">
        <v>19</v>
      </c>
      <c r="I78" s="17">
        <f t="shared" si="23"/>
        <v>2.7092978395061727E-3</v>
      </c>
      <c r="J78" s="115">
        <f t="shared" si="24"/>
        <v>2.8571428571428572</v>
      </c>
      <c r="K78" s="86">
        <f>IF(J78=0,0,IF(B78="F",VLOOKUP(I78,Barem!$G$2:$H$11,2,1),VLOOKUP(I78,Barem!$G$12:$H$21,2,1)))</f>
        <v>5</v>
      </c>
      <c r="L78" s="74" t="str">
        <f>VLOOKUP(C78,Barem!L:Q,6,0)</f>
        <v>D</v>
      </c>
      <c r="M78" s="14">
        <f t="shared" si="25"/>
        <v>0.75</v>
      </c>
      <c r="N78" s="14">
        <f t="shared" si="26"/>
        <v>0.25</v>
      </c>
      <c r="O78" s="55">
        <f t="shared" si="27"/>
        <v>0</v>
      </c>
      <c r="P78" s="31">
        <f>IF(D78&gt;21,VLOOKUP(D78,Barem!$S$1:$T$141,2,1),0)</f>
        <v>0</v>
      </c>
      <c r="Q78" s="31">
        <f>IF(D78&lt;1.609,0,IF(B78="F",VLOOKUP(I78,Barem!$W$2:$Y$13,2,1),VLOOKUP(I78,Barem!$W$14:$Y$25,2,1)))</f>
        <v>0.30000000000000004</v>
      </c>
      <c r="R78" s="31">
        <f>VLOOKUP(A78,Participanti!A:C,3,0)</f>
        <v>0</v>
      </c>
      <c r="S78" s="25">
        <f t="shared" si="28"/>
        <v>3.6928571428571431</v>
      </c>
      <c r="T78" s="95">
        <v>44346</v>
      </c>
      <c r="U78" s="13">
        <f t="shared" si="36"/>
        <v>1</v>
      </c>
      <c r="V78" s="86" t="str">
        <f>VLOOKUP(A78,Data_echipe!A:U,21,0)</f>
        <v>Flower power</v>
      </c>
      <c r="X78" s="27">
        <f t="shared" si="37"/>
        <v>1</v>
      </c>
    </row>
    <row r="79" spans="1:24" x14ac:dyDescent="0.25">
      <c r="A79" s="73" t="s">
        <v>153</v>
      </c>
      <c r="B79" s="86" t="str">
        <f>VLOOKUP(A79,Participanti!A:B,2,0)</f>
        <v>F</v>
      </c>
      <c r="C79" s="74">
        <v>3</v>
      </c>
      <c r="D79" s="75">
        <v>2.5299999999999998</v>
      </c>
      <c r="E79" s="76">
        <v>8.2870370370370372E-3</v>
      </c>
      <c r="F79" s="76">
        <v>8.2870370370370372E-3</v>
      </c>
      <c r="G79" s="144">
        <f t="shared" si="22"/>
        <v>8.2870370370370372E-3</v>
      </c>
      <c r="H79" s="77">
        <v>29</v>
      </c>
      <c r="I79" s="17">
        <f t="shared" si="23"/>
        <v>3.2755087102913191E-3</v>
      </c>
      <c r="J79" s="115">
        <f t="shared" si="24"/>
        <v>0.63249999999999995</v>
      </c>
      <c r="K79" s="86">
        <f>IF(J79=0,0,IF(B79="F",VLOOKUP(I79,Barem!$G$2:$H$11,2,1),VLOOKUP(I79,Barem!$G$12:$H$21,2,1)))</f>
        <v>4.5</v>
      </c>
      <c r="L79" s="119" t="s">
        <v>110</v>
      </c>
      <c r="M79" s="14">
        <f t="shared" si="25"/>
        <v>0.25</v>
      </c>
      <c r="N79" s="14">
        <f t="shared" si="26"/>
        <v>0.75</v>
      </c>
      <c r="O79" s="55">
        <f t="shared" si="27"/>
        <v>0</v>
      </c>
      <c r="P79" s="31">
        <f>IF(D79&gt;21,VLOOKUP(D79,Barem!$S$1:$T$141,2,1),0)</f>
        <v>0</v>
      </c>
      <c r="Q79" s="31">
        <f>IF(D79&lt;1.609,0,IF(B79="F",VLOOKUP(I79,Barem!$W$2:$Y$13,2,1),VLOOKUP(I79,Barem!$W$14:$Y$25,2,1)))</f>
        <v>0</v>
      </c>
      <c r="R79" s="31">
        <f>VLOOKUP(A79,Participanti!A:C,3,0)</f>
        <v>0</v>
      </c>
      <c r="S79" s="25">
        <f t="shared" si="28"/>
        <v>3.5331250000000001</v>
      </c>
      <c r="T79" s="95">
        <v>44343</v>
      </c>
      <c r="U79" s="13">
        <f t="shared" si="36"/>
        <v>1</v>
      </c>
      <c r="V79" s="86" t="str">
        <f>VLOOKUP(A79,Data_echipe!A:U,21,0)</f>
        <v>Flower power</v>
      </c>
      <c r="X79" s="27">
        <f t="shared" si="37"/>
        <v>1</v>
      </c>
    </row>
    <row r="80" spans="1:24" x14ac:dyDescent="0.25">
      <c r="A80" s="73" t="s">
        <v>67</v>
      </c>
      <c r="B80" s="86" t="str">
        <f>VLOOKUP(A80,Participanti!A:B,2,0)</f>
        <v>M</v>
      </c>
      <c r="C80" s="74">
        <v>3</v>
      </c>
      <c r="D80" s="75">
        <v>50</v>
      </c>
      <c r="E80" s="76">
        <v>0.23396990740740742</v>
      </c>
      <c r="F80" s="76">
        <v>0.23986111111111111</v>
      </c>
      <c r="G80" s="144">
        <f t="shared" si="22"/>
        <v>0.23691550925925925</v>
      </c>
      <c r="H80" s="77">
        <v>448</v>
      </c>
      <c r="I80" s="17">
        <f t="shared" si="23"/>
        <v>4.7383101851851848E-3</v>
      </c>
      <c r="J80" s="115">
        <f t="shared" si="24"/>
        <v>5</v>
      </c>
      <c r="K80" s="86">
        <f>IF(J80=0,0,IF(B80="F",VLOOKUP(I80,Barem!$G$2:$H$11,2,1),VLOOKUP(I80,Barem!$G$12:$H$21,2,1)))</f>
        <v>1</v>
      </c>
      <c r="L80" s="74" t="str">
        <f>VLOOKUP(C80,Barem!L:Q,6,0)</f>
        <v>D</v>
      </c>
      <c r="M80" s="14">
        <f t="shared" si="25"/>
        <v>0.75</v>
      </c>
      <c r="N80" s="14">
        <f t="shared" si="26"/>
        <v>0.25</v>
      </c>
      <c r="O80" s="55">
        <f t="shared" si="27"/>
        <v>0.29866666666666669</v>
      </c>
      <c r="P80" s="31">
        <f>IF(D80&gt;21,VLOOKUP(D80,Barem!$S$1:$T$141,2,1),0)</f>
        <v>1.4</v>
      </c>
      <c r="Q80" s="31">
        <f>IF(D80&lt;1.609,0,IF(B80="F",VLOOKUP(I80,Barem!$W$2:$Y$13,2,1),VLOOKUP(I80,Barem!$W$14:$Y$25,2,1)))</f>
        <v>0</v>
      </c>
      <c r="R80" s="31">
        <f>VLOOKUP(A80,Participanti!A:C,3,0)</f>
        <v>0</v>
      </c>
      <c r="S80" s="25">
        <f t="shared" si="28"/>
        <v>5.6986666666666661</v>
      </c>
      <c r="T80" s="95">
        <v>44345</v>
      </c>
      <c r="U80" s="13">
        <f t="shared" si="36"/>
        <v>1</v>
      </c>
      <c r="V80" s="86" t="str">
        <f>VLOOKUP(A80,Data_echipe!A:U,21,0)</f>
        <v>Flower power</v>
      </c>
      <c r="X80" s="27">
        <f t="shared" si="37"/>
        <v>1</v>
      </c>
    </row>
    <row r="81" spans="1:24" x14ac:dyDescent="0.25">
      <c r="A81" s="73" t="s">
        <v>220</v>
      </c>
      <c r="B81" s="86" t="str">
        <f>VLOOKUP(A81,Participanti!A:B,2,0)</f>
        <v>M</v>
      </c>
      <c r="C81" s="74">
        <v>3</v>
      </c>
      <c r="D81" s="75">
        <v>21.1</v>
      </c>
      <c r="E81" s="76">
        <v>5.7511574074074069E-2</v>
      </c>
      <c r="F81" s="76">
        <v>5.7511574074074069E-2</v>
      </c>
      <c r="G81" s="144">
        <f t="shared" ref="G81" si="38">AVERAGE(E81:F81)</f>
        <v>5.7511574074074069E-2</v>
      </c>
      <c r="H81" s="77">
        <v>126</v>
      </c>
      <c r="I81" s="17">
        <f t="shared" ref="I81" si="39">G81/D81</f>
        <v>2.7256670177286287E-3</v>
      </c>
      <c r="J81" s="115">
        <f t="shared" ref="J81" si="40">IF(B81="F",IF(D81&lt;2.5,0,IF(D81&gt;19.99,5,D81/4)),IF(D81&lt;3,0, IF(D81&gt;20.99,5,D81/4.2)))</f>
        <v>5</v>
      </c>
      <c r="K81" s="86">
        <f>IF(J81=0,0,IF(B81="F",VLOOKUP(I81,Barem!$G$2:$H$11,2,1),VLOOKUP(I81,Barem!$G$12:$H$21,2,1)))</f>
        <v>5</v>
      </c>
      <c r="L81" s="119" t="s">
        <v>110</v>
      </c>
      <c r="M81" s="14">
        <f t="shared" ref="M81" si="41">IF(OR(L81="P1",L81="P2",L81="P3"),"",IF(C81=15,0.5,IF(L81="D",0.75,0.25)))</f>
        <v>0.25</v>
      </c>
      <c r="N81" s="14">
        <f t="shared" ref="N81" si="42">IF(OR(L81="P1",L81="P2",L81="P3"),"",IF(C81=15,0.5,IF(L81="V",0.75,0.25)))</f>
        <v>0.75</v>
      </c>
      <c r="O81" s="55">
        <f t="shared" ref="O81" si="43">IF(H81&lt;-49,H81/1500,IF(H81&gt;99,H81/1500,0))</f>
        <v>8.4000000000000005E-2</v>
      </c>
      <c r="P81" s="31">
        <f>IF(D81&gt;21,VLOOKUP(D81,Barem!$S$1:$T$141,2,1),0)</f>
        <v>0</v>
      </c>
      <c r="Q81" s="31">
        <f>IF(D81&lt;1.609,0,IF(B81="F",VLOOKUP(I81,Barem!$W$2:$Y$13,2,1),VLOOKUP(I81,Barem!$W$14:$Y$25,2,1)))</f>
        <v>0.30000000000000004</v>
      </c>
      <c r="R81" s="31">
        <f>VLOOKUP(A81,Participanti!A:C,3,0)</f>
        <v>0</v>
      </c>
      <c r="S81" s="25">
        <f t="shared" ref="S81" si="44">J81*M81+K81*N81+O81+P81+Q81+R81</f>
        <v>5.3839999999999995</v>
      </c>
      <c r="T81" s="95">
        <v>44345</v>
      </c>
      <c r="U81" s="13">
        <f t="shared" si="36"/>
        <v>1</v>
      </c>
      <c r="V81" s="86" t="e">
        <f>VLOOKUP(A81,Data_echipe!A:U,21,0)</f>
        <v>#N/A</v>
      </c>
      <c r="X81" s="27">
        <f t="shared" si="37"/>
        <v>1</v>
      </c>
    </row>
    <row r="82" spans="1:24" x14ac:dyDescent="0.25">
      <c r="A82" s="73" t="s">
        <v>111</v>
      </c>
      <c r="B82" s="86" t="str">
        <f>VLOOKUP(A82,Participanti!A:B,2,0)</f>
        <v>M</v>
      </c>
      <c r="C82" s="74">
        <v>3</v>
      </c>
      <c r="D82" s="75">
        <v>32.03</v>
      </c>
      <c r="E82" s="76">
        <v>0.13844907407407406</v>
      </c>
      <c r="F82" s="76">
        <v>0.15386574074074075</v>
      </c>
      <c r="G82" s="144">
        <f t="shared" si="22"/>
        <v>0.1461574074074074</v>
      </c>
      <c r="H82" s="77">
        <v>833</v>
      </c>
      <c r="I82" s="17">
        <f t="shared" si="23"/>
        <v>4.5631410367595188E-3</v>
      </c>
      <c r="J82" s="115">
        <f t="shared" si="24"/>
        <v>5</v>
      </c>
      <c r="K82" s="86">
        <f>IF(J82=0,0,IF(B82="F",VLOOKUP(I82,Barem!$G$2:$H$11,2,1),VLOOKUP(I82,Barem!$G$12:$H$21,2,1)))</f>
        <v>1</v>
      </c>
      <c r="L82" s="74" t="str">
        <f>VLOOKUP(C82,Barem!L:Q,6,0)</f>
        <v>D</v>
      </c>
      <c r="M82" s="14">
        <f t="shared" si="25"/>
        <v>0.75</v>
      </c>
      <c r="N82" s="14">
        <f t="shared" si="26"/>
        <v>0.25</v>
      </c>
      <c r="O82" s="55">
        <f t="shared" si="27"/>
        <v>0.55533333333333335</v>
      </c>
      <c r="P82" s="31">
        <f>IF(D82&gt;21,VLOOKUP(D82,Barem!$S$1:$T$141,2,1),0)</f>
        <v>0.5</v>
      </c>
      <c r="Q82" s="31">
        <f>IF(D82&lt;1.609,0,IF(B82="F",VLOOKUP(I82,Barem!$W$2:$Y$13,2,1),VLOOKUP(I82,Barem!$W$14:$Y$25,2,1)))</f>
        <v>0</v>
      </c>
      <c r="R82" s="31">
        <f>VLOOKUP(A82,Participanti!A:C,3,0)</f>
        <v>0</v>
      </c>
      <c r="S82" s="25">
        <f t="shared" si="28"/>
        <v>5.0553333333333335</v>
      </c>
      <c r="T82" s="95">
        <v>44345</v>
      </c>
      <c r="U82" s="13">
        <f t="shared" si="36"/>
        <v>1</v>
      </c>
      <c r="V82" s="86" t="str">
        <f>VLOOKUP(A82,Data_echipe!A:U,21,0)</f>
        <v>UltrașiiSYR</v>
      </c>
      <c r="X82" s="27">
        <f t="shared" si="37"/>
        <v>1</v>
      </c>
    </row>
    <row r="83" spans="1:24" x14ac:dyDescent="0.25">
      <c r="A83" s="73" t="s">
        <v>52</v>
      </c>
      <c r="B83" s="86" t="str">
        <f>VLOOKUP(A83,Participanti!A:B,2,0)</f>
        <v>M</v>
      </c>
      <c r="C83" s="74">
        <v>3</v>
      </c>
      <c r="D83" s="75">
        <v>10.08</v>
      </c>
      <c r="E83" s="76">
        <v>4.0127314814814817E-2</v>
      </c>
      <c r="F83" s="76">
        <v>4.2395833333333334E-2</v>
      </c>
      <c r="G83" s="144">
        <f t="shared" ref="G83" si="45">AVERAGE(E83:F83)</f>
        <v>4.1261574074074076E-2</v>
      </c>
      <c r="H83" s="77">
        <v>12</v>
      </c>
      <c r="I83" s="17">
        <f t="shared" ref="I83" si="46">G83/D83</f>
        <v>4.0934101263962377E-3</v>
      </c>
      <c r="J83" s="115">
        <f t="shared" ref="J83" si="47">IF(B83="F",IF(D83&lt;2.5,0,IF(D83&gt;19.99,5,D83/4)),IF(D83&lt;3,0, IF(D83&gt;20.99,5,D83/4.2)))</f>
        <v>2.4</v>
      </c>
      <c r="K83" s="86">
        <f>IF(J83=0,0,IF(B83="F",VLOOKUP(I83,Barem!$G$2:$H$11,2,1),VLOOKUP(I83,Barem!$G$12:$H$21,2,1)))</f>
        <v>1.5</v>
      </c>
      <c r="L83" s="74" t="str">
        <f>VLOOKUP(C83,Barem!L:Q,6,0)</f>
        <v>D</v>
      </c>
      <c r="M83" s="14">
        <f t="shared" ref="M83" si="48">IF(OR(L83="P1",L83="P2",L83="P3"),"",IF(C83=15,0.5,IF(L83="D",0.75,0.25)))</f>
        <v>0.75</v>
      </c>
      <c r="N83" s="14">
        <f t="shared" ref="N83" si="49">IF(OR(L83="P1",L83="P2",L83="P3"),"",IF(C83=15,0.5,IF(L83="V",0.75,0.25)))</f>
        <v>0.25</v>
      </c>
      <c r="O83" s="55">
        <f t="shared" ref="O83" si="50">IF(H83&lt;-49,H83/1500,IF(H83&gt;99,H83/1500,0))</f>
        <v>0</v>
      </c>
      <c r="P83" s="31">
        <f>IF(D83&gt;21,VLOOKUP(D83,Barem!$S$1:$T$141,2,1),0)</f>
        <v>0</v>
      </c>
      <c r="Q83" s="31">
        <f>IF(D83&lt;1.609,0,IF(B83="F",VLOOKUP(I83,Barem!$W$2:$Y$13,2,1),VLOOKUP(I83,Barem!$W$14:$Y$25,2,1)))</f>
        <v>0</v>
      </c>
      <c r="R83" s="31">
        <f>VLOOKUP(A83,Participanti!A:C,3,0)</f>
        <v>0</v>
      </c>
      <c r="S83" s="25">
        <f t="shared" ref="S83" si="51">J83*M83+K83*N83+O83+P83+Q83+R83</f>
        <v>2.1749999999999998</v>
      </c>
      <c r="T83" s="95">
        <v>44345</v>
      </c>
      <c r="U83" s="13">
        <f t="shared" si="36"/>
        <v>1</v>
      </c>
      <c r="V83" s="86" t="e">
        <f>VLOOKUP(A83,Data_echipe!A:U,21,0)</f>
        <v>#N/A</v>
      </c>
      <c r="X83" s="27">
        <f t="shared" si="37"/>
        <v>1</v>
      </c>
    </row>
    <row r="84" spans="1:24" x14ac:dyDescent="0.25">
      <c r="A84" s="73" t="s">
        <v>60</v>
      </c>
      <c r="B84" s="86" t="str">
        <f>VLOOKUP(A84,Participanti!A:B,2,0)</f>
        <v>M</v>
      </c>
      <c r="C84" s="74">
        <v>3</v>
      </c>
      <c r="D84" s="75">
        <v>10.09</v>
      </c>
      <c r="E84" s="76">
        <v>4.4432870370370366E-2</v>
      </c>
      <c r="F84" s="76">
        <v>4.5405092592592594E-2</v>
      </c>
      <c r="G84" s="144">
        <f t="shared" ref="G84" si="52">AVERAGE(E84:F84)</f>
        <v>4.4918981481481476E-2</v>
      </c>
      <c r="H84" s="77">
        <v>4</v>
      </c>
      <c r="I84" s="17">
        <f t="shared" ref="I84" si="53">G84/D84</f>
        <v>4.451831663179532E-3</v>
      </c>
      <c r="J84" s="115">
        <f t="shared" ref="J84" si="54">IF(B84="F",IF(D84&lt;2.5,0,IF(D84&gt;19.99,5,D84/4)),IF(D84&lt;3,0, IF(D84&gt;20.99,5,D84/4.2)))</f>
        <v>2.4023809523809523</v>
      </c>
      <c r="K84" s="86">
        <f>IF(J84=0,0,IF(B84="F",VLOOKUP(I84,Barem!$G$2:$H$11,2,1),VLOOKUP(I84,Barem!$G$12:$H$21,2,1)))</f>
        <v>1</v>
      </c>
      <c r="L84" s="74" t="str">
        <f>VLOOKUP(C84,Barem!L:Q,6,0)</f>
        <v>D</v>
      </c>
      <c r="M84" s="14">
        <f t="shared" ref="M84" si="55">IF(OR(L84="P1",L84="P2",L84="P3"),"",IF(C84=15,0.5,IF(L84="D",0.75,0.25)))</f>
        <v>0.75</v>
      </c>
      <c r="N84" s="14">
        <f t="shared" ref="N84" si="56">IF(OR(L84="P1",L84="P2",L84="P3"),"",IF(C84=15,0.5,IF(L84="V",0.75,0.25)))</f>
        <v>0.25</v>
      </c>
      <c r="O84" s="55">
        <f t="shared" ref="O84" si="57">IF(H84&lt;-49,H84/1500,IF(H84&gt;99,H84/1500,0))</f>
        <v>0</v>
      </c>
      <c r="P84" s="31">
        <f>IF(D84&gt;21,VLOOKUP(D84,Barem!$S$1:$T$141,2,1),0)</f>
        <v>0</v>
      </c>
      <c r="Q84" s="31">
        <f>IF(D84&lt;1.609,0,IF(B84="F",VLOOKUP(I84,Barem!$W$2:$Y$13,2,1),VLOOKUP(I84,Barem!$W$14:$Y$25,2,1)))</f>
        <v>0</v>
      </c>
      <c r="R84" s="31">
        <f>VLOOKUP(A84,Participanti!A:C,3,0)</f>
        <v>0</v>
      </c>
      <c r="S84" s="25">
        <f t="shared" ref="S84" si="58">J84*M84+K84*N84+O84+P84+Q84+R84</f>
        <v>2.0517857142857143</v>
      </c>
      <c r="T84" s="95">
        <v>44342</v>
      </c>
      <c r="U84" s="13">
        <f t="shared" si="36"/>
        <v>1</v>
      </c>
      <c r="V84" s="86" t="e">
        <f>VLOOKUP(A84,Data_echipe!A:U,21,0)</f>
        <v>#N/A</v>
      </c>
      <c r="X84" s="27">
        <f t="shared" si="37"/>
        <v>1</v>
      </c>
    </row>
    <row r="85" spans="1:24" x14ac:dyDescent="0.25">
      <c r="A85" s="73" t="s">
        <v>119</v>
      </c>
      <c r="B85" s="86" t="str">
        <f>VLOOKUP(A85,Participanti!A:B,2,0)</f>
        <v>M</v>
      </c>
      <c r="C85" s="74">
        <v>3</v>
      </c>
      <c r="D85" s="75">
        <v>21.2</v>
      </c>
      <c r="E85" s="76">
        <v>6.0196759259259262E-2</v>
      </c>
      <c r="F85" s="76">
        <v>6.0196759259259262E-2</v>
      </c>
      <c r="G85" s="144">
        <f t="shared" si="22"/>
        <v>6.0196759259259262E-2</v>
      </c>
      <c r="H85" s="77">
        <v>27</v>
      </c>
      <c r="I85" s="17">
        <f t="shared" si="23"/>
        <v>2.839469776380154E-3</v>
      </c>
      <c r="J85" s="115">
        <f t="shared" si="24"/>
        <v>5</v>
      </c>
      <c r="K85" s="86">
        <f>IF(J85=0,0,IF(B85="F",VLOOKUP(I85,Barem!$G$2:$H$11,2,1),VLOOKUP(I85,Barem!$G$12:$H$21,2,1)))</f>
        <v>4.5</v>
      </c>
      <c r="L85" s="74" t="str">
        <f>VLOOKUP(C85,Barem!L:Q,6,0)</f>
        <v>D</v>
      </c>
      <c r="M85" s="14">
        <f t="shared" si="25"/>
        <v>0.75</v>
      </c>
      <c r="N85" s="14">
        <f t="shared" si="26"/>
        <v>0.25</v>
      </c>
      <c r="O85" s="55">
        <f t="shared" si="27"/>
        <v>0</v>
      </c>
      <c r="P85" s="31">
        <f>IF(D85&gt;21,VLOOKUP(D85,Barem!$S$1:$T$141,2,1),0)</f>
        <v>0</v>
      </c>
      <c r="Q85" s="31">
        <f>IF(D85&lt;1.609,0,IF(B85="F",VLOOKUP(I85,Barem!$W$2:$Y$13,2,1),VLOOKUP(I85,Barem!$W$14:$Y$25,2,1)))</f>
        <v>0</v>
      </c>
      <c r="R85" s="31">
        <f>VLOOKUP(A85,Participanti!A:C,3,0)</f>
        <v>0</v>
      </c>
      <c r="S85" s="25">
        <f t="shared" si="28"/>
        <v>4.875</v>
      </c>
      <c r="T85" s="95">
        <v>44346</v>
      </c>
      <c r="U85" s="13">
        <f t="shared" si="36"/>
        <v>1</v>
      </c>
      <c r="V85" s="86" t="str">
        <f>VLOOKUP(A85,Data_echipe!A:U,21,0)</f>
        <v>Flower power</v>
      </c>
      <c r="X85" s="27">
        <f t="shared" si="37"/>
        <v>1</v>
      </c>
    </row>
    <row r="86" spans="1:24" x14ac:dyDescent="0.25">
      <c r="A86" s="73" t="s">
        <v>103</v>
      </c>
      <c r="B86" s="86" t="str">
        <f>VLOOKUP(A86,Participanti!A:B,2,0)</f>
        <v>F</v>
      </c>
      <c r="C86" s="74">
        <v>3</v>
      </c>
      <c r="D86" s="75">
        <v>3</v>
      </c>
      <c r="E86" s="76">
        <v>9.9652777777777778E-3</v>
      </c>
      <c r="F86" s="76">
        <v>9.8842592592592576E-3</v>
      </c>
      <c r="G86" s="144">
        <f t="shared" si="22"/>
        <v>9.9247685185185168E-3</v>
      </c>
      <c r="H86" s="77">
        <v>0</v>
      </c>
      <c r="I86" s="17">
        <f t="shared" si="23"/>
        <v>3.3082561728395056E-3</v>
      </c>
      <c r="J86" s="115">
        <f t="shared" si="24"/>
        <v>0.75</v>
      </c>
      <c r="K86" s="86">
        <f>IF(J86=0,0,IF(B86="F",VLOOKUP(I86,Barem!$G$2:$H$11,2,1),VLOOKUP(I86,Barem!$G$12:$H$21,2,1)))</f>
        <v>4.5</v>
      </c>
      <c r="L86" s="119" t="s">
        <v>110</v>
      </c>
      <c r="M86" s="14">
        <f t="shared" si="25"/>
        <v>0.25</v>
      </c>
      <c r="N86" s="14">
        <f t="shared" si="26"/>
        <v>0.75</v>
      </c>
      <c r="O86" s="55">
        <f t="shared" si="27"/>
        <v>0</v>
      </c>
      <c r="P86" s="31">
        <f>IF(D86&gt;21,VLOOKUP(D86,Barem!$S$1:$T$141,2,1),0)</f>
        <v>0</v>
      </c>
      <c r="Q86" s="31">
        <f>IF(D86&lt;1.609,0,IF(B86="F",VLOOKUP(I86,Barem!$W$2:$Y$13,2,1),VLOOKUP(I86,Barem!$W$14:$Y$25,2,1)))</f>
        <v>0</v>
      </c>
      <c r="R86" s="31">
        <f>VLOOKUP(A86,Participanti!A:C,3,0)</f>
        <v>0</v>
      </c>
      <c r="S86" s="25">
        <f t="shared" si="28"/>
        <v>3.5625</v>
      </c>
      <c r="T86" s="95">
        <v>44346</v>
      </c>
      <c r="U86" s="13">
        <f t="shared" si="36"/>
        <v>1</v>
      </c>
      <c r="V86" s="86" t="str">
        <f>VLOOKUP(A86,Data_echipe!A:U,21,0)</f>
        <v>UltrașiiSYR</v>
      </c>
      <c r="X86" s="27">
        <f t="shared" si="37"/>
        <v>1</v>
      </c>
    </row>
    <row r="87" spans="1:24" x14ac:dyDescent="0.25">
      <c r="A87" s="73" t="s">
        <v>61</v>
      </c>
      <c r="B87" s="86" t="str">
        <f>VLOOKUP(A87,Participanti!A:B,2,0)</f>
        <v>M</v>
      </c>
      <c r="C87" s="74">
        <v>3</v>
      </c>
      <c r="D87" s="75">
        <v>8.6</v>
      </c>
      <c r="E87" s="76">
        <v>2.7916666666666669E-2</v>
      </c>
      <c r="F87" s="76">
        <v>4.0543981481481479E-2</v>
      </c>
      <c r="G87" s="144">
        <f t="shared" si="22"/>
        <v>3.4230324074074073E-2</v>
      </c>
      <c r="H87" s="77">
        <v>0</v>
      </c>
      <c r="I87" s="17">
        <f t="shared" si="23"/>
        <v>3.9802702411714042E-3</v>
      </c>
      <c r="J87" s="115">
        <f t="shared" si="24"/>
        <v>2.0476190476190474</v>
      </c>
      <c r="K87" s="86">
        <f>IF(J87=0,0,IF(B87="F",VLOOKUP(I87,Barem!$G$2:$H$11,2,1),VLOOKUP(I87,Barem!$G$12:$H$21,2,1)))</f>
        <v>1.5</v>
      </c>
      <c r="L87" s="119" t="s">
        <v>110</v>
      </c>
      <c r="M87" s="14">
        <f t="shared" si="25"/>
        <v>0.25</v>
      </c>
      <c r="N87" s="14">
        <f t="shared" si="26"/>
        <v>0.75</v>
      </c>
      <c r="O87" s="55">
        <f t="shared" si="27"/>
        <v>0</v>
      </c>
      <c r="P87" s="31">
        <f>IF(D87&gt;21,VLOOKUP(D87,Barem!$S$1:$T$141,2,1),0)</f>
        <v>0</v>
      </c>
      <c r="Q87" s="31">
        <f>IF(D87&lt;1.609,0,IF(B87="F",VLOOKUP(I87,Barem!$W$2:$Y$13,2,1),VLOOKUP(I87,Barem!$W$14:$Y$25,2,1)))</f>
        <v>0</v>
      </c>
      <c r="R87" s="31">
        <f>VLOOKUP(A87,Participanti!A:C,3,0)</f>
        <v>0</v>
      </c>
      <c r="S87" s="25">
        <f t="shared" si="28"/>
        <v>1.6369047619047619</v>
      </c>
      <c r="T87" s="95">
        <v>44345</v>
      </c>
      <c r="U87" s="13">
        <f t="shared" si="36"/>
        <v>1</v>
      </c>
      <c r="V87" s="86" t="str">
        <f>VLOOKUP(A87,Data_echipe!A:U,21,0)</f>
        <v>UltrașiiSYR</v>
      </c>
      <c r="X87" s="27">
        <f t="shared" si="37"/>
        <v>1</v>
      </c>
    </row>
    <row r="88" spans="1:24" x14ac:dyDescent="0.25">
      <c r="A88" s="73" t="s">
        <v>50</v>
      </c>
      <c r="B88" s="86" t="str">
        <f>VLOOKUP(A88,Participanti!A:B,2,0)</f>
        <v>M</v>
      </c>
      <c r="C88" s="74">
        <v>3</v>
      </c>
      <c r="D88" s="75">
        <v>4.8</v>
      </c>
      <c r="E88" s="76">
        <v>1.556712962962963E-2</v>
      </c>
      <c r="F88" s="76">
        <v>1.5578703703703704E-2</v>
      </c>
      <c r="G88" s="144">
        <f t="shared" si="22"/>
        <v>1.5572916666666667E-2</v>
      </c>
      <c r="H88" s="77">
        <v>33</v>
      </c>
      <c r="I88" s="17">
        <f t="shared" si="23"/>
        <v>3.2443576388888891E-3</v>
      </c>
      <c r="J88" s="115">
        <f t="shared" si="24"/>
        <v>1.1428571428571428</v>
      </c>
      <c r="K88" s="86">
        <f>IF(J88=0,0,IF(B88="F",VLOOKUP(I88,Barem!$G$2:$H$11,2,1),VLOOKUP(I88,Barem!$G$12:$H$21,2,1)))</f>
        <v>3.5</v>
      </c>
      <c r="L88" s="74" t="str">
        <f>VLOOKUP(C88,Barem!L:Q,6,0)</f>
        <v>D</v>
      </c>
      <c r="M88" s="14">
        <f t="shared" si="25"/>
        <v>0.75</v>
      </c>
      <c r="N88" s="14">
        <f t="shared" si="26"/>
        <v>0.25</v>
      </c>
      <c r="O88" s="55">
        <f t="shared" si="27"/>
        <v>0</v>
      </c>
      <c r="P88" s="31">
        <f>IF(D88&gt;21,VLOOKUP(D88,Barem!$S$1:$T$141,2,1),0)</f>
        <v>0</v>
      </c>
      <c r="Q88" s="31">
        <f>IF(D88&lt;1.609,0,IF(B88="F",VLOOKUP(I88,Barem!$W$2:$Y$13,2,1),VLOOKUP(I88,Barem!$W$14:$Y$25,2,1)))</f>
        <v>0</v>
      </c>
      <c r="R88" s="31">
        <f>VLOOKUP(A88,Participanti!A:C,3,0)</f>
        <v>0.4</v>
      </c>
      <c r="S88" s="25">
        <f t="shared" si="28"/>
        <v>2.1321428571428571</v>
      </c>
      <c r="T88" s="95">
        <v>44345</v>
      </c>
      <c r="U88" s="13">
        <f t="shared" si="36"/>
        <v>1</v>
      </c>
      <c r="V88" s="86" t="str">
        <f>VLOOKUP(A88,Data_echipe!A:U,21,0)</f>
        <v>UltrașiiSYR</v>
      </c>
      <c r="X88" s="27">
        <f t="shared" si="37"/>
        <v>1</v>
      </c>
    </row>
    <row r="89" spans="1:24" x14ac:dyDescent="0.25">
      <c r="A89" s="73" t="s">
        <v>157</v>
      </c>
      <c r="B89" s="86" t="str">
        <f>VLOOKUP(A89,Participanti!A:B,2,0)</f>
        <v>F</v>
      </c>
      <c r="C89" s="74">
        <v>3</v>
      </c>
      <c r="D89" s="75">
        <v>4</v>
      </c>
      <c r="E89" s="76">
        <v>1.3854166666666666E-2</v>
      </c>
      <c r="F89" s="76">
        <v>1.3854166666666666E-2</v>
      </c>
      <c r="G89" s="144">
        <f t="shared" si="22"/>
        <v>1.3854166666666666E-2</v>
      </c>
      <c r="H89" s="77">
        <v>64</v>
      </c>
      <c r="I89" s="17">
        <f t="shared" si="23"/>
        <v>3.4635416666666664E-3</v>
      </c>
      <c r="J89" s="115">
        <f t="shared" si="24"/>
        <v>1</v>
      </c>
      <c r="K89" s="86">
        <f>IF(J89=0,0,IF(B89="F",VLOOKUP(I89,Barem!$G$2:$H$11,2,1),VLOOKUP(I89,Barem!$G$12:$H$21,2,1)))</f>
        <v>4</v>
      </c>
      <c r="L89" s="119" t="s">
        <v>110</v>
      </c>
      <c r="M89" s="14">
        <f t="shared" si="25"/>
        <v>0.25</v>
      </c>
      <c r="N89" s="14">
        <f t="shared" si="26"/>
        <v>0.75</v>
      </c>
      <c r="O89" s="55">
        <f t="shared" si="27"/>
        <v>0</v>
      </c>
      <c r="P89" s="31">
        <f>IF(D89&gt;21,VLOOKUP(D89,Barem!$S$1:$T$141,2,1),0)</f>
        <v>0</v>
      </c>
      <c r="Q89" s="31">
        <f>IF(D89&lt;1.609,0,IF(B89="F",VLOOKUP(I89,Barem!$W$2:$Y$13,2,1),VLOOKUP(I89,Barem!$W$14:$Y$25,2,1)))</f>
        <v>0</v>
      </c>
      <c r="R89" s="31">
        <f>VLOOKUP(A89,Participanti!A:C,3,0)</f>
        <v>0</v>
      </c>
      <c r="S89" s="25">
        <f t="shared" si="28"/>
        <v>3.25</v>
      </c>
      <c r="T89" s="95">
        <v>44344</v>
      </c>
      <c r="U89" s="13">
        <f t="shared" si="36"/>
        <v>1</v>
      </c>
      <c r="V89" s="86" t="str">
        <f>VLOOKUP(A89,Data_echipe!A:U,21,0)</f>
        <v>Flower power</v>
      </c>
      <c r="X89" s="27">
        <f t="shared" si="37"/>
        <v>1</v>
      </c>
    </row>
    <row r="90" spans="1:24" x14ac:dyDescent="0.25">
      <c r="A90" s="73" t="s">
        <v>53</v>
      </c>
      <c r="B90" s="86" t="str">
        <f>VLOOKUP(A90,Participanti!A:B,2,0)</f>
        <v>M</v>
      </c>
      <c r="C90" s="74">
        <v>3</v>
      </c>
      <c r="D90" s="75">
        <v>14</v>
      </c>
      <c r="E90" s="76">
        <v>4.1770833333333333E-2</v>
      </c>
      <c r="F90" s="76">
        <v>4.1770833333333333E-2</v>
      </c>
      <c r="G90" s="144">
        <f t="shared" si="22"/>
        <v>4.1770833333333333E-2</v>
      </c>
      <c r="H90" s="77">
        <v>99</v>
      </c>
      <c r="I90" s="17">
        <f t="shared" si="23"/>
        <v>2.9836309523809524E-3</v>
      </c>
      <c r="J90" s="115">
        <f t="shared" si="24"/>
        <v>3.333333333333333</v>
      </c>
      <c r="K90" s="86">
        <f>IF(J90=0,0,IF(B90="F",VLOOKUP(I90,Barem!$G$2:$H$11,2,1),VLOOKUP(I90,Barem!$G$12:$H$21,2,1)))</f>
        <v>4</v>
      </c>
      <c r="L90" s="119" t="s">
        <v>110</v>
      </c>
      <c r="M90" s="14">
        <f t="shared" si="25"/>
        <v>0.25</v>
      </c>
      <c r="N90" s="14">
        <f t="shared" si="26"/>
        <v>0.75</v>
      </c>
      <c r="O90" s="55">
        <f t="shared" si="27"/>
        <v>0</v>
      </c>
      <c r="P90" s="31">
        <f>IF(D90&gt;21,VLOOKUP(D90,Barem!$S$1:$T$141,2,1),0)</f>
        <v>0</v>
      </c>
      <c r="Q90" s="31">
        <f>IF(D90&lt;1.609,0,IF(B90="F",VLOOKUP(I90,Barem!$W$2:$Y$13,2,1),VLOOKUP(I90,Barem!$W$14:$Y$25,2,1)))</f>
        <v>0</v>
      </c>
      <c r="R90" s="31">
        <f>VLOOKUP(A90,Participanti!A:C,3,0)</f>
        <v>0</v>
      </c>
      <c r="S90" s="25">
        <f t="shared" si="28"/>
        <v>3.833333333333333</v>
      </c>
      <c r="T90" s="95">
        <v>44345</v>
      </c>
      <c r="U90" s="13">
        <f t="shared" si="36"/>
        <v>1</v>
      </c>
      <c r="V90" s="86" t="str">
        <f>VLOOKUP(A90,Data_echipe!A:U,21,0)</f>
        <v>UltrașiiSYR</v>
      </c>
      <c r="X90" s="27">
        <f t="shared" si="37"/>
        <v>1</v>
      </c>
    </row>
    <row r="91" spans="1:24" x14ac:dyDescent="0.25">
      <c r="A91" s="73" t="s">
        <v>43</v>
      </c>
      <c r="B91" s="86" t="str">
        <f>VLOOKUP(A91,Participanti!A:B,2,0)</f>
        <v>M</v>
      </c>
      <c r="C91" s="74">
        <v>3</v>
      </c>
      <c r="D91" s="75">
        <v>23.09</v>
      </c>
      <c r="E91" s="76">
        <v>8.8101851851851862E-2</v>
      </c>
      <c r="F91" s="76">
        <v>9.9826388888888895E-2</v>
      </c>
      <c r="G91" s="144">
        <f t="shared" si="22"/>
        <v>9.3964120370370385E-2</v>
      </c>
      <c r="H91" s="77">
        <v>48</v>
      </c>
      <c r="I91" s="17">
        <f t="shared" si="23"/>
        <v>4.0694725149575742E-3</v>
      </c>
      <c r="J91" s="115">
        <f t="shared" si="24"/>
        <v>5</v>
      </c>
      <c r="K91" s="86">
        <f>IF(J91=0,0,IF(B91="F",VLOOKUP(I91,Barem!$G$2:$H$11,2,1),VLOOKUP(I91,Barem!$G$12:$H$21,2,1)))</f>
        <v>1.5</v>
      </c>
      <c r="L91" s="74" t="str">
        <f>VLOOKUP(C91,Barem!L:Q,6,0)</f>
        <v>D</v>
      </c>
      <c r="M91" s="14">
        <f t="shared" si="25"/>
        <v>0.75</v>
      </c>
      <c r="N91" s="14">
        <f t="shared" si="26"/>
        <v>0.25</v>
      </c>
      <c r="O91" s="55">
        <f t="shared" si="27"/>
        <v>0</v>
      </c>
      <c r="P91" s="31">
        <f>IF(D91&gt;21,VLOOKUP(D91,Barem!$S$1:$T$141,2,1),0)</f>
        <v>0.1</v>
      </c>
      <c r="Q91" s="31">
        <f>IF(D91&lt;1.609,0,IF(B91="F",VLOOKUP(I91,Barem!$W$2:$Y$13,2,1),VLOOKUP(I91,Barem!$W$14:$Y$25,2,1)))</f>
        <v>0</v>
      </c>
      <c r="R91" s="31">
        <f>VLOOKUP(A91,Participanti!A:C,3,0)</f>
        <v>0</v>
      </c>
      <c r="S91" s="25">
        <f t="shared" si="28"/>
        <v>4.2249999999999996</v>
      </c>
      <c r="T91" s="95">
        <v>44342</v>
      </c>
      <c r="U91" s="13">
        <f t="shared" si="36"/>
        <v>1</v>
      </c>
      <c r="V91" s="86" t="str">
        <f>VLOOKUP(A91,Data_echipe!A:U,21,0)</f>
        <v>Flower power</v>
      </c>
      <c r="X91" s="27">
        <f t="shared" si="37"/>
        <v>1</v>
      </c>
    </row>
    <row r="92" spans="1:24" x14ac:dyDescent="0.25">
      <c r="A92" s="120" t="s">
        <v>213</v>
      </c>
      <c r="B92" s="121" t="str">
        <f>VLOOKUP(A92,Participanti!A:B,2,0)</f>
        <v>F</v>
      </c>
      <c r="C92" s="122">
        <v>3</v>
      </c>
      <c r="D92" s="123">
        <v>5.0999999999999996</v>
      </c>
      <c r="E92" s="124">
        <v>1.9814814814814816E-2</v>
      </c>
      <c r="F92" s="124">
        <v>4.5289351851851851E-2</v>
      </c>
      <c r="G92" s="145">
        <f t="shared" si="22"/>
        <v>3.2552083333333336E-2</v>
      </c>
      <c r="H92" s="125"/>
      <c r="I92" s="126">
        <f t="shared" si="23"/>
        <v>6.3827614379084975E-3</v>
      </c>
      <c r="J92" s="127">
        <f t="shared" si="24"/>
        <v>1.2749999999999999</v>
      </c>
      <c r="K92" s="121">
        <f>IF(J92=0,0,IF(B92="F",VLOOKUP(I92,Barem!$G$2:$H$11,2,1),VLOOKUP(I92,Barem!$G$12:$H$21,2,1)))</f>
        <v>0</v>
      </c>
      <c r="L92" s="135" t="s">
        <v>110</v>
      </c>
      <c r="M92" s="128">
        <f t="shared" si="25"/>
        <v>0.25</v>
      </c>
      <c r="N92" s="128">
        <f t="shared" si="26"/>
        <v>0.75</v>
      </c>
      <c r="O92" s="129">
        <f t="shared" si="27"/>
        <v>0</v>
      </c>
      <c r="P92" s="130">
        <f>IF(D92&gt;21,VLOOKUP(D92,Barem!$S$1:$T$141,2,1),0)</f>
        <v>0</v>
      </c>
      <c r="Q92" s="130">
        <f>IF(D92&lt;1.609,0,IF(B92="F",VLOOKUP(I92,Barem!$W$2:$Y$13,2,1),VLOOKUP(I92,Barem!$W$14:$Y$25,2,1)))</f>
        <v>0</v>
      </c>
      <c r="R92" s="130">
        <f>VLOOKUP(A92,Participanti!A:C,3,0)</f>
        <v>0</v>
      </c>
      <c r="S92" s="131">
        <f t="shared" si="28"/>
        <v>0.31874999999999998</v>
      </c>
      <c r="T92" s="132">
        <v>44346</v>
      </c>
      <c r="U92" s="133">
        <f t="shared" si="36"/>
        <v>1</v>
      </c>
      <c r="V92" s="121" t="e">
        <f>VLOOKUP(A92,Data_echipe!A:U,21,0)</f>
        <v>#N/A</v>
      </c>
      <c r="W92" s="134"/>
      <c r="X92" s="27">
        <f t="shared" si="37"/>
        <v>0</v>
      </c>
    </row>
    <row r="93" spans="1:24" x14ac:dyDescent="0.25">
      <c r="A93" s="73" t="s">
        <v>49</v>
      </c>
      <c r="B93" s="86" t="str">
        <f>VLOOKUP(A93,Participanti!A:B,2,0)</f>
        <v>M</v>
      </c>
      <c r="C93" s="74">
        <v>4</v>
      </c>
      <c r="D93" s="75">
        <v>16.48</v>
      </c>
      <c r="E93" s="76">
        <v>5.7002314814814818E-2</v>
      </c>
      <c r="F93" s="76">
        <v>5.7037037037037032E-2</v>
      </c>
      <c r="G93" s="144">
        <f>AVERAGE(E93:F93)</f>
        <v>5.7019675925925925E-2</v>
      </c>
      <c r="H93" s="77">
        <v>17</v>
      </c>
      <c r="I93" s="17">
        <f>G93/D93</f>
        <v>3.4599317916217186E-3</v>
      </c>
      <c r="J93" s="115">
        <f>IF(B93="F",IF(D93&lt;2.5,0,IF(D93&gt;19.99,5,D93/4)),IF(D93&lt;3,0, IF(D93&gt;20.99,5,D93/4.2)))</f>
        <v>3.9238095238095236</v>
      </c>
      <c r="K93" s="86">
        <f>IF(J93=0,0,IF(B93="F",VLOOKUP(I93,Barem!$G$2:$H$11,2,1),VLOOKUP(I93,Barem!$G$12:$H$21,2,1)))</f>
        <v>3</v>
      </c>
      <c r="L93" s="119" t="s">
        <v>109</v>
      </c>
      <c r="M93" s="14">
        <f>IF(OR(L93="P1",L93="P2",L93="P3"),"",IF(C93=15,0.5,IF(L93="D",0.75,0.25)))</f>
        <v>0.75</v>
      </c>
      <c r="N93" s="14">
        <f>IF(OR(L93="P1",L93="P2",L93="P3"),"",IF(C93=15,0.5,IF(L93="V",0.75,0.25)))</f>
        <v>0.25</v>
      </c>
      <c r="O93" s="55">
        <f>IF(H93&lt;-49,H93/1500,IF(H93&gt;99,H93/1500,0))</f>
        <v>0</v>
      </c>
      <c r="P93" s="31">
        <f>IF(D93&gt;21,VLOOKUP(D93,Barem!$S$1:$T$141,2,1),0)</f>
        <v>0</v>
      </c>
      <c r="Q93" s="31">
        <f>IF(D93&lt;1.609,0,IF(B93="F",VLOOKUP(I93,Barem!$W$2:$Y$13,2,1),VLOOKUP(I93,Barem!$W$14:$Y$25,2,1)))</f>
        <v>0</v>
      </c>
      <c r="R93" s="31">
        <f>VLOOKUP(A93,Participanti!A:C,3,0)</f>
        <v>0</v>
      </c>
      <c r="S93" s="25">
        <f>J93*M93+K93*N93+O93+P93+Q93+R93</f>
        <v>3.6928571428571426</v>
      </c>
      <c r="T93" s="95">
        <v>44350</v>
      </c>
      <c r="U93" s="13">
        <f t="shared" si="36"/>
        <v>1</v>
      </c>
      <c r="V93" s="86" t="str">
        <f>VLOOKUP(A93,Data_echipe!A:U,21,0)</f>
        <v>Flower power</v>
      </c>
      <c r="W93" s="27" t="s">
        <v>223</v>
      </c>
      <c r="X93" s="27">
        <f t="shared" si="37"/>
        <v>1</v>
      </c>
    </row>
    <row r="94" spans="1:24" x14ac:dyDescent="0.25">
      <c r="A94" s="73" t="s">
        <v>65</v>
      </c>
      <c r="B94" s="86" t="str">
        <f>VLOOKUP(A94,Participanti!A:B,2,0)</f>
        <v>M</v>
      </c>
      <c r="C94" s="74">
        <v>4</v>
      </c>
      <c r="D94" s="75">
        <v>41.17</v>
      </c>
      <c r="E94" s="76">
        <v>0.21935185185185183</v>
      </c>
      <c r="F94" s="76">
        <v>0.23295138888888889</v>
      </c>
      <c r="G94" s="144">
        <f>AVERAGE(E94:F94)</f>
        <v>0.22615162037037034</v>
      </c>
      <c r="H94" s="77">
        <v>1631</v>
      </c>
      <c r="I94" s="17">
        <f>G94/D94</f>
        <v>5.4931168416412516E-3</v>
      </c>
      <c r="J94" s="115">
        <f>IF(B94="F",IF(D94&lt;2.5,0,IF(D94&gt;19.99,5,D94/4)),IF(D94&lt;3,0, IF(D94&gt;20.99,5,D94/4.2)))</f>
        <v>5</v>
      </c>
      <c r="K94" s="86">
        <f>IF(J94=0,0,IF(B94="F",VLOOKUP(I94,Barem!$G$2:$H$11,2,1),VLOOKUP(I94,Barem!$G$12:$H$21,2,1)))</f>
        <v>1</v>
      </c>
      <c r="L94" s="119" t="s">
        <v>109</v>
      </c>
      <c r="M94" s="14">
        <f>IF(OR(L94="P1",L94="P2",L94="P3"),"",IF(C94=15,0.5,IF(L94="D",0.75,0.25)))</f>
        <v>0.75</v>
      </c>
      <c r="N94" s="14">
        <f>IF(OR(L94="P1",L94="P2",L94="P3"),"",IF(C94=15,0.5,IF(L94="V",0.75,0.25)))</f>
        <v>0.25</v>
      </c>
      <c r="O94" s="55">
        <f>IF(H94&lt;-49,H94/1500,IF(H94&gt;99,H94/1500,0))</f>
        <v>1.0873333333333333</v>
      </c>
      <c r="P94" s="31">
        <f>IF(D94&gt;21,VLOOKUP(D94,Barem!$S$1:$T$141,2,1),0)</f>
        <v>1</v>
      </c>
      <c r="Q94" s="31">
        <f>IF(D94&lt;1.609,0,IF(B94="F",VLOOKUP(I94,Barem!$W$2:$Y$13,2,1),VLOOKUP(I94,Barem!$W$14:$Y$25,2,1)))</f>
        <v>0</v>
      </c>
      <c r="R94" s="31">
        <f>VLOOKUP(A94,Participanti!A:C,3,0)</f>
        <v>0</v>
      </c>
      <c r="S94" s="25">
        <f>J94*M94+K94*N94+O94+P94+Q94+R94</f>
        <v>6.0873333333333335</v>
      </c>
      <c r="T94" s="95">
        <v>44352</v>
      </c>
      <c r="U94" s="13">
        <f t="shared" si="36"/>
        <v>1</v>
      </c>
      <c r="V94" s="86" t="str">
        <f>VLOOKUP(A94,Data_echipe!A:U,21,0)</f>
        <v>UltrașiiSYR</v>
      </c>
      <c r="X94" s="27">
        <f t="shared" si="37"/>
        <v>1</v>
      </c>
    </row>
    <row r="95" spans="1:24" x14ac:dyDescent="0.25">
      <c r="A95" s="73" t="s">
        <v>51</v>
      </c>
      <c r="B95" s="86" t="str">
        <f>VLOOKUP(A95,Participanti!A:B,2,0)</f>
        <v>M</v>
      </c>
      <c r="C95" s="74">
        <v>4</v>
      </c>
      <c r="D95" s="75">
        <v>41.28</v>
      </c>
      <c r="E95" s="76">
        <v>0.22785879629629632</v>
      </c>
      <c r="F95" s="76">
        <v>0.25094907407407407</v>
      </c>
      <c r="G95" s="144">
        <f t="shared" ref="G95:G124" si="59">AVERAGE(E95:F95)</f>
        <v>0.23940393518518521</v>
      </c>
      <c r="H95" s="77">
        <v>1639</v>
      </c>
      <c r="I95" s="17">
        <f t="shared" ref="I95:I124" si="60">G95/D95</f>
        <v>5.7995139337496419E-3</v>
      </c>
      <c r="J95" s="115">
        <f t="shared" ref="J95:J124" si="61">IF(B95="F",IF(D95&lt;2.5,0,IF(D95&gt;19.99,5,D95/4)),IF(D95&lt;3,0, IF(D95&gt;20.99,5,D95/4.2)))</f>
        <v>5</v>
      </c>
      <c r="K95" s="86">
        <f>IF(J95=0,0,IF(B95="F",VLOOKUP(I95,Barem!$G$2:$H$11,2,1),VLOOKUP(I95,Barem!$G$12:$H$21,2,1)))</f>
        <v>0</v>
      </c>
      <c r="L95" s="119" t="s">
        <v>109</v>
      </c>
      <c r="M95" s="14">
        <f t="shared" ref="M95:M124" si="62">IF(OR(L95="P1",L95="P2",L95="P3"),"",IF(C95=15,0.5,IF(L95="D",0.75,0.25)))</f>
        <v>0.75</v>
      </c>
      <c r="N95" s="14">
        <f t="shared" ref="N95:N124" si="63">IF(OR(L95="P1",L95="P2",L95="P3"),"",IF(C95=15,0.5,IF(L95="V",0.75,0.25)))</f>
        <v>0.25</v>
      </c>
      <c r="O95" s="55">
        <f t="shared" ref="O95:O124" si="64">IF(H95&lt;-49,H95/1500,IF(H95&gt;99,H95/1500,0))</f>
        <v>1.0926666666666667</v>
      </c>
      <c r="P95" s="31">
        <f>IF(D95&gt;21,VLOOKUP(D95,Barem!$S$1:$T$141,2,1),0)</f>
        <v>1</v>
      </c>
      <c r="Q95" s="31">
        <f>IF(D95&lt;1.609,0,IF(B95="F",VLOOKUP(I95,Barem!$W$2:$Y$13,2,1),VLOOKUP(I95,Barem!$W$14:$Y$25,2,1)))</f>
        <v>0</v>
      </c>
      <c r="R95" s="31">
        <f>VLOOKUP(A95,Participanti!A:C,3,0)</f>
        <v>0</v>
      </c>
      <c r="S95" s="25">
        <f t="shared" ref="S95:S124" si="65">J95*M95+K95*N95+O95+P95+Q95+R95</f>
        <v>5.8426666666666662</v>
      </c>
      <c r="T95" s="95">
        <v>44352</v>
      </c>
      <c r="U95" s="13">
        <f t="shared" si="36"/>
        <v>1</v>
      </c>
      <c r="V95" s="86" t="str">
        <f>VLOOKUP(A95,Data_echipe!A:U,21,0)</f>
        <v>UltrașiiSYR</v>
      </c>
      <c r="X95" s="27">
        <f t="shared" si="37"/>
        <v>0</v>
      </c>
    </row>
    <row r="96" spans="1:24" x14ac:dyDescent="0.25">
      <c r="A96" s="73" t="s">
        <v>5</v>
      </c>
      <c r="B96" s="86" t="str">
        <f>VLOOKUP(A96,Participanti!A:B,2,0)</f>
        <v>F</v>
      </c>
      <c r="C96" s="74">
        <v>4</v>
      </c>
      <c r="D96" s="75">
        <v>10</v>
      </c>
      <c r="E96" s="76">
        <v>3.380787037037037E-2</v>
      </c>
      <c r="F96" s="76">
        <v>3.4201388888888885E-2</v>
      </c>
      <c r="G96" s="144">
        <f t="shared" si="59"/>
        <v>3.4004629629629628E-2</v>
      </c>
      <c r="H96" s="77">
        <v>14</v>
      </c>
      <c r="I96" s="17">
        <f t="shared" si="60"/>
        <v>3.4004629629629628E-3</v>
      </c>
      <c r="J96" s="115">
        <f t="shared" si="61"/>
        <v>2.5</v>
      </c>
      <c r="K96" s="86">
        <f>IF(J96=0,0,IF(B96="F",VLOOKUP(I96,Barem!$G$2:$H$11,2,1),VLOOKUP(I96,Barem!$G$12:$H$21,2,1)))</f>
        <v>4</v>
      </c>
      <c r="L96" s="74" t="str">
        <f>VLOOKUP(C96,Barem!L:Q,6,0)</f>
        <v>V</v>
      </c>
      <c r="M96" s="14">
        <f t="shared" si="62"/>
        <v>0.25</v>
      </c>
      <c r="N96" s="14">
        <f t="shared" si="63"/>
        <v>0.75</v>
      </c>
      <c r="O96" s="55">
        <f t="shared" si="64"/>
        <v>0</v>
      </c>
      <c r="P96" s="31">
        <f>IF(D96&gt;21,VLOOKUP(D96,Barem!$S$1:$T$141,2,1),0)</f>
        <v>0</v>
      </c>
      <c r="Q96" s="31">
        <f>IF(D96&lt;1.609,0,IF(B96="F",VLOOKUP(I96,Barem!$W$2:$Y$13,2,1),VLOOKUP(I96,Barem!$W$14:$Y$25,2,1)))</f>
        <v>0</v>
      </c>
      <c r="R96" s="31">
        <f>VLOOKUP(A96,Participanti!A:C,3,0)</f>
        <v>0</v>
      </c>
      <c r="S96" s="25">
        <f t="shared" si="65"/>
        <v>3.625</v>
      </c>
      <c r="T96" s="95">
        <v>44350</v>
      </c>
      <c r="U96" s="13">
        <f t="shared" si="36"/>
        <v>1</v>
      </c>
      <c r="V96" s="86" t="str">
        <f>VLOOKUP(A96,Data_echipe!A:U,21,0)</f>
        <v>Flower power</v>
      </c>
      <c r="X96" s="27">
        <f t="shared" si="37"/>
        <v>1</v>
      </c>
    </row>
    <row r="97" spans="1:24" x14ac:dyDescent="0.25">
      <c r="A97" s="73" t="s">
        <v>212</v>
      </c>
      <c r="B97" s="86" t="str">
        <f>VLOOKUP(A97,Participanti!A:B,2,0)</f>
        <v>F</v>
      </c>
      <c r="C97" s="74">
        <v>4</v>
      </c>
      <c r="D97" s="75">
        <v>24.13</v>
      </c>
      <c r="E97" s="76">
        <v>0.15858796296296296</v>
      </c>
      <c r="F97" s="76">
        <v>0.16262731481481482</v>
      </c>
      <c r="G97" s="144">
        <f t="shared" si="59"/>
        <v>0.1606076388888889</v>
      </c>
      <c r="H97" s="77">
        <v>921</v>
      </c>
      <c r="I97" s="17">
        <f t="shared" si="60"/>
        <v>6.6559319887645636E-3</v>
      </c>
      <c r="J97" s="115">
        <f t="shared" si="61"/>
        <v>5</v>
      </c>
      <c r="K97" s="86">
        <f>IF(J97=0,0,IF(B97="F",VLOOKUP(I97,Barem!$G$2:$H$11,2,1),VLOOKUP(I97,Barem!$G$12:$H$21,2,1)))</f>
        <v>0</v>
      </c>
      <c r="L97" s="119" t="s">
        <v>109</v>
      </c>
      <c r="M97" s="14">
        <f t="shared" si="62"/>
        <v>0.75</v>
      </c>
      <c r="N97" s="14">
        <f t="shared" si="63"/>
        <v>0.25</v>
      </c>
      <c r="O97" s="55">
        <f t="shared" si="64"/>
        <v>0.61399999999999999</v>
      </c>
      <c r="P97" s="31">
        <f>IF(D97&gt;21,VLOOKUP(D97,Barem!$S$1:$T$141,2,1),0)</f>
        <v>0.1</v>
      </c>
      <c r="Q97" s="31">
        <f>IF(D97&lt;1.609,0,IF(B97="F",VLOOKUP(I97,Barem!$W$2:$Y$13,2,1),VLOOKUP(I97,Barem!$W$14:$Y$25,2,1)))</f>
        <v>0</v>
      </c>
      <c r="R97" s="31">
        <f>VLOOKUP(A97,Participanti!A:C,3,0)</f>
        <v>0</v>
      </c>
      <c r="S97" s="25">
        <f t="shared" si="65"/>
        <v>4.4639999999999995</v>
      </c>
      <c r="T97" s="95">
        <v>44352</v>
      </c>
      <c r="U97" s="13">
        <f t="shared" si="36"/>
        <v>1</v>
      </c>
      <c r="V97" s="86" t="str">
        <f>VLOOKUP(A97,Data_echipe!A:U,21,0)</f>
        <v>UltrașiiSYR</v>
      </c>
      <c r="X97" s="27">
        <f t="shared" si="37"/>
        <v>0</v>
      </c>
    </row>
    <row r="98" spans="1:24" x14ac:dyDescent="0.25">
      <c r="A98" s="73" t="s">
        <v>159</v>
      </c>
      <c r="B98" s="86" t="str">
        <f>VLOOKUP(A98,Participanti!A:B,2,0)</f>
        <v>F</v>
      </c>
      <c r="C98" s="74">
        <v>4</v>
      </c>
      <c r="D98" s="75">
        <v>25</v>
      </c>
      <c r="E98" s="76">
        <v>9.1388888888888895E-2</v>
      </c>
      <c r="F98" s="76">
        <v>9.228009259259258E-2</v>
      </c>
      <c r="G98" s="144">
        <f t="shared" si="59"/>
        <v>9.1834490740740737E-2</v>
      </c>
      <c r="H98" s="77">
        <v>45</v>
      </c>
      <c r="I98" s="17">
        <f t="shared" si="60"/>
        <v>3.6733796296296293E-3</v>
      </c>
      <c r="J98" s="115">
        <f t="shared" si="61"/>
        <v>5</v>
      </c>
      <c r="K98" s="86">
        <f>IF(J98=0,0,IF(B98="F",VLOOKUP(I98,Barem!$G$2:$H$11,2,1),VLOOKUP(I98,Barem!$G$12:$H$21,2,1)))</f>
        <v>3</v>
      </c>
      <c r="L98" s="119" t="s">
        <v>109</v>
      </c>
      <c r="M98" s="14">
        <f t="shared" si="62"/>
        <v>0.75</v>
      </c>
      <c r="N98" s="14">
        <f t="shared" si="63"/>
        <v>0.25</v>
      </c>
      <c r="O98" s="55">
        <f t="shared" si="64"/>
        <v>0</v>
      </c>
      <c r="P98" s="31">
        <f>IF(D98&gt;21,VLOOKUP(D98,Barem!$S$1:$T$141,2,1),0)</f>
        <v>0.2</v>
      </c>
      <c r="Q98" s="31">
        <f>IF(D98&lt;1.609,0,IF(B98="F",VLOOKUP(I98,Barem!$W$2:$Y$13,2,1),VLOOKUP(I98,Barem!$W$14:$Y$25,2,1)))</f>
        <v>0</v>
      </c>
      <c r="R98" s="31">
        <f>VLOOKUP(A98,Participanti!A:C,3,0)</f>
        <v>0</v>
      </c>
      <c r="S98" s="25">
        <f t="shared" si="65"/>
        <v>4.7</v>
      </c>
      <c r="T98" s="95">
        <v>44353</v>
      </c>
      <c r="U98" s="13">
        <f t="shared" si="36"/>
        <v>1</v>
      </c>
      <c r="V98" s="86" t="str">
        <f>VLOOKUP(A98,Data_echipe!A:U,21,0)</f>
        <v>Flower power</v>
      </c>
      <c r="X98" s="27">
        <f t="shared" si="37"/>
        <v>1</v>
      </c>
    </row>
    <row r="99" spans="1:24" x14ac:dyDescent="0.25">
      <c r="A99" s="73" t="s">
        <v>55</v>
      </c>
      <c r="B99" s="86" t="str">
        <f>VLOOKUP(A99,Participanti!A:B,2,0)</f>
        <v>M</v>
      </c>
      <c r="C99" s="74">
        <v>4</v>
      </c>
      <c r="D99" s="75">
        <v>24.08</v>
      </c>
      <c r="E99" s="76">
        <v>0.14193287037037036</v>
      </c>
      <c r="F99" s="76">
        <v>0.15068287037037037</v>
      </c>
      <c r="G99" s="144">
        <f t="shared" si="59"/>
        <v>0.14630787037037035</v>
      </c>
      <c r="H99" s="77">
        <v>24</v>
      </c>
      <c r="I99" s="17">
        <f t="shared" si="60"/>
        <v>6.0759082379721911E-3</v>
      </c>
      <c r="J99" s="115">
        <f t="shared" si="61"/>
        <v>5</v>
      </c>
      <c r="K99" s="86">
        <f>IF(J99=0,0,IF(B99="F",VLOOKUP(I99,Barem!$G$2:$H$11,2,1),VLOOKUP(I99,Barem!$G$12:$H$21,2,1)))</f>
        <v>0</v>
      </c>
      <c r="L99" s="74" t="str">
        <f>VLOOKUP(C99,Barem!L:Q,6,0)</f>
        <v>V</v>
      </c>
      <c r="M99" s="14">
        <f t="shared" si="62"/>
        <v>0.25</v>
      </c>
      <c r="N99" s="14">
        <f t="shared" si="63"/>
        <v>0.75</v>
      </c>
      <c r="O99" s="55">
        <f t="shared" si="64"/>
        <v>0</v>
      </c>
      <c r="P99" s="31">
        <f>IF(D99&gt;21,VLOOKUP(D99,Barem!$S$1:$T$141,2,1),0)</f>
        <v>0.1</v>
      </c>
      <c r="Q99" s="31">
        <f>IF(D99&lt;1.609,0,IF(B99="F",VLOOKUP(I99,Barem!$W$2:$Y$13,2,1),VLOOKUP(I99,Barem!$W$14:$Y$25,2,1)))</f>
        <v>0</v>
      </c>
      <c r="R99" s="31">
        <f>VLOOKUP(A99,Participanti!A:C,3,0)</f>
        <v>0</v>
      </c>
      <c r="S99" s="25">
        <f t="shared" si="65"/>
        <v>1.35</v>
      </c>
      <c r="T99" s="95">
        <v>44352</v>
      </c>
      <c r="U99" s="13">
        <f t="shared" si="36"/>
        <v>1</v>
      </c>
      <c r="V99" s="86" t="e">
        <f>VLOOKUP(A99,Data_echipe!A:U,21,0)</f>
        <v>#N/A</v>
      </c>
      <c r="X99" s="27">
        <f t="shared" si="37"/>
        <v>0</v>
      </c>
    </row>
    <row r="100" spans="1:24" x14ac:dyDescent="0.25">
      <c r="A100" s="73" t="s">
        <v>202</v>
      </c>
      <c r="B100" s="86" t="str">
        <f>VLOOKUP(A100,Participanti!A:B,2,0)</f>
        <v>F</v>
      </c>
      <c r="C100" s="74">
        <v>4</v>
      </c>
      <c r="D100" s="75">
        <v>24.05</v>
      </c>
      <c r="E100" s="76">
        <v>9.8993055555555556E-2</v>
      </c>
      <c r="F100" s="76">
        <v>0.10359953703703705</v>
      </c>
      <c r="G100" s="144">
        <f t="shared" si="59"/>
        <v>0.1012962962962963</v>
      </c>
      <c r="H100" s="77">
        <v>12</v>
      </c>
      <c r="I100" s="17">
        <f t="shared" si="60"/>
        <v>4.2119042119042119E-3</v>
      </c>
      <c r="J100" s="115">
        <f t="shared" si="61"/>
        <v>5</v>
      </c>
      <c r="K100" s="86">
        <f>IF(J100=0,0,IF(B100="F",VLOOKUP(I100,Barem!$G$2:$H$11,2,1),VLOOKUP(I100,Barem!$G$12:$H$21,2,1)))</f>
        <v>1.5</v>
      </c>
      <c r="L100" s="119" t="s">
        <v>109</v>
      </c>
      <c r="M100" s="14">
        <f t="shared" si="62"/>
        <v>0.75</v>
      </c>
      <c r="N100" s="14">
        <f t="shared" si="63"/>
        <v>0.25</v>
      </c>
      <c r="O100" s="55">
        <f t="shared" si="64"/>
        <v>0</v>
      </c>
      <c r="P100" s="31">
        <f>IF(D100&gt;21,VLOOKUP(D100,Barem!$S$1:$T$141,2,1),0)</f>
        <v>0.1</v>
      </c>
      <c r="Q100" s="31">
        <f>IF(D100&lt;1.609,0,IF(B100="F",VLOOKUP(I100,Barem!$W$2:$Y$13,2,1),VLOOKUP(I100,Barem!$W$14:$Y$25,2,1)))</f>
        <v>0</v>
      </c>
      <c r="R100" s="31">
        <f>VLOOKUP(A100,Participanti!A:C,3,0)</f>
        <v>0</v>
      </c>
      <c r="S100" s="25">
        <f t="shared" si="65"/>
        <v>4.2249999999999996</v>
      </c>
      <c r="T100" s="95">
        <v>44353</v>
      </c>
      <c r="U100" s="13">
        <f t="shared" si="36"/>
        <v>1</v>
      </c>
      <c r="V100" s="86" t="str">
        <f>VLOOKUP(A100,Data_echipe!A:U,21,0)</f>
        <v>Flower power</v>
      </c>
      <c r="X100" s="27">
        <f t="shared" si="37"/>
        <v>1</v>
      </c>
    </row>
    <row r="101" spans="1:24" x14ac:dyDescent="0.25">
      <c r="A101" s="73" t="s">
        <v>118</v>
      </c>
      <c r="B101" s="86" t="str">
        <f>VLOOKUP(A101,Participanti!A:B,2,0)</f>
        <v>M</v>
      </c>
      <c r="C101" s="74">
        <v>4</v>
      </c>
      <c r="D101" s="75">
        <v>10</v>
      </c>
      <c r="E101" s="76">
        <v>2.9571759259259259E-2</v>
      </c>
      <c r="F101" s="76">
        <v>2.9629629629629627E-2</v>
      </c>
      <c r="G101" s="144">
        <f t="shared" si="59"/>
        <v>2.9600694444444443E-2</v>
      </c>
      <c r="H101" s="77">
        <v>48</v>
      </c>
      <c r="I101" s="17">
        <f t="shared" si="60"/>
        <v>2.9600694444444444E-3</v>
      </c>
      <c r="J101" s="115">
        <f t="shared" si="61"/>
        <v>2.3809523809523809</v>
      </c>
      <c r="K101" s="86">
        <f>IF(J101=0,0,IF(B101="F",VLOOKUP(I101,Barem!$G$2:$H$11,2,1),VLOOKUP(I101,Barem!$G$12:$H$21,2,1)))</f>
        <v>4.5</v>
      </c>
      <c r="L101" s="74" t="str">
        <f>VLOOKUP(C101,Barem!L:Q,6,0)</f>
        <v>V</v>
      </c>
      <c r="M101" s="14">
        <f t="shared" si="62"/>
        <v>0.25</v>
      </c>
      <c r="N101" s="14">
        <f t="shared" si="63"/>
        <v>0.75</v>
      </c>
      <c r="O101" s="55">
        <f t="shared" si="64"/>
        <v>0</v>
      </c>
      <c r="P101" s="31">
        <f>IF(D101&gt;21,VLOOKUP(D101,Barem!$S$1:$T$141,2,1),0)</f>
        <v>0</v>
      </c>
      <c r="Q101" s="31">
        <f>IF(D101&lt;1.609,0,IF(B101="F",VLOOKUP(I101,Barem!$W$2:$Y$13,2,1),VLOOKUP(I101,Barem!$W$14:$Y$25,2,1)))</f>
        <v>0</v>
      </c>
      <c r="R101" s="31">
        <f>VLOOKUP(A101,Participanti!A:C,3,0)</f>
        <v>0</v>
      </c>
      <c r="S101" s="25">
        <f t="shared" si="65"/>
        <v>3.9702380952380953</v>
      </c>
      <c r="T101" s="95">
        <v>44352</v>
      </c>
      <c r="U101" s="13">
        <f t="shared" si="36"/>
        <v>1</v>
      </c>
      <c r="V101" s="86" t="str">
        <f>VLOOKUP(A101,Data_echipe!A:U,21,0)</f>
        <v>UltrașiiSYR</v>
      </c>
      <c r="X101" s="27">
        <f t="shared" si="37"/>
        <v>1</v>
      </c>
    </row>
    <row r="102" spans="1:24" x14ac:dyDescent="0.25">
      <c r="A102" s="73" t="s">
        <v>47</v>
      </c>
      <c r="B102" s="86" t="str">
        <f>VLOOKUP(A102,Participanti!A:B,2,0)</f>
        <v>F</v>
      </c>
      <c r="C102" s="74">
        <v>4</v>
      </c>
      <c r="D102" s="75">
        <v>24.31</v>
      </c>
      <c r="E102" s="76">
        <v>0.13372685185185185</v>
      </c>
      <c r="F102" s="76">
        <v>0.14393518518518519</v>
      </c>
      <c r="G102" s="144">
        <f t="shared" si="59"/>
        <v>0.13883101851851853</v>
      </c>
      <c r="H102" s="77">
        <v>943</v>
      </c>
      <c r="I102" s="17">
        <f t="shared" si="60"/>
        <v>5.7108604902722558E-3</v>
      </c>
      <c r="J102" s="115">
        <f t="shared" si="61"/>
        <v>5</v>
      </c>
      <c r="K102" s="86">
        <f>IF(J102=0,0,IF(B102="F",VLOOKUP(I102,Barem!$G$2:$H$11,2,1),VLOOKUP(I102,Barem!$G$12:$H$21,2,1)))</f>
        <v>1</v>
      </c>
      <c r="L102" s="119" t="s">
        <v>109</v>
      </c>
      <c r="M102" s="14">
        <f t="shared" si="62"/>
        <v>0.75</v>
      </c>
      <c r="N102" s="14">
        <f t="shared" si="63"/>
        <v>0.25</v>
      </c>
      <c r="O102" s="55">
        <f t="shared" si="64"/>
        <v>0.62866666666666671</v>
      </c>
      <c r="P102" s="31">
        <f>IF(D102&gt;21,VLOOKUP(D102,Barem!$S$1:$T$141,2,1),0)</f>
        <v>0.1</v>
      </c>
      <c r="Q102" s="31">
        <f>IF(D102&lt;1.609,0,IF(B102="F",VLOOKUP(I102,Barem!$W$2:$Y$13,2,1),VLOOKUP(I102,Barem!$W$14:$Y$25,2,1)))</f>
        <v>0</v>
      </c>
      <c r="R102" s="31">
        <f>VLOOKUP(A102,Participanti!A:C,3,0)</f>
        <v>0</v>
      </c>
      <c r="S102" s="25">
        <f t="shared" si="65"/>
        <v>4.7286666666666664</v>
      </c>
      <c r="T102" s="95">
        <v>44352</v>
      </c>
      <c r="U102" s="13">
        <f t="shared" si="36"/>
        <v>1</v>
      </c>
      <c r="V102" s="86" t="str">
        <f>VLOOKUP(A102,Data_echipe!A:U,21,0)</f>
        <v>UltrașiiSYR</v>
      </c>
      <c r="X102" s="27">
        <f t="shared" si="37"/>
        <v>1</v>
      </c>
    </row>
    <row r="103" spans="1:24" x14ac:dyDescent="0.25">
      <c r="A103" s="73" t="s">
        <v>80</v>
      </c>
      <c r="B103" s="86" t="str">
        <f>VLOOKUP(A103,Participanti!A:B,2,0)</f>
        <v>M</v>
      </c>
      <c r="C103" s="74">
        <v>4</v>
      </c>
      <c r="D103" s="75">
        <v>39.200000000000003</v>
      </c>
      <c r="E103" s="76">
        <v>0.47083333333333338</v>
      </c>
      <c r="F103" s="76">
        <v>0.47083333333333338</v>
      </c>
      <c r="G103" s="144">
        <f t="shared" si="59"/>
        <v>0.47083333333333338</v>
      </c>
      <c r="H103" s="77">
        <v>3528</v>
      </c>
      <c r="I103" s="17">
        <f t="shared" si="60"/>
        <v>1.2011054421768709E-2</v>
      </c>
      <c r="J103" s="115">
        <f t="shared" si="61"/>
        <v>5</v>
      </c>
      <c r="K103" s="86">
        <f>IF(J103=0,0,IF(B103="F",VLOOKUP(I103,Barem!$G$2:$H$11,2,1),VLOOKUP(I103,Barem!$G$12:$H$21,2,1)))</f>
        <v>0</v>
      </c>
      <c r="L103" s="74" t="str">
        <f>VLOOKUP(C103,Barem!L:Q,6,0)</f>
        <v>V</v>
      </c>
      <c r="M103" s="14">
        <f t="shared" si="62"/>
        <v>0.25</v>
      </c>
      <c r="N103" s="14">
        <f t="shared" si="63"/>
        <v>0.75</v>
      </c>
      <c r="O103" s="55">
        <f t="shared" si="64"/>
        <v>2.3519999999999999</v>
      </c>
      <c r="P103" s="31">
        <f>IF(D103&gt;21,VLOOKUP(D103,Barem!$S$1:$T$141,2,1),0)</f>
        <v>0.9</v>
      </c>
      <c r="Q103" s="31">
        <f>IF(D103&lt;1.609,0,IF(B103="F",VLOOKUP(I103,Barem!$W$2:$Y$13,2,1),VLOOKUP(I103,Barem!$W$14:$Y$25,2,1)))</f>
        <v>0</v>
      </c>
      <c r="R103" s="31">
        <f>VLOOKUP(A103,Participanti!A:C,3,0)</f>
        <v>0.4</v>
      </c>
      <c r="S103" s="25">
        <f t="shared" si="65"/>
        <v>4.9020000000000001</v>
      </c>
      <c r="T103" s="95">
        <v>44353</v>
      </c>
      <c r="U103" s="13">
        <f t="shared" si="36"/>
        <v>1</v>
      </c>
      <c r="V103" s="86" t="str">
        <f>VLOOKUP(A103,Data_echipe!A:U,21,0)</f>
        <v>UltrașiiSYR</v>
      </c>
      <c r="X103" s="27">
        <f t="shared" si="37"/>
        <v>0</v>
      </c>
    </row>
    <row r="104" spans="1:24" x14ac:dyDescent="0.25">
      <c r="A104" s="73" t="s">
        <v>203</v>
      </c>
      <c r="B104" s="86" t="str">
        <f>VLOOKUP(A104,Participanti!A:B,2,0)</f>
        <v>F</v>
      </c>
      <c r="C104" s="74">
        <v>4</v>
      </c>
      <c r="D104" s="75">
        <v>24.09</v>
      </c>
      <c r="E104" s="76">
        <v>0.15302083333333333</v>
      </c>
      <c r="F104" s="76">
        <v>0.16215277777777778</v>
      </c>
      <c r="G104" s="144">
        <f t="shared" si="59"/>
        <v>0.15758680555555554</v>
      </c>
      <c r="H104" s="77">
        <v>940</v>
      </c>
      <c r="I104" s="17">
        <f t="shared" si="60"/>
        <v>6.5415859508325255E-3</v>
      </c>
      <c r="J104" s="115">
        <f t="shared" si="61"/>
        <v>5</v>
      </c>
      <c r="K104" s="86">
        <f>IF(J104=0,0,IF(B104="F",VLOOKUP(I104,Barem!$G$2:$H$11,2,1),VLOOKUP(I104,Barem!$G$12:$H$21,2,1)))</f>
        <v>0</v>
      </c>
      <c r="L104" s="119" t="s">
        <v>109</v>
      </c>
      <c r="M104" s="14">
        <f t="shared" si="62"/>
        <v>0.75</v>
      </c>
      <c r="N104" s="14">
        <f t="shared" si="63"/>
        <v>0.25</v>
      </c>
      <c r="O104" s="55">
        <f t="shared" si="64"/>
        <v>0.62666666666666671</v>
      </c>
      <c r="P104" s="31">
        <f>IF(D104&gt;21,VLOOKUP(D104,Barem!$S$1:$T$141,2,1),0)</f>
        <v>0.1</v>
      </c>
      <c r="Q104" s="31">
        <f>IF(D104&lt;1.609,0,IF(B104="F",VLOOKUP(I104,Barem!$W$2:$Y$13,2,1),VLOOKUP(I104,Barem!$W$14:$Y$25,2,1)))</f>
        <v>0</v>
      </c>
      <c r="R104" s="31">
        <f>VLOOKUP(A104,Participanti!A:C,3,0)</f>
        <v>0</v>
      </c>
      <c r="S104" s="25">
        <f t="shared" si="65"/>
        <v>4.4766666666666666</v>
      </c>
      <c r="T104" s="95">
        <v>44352</v>
      </c>
      <c r="U104" s="13">
        <f t="shared" si="36"/>
        <v>1</v>
      </c>
      <c r="V104" s="86" t="str">
        <f>VLOOKUP(A104,Data_echipe!A:U,21,0)</f>
        <v>UltrașiiSYR</v>
      </c>
      <c r="X104" s="27">
        <f t="shared" si="37"/>
        <v>0</v>
      </c>
    </row>
    <row r="105" spans="1:24" x14ac:dyDescent="0.25">
      <c r="A105" s="73" t="s">
        <v>102</v>
      </c>
      <c r="B105" s="86" t="str">
        <f>VLOOKUP(A105,Participanti!A:B,2,0)</f>
        <v>M</v>
      </c>
      <c r="C105" s="74">
        <v>4</v>
      </c>
      <c r="D105" s="75">
        <v>23.94</v>
      </c>
      <c r="E105" s="76">
        <v>0.10369212962962963</v>
      </c>
      <c r="F105" s="76">
        <v>0.10390046296296296</v>
      </c>
      <c r="G105" s="144">
        <f t="shared" si="59"/>
        <v>0.1037962962962963</v>
      </c>
      <c r="H105" s="77">
        <v>974</v>
      </c>
      <c r="I105" s="17">
        <f t="shared" si="60"/>
        <v>4.3356848912404471E-3</v>
      </c>
      <c r="J105" s="115">
        <f t="shared" si="61"/>
        <v>5</v>
      </c>
      <c r="K105" s="86">
        <f>IF(J105=0,0,IF(B105="F",VLOOKUP(I105,Barem!$G$2:$H$11,2,1),VLOOKUP(I105,Barem!$G$12:$H$21,2,1)))</f>
        <v>1</v>
      </c>
      <c r="L105" s="119" t="s">
        <v>109</v>
      </c>
      <c r="M105" s="14">
        <f t="shared" si="62"/>
        <v>0.75</v>
      </c>
      <c r="N105" s="14">
        <f t="shared" si="63"/>
        <v>0.25</v>
      </c>
      <c r="O105" s="55">
        <f t="shared" si="64"/>
        <v>0.64933333333333332</v>
      </c>
      <c r="P105" s="31">
        <f>IF(D105&gt;21,VLOOKUP(D105,Barem!$S$1:$T$141,2,1),0)</f>
        <v>0.1</v>
      </c>
      <c r="Q105" s="31">
        <f>IF(D105&lt;1.609,0,IF(B105="F",VLOOKUP(I105,Barem!$W$2:$Y$13,2,1),VLOOKUP(I105,Barem!$W$14:$Y$25,2,1)))</f>
        <v>0</v>
      </c>
      <c r="R105" s="31">
        <f>VLOOKUP(A105,Participanti!A:C,3,0)</f>
        <v>0</v>
      </c>
      <c r="S105" s="25">
        <f t="shared" si="65"/>
        <v>4.7493333333333325</v>
      </c>
      <c r="T105" s="95">
        <v>44352</v>
      </c>
      <c r="U105" s="13">
        <f t="shared" si="36"/>
        <v>1</v>
      </c>
      <c r="V105" s="86" t="str">
        <f>VLOOKUP(A105,Data_echipe!A:U,21,0)</f>
        <v>Flower power</v>
      </c>
      <c r="X105" s="27">
        <f t="shared" si="37"/>
        <v>1</v>
      </c>
    </row>
    <row r="106" spans="1:24" x14ac:dyDescent="0.25">
      <c r="A106" s="73" t="s">
        <v>155</v>
      </c>
      <c r="B106" s="86" t="str">
        <f>VLOOKUP(A106,Participanti!A:B,2,0)</f>
        <v>M</v>
      </c>
      <c r="C106" s="74">
        <v>4</v>
      </c>
      <c r="D106" s="75">
        <v>4.01</v>
      </c>
      <c r="E106" s="76">
        <v>1.5474537037037038E-2</v>
      </c>
      <c r="F106" s="76">
        <v>1.5474537037037038E-2</v>
      </c>
      <c r="G106" s="144">
        <f t="shared" si="59"/>
        <v>1.5474537037037038E-2</v>
      </c>
      <c r="H106" s="77">
        <v>11</v>
      </c>
      <c r="I106" s="17">
        <f t="shared" si="60"/>
        <v>3.8589867922785635E-3</v>
      </c>
      <c r="J106" s="115">
        <f t="shared" si="61"/>
        <v>0.9547619047619047</v>
      </c>
      <c r="K106" s="86">
        <f>IF(J106=0,0,IF(B106="F",VLOOKUP(I106,Barem!$G$2:$H$11,2,1),VLOOKUP(I106,Barem!$G$12:$H$21,2,1)))</f>
        <v>1.5</v>
      </c>
      <c r="L106" s="74" t="str">
        <f>VLOOKUP(C106,Barem!L:Q,6,0)</f>
        <v>V</v>
      </c>
      <c r="M106" s="14">
        <f t="shared" si="62"/>
        <v>0.25</v>
      </c>
      <c r="N106" s="14">
        <f t="shared" si="63"/>
        <v>0.75</v>
      </c>
      <c r="O106" s="55">
        <f t="shared" si="64"/>
        <v>0</v>
      </c>
      <c r="P106" s="31">
        <f>IF(D106&gt;21,VLOOKUP(D106,Barem!$S$1:$T$141,2,1),0)</f>
        <v>0</v>
      </c>
      <c r="Q106" s="31">
        <f>IF(D106&lt;1.609,0,IF(B106="F",VLOOKUP(I106,Barem!$W$2:$Y$13,2,1),VLOOKUP(I106,Barem!$W$14:$Y$25,2,1)))</f>
        <v>0</v>
      </c>
      <c r="R106" s="31">
        <f>VLOOKUP(A106,Participanti!A:C,3,0)</f>
        <v>0</v>
      </c>
      <c r="S106" s="25">
        <f t="shared" si="65"/>
        <v>1.3636904761904762</v>
      </c>
      <c r="T106" s="95">
        <v>44350</v>
      </c>
      <c r="U106" s="13">
        <f t="shared" si="36"/>
        <v>1</v>
      </c>
      <c r="V106" s="86" t="str">
        <f>VLOOKUP(A106,Data_echipe!A:U,21,0)</f>
        <v>Flower power</v>
      </c>
      <c r="X106" s="27">
        <f t="shared" si="37"/>
        <v>1</v>
      </c>
    </row>
    <row r="107" spans="1:24" x14ac:dyDescent="0.25">
      <c r="A107" s="73" t="s">
        <v>81</v>
      </c>
      <c r="B107" s="86" t="str">
        <f>VLOOKUP(A107,Participanti!A:B,2,0)</f>
        <v>M</v>
      </c>
      <c r="C107" s="74">
        <v>4</v>
      </c>
      <c r="D107" s="75">
        <v>7.11</v>
      </c>
      <c r="E107" s="76">
        <v>2.4375000000000004E-2</v>
      </c>
      <c r="F107" s="76">
        <v>2.4375000000000004E-2</v>
      </c>
      <c r="G107" s="144">
        <f t="shared" si="59"/>
        <v>2.4375000000000004E-2</v>
      </c>
      <c r="H107" s="77">
        <v>8</v>
      </c>
      <c r="I107" s="17">
        <f t="shared" si="60"/>
        <v>3.4282700421940935E-3</v>
      </c>
      <c r="J107" s="115">
        <f t="shared" si="61"/>
        <v>1.6928571428571428</v>
      </c>
      <c r="K107" s="86">
        <f>IF(J107=0,0,IF(B107="F",VLOOKUP(I107,Barem!$G$2:$H$11,2,1),VLOOKUP(I107,Barem!$G$12:$H$21,2,1)))</f>
        <v>3</v>
      </c>
      <c r="L107" s="74" t="str">
        <f>VLOOKUP(C107,Barem!L:Q,6,0)</f>
        <v>V</v>
      </c>
      <c r="M107" s="14">
        <f t="shared" si="62"/>
        <v>0.25</v>
      </c>
      <c r="N107" s="14">
        <f t="shared" si="63"/>
        <v>0.75</v>
      </c>
      <c r="O107" s="55">
        <f t="shared" si="64"/>
        <v>0</v>
      </c>
      <c r="P107" s="31">
        <f>IF(D107&gt;21,VLOOKUP(D107,Barem!$S$1:$T$141,2,1),0)</f>
        <v>0</v>
      </c>
      <c r="Q107" s="31">
        <f>IF(D107&lt;1.609,0,IF(B107="F",VLOOKUP(I107,Barem!$W$2:$Y$13,2,1),VLOOKUP(I107,Barem!$W$14:$Y$25,2,1)))</f>
        <v>0</v>
      </c>
      <c r="R107" s="31">
        <f>VLOOKUP(A107,Participanti!A:C,3,0)</f>
        <v>0</v>
      </c>
      <c r="S107" s="25">
        <f t="shared" si="65"/>
        <v>2.6732142857142858</v>
      </c>
      <c r="T107" s="95">
        <v>44350</v>
      </c>
      <c r="U107" s="13">
        <f t="shared" si="36"/>
        <v>1</v>
      </c>
      <c r="V107" s="86" t="str">
        <f>VLOOKUP(A107,Data_echipe!A:U,21,0)</f>
        <v>Flower power</v>
      </c>
      <c r="X107" s="27">
        <f t="shared" si="37"/>
        <v>1</v>
      </c>
    </row>
    <row r="108" spans="1:24" x14ac:dyDescent="0.25">
      <c r="A108" s="73" t="s">
        <v>154</v>
      </c>
      <c r="B108" s="86" t="str">
        <f>VLOOKUP(A108,Participanti!A:B,2,0)</f>
        <v>M</v>
      </c>
      <c r="C108" s="74">
        <v>4</v>
      </c>
      <c r="D108" s="75">
        <v>19.45</v>
      </c>
      <c r="E108" s="76">
        <v>6.2418981481481478E-2</v>
      </c>
      <c r="F108" s="76">
        <v>6.2511574074074081E-2</v>
      </c>
      <c r="G108" s="144">
        <f t="shared" si="59"/>
        <v>6.2465277777777779E-2</v>
      </c>
      <c r="H108" s="77">
        <v>157</v>
      </c>
      <c r="I108" s="17">
        <f t="shared" si="60"/>
        <v>3.2115824050271352E-3</v>
      </c>
      <c r="J108" s="115">
        <f t="shared" si="61"/>
        <v>4.6309523809523805</v>
      </c>
      <c r="K108" s="86">
        <f>IF(J108=0,0,IF(B108="F",VLOOKUP(I108,Barem!$G$2:$H$11,2,1),VLOOKUP(I108,Barem!$G$12:$H$21,2,1)))</f>
        <v>3.5</v>
      </c>
      <c r="L108" s="74" t="str">
        <f>VLOOKUP(C108,Barem!L:Q,6,0)</f>
        <v>V</v>
      </c>
      <c r="M108" s="14">
        <f t="shared" si="62"/>
        <v>0.25</v>
      </c>
      <c r="N108" s="14">
        <f t="shared" si="63"/>
        <v>0.75</v>
      </c>
      <c r="O108" s="55">
        <f t="shared" si="64"/>
        <v>0.10466666666666667</v>
      </c>
      <c r="P108" s="31">
        <f>IF(D108&gt;21,VLOOKUP(D108,Barem!$S$1:$T$141,2,1),0)</f>
        <v>0</v>
      </c>
      <c r="Q108" s="31">
        <f>IF(D108&lt;1.609,0,IF(B108="F",VLOOKUP(I108,Barem!$W$2:$Y$13,2,1),VLOOKUP(I108,Barem!$W$14:$Y$25,2,1)))</f>
        <v>0</v>
      </c>
      <c r="R108" s="31">
        <f>VLOOKUP(A108,Participanti!A:C,3,0)</f>
        <v>0.4</v>
      </c>
      <c r="S108" s="25">
        <f t="shared" si="65"/>
        <v>4.2874047619047619</v>
      </c>
      <c r="T108" s="95">
        <v>44353</v>
      </c>
      <c r="U108" s="13">
        <f t="shared" si="36"/>
        <v>1</v>
      </c>
      <c r="V108" s="86" t="str">
        <f>VLOOKUP(A108,Data_echipe!A:U,21,0)</f>
        <v>UltrașiiSYR</v>
      </c>
      <c r="X108" s="27">
        <f t="shared" si="37"/>
        <v>1</v>
      </c>
    </row>
    <row r="109" spans="1:24" x14ac:dyDescent="0.25">
      <c r="A109" s="73" t="s">
        <v>221</v>
      </c>
      <c r="B109" s="86" t="str">
        <f>VLOOKUP(A109,Participanti!A:B,2,0)</f>
        <v>M</v>
      </c>
      <c r="C109" s="74">
        <v>4</v>
      </c>
      <c r="D109" s="75">
        <v>14.02</v>
      </c>
      <c r="E109" s="76">
        <v>4.9247685185185186E-2</v>
      </c>
      <c r="F109" s="76">
        <v>5.230324074074074E-2</v>
      </c>
      <c r="G109" s="144">
        <f t="shared" ref="G109" si="66">AVERAGE(E109:F109)</f>
        <v>5.0775462962962967E-2</v>
      </c>
      <c r="H109" s="77">
        <v>82</v>
      </c>
      <c r="I109" s="17">
        <f t="shared" ref="I109" si="67">G109/D109</f>
        <v>3.621645004490939E-3</v>
      </c>
      <c r="J109" s="115">
        <f t="shared" ref="J109" si="68">IF(B109="F",IF(D109&lt;2.5,0,IF(D109&gt;19.99,5,D109/4)),IF(D109&lt;3,0, IF(D109&gt;20.99,5,D109/4.2)))</f>
        <v>3.3380952380952378</v>
      </c>
      <c r="K109" s="86">
        <f>IF(J109=0,0,IF(B109="F",VLOOKUP(I109,Barem!$G$2:$H$11,2,1),VLOOKUP(I109,Barem!$G$12:$H$21,2,1)))</f>
        <v>2.5</v>
      </c>
      <c r="L109" s="74" t="str">
        <f>VLOOKUP(C109,Barem!L:Q,6,0)</f>
        <v>V</v>
      </c>
      <c r="M109" s="14">
        <f t="shared" ref="M109" si="69">IF(OR(L109="P1",L109="P2",L109="P3"),"",IF(C109=15,0.5,IF(L109="D",0.75,0.25)))</f>
        <v>0.25</v>
      </c>
      <c r="N109" s="14">
        <f t="shared" ref="N109" si="70">IF(OR(L109="P1",L109="P2",L109="P3"),"",IF(C109=15,0.5,IF(L109="V",0.75,0.25)))</f>
        <v>0.75</v>
      </c>
      <c r="O109" s="55">
        <f t="shared" ref="O109" si="71">IF(H109&lt;-49,H109/1500,IF(H109&gt;99,H109/1500,0))</f>
        <v>0</v>
      </c>
      <c r="P109" s="31">
        <f>IF(D109&gt;21,VLOOKUP(D109,Barem!$S$1:$T$141,2,1),0)</f>
        <v>0</v>
      </c>
      <c r="Q109" s="31">
        <f>IF(D109&lt;1.609,0,IF(B109="F",VLOOKUP(I109,Barem!$W$2:$Y$13,2,1),VLOOKUP(I109,Barem!$W$14:$Y$25,2,1)))</f>
        <v>0</v>
      </c>
      <c r="R109" s="31">
        <f>VLOOKUP(A109,Participanti!A:C,3,0)</f>
        <v>0</v>
      </c>
      <c r="S109" s="25">
        <f t="shared" ref="S109" si="72">J109*M109+K109*N109+O109+P109+Q109+R109</f>
        <v>2.7095238095238097</v>
      </c>
      <c r="T109" s="95">
        <v>44347</v>
      </c>
      <c r="U109" s="13">
        <f t="shared" si="36"/>
        <v>1</v>
      </c>
      <c r="V109" s="86" t="e">
        <f>VLOOKUP(A109,Data_echipe!A:U,21,0)</f>
        <v>#N/A</v>
      </c>
      <c r="X109" s="27">
        <f t="shared" si="37"/>
        <v>1</v>
      </c>
    </row>
    <row r="110" spans="1:24" x14ac:dyDescent="0.25">
      <c r="A110" s="73" t="s">
        <v>66</v>
      </c>
      <c r="B110" s="86" t="str">
        <f>VLOOKUP(A110,Participanti!A:B,2,0)</f>
        <v>F</v>
      </c>
      <c r="C110" s="74">
        <v>4</v>
      </c>
      <c r="D110" s="75">
        <v>4.04</v>
      </c>
      <c r="E110" s="76">
        <v>1.8969907407407408E-2</v>
      </c>
      <c r="F110" s="76">
        <v>1.9108796296296294E-2</v>
      </c>
      <c r="G110" s="144">
        <f t="shared" si="59"/>
        <v>1.9039351851851849E-2</v>
      </c>
      <c r="H110" s="77">
        <v>15</v>
      </c>
      <c r="I110" s="17">
        <f t="shared" si="60"/>
        <v>4.7127108544187746E-3</v>
      </c>
      <c r="J110" s="115">
        <f t="shared" si="61"/>
        <v>1.01</v>
      </c>
      <c r="K110" s="86">
        <f>IF(J110=0,0,IF(B110="F",VLOOKUP(I110,Barem!$G$2:$H$11,2,1),VLOOKUP(I110,Barem!$G$12:$H$21,2,1)))</f>
        <v>1</v>
      </c>
      <c r="L110" s="74" t="str">
        <f>VLOOKUP(C110,Barem!L:Q,6,0)</f>
        <v>V</v>
      </c>
      <c r="M110" s="14">
        <f t="shared" si="62"/>
        <v>0.25</v>
      </c>
      <c r="N110" s="14">
        <f t="shared" si="63"/>
        <v>0.75</v>
      </c>
      <c r="O110" s="55">
        <f t="shared" si="64"/>
        <v>0</v>
      </c>
      <c r="P110" s="31">
        <f>IF(D110&gt;21,VLOOKUP(D110,Barem!$S$1:$T$141,2,1),0)</f>
        <v>0</v>
      </c>
      <c r="Q110" s="31">
        <f>IF(D110&lt;1.609,0,IF(B110="F",VLOOKUP(I110,Barem!$W$2:$Y$13,2,1),VLOOKUP(I110,Barem!$W$14:$Y$25,2,1)))</f>
        <v>0</v>
      </c>
      <c r="R110" s="31">
        <f>VLOOKUP(A110,Participanti!A:C,3,0)</f>
        <v>0.7</v>
      </c>
      <c r="S110" s="25">
        <f t="shared" si="65"/>
        <v>1.7024999999999999</v>
      </c>
      <c r="T110" s="95">
        <v>44353</v>
      </c>
      <c r="U110" s="13">
        <f t="shared" si="36"/>
        <v>1</v>
      </c>
      <c r="V110" s="86" t="str">
        <f>VLOOKUP(A110,Data_echipe!A:U,21,0)</f>
        <v>Flower power</v>
      </c>
      <c r="X110" s="27">
        <f t="shared" si="37"/>
        <v>1</v>
      </c>
    </row>
    <row r="111" spans="1:24" x14ac:dyDescent="0.25">
      <c r="A111" s="73" t="s">
        <v>128</v>
      </c>
      <c r="B111" s="86" t="str">
        <f>VLOOKUP(A111,Participanti!A:B,2,0)</f>
        <v>M</v>
      </c>
      <c r="C111" s="74">
        <v>4</v>
      </c>
      <c r="D111" s="75">
        <v>10.09</v>
      </c>
      <c r="E111" s="76">
        <v>3.4039351851851855E-2</v>
      </c>
      <c r="F111" s="76">
        <v>3.4062500000000002E-2</v>
      </c>
      <c r="G111" s="144">
        <f t="shared" si="59"/>
        <v>3.4050925925925929E-2</v>
      </c>
      <c r="H111" s="77">
        <v>61</v>
      </c>
      <c r="I111" s="17">
        <f t="shared" si="60"/>
        <v>3.3747201115882984E-3</v>
      </c>
      <c r="J111" s="115">
        <f t="shared" si="61"/>
        <v>2.4023809523809523</v>
      </c>
      <c r="K111" s="86">
        <f>IF(J111=0,0,IF(B111="F",VLOOKUP(I111,Barem!$G$2:$H$11,2,1),VLOOKUP(I111,Barem!$G$12:$H$21,2,1)))</f>
        <v>3</v>
      </c>
      <c r="L111" s="74" t="str">
        <f>VLOOKUP(C111,Barem!L:Q,6,0)</f>
        <v>V</v>
      </c>
      <c r="M111" s="14">
        <f t="shared" si="62"/>
        <v>0.25</v>
      </c>
      <c r="N111" s="14">
        <f t="shared" si="63"/>
        <v>0.75</v>
      </c>
      <c r="O111" s="55">
        <f t="shared" si="64"/>
        <v>0</v>
      </c>
      <c r="P111" s="31">
        <f>IF(D111&gt;21,VLOOKUP(D111,Barem!$S$1:$T$141,2,1),0)</f>
        <v>0</v>
      </c>
      <c r="Q111" s="31">
        <f>IF(D111&lt;1.609,0,IF(B111="F",VLOOKUP(I111,Barem!$W$2:$Y$13,2,1),VLOOKUP(I111,Barem!$W$14:$Y$25,2,1)))</f>
        <v>0</v>
      </c>
      <c r="R111" s="31">
        <f>VLOOKUP(A111,Participanti!A:C,3,0)</f>
        <v>0</v>
      </c>
      <c r="S111" s="25">
        <f t="shared" si="65"/>
        <v>2.850595238095238</v>
      </c>
      <c r="T111" s="95">
        <v>44351</v>
      </c>
      <c r="U111" s="13">
        <f t="shared" si="36"/>
        <v>1</v>
      </c>
      <c r="V111" s="86" t="str">
        <f>VLOOKUP(A111,Data_echipe!A:U,21,0)</f>
        <v>Flower power</v>
      </c>
      <c r="X111" s="27">
        <f t="shared" si="37"/>
        <v>1</v>
      </c>
    </row>
    <row r="112" spans="1:24" x14ac:dyDescent="0.25">
      <c r="A112" s="73" t="s">
        <v>153</v>
      </c>
      <c r="B112" s="86" t="str">
        <f>VLOOKUP(A112,Participanti!A:B,2,0)</f>
        <v>F</v>
      </c>
      <c r="C112" s="74">
        <v>4</v>
      </c>
      <c r="D112" s="75">
        <v>21.61</v>
      </c>
      <c r="E112" s="76">
        <v>9.5451388888888891E-2</v>
      </c>
      <c r="F112" s="76">
        <v>9.6319444444444444E-2</v>
      </c>
      <c r="G112" s="144">
        <f t="shared" si="59"/>
        <v>9.5885416666666667E-2</v>
      </c>
      <c r="H112" s="77">
        <v>239</v>
      </c>
      <c r="I112" s="17">
        <f t="shared" si="60"/>
        <v>4.4370854542650009E-3</v>
      </c>
      <c r="J112" s="115">
        <f t="shared" si="61"/>
        <v>5</v>
      </c>
      <c r="K112" s="86">
        <f>IF(J112=0,0,IF(B112="F",VLOOKUP(I112,Barem!$G$2:$H$11,2,1),VLOOKUP(I112,Barem!$G$12:$H$21,2,1)))</f>
        <v>1.5</v>
      </c>
      <c r="L112" s="119" t="s">
        <v>109</v>
      </c>
      <c r="M112" s="14">
        <f t="shared" si="62"/>
        <v>0.75</v>
      </c>
      <c r="N112" s="14">
        <f t="shared" si="63"/>
        <v>0.25</v>
      </c>
      <c r="O112" s="55">
        <f t="shared" si="64"/>
        <v>0.15933333333333333</v>
      </c>
      <c r="P112" s="31">
        <f>IF(D112&gt;21,VLOOKUP(D112,Barem!$S$1:$T$141,2,1),0)</f>
        <v>0</v>
      </c>
      <c r="Q112" s="31">
        <f>IF(D112&lt;1.609,0,IF(B112="F",VLOOKUP(I112,Barem!$W$2:$Y$13,2,1),VLOOKUP(I112,Barem!$W$14:$Y$25,2,1)))</f>
        <v>0</v>
      </c>
      <c r="R112" s="31">
        <f>VLOOKUP(A112,Participanti!A:C,3,0)</f>
        <v>0</v>
      </c>
      <c r="S112" s="25">
        <f t="shared" si="65"/>
        <v>4.2843333333333335</v>
      </c>
      <c r="T112" s="95">
        <v>44353</v>
      </c>
      <c r="U112" s="13">
        <f t="shared" si="36"/>
        <v>1</v>
      </c>
      <c r="V112" s="86" t="str">
        <f>VLOOKUP(A112,Data_echipe!A:U,21,0)</f>
        <v>Flower power</v>
      </c>
      <c r="X112" s="27">
        <f t="shared" si="37"/>
        <v>1</v>
      </c>
    </row>
    <row r="113" spans="1:24" x14ac:dyDescent="0.25">
      <c r="A113" s="73" t="s">
        <v>67</v>
      </c>
      <c r="B113" s="86" t="str">
        <f>VLOOKUP(A113,Participanti!A:B,2,0)</f>
        <v>M</v>
      </c>
      <c r="C113" s="74">
        <v>4</v>
      </c>
      <c r="D113" s="75">
        <v>8</v>
      </c>
      <c r="E113" s="76">
        <v>2.6030092592592594E-2</v>
      </c>
      <c r="F113" s="76">
        <v>2.6284722222222223E-2</v>
      </c>
      <c r="G113" s="144">
        <f t="shared" si="59"/>
        <v>2.6157407407407407E-2</v>
      </c>
      <c r="H113" s="77">
        <v>32</v>
      </c>
      <c r="I113" s="17">
        <f t="shared" si="60"/>
        <v>3.2696759259259259E-3</v>
      </c>
      <c r="J113" s="115">
        <f t="shared" si="61"/>
        <v>1.9047619047619047</v>
      </c>
      <c r="K113" s="86">
        <f>IF(J113=0,0,IF(B113="F",VLOOKUP(I113,Barem!$G$2:$H$11,2,1),VLOOKUP(I113,Barem!$G$12:$H$21,2,1)))</f>
        <v>3.5</v>
      </c>
      <c r="L113" s="74" t="str">
        <f>VLOOKUP(C113,Barem!L:Q,6,0)</f>
        <v>V</v>
      </c>
      <c r="M113" s="14">
        <f t="shared" si="62"/>
        <v>0.25</v>
      </c>
      <c r="N113" s="14">
        <f t="shared" si="63"/>
        <v>0.75</v>
      </c>
      <c r="O113" s="55">
        <f t="shared" si="64"/>
        <v>0</v>
      </c>
      <c r="P113" s="31">
        <f>IF(D113&gt;21,VLOOKUP(D113,Barem!$S$1:$T$141,2,1),0)</f>
        <v>0</v>
      </c>
      <c r="Q113" s="31">
        <f>IF(D113&lt;1.609,0,IF(B113="F",VLOOKUP(I113,Barem!$W$2:$Y$13,2,1),VLOOKUP(I113,Barem!$W$14:$Y$25,2,1)))</f>
        <v>0</v>
      </c>
      <c r="R113" s="31">
        <f>VLOOKUP(A113,Participanti!A:C,3,0)</f>
        <v>0</v>
      </c>
      <c r="S113" s="25">
        <f t="shared" si="65"/>
        <v>3.1011904761904763</v>
      </c>
      <c r="T113" s="95">
        <v>44348</v>
      </c>
      <c r="U113" s="13">
        <f t="shared" si="36"/>
        <v>1</v>
      </c>
      <c r="V113" s="86" t="str">
        <f>VLOOKUP(A113,Data_echipe!A:U,21,0)</f>
        <v>Flower power</v>
      </c>
      <c r="X113" s="27">
        <f t="shared" si="37"/>
        <v>1</v>
      </c>
    </row>
    <row r="114" spans="1:24" x14ac:dyDescent="0.25">
      <c r="A114" s="73" t="s">
        <v>220</v>
      </c>
      <c r="B114" s="86" t="str">
        <f>VLOOKUP(A114,Participanti!A:B,2,0)</f>
        <v>M</v>
      </c>
      <c r="C114" s="74">
        <v>4</v>
      </c>
      <c r="D114" s="75">
        <v>30.04</v>
      </c>
      <c r="E114" s="76">
        <v>9.9849537037037028E-2</v>
      </c>
      <c r="F114" s="76">
        <v>9.9849537037037028E-2</v>
      </c>
      <c r="G114" s="144">
        <f t="shared" si="59"/>
        <v>9.9849537037037028E-2</v>
      </c>
      <c r="H114" s="77">
        <v>176</v>
      </c>
      <c r="I114" s="17">
        <f t="shared" si="60"/>
        <v>3.3238860531636829E-3</v>
      </c>
      <c r="J114" s="115">
        <f t="shared" si="61"/>
        <v>5</v>
      </c>
      <c r="K114" s="86">
        <f>IF(J114=0,0,IF(B114="F",VLOOKUP(I114,Barem!$G$2:$H$11,2,1),VLOOKUP(I114,Barem!$G$12:$H$21,2,1)))</f>
        <v>3</v>
      </c>
      <c r="L114" s="119" t="s">
        <v>109</v>
      </c>
      <c r="M114" s="14">
        <f t="shared" si="62"/>
        <v>0.75</v>
      </c>
      <c r="N114" s="14">
        <f t="shared" si="63"/>
        <v>0.25</v>
      </c>
      <c r="O114" s="55">
        <f t="shared" si="64"/>
        <v>0.11733333333333333</v>
      </c>
      <c r="P114" s="31">
        <f>IF(D114&gt;21,VLOOKUP(D114,Barem!$S$1:$T$141,2,1),0)</f>
        <v>0.4</v>
      </c>
      <c r="Q114" s="31">
        <f>IF(D114&lt;1.609,0,IF(B114="F",VLOOKUP(I114,Barem!$W$2:$Y$13,2,1),VLOOKUP(I114,Barem!$W$14:$Y$25,2,1)))</f>
        <v>0</v>
      </c>
      <c r="R114" s="31">
        <f>VLOOKUP(A114,Participanti!A:C,3,0)</f>
        <v>0</v>
      </c>
      <c r="S114" s="25">
        <f t="shared" si="65"/>
        <v>5.0173333333333341</v>
      </c>
      <c r="T114" s="95">
        <v>44349</v>
      </c>
      <c r="U114" s="13">
        <f t="shared" si="36"/>
        <v>1</v>
      </c>
      <c r="V114" s="86" t="e">
        <f>VLOOKUP(A114,Data_echipe!A:U,21,0)</f>
        <v>#N/A</v>
      </c>
      <c r="X114" s="27">
        <f t="shared" si="37"/>
        <v>1</v>
      </c>
    </row>
    <row r="115" spans="1:24" x14ac:dyDescent="0.25">
      <c r="A115" s="73" t="s">
        <v>111</v>
      </c>
      <c r="B115" s="86" t="str">
        <f>VLOOKUP(A115,Participanti!A:B,2,0)</f>
        <v>M</v>
      </c>
      <c r="C115" s="74">
        <v>4</v>
      </c>
      <c r="D115" s="75">
        <v>40.200000000000003</v>
      </c>
      <c r="E115" s="76">
        <v>0.20077546296296298</v>
      </c>
      <c r="F115" s="76">
        <v>0.20939814814814817</v>
      </c>
      <c r="G115" s="144">
        <f t="shared" si="59"/>
        <v>0.20508680555555558</v>
      </c>
      <c r="H115" s="77">
        <v>1631</v>
      </c>
      <c r="I115" s="17">
        <f t="shared" si="60"/>
        <v>5.1016618297401884E-3</v>
      </c>
      <c r="J115" s="115">
        <f t="shared" si="61"/>
        <v>5</v>
      </c>
      <c r="K115" s="86">
        <f>IF(J115=0,0,IF(B115="F",VLOOKUP(I115,Barem!$G$2:$H$11,2,1),VLOOKUP(I115,Barem!$G$12:$H$21,2,1)))</f>
        <v>1</v>
      </c>
      <c r="L115" s="119" t="s">
        <v>109</v>
      </c>
      <c r="M115" s="14">
        <f t="shared" si="62"/>
        <v>0.75</v>
      </c>
      <c r="N115" s="14">
        <f t="shared" si="63"/>
        <v>0.25</v>
      </c>
      <c r="O115" s="55">
        <f t="shared" si="64"/>
        <v>1.0873333333333333</v>
      </c>
      <c r="P115" s="31">
        <f>IF(D115&gt;21,VLOOKUP(D115,Barem!$S$1:$T$141,2,1),0)</f>
        <v>0.9</v>
      </c>
      <c r="Q115" s="31">
        <f>IF(D115&lt;1.609,0,IF(B115="F",VLOOKUP(I115,Barem!$W$2:$Y$13,2,1),VLOOKUP(I115,Barem!$W$14:$Y$25,2,1)))</f>
        <v>0</v>
      </c>
      <c r="R115" s="31">
        <f>VLOOKUP(A115,Participanti!A:C,3,0)</f>
        <v>0</v>
      </c>
      <c r="S115" s="25">
        <f t="shared" si="65"/>
        <v>5.9873333333333338</v>
      </c>
      <c r="T115" s="95">
        <v>44352</v>
      </c>
      <c r="U115" s="13">
        <f t="shared" si="36"/>
        <v>1</v>
      </c>
      <c r="V115" s="86" t="str">
        <f>VLOOKUP(A115,Data_echipe!A:U,21,0)</f>
        <v>UltrașiiSYR</v>
      </c>
      <c r="X115" s="27">
        <f t="shared" si="37"/>
        <v>1</v>
      </c>
    </row>
    <row r="116" spans="1:24" x14ac:dyDescent="0.25">
      <c r="A116" s="73" t="s">
        <v>52</v>
      </c>
      <c r="B116" s="86" t="str">
        <f>VLOOKUP(A116,Participanti!A:B,2,0)</f>
        <v>M</v>
      </c>
      <c r="C116" s="74">
        <v>4</v>
      </c>
      <c r="D116" s="75">
        <v>12.14</v>
      </c>
      <c r="E116" s="76">
        <v>4.7974537037037045E-2</v>
      </c>
      <c r="F116" s="76">
        <v>5.1238425925925923E-2</v>
      </c>
      <c r="G116" s="144">
        <f t="shared" si="59"/>
        <v>4.9606481481481488E-2</v>
      </c>
      <c r="H116" s="77">
        <v>8</v>
      </c>
      <c r="I116" s="17">
        <f t="shared" si="60"/>
        <v>4.0862011105009463E-3</v>
      </c>
      <c r="J116" s="115">
        <f t="shared" si="61"/>
        <v>2.8904761904761904</v>
      </c>
      <c r="K116" s="86">
        <f>IF(J116=0,0,IF(B116="F",VLOOKUP(I116,Barem!$G$2:$H$11,2,1),VLOOKUP(I116,Barem!$G$12:$H$21,2,1)))</f>
        <v>1.5</v>
      </c>
      <c r="L116" s="74" t="str">
        <f>VLOOKUP(C116,Barem!L:Q,6,0)</f>
        <v>V</v>
      </c>
      <c r="M116" s="14">
        <f t="shared" si="62"/>
        <v>0.25</v>
      </c>
      <c r="N116" s="14">
        <f t="shared" si="63"/>
        <v>0.75</v>
      </c>
      <c r="O116" s="55">
        <f t="shared" si="64"/>
        <v>0</v>
      </c>
      <c r="P116" s="31">
        <f>IF(D116&gt;21,VLOOKUP(D116,Barem!$S$1:$T$141,2,1),0)</f>
        <v>0</v>
      </c>
      <c r="Q116" s="31">
        <f>IF(D116&lt;1.609,0,IF(B116="F",VLOOKUP(I116,Barem!$W$2:$Y$13,2,1),VLOOKUP(I116,Barem!$W$14:$Y$25,2,1)))</f>
        <v>0</v>
      </c>
      <c r="R116" s="31">
        <f>VLOOKUP(A116,Participanti!A:C,3,0)</f>
        <v>0</v>
      </c>
      <c r="S116" s="25">
        <f t="shared" si="65"/>
        <v>1.8476190476190477</v>
      </c>
      <c r="T116" s="95">
        <v>44353</v>
      </c>
      <c r="U116" s="13">
        <f t="shared" si="36"/>
        <v>1</v>
      </c>
      <c r="V116" s="86" t="e">
        <f>VLOOKUP(A116,Data_echipe!A:U,21,0)</f>
        <v>#N/A</v>
      </c>
      <c r="X116" s="27">
        <f t="shared" si="37"/>
        <v>1</v>
      </c>
    </row>
    <row r="117" spans="1:24" x14ac:dyDescent="0.25">
      <c r="A117" s="73" t="s">
        <v>60</v>
      </c>
      <c r="B117" s="86" t="str">
        <f>VLOOKUP(A117,Participanti!A:B,2,0)</f>
        <v>M</v>
      </c>
      <c r="C117" s="74">
        <v>4</v>
      </c>
      <c r="D117" s="75">
        <v>19.36</v>
      </c>
      <c r="E117" s="76">
        <v>9.1805555555555543E-2</v>
      </c>
      <c r="F117" s="76">
        <v>9.2060185185185175E-2</v>
      </c>
      <c r="G117" s="144">
        <f t="shared" si="59"/>
        <v>9.1932870370370359E-2</v>
      </c>
      <c r="H117" s="77">
        <v>163</v>
      </c>
      <c r="I117" s="17">
        <f t="shared" si="60"/>
        <v>4.7485986761554941E-3</v>
      </c>
      <c r="J117" s="115">
        <f t="shared" si="61"/>
        <v>4.6095238095238091</v>
      </c>
      <c r="K117" s="86">
        <f>IF(J117=0,0,IF(B117="F",VLOOKUP(I117,Barem!$G$2:$H$11,2,1),VLOOKUP(I117,Barem!$G$12:$H$21,2,1)))</f>
        <v>1</v>
      </c>
      <c r="L117" s="74" t="str">
        <f>VLOOKUP(C117,Barem!L:Q,6,0)</f>
        <v>V</v>
      </c>
      <c r="M117" s="14">
        <f t="shared" si="62"/>
        <v>0.25</v>
      </c>
      <c r="N117" s="14">
        <f t="shared" si="63"/>
        <v>0.75</v>
      </c>
      <c r="O117" s="55">
        <f t="shared" si="64"/>
        <v>0.10866666666666666</v>
      </c>
      <c r="P117" s="31">
        <f>IF(D117&gt;21,VLOOKUP(D117,Barem!$S$1:$T$141,2,1),0)</f>
        <v>0</v>
      </c>
      <c r="Q117" s="31">
        <f>IF(D117&lt;1.609,0,IF(B117="F",VLOOKUP(I117,Barem!$W$2:$Y$13,2,1),VLOOKUP(I117,Barem!$W$14:$Y$25,2,1)))</f>
        <v>0</v>
      </c>
      <c r="R117" s="31">
        <f>VLOOKUP(A117,Participanti!A:C,3,0)</f>
        <v>0</v>
      </c>
      <c r="S117" s="25">
        <f t="shared" si="65"/>
        <v>2.011047619047619</v>
      </c>
      <c r="T117" s="95">
        <v>44353</v>
      </c>
      <c r="U117" s="13">
        <f t="shared" si="36"/>
        <v>1</v>
      </c>
      <c r="V117" s="86" t="e">
        <f>VLOOKUP(A117,Data_echipe!A:U,21,0)</f>
        <v>#N/A</v>
      </c>
      <c r="X117" s="27">
        <f t="shared" si="37"/>
        <v>1</v>
      </c>
    </row>
    <row r="118" spans="1:24" x14ac:dyDescent="0.25">
      <c r="A118" s="73" t="s">
        <v>119</v>
      </c>
      <c r="B118" s="86" t="str">
        <f>VLOOKUP(A118,Participanti!A:B,2,0)</f>
        <v>M</v>
      </c>
      <c r="C118" s="74">
        <v>4</v>
      </c>
      <c r="D118" s="75">
        <v>10.050000000000001</v>
      </c>
      <c r="E118" s="76">
        <v>3.0416666666666665E-2</v>
      </c>
      <c r="F118" s="76">
        <v>3.125E-2</v>
      </c>
      <c r="G118" s="144">
        <f t="shared" si="59"/>
        <v>3.0833333333333331E-2</v>
      </c>
      <c r="H118" s="77">
        <v>0</v>
      </c>
      <c r="I118" s="17">
        <f t="shared" si="60"/>
        <v>3.0679933665008286E-3</v>
      </c>
      <c r="J118" s="115">
        <f t="shared" si="61"/>
        <v>2.3928571428571428</v>
      </c>
      <c r="K118" s="86">
        <f>IF(J118=0,0,IF(B118="F",VLOOKUP(I118,Barem!$G$2:$H$11,2,1),VLOOKUP(I118,Barem!$G$12:$H$21,2,1)))</f>
        <v>4</v>
      </c>
      <c r="L118" s="74" t="str">
        <f>VLOOKUP(C118,Barem!L:Q,6,0)</f>
        <v>V</v>
      </c>
      <c r="M118" s="14">
        <f t="shared" si="62"/>
        <v>0.25</v>
      </c>
      <c r="N118" s="14">
        <f t="shared" si="63"/>
        <v>0.75</v>
      </c>
      <c r="O118" s="55">
        <f t="shared" si="64"/>
        <v>0</v>
      </c>
      <c r="P118" s="31">
        <f>IF(D118&gt;21,VLOOKUP(D118,Barem!$S$1:$T$141,2,1),0)</f>
        <v>0</v>
      </c>
      <c r="Q118" s="31">
        <f>IF(D118&lt;1.609,0,IF(B118="F",VLOOKUP(I118,Barem!$W$2:$Y$13,2,1),VLOOKUP(I118,Barem!$W$14:$Y$25,2,1)))</f>
        <v>0</v>
      </c>
      <c r="R118" s="31">
        <f>VLOOKUP(A118,Participanti!A:C,3,0)</f>
        <v>0</v>
      </c>
      <c r="S118" s="25">
        <f t="shared" si="65"/>
        <v>3.5982142857142856</v>
      </c>
      <c r="T118" s="95">
        <v>44351</v>
      </c>
      <c r="U118" s="13">
        <f t="shared" si="36"/>
        <v>1</v>
      </c>
      <c r="V118" s="86" t="str">
        <f>VLOOKUP(A118,Data_echipe!A:U,21,0)</f>
        <v>Flower power</v>
      </c>
      <c r="X118" s="27">
        <f t="shared" si="37"/>
        <v>1</v>
      </c>
    </row>
    <row r="119" spans="1:24" x14ac:dyDescent="0.25">
      <c r="A119" s="73" t="s">
        <v>103</v>
      </c>
      <c r="B119" s="86" t="str">
        <f>VLOOKUP(A119,Participanti!A:B,2,0)</f>
        <v>F</v>
      </c>
      <c r="C119" s="74">
        <v>4</v>
      </c>
      <c r="D119" s="75">
        <v>21.02</v>
      </c>
      <c r="E119" s="76">
        <v>8.2962962962962961E-2</v>
      </c>
      <c r="F119" s="76">
        <v>8.8449074074074083E-2</v>
      </c>
      <c r="G119" s="144">
        <f t="shared" si="59"/>
        <v>8.5706018518518529E-2</v>
      </c>
      <c r="H119" s="77">
        <v>0</v>
      </c>
      <c r="I119" s="17">
        <f t="shared" si="60"/>
        <v>4.0773557810903204E-3</v>
      </c>
      <c r="J119" s="115">
        <f t="shared" si="61"/>
        <v>5</v>
      </c>
      <c r="K119" s="86">
        <f>IF(J119=0,0,IF(B119="F",VLOOKUP(I119,Barem!$G$2:$H$11,2,1),VLOOKUP(I119,Barem!$G$12:$H$21,2,1)))</f>
        <v>2</v>
      </c>
      <c r="L119" s="119" t="s">
        <v>109</v>
      </c>
      <c r="M119" s="14">
        <f t="shared" si="62"/>
        <v>0.75</v>
      </c>
      <c r="N119" s="14">
        <f t="shared" si="63"/>
        <v>0.25</v>
      </c>
      <c r="O119" s="55">
        <f t="shared" si="64"/>
        <v>0</v>
      </c>
      <c r="P119" s="31">
        <f>IF(D119&gt;21,VLOOKUP(D119,Barem!$S$1:$T$141,2,1),0)</f>
        <v>0</v>
      </c>
      <c r="Q119" s="31">
        <f>IF(D119&lt;1.609,0,IF(B119="F",VLOOKUP(I119,Barem!$W$2:$Y$13,2,1),VLOOKUP(I119,Barem!$W$14:$Y$25,2,1)))</f>
        <v>0</v>
      </c>
      <c r="R119" s="31">
        <f>VLOOKUP(A119,Participanti!A:C,3,0)</f>
        <v>0</v>
      </c>
      <c r="S119" s="25">
        <f t="shared" si="65"/>
        <v>4.25</v>
      </c>
      <c r="T119" s="95">
        <v>44353</v>
      </c>
      <c r="U119" s="13">
        <f t="shared" si="36"/>
        <v>1</v>
      </c>
      <c r="V119" s="86" t="str">
        <f>VLOOKUP(A119,Data_echipe!A:U,21,0)</f>
        <v>UltrașiiSYR</v>
      </c>
      <c r="X119" s="27">
        <f t="shared" si="37"/>
        <v>1</v>
      </c>
    </row>
    <row r="120" spans="1:24" x14ac:dyDescent="0.25">
      <c r="A120" s="73" t="s">
        <v>50</v>
      </c>
      <c r="B120" s="86" t="str">
        <f>VLOOKUP(A120,Participanti!A:B,2,0)</f>
        <v>M</v>
      </c>
      <c r="C120" s="74">
        <v>4</v>
      </c>
      <c r="D120" s="75">
        <v>13.46</v>
      </c>
      <c r="E120" s="76">
        <v>5.5729166666666663E-2</v>
      </c>
      <c r="F120" s="76">
        <v>5.5833333333333325E-2</v>
      </c>
      <c r="G120" s="144">
        <f t="shared" si="59"/>
        <v>5.5781249999999991E-2</v>
      </c>
      <c r="H120" s="77">
        <v>286</v>
      </c>
      <c r="I120" s="17">
        <f t="shared" si="60"/>
        <v>4.1442236255572057E-3</v>
      </c>
      <c r="J120" s="115">
        <f t="shared" si="61"/>
        <v>3.2047619047619049</v>
      </c>
      <c r="K120" s="86">
        <f>IF(J120=0,0,IF(B120="F",VLOOKUP(I120,Barem!$G$2:$H$11,2,1),VLOOKUP(I120,Barem!$G$12:$H$21,2,1)))</f>
        <v>1.5</v>
      </c>
      <c r="L120" s="119" t="s">
        <v>109</v>
      </c>
      <c r="M120" s="14">
        <f t="shared" si="62"/>
        <v>0.75</v>
      </c>
      <c r="N120" s="14">
        <f t="shared" si="63"/>
        <v>0.25</v>
      </c>
      <c r="O120" s="55">
        <f t="shared" si="64"/>
        <v>0.19066666666666668</v>
      </c>
      <c r="P120" s="31">
        <f>IF(D120&gt;21,VLOOKUP(D120,Barem!$S$1:$T$141,2,1),0)</f>
        <v>0</v>
      </c>
      <c r="Q120" s="31">
        <f>IF(D120&lt;1.609,0,IF(B120="F",VLOOKUP(I120,Barem!$W$2:$Y$13,2,1),VLOOKUP(I120,Barem!$W$14:$Y$25,2,1)))</f>
        <v>0</v>
      </c>
      <c r="R120" s="31">
        <f>VLOOKUP(A120,Participanti!A:C,3,0)</f>
        <v>0.4</v>
      </c>
      <c r="S120" s="25">
        <f t="shared" si="65"/>
        <v>3.3692380952380949</v>
      </c>
      <c r="T120" s="95">
        <v>44353</v>
      </c>
      <c r="U120" s="13">
        <f t="shared" si="36"/>
        <v>1</v>
      </c>
      <c r="V120" s="86" t="str">
        <f>VLOOKUP(A120,Data_echipe!A:U,21,0)</f>
        <v>UltrașiiSYR</v>
      </c>
      <c r="X120" s="27">
        <f t="shared" si="37"/>
        <v>1</v>
      </c>
    </row>
    <row r="121" spans="1:24" x14ac:dyDescent="0.25">
      <c r="A121" s="73" t="s">
        <v>157</v>
      </c>
      <c r="B121" s="86" t="str">
        <f>VLOOKUP(A121,Participanti!A:B,2,0)</f>
        <v>F</v>
      </c>
      <c r="C121" s="74">
        <v>4</v>
      </c>
      <c r="D121" s="75">
        <v>4.7</v>
      </c>
      <c r="E121" s="76">
        <v>1.6631944444444446E-2</v>
      </c>
      <c r="F121" s="76">
        <v>1.6631944444444446E-2</v>
      </c>
      <c r="G121" s="144">
        <f t="shared" si="59"/>
        <v>1.6631944444444446E-2</v>
      </c>
      <c r="H121" s="77">
        <v>51</v>
      </c>
      <c r="I121" s="17">
        <f t="shared" si="60"/>
        <v>3.5387115839243502E-3</v>
      </c>
      <c r="J121" s="115">
        <f t="shared" si="61"/>
        <v>1.175</v>
      </c>
      <c r="K121" s="86">
        <f>IF(J121=0,0,IF(B121="F",VLOOKUP(I121,Barem!$G$2:$H$11,2,1),VLOOKUP(I121,Barem!$G$12:$H$21,2,1)))</f>
        <v>3.5</v>
      </c>
      <c r="L121" s="74" t="str">
        <f>VLOOKUP(C121,Barem!L:Q,6,0)</f>
        <v>V</v>
      </c>
      <c r="M121" s="14">
        <f t="shared" si="62"/>
        <v>0.25</v>
      </c>
      <c r="N121" s="14">
        <f t="shared" si="63"/>
        <v>0.75</v>
      </c>
      <c r="O121" s="55">
        <f t="shared" si="64"/>
        <v>0</v>
      </c>
      <c r="P121" s="31">
        <f>IF(D121&gt;21,VLOOKUP(D121,Barem!$S$1:$T$141,2,1),0)</f>
        <v>0</v>
      </c>
      <c r="Q121" s="31">
        <f>IF(D121&lt;1.609,0,IF(B121="F",VLOOKUP(I121,Barem!$W$2:$Y$13,2,1),VLOOKUP(I121,Barem!$W$14:$Y$25,2,1)))</f>
        <v>0</v>
      </c>
      <c r="R121" s="31">
        <f>VLOOKUP(A121,Participanti!A:C,3,0)</f>
        <v>0</v>
      </c>
      <c r="S121" s="25">
        <f t="shared" si="65"/>
        <v>2.9187500000000002</v>
      </c>
      <c r="T121" s="95">
        <v>44353</v>
      </c>
      <c r="U121" s="13">
        <f t="shared" si="36"/>
        <v>1</v>
      </c>
      <c r="V121" s="86" t="str">
        <f>VLOOKUP(A121,Data_echipe!A:U,21,0)</f>
        <v>Flower power</v>
      </c>
      <c r="X121" s="27">
        <f t="shared" si="37"/>
        <v>1</v>
      </c>
    </row>
    <row r="122" spans="1:24" x14ac:dyDescent="0.25">
      <c r="A122" s="73" t="s">
        <v>53</v>
      </c>
      <c r="B122" s="86" t="str">
        <f>VLOOKUP(A122,Participanti!A:B,2,0)</f>
        <v>M</v>
      </c>
      <c r="C122" s="74">
        <v>4</v>
      </c>
      <c r="D122" s="75">
        <v>28</v>
      </c>
      <c r="E122" s="76">
        <v>0.11362268518518519</v>
      </c>
      <c r="F122" s="76">
        <v>0.12320601851851852</v>
      </c>
      <c r="G122" s="144">
        <f t="shared" si="59"/>
        <v>0.11841435185185185</v>
      </c>
      <c r="H122" s="77">
        <v>1035</v>
      </c>
      <c r="I122" s="17">
        <f t="shared" si="60"/>
        <v>4.2290839947089947E-3</v>
      </c>
      <c r="J122" s="115">
        <f t="shared" si="61"/>
        <v>5</v>
      </c>
      <c r="K122" s="86">
        <f>IF(J122=0,0,IF(B122="F",VLOOKUP(I122,Barem!$G$2:$H$11,2,1),VLOOKUP(I122,Barem!$G$12:$H$21,2,1)))</f>
        <v>1</v>
      </c>
      <c r="L122" s="119" t="s">
        <v>109</v>
      </c>
      <c r="M122" s="14">
        <f t="shared" si="62"/>
        <v>0.75</v>
      </c>
      <c r="N122" s="14">
        <f t="shared" si="63"/>
        <v>0.25</v>
      </c>
      <c r="O122" s="55">
        <f t="shared" si="64"/>
        <v>0.69</v>
      </c>
      <c r="P122" s="31">
        <f>IF(D122&gt;21,VLOOKUP(D122,Barem!$S$1:$T$141,2,1),0)</f>
        <v>0.3</v>
      </c>
      <c r="Q122" s="31">
        <f>IF(D122&lt;1.609,0,IF(B122="F",VLOOKUP(I122,Barem!$W$2:$Y$13,2,1),VLOOKUP(I122,Barem!$W$14:$Y$25,2,1)))</f>
        <v>0</v>
      </c>
      <c r="R122" s="31">
        <f>VLOOKUP(A122,Participanti!A:C,3,0)</f>
        <v>0</v>
      </c>
      <c r="S122" s="25">
        <f t="shared" si="65"/>
        <v>4.9899999999999993</v>
      </c>
      <c r="T122" s="95">
        <v>44353</v>
      </c>
      <c r="U122" s="13">
        <f t="shared" si="36"/>
        <v>1</v>
      </c>
      <c r="V122" s="86" t="str">
        <f>VLOOKUP(A122,Data_echipe!A:U,21,0)</f>
        <v>UltrașiiSYR</v>
      </c>
      <c r="X122" s="27">
        <f t="shared" si="37"/>
        <v>1</v>
      </c>
    </row>
    <row r="123" spans="1:24" x14ac:dyDescent="0.25">
      <c r="A123" s="73" t="s">
        <v>43</v>
      </c>
      <c r="B123" s="86" t="str">
        <f>VLOOKUP(A123,Participanti!A:B,2,0)</f>
        <v>M</v>
      </c>
      <c r="C123" s="74">
        <v>4</v>
      </c>
      <c r="D123" s="75">
        <v>16.010000000000002</v>
      </c>
      <c r="E123" s="76">
        <v>6.2557870370370375E-2</v>
      </c>
      <c r="F123" s="76">
        <v>7.2337962962962965E-2</v>
      </c>
      <c r="G123" s="144">
        <f t="shared" si="59"/>
        <v>6.7447916666666663E-2</v>
      </c>
      <c r="H123" s="77">
        <v>134</v>
      </c>
      <c r="I123" s="17">
        <f t="shared" si="60"/>
        <v>4.2128617530709962E-3</v>
      </c>
      <c r="J123" s="115">
        <f t="shared" si="61"/>
        <v>3.8119047619047621</v>
      </c>
      <c r="K123" s="86">
        <f>IF(J123=0,0,IF(B123="F",VLOOKUP(I123,Barem!$G$2:$H$11,2,1),VLOOKUP(I123,Barem!$G$12:$H$21,2,1)))</f>
        <v>1</v>
      </c>
      <c r="L123" s="74" t="str">
        <f>VLOOKUP(C123,Barem!L:Q,6,0)</f>
        <v>V</v>
      </c>
      <c r="M123" s="14">
        <f t="shared" si="62"/>
        <v>0.25</v>
      </c>
      <c r="N123" s="14">
        <f t="shared" si="63"/>
        <v>0.75</v>
      </c>
      <c r="O123" s="55">
        <f t="shared" si="64"/>
        <v>8.9333333333333334E-2</v>
      </c>
      <c r="P123" s="31">
        <f>IF(D123&gt;21,VLOOKUP(D123,Barem!$S$1:$T$141,2,1),0)</f>
        <v>0</v>
      </c>
      <c r="Q123" s="31">
        <f>IF(D123&lt;1.609,0,IF(B123="F",VLOOKUP(I123,Barem!$W$2:$Y$13,2,1),VLOOKUP(I123,Barem!$W$14:$Y$25,2,1)))</f>
        <v>0</v>
      </c>
      <c r="R123" s="31">
        <f>VLOOKUP(A123,Participanti!A:C,3,0)</f>
        <v>0</v>
      </c>
      <c r="S123" s="25">
        <f t="shared" si="65"/>
        <v>1.7923095238095237</v>
      </c>
      <c r="T123" s="95">
        <v>44349</v>
      </c>
      <c r="U123" s="13">
        <f t="shared" si="36"/>
        <v>1</v>
      </c>
      <c r="V123" s="86" t="str">
        <f>VLOOKUP(A123,Data_echipe!A:U,21,0)</f>
        <v>Flower power</v>
      </c>
      <c r="X123" s="27">
        <f t="shared" si="37"/>
        <v>1</v>
      </c>
    </row>
    <row r="124" spans="1:24" x14ac:dyDescent="0.25">
      <c r="A124" s="120" t="s">
        <v>213</v>
      </c>
      <c r="B124" s="121" t="str">
        <f>VLOOKUP(A124,Participanti!A:B,2,0)</f>
        <v>F</v>
      </c>
      <c r="C124" s="122">
        <v>4</v>
      </c>
      <c r="D124" s="123">
        <v>9.01</v>
      </c>
      <c r="E124" s="124">
        <v>4.189814814814815E-2</v>
      </c>
      <c r="F124" s="124">
        <v>6.4965277777777775E-2</v>
      </c>
      <c r="G124" s="145">
        <f t="shared" si="59"/>
        <v>5.3431712962962966E-2</v>
      </c>
      <c r="H124" s="125">
        <v>6</v>
      </c>
      <c r="I124" s="126">
        <f t="shared" si="60"/>
        <v>5.9302678094298516E-3</v>
      </c>
      <c r="J124" s="127">
        <f t="shared" si="61"/>
        <v>2.2524999999999999</v>
      </c>
      <c r="K124" s="121">
        <f>IF(J124=0,0,IF(B124="F",VLOOKUP(I124,Barem!$G$2:$H$11,2,1),VLOOKUP(I124,Barem!$G$12:$H$21,2,1)))</f>
        <v>1</v>
      </c>
      <c r="L124" s="135" t="s">
        <v>109</v>
      </c>
      <c r="M124" s="128">
        <f t="shared" si="62"/>
        <v>0.75</v>
      </c>
      <c r="N124" s="128">
        <f t="shared" si="63"/>
        <v>0.25</v>
      </c>
      <c r="O124" s="129">
        <f t="shared" si="64"/>
        <v>0</v>
      </c>
      <c r="P124" s="130">
        <f>IF(D124&gt;21,VLOOKUP(D124,Barem!$S$1:$T$141,2,1),0)</f>
        <v>0</v>
      </c>
      <c r="Q124" s="130">
        <f>IF(D124&lt;1.609,0,IF(B124="F",VLOOKUP(I124,Barem!$W$2:$Y$13,2,1),VLOOKUP(I124,Barem!$W$14:$Y$25,2,1)))</f>
        <v>0</v>
      </c>
      <c r="R124" s="130">
        <f>VLOOKUP(A124,Participanti!A:C,3,0)</f>
        <v>0</v>
      </c>
      <c r="S124" s="131">
        <f t="shared" si="65"/>
        <v>1.9393750000000001</v>
      </c>
      <c r="T124" s="132">
        <v>44350</v>
      </c>
      <c r="U124" s="133">
        <f t="shared" si="36"/>
        <v>1</v>
      </c>
      <c r="V124" s="121" t="e">
        <f>VLOOKUP(A124,Data_echipe!A:U,21,0)</f>
        <v>#N/A</v>
      </c>
      <c r="W124" s="134"/>
      <c r="X124" s="27">
        <f t="shared" si="37"/>
        <v>1</v>
      </c>
    </row>
    <row r="125" spans="1:24" x14ac:dyDescent="0.25">
      <c r="A125" s="73" t="s">
        <v>49</v>
      </c>
      <c r="B125" s="86" t="str">
        <f>VLOOKUP(A125,Participanti!A:B,2,0)</f>
        <v>M</v>
      </c>
      <c r="C125" s="74">
        <v>5</v>
      </c>
      <c r="D125" s="75">
        <v>15.01</v>
      </c>
      <c r="E125" s="76">
        <v>5.1631944444444446E-2</v>
      </c>
      <c r="F125" s="76">
        <v>5.1666666666666666E-2</v>
      </c>
      <c r="G125" s="144">
        <f>AVERAGE(E125:F125)</f>
        <v>5.1649305555555552E-2</v>
      </c>
      <c r="H125" s="77">
        <v>16</v>
      </c>
      <c r="I125" s="17">
        <f>G125/D125</f>
        <v>3.4409930416759195E-3</v>
      </c>
      <c r="J125" s="115">
        <f>IF(B125="F",IF(D125&lt;2.5,0,IF(D125&gt;19.99,5,D125/4)),IF(D125&lt;3,0, IF(D125&gt;20.99,5,D125/4.2)))</f>
        <v>3.5738095238095235</v>
      </c>
      <c r="K125" s="86">
        <f>IF(J125=0,0,IF(B125="F",VLOOKUP(I125,Barem!$G$2:$H$11,2,1),VLOOKUP(I125,Barem!$G$12:$H$21,2,1)))</f>
        <v>3</v>
      </c>
      <c r="L125" s="74" t="str">
        <f>VLOOKUP(C125,Barem!L:Q,6,0)</f>
        <v>D</v>
      </c>
      <c r="M125" s="14">
        <f>IF(OR(L125="P1",L125="P2",L125="P3"),"",IF(C125=15,0.5,IF(L125="D",0.75,0.25)))</f>
        <v>0.75</v>
      </c>
      <c r="N125" s="14">
        <f>IF(OR(L125="P1",L125="P2",L125="P3"),"",IF(C125=15,0.5,IF(L125="V",0.75,0.25)))</f>
        <v>0.25</v>
      </c>
      <c r="O125" s="55">
        <f>IF(H125&lt;-49,H125/1500,IF(H125&gt;99,H125/1500,0))</f>
        <v>0</v>
      </c>
      <c r="P125" s="31">
        <f>IF(D125&gt;21,VLOOKUP(D125,Barem!$S$1:$T$141,2,1),0)</f>
        <v>0</v>
      </c>
      <c r="Q125" s="31">
        <f>IF(D125&lt;1.609,0,IF(B125="F",VLOOKUP(I125,Barem!$W$2:$Y$13,2,1),VLOOKUP(I125,Barem!$W$14:$Y$25,2,1)))</f>
        <v>0</v>
      </c>
      <c r="R125" s="31">
        <f>VLOOKUP(A125,Participanti!A:C,3,0)</f>
        <v>0</v>
      </c>
      <c r="S125" s="25">
        <f>J125*M125+K125*N125+O125+P125+Q125+R125</f>
        <v>3.4303571428571429</v>
      </c>
      <c r="T125" s="95">
        <v>44354</v>
      </c>
      <c r="U125" s="13">
        <f t="shared" si="36"/>
        <v>1</v>
      </c>
      <c r="V125" s="86" t="str">
        <f>VLOOKUP(A125,Data_echipe!A:U,21,0)</f>
        <v>Flower power</v>
      </c>
      <c r="W125" s="27" t="s">
        <v>224</v>
      </c>
      <c r="X125" s="27">
        <f t="shared" si="37"/>
        <v>1</v>
      </c>
    </row>
    <row r="126" spans="1:24" x14ac:dyDescent="0.25">
      <c r="A126" s="73" t="s">
        <v>65</v>
      </c>
      <c r="B126" s="86" t="str">
        <f>VLOOKUP(A126,Participanti!A:B,2,0)</f>
        <v>M</v>
      </c>
      <c r="C126" s="74">
        <v>5</v>
      </c>
      <c r="D126" s="75">
        <v>3.09</v>
      </c>
      <c r="E126" s="76">
        <v>1.1481481481481483E-2</v>
      </c>
      <c r="F126" s="76">
        <v>1.1481481481481483E-2</v>
      </c>
      <c r="G126" s="144">
        <f>AVERAGE(E126:F126)</f>
        <v>1.1481481481481483E-2</v>
      </c>
      <c r="H126" s="77">
        <v>7</v>
      </c>
      <c r="I126" s="17">
        <f>G126/D126</f>
        <v>3.7156897998321952E-3</v>
      </c>
      <c r="J126" s="115">
        <f>IF(B126="F",IF(D126&lt;2.5,0,IF(D126&gt;19.99,5,D126/4)),IF(D126&lt;3,0, IF(D126&gt;20.99,5,D126/4.2)))</f>
        <v>0.73571428571428565</v>
      </c>
      <c r="K126" s="86">
        <f>IF(J126=0,0,IF(B126="F",VLOOKUP(I126,Barem!$G$2:$H$11,2,1),VLOOKUP(I126,Barem!$G$12:$H$21,2,1)))</f>
        <v>2</v>
      </c>
      <c r="L126" s="119" t="s">
        <v>110</v>
      </c>
      <c r="M126" s="14">
        <f>IF(OR(L126="P1",L126="P2",L126="P3"),"",IF(C126=15,0.5,IF(L126="D",0.75,0.25)))</f>
        <v>0.25</v>
      </c>
      <c r="N126" s="14">
        <f>IF(OR(L126="P1",L126="P2",L126="P3"),"",IF(C126=15,0.5,IF(L126="V",0.75,0.25)))</f>
        <v>0.75</v>
      </c>
      <c r="O126" s="55">
        <f>IF(H126&lt;-49,H126/1500,IF(H126&gt;99,H126/1500,0))</f>
        <v>0</v>
      </c>
      <c r="P126" s="31">
        <f>IF(D126&gt;21,VLOOKUP(D126,Barem!$S$1:$T$141,2,1),0)</f>
        <v>0</v>
      </c>
      <c r="Q126" s="31">
        <f>IF(D126&lt;1.609,0,IF(B126="F",VLOOKUP(I126,Barem!$W$2:$Y$13,2,1),VLOOKUP(I126,Barem!$W$14:$Y$25,2,1)))</f>
        <v>0</v>
      </c>
      <c r="R126" s="31">
        <f>VLOOKUP(A126,Participanti!A:C,3,0)</f>
        <v>0</v>
      </c>
      <c r="S126" s="25">
        <f>J126*M126+K126*N126+O126+P126+Q126+R126</f>
        <v>1.6839285714285714</v>
      </c>
      <c r="T126" s="95">
        <v>44360</v>
      </c>
      <c r="U126" s="13">
        <f t="shared" si="36"/>
        <v>1</v>
      </c>
      <c r="V126" s="86" t="str">
        <f>VLOOKUP(A126,Data_echipe!A:U,21,0)</f>
        <v>UltrașiiSYR</v>
      </c>
      <c r="X126" s="27">
        <f t="shared" si="37"/>
        <v>1</v>
      </c>
    </row>
    <row r="127" spans="1:24" x14ac:dyDescent="0.25">
      <c r="A127" s="73" t="s">
        <v>51</v>
      </c>
      <c r="B127" s="86" t="str">
        <f>VLOOKUP(A127,Participanti!A:B,2,0)</f>
        <v>M</v>
      </c>
      <c r="C127" s="74">
        <v>5</v>
      </c>
      <c r="D127" s="75">
        <v>32.01</v>
      </c>
      <c r="E127" s="76">
        <v>0.21359953703703705</v>
      </c>
      <c r="F127" s="76">
        <v>0.23378472222222224</v>
      </c>
      <c r="G127" s="144">
        <f t="shared" ref="G127:G155" si="73">AVERAGE(E127:F127)</f>
        <v>0.22369212962962964</v>
      </c>
      <c r="H127" s="77">
        <v>1504</v>
      </c>
      <c r="I127" s="17">
        <f t="shared" ref="I127:I155" si="74">G127/D127</f>
        <v>6.9881952399134537E-3</v>
      </c>
      <c r="J127" s="115">
        <f t="shared" ref="J127:J155" si="75">IF(B127="F",IF(D127&lt;2.5,0,IF(D127&gt;19.99,5,D127/4)),IF(D127&lt;3,0, IF(D127&gt;20.99,5,D127/4.2)))</f>
        <v>5</v>
      </c>
      <c r="K127" s="86">
        <f>IF(J127=0,0,IF(B127="F",VLOOKUP(I127,Barem!$G$2:$H$11,2,1),VLOOKUP(I127,Barem!$G$12:$H$21,2,1)))</f>
        <v>0</v>
      </c>
      <c r="L127" s="74" t="str">
        <f>VLOOKUP(C127,Barem!L:Q,6,0)</f>
        <v>D</v>
      </c>
      <c r="M127" s="14">
        <f t="shared" ref="M127:M155" si="76">IF(OR(L127="P1",L127="P2",L127="P3"),"",IF(C127=15,0.5,IF(L127="D",0.75,0.25)))</f>
        <v>0.75</v>
      </c>
      <c r="N127" s="14">
        <f t="shared" ref="N127:N155" si="77">IF(OR(L127="P1",L127="P2",L127="P3"),"",IF(C127=15,0.5,IF(L127="V",0.75,0.25)))</f>
        <v>0.25</v>
      </c>
      <c r="O127" s="55">
        <f t="shared" ref="O127:O155" si="78">IF(H127&lt;-49,H127/1500,IF(H127&gt;99,H127/1500,0))</f>
        <v>1.0026666666666666</v>
      </c>
      <c r="P127" s="31">
        <f>IF(D127&gt;21,VLOOKUP(D127,Barem!$S$1:$T$141,2,1),0)</f>
        <v>0.5</v>
      </c>
      <c r="Q127" s="31">
        <f>IF(D127&lt;1.609,0,IF(B127="F",VLOOKUP(I127,Barem!$W$2:$Y$13,2,1),VLOOKUP(I127,Barem!$W$14:$Y$25,2,1)))</f>
        <v>0</v>
      </c>
      <c r="R127" s="31">
        <f>VLOOKUP(A127,Participanti!A:C,3,0)</f>
        <v>0</v>
      </c>
      <c r="S127" s="25">
        <f t="shared" ref="S127:S155" si="79">J127*M127+K127*N127+O127+P127+Q127+R127</f>
        <v>5.2526666666666664</v>
      </c>
      <c r="T127" s="95">
        <v>44360</v>
      </c>
      <c r="U127" s="13">
        <f t="shared" si="36"/>
        <v>1</v>
      </c>
      <c r="V127" s="86" t="str">
        <f>VLOOKUP(A127,Data_echipe!A:U,21,0)</f>
        <v>UltrașiiSYR</v>
      </c>
      <c r="X127" s="27">
        <f t="shared" si="37"/>
        <v>0</v>
      </c>
    </row>
    <row r="128" spans="1:24" x14ac:dyDescent="0.25">
      <c r="A128" s="73" t="s">
        <v>5</v>
      </c>
      <c r="B128" s="86" t="str">
        <f>VLOOKUP(A128,Participanti!A:B,2,0)</f>
        <v>F</v>
      </c>
      <c r="C128" s="74">
        <v>5</v>
      </c>
      <c r="D128" s="75">
        <v>20.03</v>
      </c>
      <c r="E128" s="76">
        <v>6.9201388888888882E-2</v>
      </c>
      <c r="F128" s="76">
        <v>7.7210648148148139E-2</v>
      </c>
      <c r="G128" s="144">
        <f t="shared" si="73"/>
        <v>7.3206018518518517E-2</v>
      </c>
      <c r="H128" s="77">
        <v>30</v>
      </c>
      <c r="I128" s="17">
        <f t="shared" si="74"/>
        <v>3.6548186978791071E-3</v>
      </c>
      <c r="J128" s="115">
        <f t="shared" si="75"/>
        <v>5</v>
      </c>
      <c r="K128" s="86">
        <f>IF(J128=0,0,IF(B128="F",VLOOKUP(I128,Barem!$G$2:$H$11,2,1),VLOOKUP(I128,Barem!$G$12:$H$21,2,1)))</f>
        <v>3.5</v>
      </c>
      <c r="L128" s="74" t="str">
        <f>VLOOKUP(C128,Barem!L:Q,6,0)</f>
        <v>D</v>
      </c>
      <c r="M128" s="14">
        <f t="shared" si="76"/>
        <v>0.75</v>
      </c>
      <c r="N128" s="14">
        <f t="shared" si="77"/>
        <v>0.25</v>
      </c>
      <c r="O128" s="55">
        <f t="shared" si="78"/>
        <v>0</v>
      </c>
      <c r="P128" s="31">
        <f>IF(D128&gt;21,VLOOKUP(D128,Barem!$S$1:$T$141,2,1),0)</f>
        <v>0</v>
      </c>
      <c r="Q128" s="31">
        <f>IF(D128&lt;1.609,0,IF(B128="F",VLOOKUP(I128,Barem!$W$2:$Y$13,2,1),VLOOKUP(I128,Barem!$W$14:$Y$25,2,1)))</f>
        <v>0</v>
      </c>
      <c r="R128" s="31">
        <f>VLOOKUP(A128,Participanti!A:C,3,0)</f>
        <v>0</v>
      </c>
      <c r="S128" s="25">
        <f t="shared" si="79"/>
        <v>4.625</v>
      </c>
      <c r="T128" s="95">
        <v>44359</v>
      </c>
      <c r="U128" s="13">
        <f t="shared" si="36"/>
        <v>1</v>
      </c>
      <c r="V128" s="86" t="str">
        <f>VLOOKUP(A128,Data_echipe!A:U,21,0)</f>
        <v>Flower power</v>
      </c>
      <c r="X128" s="27">
        <f t="shared" si="37"/>
        <v>1</v>
      </c>
    </row>
    <row r="129" spans="1:24" x14ac:dyDescent="0.25">
      <c r="A129" s="73" t="s">
        <v>212</v>
      </c>
      <c r="B129" s="86" t="str">
        <f>VLOOKUP(A129,Participanti!A:B,2,0)</f>
        <v>F</v>
      </c>
      <c r="C129" s="74">
        <v>5</v>
      </c>
      <c r="D129" s="75">
        <v>5.0199999999999996</v>
      </c>
      <c r="E129" s="76">
        <v>2.0509259259259258E-2</v>
      </c>
      <c r="F129" s="76">
        <v>2.0590277777777777E-2</v>
      </c>
      <c r="G129" s="144">
        <f t="shared" si="73"/>
        <v>2.0549768518518516E-2</v>
      </c>
      <c r="H129" s="77">
        <v>7</v>
      </c>
      <c r="I129" s="17">
        <f t="shared" si="74"/>
        <v>4.0935793861590674E-3</v>
      </c>
      <c r="J129" s="115">
        <f t="shared" si="75"/>
        <v>1.2549999999999999</v>
      </c>
      <c r="K129" s="86">
        <f>IF(J129=0,0,IF(B129="F",VLOOKUP(I129,Barem!$G$2:$H$11,2,1),VLOOKUP(I129,Barem!$G$12:$H$21,2,1)))</f>
        <v>2</v>
      </c>
      <c r="L129" s="119" t="s">
        <v>110</v>
      </c>
      <c r="M129" s="14">
        <f t="shared" si="76"/>
        <v>0.25</v>
      </c>
      <c r="N129" s="14">
        <f t="shared" si="77"/>
        <v>0.75</v>
      </c>
      <c r="O129" s="55">
        <f t="shared" si="78"/>
        <v>0</v>
      </c>
      <c r="P129" s="31">
        <f>IF(D129&gt;21,VLOOKUP(D129,Barem!$S$1:$T$141,2,1),0)</f>
        <v>0</v>
      </c>
      <c r="Q129" s="31">
        <f>IF(D129&lt;1.609,0,IF(B129="F",VLOOKUP(I129,Barem!$W$2:$Y$13,2,1),VLOOKUP(I129,Barem!$W$14:$Y$25,2,1)))</f>
        <v>0</v>
      </c>
      <c r="R129" s="31">
        <f>VLOOKUP(A129,Participanti!A:C,3,0)</f>
        <v>0</v>
      </c>
      <c r="S129" s="25">
        <f t="shared" si="79"/>
        <v>1.81375</v>
      </c>
      <c r="T129" s="95">
        <v>44357</v>
      </c>
      <c r="U129" s="13">
        <f t="shared" si="36"/>
        <v>1</v>
      </c>
      <c r="V129" s="86" t="str">
        <f>VLOOKUP(A129,Data_echipe!A:U,21,0)</f>
        <v>UltrașiiSYR</v>
      </c>
      <c r="X129" s="27">
        <f t="shared" si="37"/>
        <v>1</v>
      </c>
    </row>
    <row r="130" spans="1:24" x14ac:dyDescent="0.25">
      <c r="A130" s="73" t="s">
        <v>159</v>
      </c>
      <c r="B130" s="86" t="str">
        <f>VLOOKUP(A130,Participanti!A:B,2,0)</f>
        <v>F</v>
      </c>
      <c r="C130" s="74">
        <v>5</v>
      </c>
      <c r="D130" s="75">
        <v>21.82</v>
      </c>
      <c r="E130" s="76">
        <v>8.7696759259259252E-2</v>
      </c>
      <c r="F130" s="76">
        <v>8.8622685185185179E-2</v>
      </c>
      <c r="G130" s="144">
        <f t="shared" si="73"/>
        <v>8.8159722222222209E-2</v>
      </c>
      <c r="H130" s="77">
        <v>271</v>
      </c>
      <c r="I130" s="17">
        <f t="shared" si="74"/>
        <v>4.0403172420816775E-3</v>
      </c>
      <c r="J130" s="115">
        <f t="shared" si="75"/>
        <v>5</v>
      </c>
      <c r="K130" s="86">
        <f>IF(J130=0,0,IF(B130="F",VLOOKUP(I130,Barem!$G$2:$H$11,2,1),VLOOKUP(I130,Barem!$G$12:$H$21,2,1)))</f>
        <v>2</v>
      </c>
      <c r="L130" s="74" t="str">
        <f>VLOOKUP(C130,Barem!L:Q,6,0)</f>
        <v>D</v>
      </c>
      <c r="M130" s="14">
        <f t="shared" si="76"/>
        <v>0.75</v>
      </c>
      <c r="N130" s="14">
        <f t="shared" si="77"/>
        <v>0.25</v>
      </c>
      <c r="O130" s="55">
        <f t="shared" si="78"/>
        <v>0.18066666666666667</v>
      </c>
      <c r="P130" s="31">
        <f>IF(D130&gt;21,VLOOKUP(D130,Barem!$S$1:$T$141,2,1),0)</f>
        <v>0</v>
      </c>
      <c r="Q130" s="31">
        <f>IF(D130&lt;1.609,0,IF(B130="F",VLOOKUP(I130,Barem!$W$2:$Y$13,2,1),VLOOKUP(I130,Barem!$W$14:$Y$25,2,1)))</f>
        <v>0</v>
      </c>
      <c r="R130" s="31">
        <f>VLOOKUP(A130,Participanti!A:C,3,0)</f>
        <v>0</v>
      </c>
      <c r="S130" s="25">
        <f t="shared" si="79"/>
        <v>4.4306666666666663</v>
      </c>
      <c r="T130" s="95">
        <v>44359</v>
      </c>
      <c r="U130" s="13">
        <f t="shared" ref="U130:U193" si="80">COUNTIFS(A:A,A130,C:C,C130)</f>
        <v>1</v>
      </c>
      <c r="V130" s="86" t="str">
        <f>VLOOKUP(A130,Data_echipe!A:U,21,0)</f>
        <v>Flower power</v>
      </c>
      <c r="X130" s="27">
        <f t="shared" si="37"/>
        <v>1</v>
      </c>
    </row>
    <row r="131" spans="1:24" x14ac:dyDescent="0.25">
      <c r="A131" s="73" t="s">
        <v>202</v>
      </c>
      <c r="B131" s="86" t="str">
        <f>VLOOKUP(A131,Participanti!A:B,2,0)</f>
        <v>F</v>
      </c>
      <c r="C131" s="74">
        <v>5</v>
      </c>
      <c r="D131" s="75">
        <v>20.45</v>
      </c>
      <c r="E131" s="76">
        <v>8.8252314814814811E-2</v>
      </c>
      <c r="F131" s="76">
        <v>9.1238425925925917E-2</v>
      </c>
      <c r="G131" s="144">
        <f t="shared" si="73"/>
        <v>8.9745370370370364E-2</v>
      </c>
      <c r="H131" s="77">
        <v>13</v>
      </c>
      <c r="I131" s="17">
        <f t="shared" si="74"/>
        <v>4.3885266684777682E-3</v>
      </c>
      <c r="J131" s="115">
        <f t="shared" si="75"/>
        <v>5</v>
      </c>
      <c r="K131" s="86">
        <f>IF(J131=0,0,IF(B131="F",VLOOKUP(I131,Barem!$G$2:$H$11,2,1),VLOOKUP(I131,Barem!$G$12:$H$21,2,1)))</f>
        <v>1.5</v>
      </c>
      <c r="L131" s="74" t="str">
        <f>VLOOKUP(C131,Barem!L:Q,6,0)</f>
        <v>D</v>
      </c>
      <c r="M131" s="14">
        <f t="shared" si="76"/>
        <v>0.75</v>
      </c>
      <c r="N131" s="14">
        <f t="shared" si="77"/>
        <v>0.25</v>
      </c>
      <c r="O131" s="55">
        <f t="shared" si="78"/>
        <v>0</v>
      </c>
      <c r="P131" s="31">
        <f>IF(D131&gt;21,VLOOKUP(D131,Barem!$S$1:$T$141,2,1),0)</f>
        <v>0</v>
      </c>
      <c r="Q131" s="31">
        <f>IF(D131&lt;1.609,0,IF(B131="F",VLOOKUP(I131,Barem!$W$2:$Y$13,2,1),VLOOKUP(I131,Barem!$W$14:$Y$25,2,1)))</f>
        <v>0</v>
      </c>
      <c r="R131" s="31">
        <f>VLOOKUP(A131,Participanti!A:C,3,0)</f>
        <v>0</v>
      </c>
      <c r="S131" s="25">
        <f t="shared" si="79"/>
        <v>4.125</v>
      </c>
      <c r="T131" s="95">
        <v>44360</v>
      </c>
      <c r="U131" s="13">
        <f t="shared" si="80"/>
        <v>1</v>
      </c>
      <c r="V131" s="86" t="str">
        <f>VLOOKUP(A131,Data_echipe!A:U,21,0)</f>
        <v>Flower power</v>
      </c>
      <c r="X131" s="27">
        <f t="shared" ref="X131:X194" si="81">IF(K131&gt;0,1,0)</f>
        <v>1</v>
      </c>
    </row>
    <row r="132" spans="1:24" x14ac:dyDescent="0.25">
      <c r="A132" s="73" t="s">
        <v>118</v>
      </c>
      <c r="B132" s="86" t="str">
        <f>VLOOKUP(A132,Participanti!A:B,2,0)</f>
        <v>M</v>
      </c>
      <c r="C132" s="74">
        <v>5</v>
      </c>
      <c r="D132" s="75">
        <v>10</v>
      </c>
      <c r="E132" s="76">
        <v>2.8391203703703707E-2</v>
      </c>
      <c r="F132" s="76">
        <v>2.9247685185185186E-2</v>
      </c>
      <c r="G132" s="144">
        <f t="shared" si="73"/>
        <v>2.8819444444444446E-2</v>
      </c>
      <c r="H132" s="77">
        <v>77</v>
      </c>
      <c r="I132" s="17">
        <f t="shared" si="74"/>
        <v>2.8819444444444448E-3</v>
      </c>
      <c r="J132" s="115">
        <f t="shared" si="75"/>
        <v>2.3809523809523809</v>
      </c>
      <c r="K132" s="86">
        <f>IF(J132=0,0,IF(B132="F",VLOOKUP(I132,Barem!$G$2:$H$11,2,1),VLOOKUP(I132,Barem!$G$12:$H$21,2,1)))</f>
        <v>4.5</v>
      </c>
      <c r="L132" s="119" t="s">
        <v>110</v>
      </c>
      <c r="M132" s="14">
        <f t="shared" si="76"/>
        <v>0.25</v>
      </c>
      <c r="N132" s="14">
        <f t="shared" si="77"/>
        <v>0.75</v>
      </c>
      <c r="O132" s="55">
        <f t="shared" si="78"/>
        <v>0</v>
      </c>
      <c r="P132" s="31">
        <f>IF(D132&gt;21,VLOOKUP(D132,Barem!$S$1:$T$141,2,1),0)</f>
        <v>0</v>
      </c>
      <c r="Q132" s="31">
        <f>IF(D132&lt;1.609,0,IF(B132="F",VLOOKUP(I132,Barem!$W$2:$Y$13,2,1),VLOOKUP(I132,Barem!$W$14:$Y$25,2,1)))</f>
        <v>0</v>
      </c>
      <c r="R132" s="31">
        <f>VLOOKUP(A132,Participanti!A:C,3,0)</f>
        <v>0</v>
      </c>
      <c r="S132" s="25">
        <f t="shared" si="79"/>
        <v>3.9702380952380953</v>
      </c>
      <c r="T132" s="95">
        <v>44359</v>
      </c>
      <c r="U132" s="13">
        <f t="shared" si="80"/>
        <v>1</v>
      </c>
      <c r="V132" s="86" t="str">
        <f>VLOOKUP(A132,Data_echipe!A:U,21,0)</f>
        <v>UltrașiiSYR</v>
      </c>
      <c r="X132" s="27">
        <f t="shared" si="81"/>
        <v>1</v>
      </c>
    </row>
    <row r="133" spans="1:24" x14ac:dyDescent="0.25">
      <c r="A133" s="73" t="s">
        <v>47</v>
      </c>
      <c r="B133" s="86" t="str">
        <f>VLOOKUP(A133,Participanti!A:B,2,0)</f>
        <v>F</v>
      </c>
      <c r="C133" s="74">
        <v>5</v>
      </c>
      <c r="D133" s="75">
        <v>5.01</v>
      </c>
      <c r="E133" s="76">
        <v>1.9201388888888889E-2</v>
      </c>
      <c r="F133" s="76">
        <v>1.9201388888888889E-2</v>
      </c>
      <c r="G133" s="144">
        <f t="shared" si="73"/>
        <v>1.9201388888888889E-2</v>
      </c>
      <c r="H133" s="77">
        <v>6</v>
      </c>
      <c r="I133" s="17">
        <f t="shared" si="74"/>
        <v>3.832612552672433E-3</v>
      </c>
      <c r="J133" s="115">
        <f t="shared" si="75"/>
        <v>1.2524999999999999</v>
      </c>
      <c r="K133" s="86">
        <f>IF(J133=0,0,IF(B133="F",VLOOKUP(I133,Barem!$G$2:$H$11,2,1),VLOOKUP(I133,Barem!$G$12:$H$21,2,1)))</f>
        <v>2.5</v>
      </c>
      <c r="L133" s="119" t="s">
        <v>110</v>
      </c>
      <c r="M133" s="14">
        <f t="shared" si="76"/>
        <v>0.25</v>
      </c>
      <c r="N133" s="14">
        <f t="shared" si="77"/>
        <v>0.75</v>
      </c>
      <c r="O133" s="55">
        <f t="shared" si="78"/>
        <v>0</v>
      </c>
      <c r="P133" s="31">
        <f>IF(D133&gt;21,VLOOKUP(D133,Barem!$S$1:$T$141,2,1),0)</f>
        <v>0</v>
      </c>
      <c r="Q133" s="31">
        <f>IF(D133&lt;1.609,0,IF(B133="F",VLOOKUP(I133,Barem!$W$2:$Y$13,2,1),VLOOKUP(I133,Barem!$W$14:$Y$25,2,1)))</f>
        <v>0</v>
      </c>
      <c r="R133" s="31">
        <f>VLOOKUP(A133,Participanti!A:C,3,0)</f>
        <v>0</v>
      </c>
      <c r="S133" s="25">
        <f t="shared" si="79"/>
        <v>2.1881249999999999</v>
      </c>
      <c r="T133" s="95">
        <v>44359</v>
      </c>
      <c r="U133" s="13">
        <f t="shared" si="80"/>
        <v>1</v>
      </c>
      <c r="V133" s="86" t="str">
        <f>VLOOKUP(A133,Data_echipe!A:U,21,0)</f>
        <v>UltrașiiSYR</v>
      </c>
      <c r="X133" s="27">
        <f t="shared" si="81"/>
        <v>1</v>
      </c>
    </row>
    <row r="134" spans="1:24" x14ac:dyDescent="0.25">
      <c r="A134" s="73" t="s">
        <v>80</v>
      </c>
      <c r="B134" s="86" t="str">
        <f>VLOOKUP(A134,Participanti!A:B,2,0)</f>
        <v>M</v>
      </c>
      <c r="C134" s="74">
        <v>5</v>
      </c>
      <c r="D134" s="75">
        <v>52.01</v>
      </c>
      <c r="E134" s="76">
        <v>0.40190972222222227</v>
      </c>
      <c r="F134" s="76">
        <v>0.43516203703703704</v>
      </c>
      <c r="G134" s="144">
        <f t="shared" si="73"/>
        <v>0.41853587962962968</v>
      </c>
      <c r="H134" s="77">
        <v>2451</v>
      </c>
      <c r="I134" s="17">
        <f t="shared" si="74"/>
        <v>8.0472193737671539E-3</v>
      </c>
      <c r="J134" s="115">
        <f t="shared" si="75"/>
        <v>5</v>
      </c>
      <c r="K134" s="86">
        <f>IF(J134=0,0,IF(B134="F",VLOOKUP(I134,Barem!$G$2:$H$11,2,1),VLOOKUP(I134,Barem!$G$12:$H$21,2,1)))</f>
        <v>0</v>
      </c>
      <c r="L134" s="74" t="str">
        <f>VLOOKUP(C134,Barem!L:Q,6,0)</f>
        <v>D</v>
      </c>
      <c r="M134" s="14">
        <f t="shared" si="76"/>
        <v>0.75</v>
      </c>
      <c r="N134" s="14">
        <f t="shared" si="77"/>
        <v>0.25</v>
      </c>
      <c r="O134" s="55">
        <f t="shared" si="78"/>
        <v>1.6339999999999999</v>
      </c>
      <c r="P134" s="31">
        <f>IF(D134&gt;21,VLOOKUP(D134,Barem!$S$1:$T$141,2,1),0)</f>
        <v>1.5</v>
      </c>
      <c r="Q134" s="31">
        <f>IF(D134&lt;1.609,0,IF(B134="F",VLOOKUP(I134,Barem!$W$2:$Y$13,2,1),VLOOKUP(I134,Barem!$W$14:$Y$25,2,1)))</f>
        <v>0</v>
      </c>
      <c r="R134" s="31">
        <f>VLOOKUP(A134,Participanti!A:C,3,0)</f>
        <v>0.4</v>
      </c>
      <c r="S134" s="25">
        <f t="shared" si="79"/>
        <v>7.2840000000000007</v>
      </c>
      <c r="T134" s="95">
        <v>44359</v>
      </c>
      <c r="U134" s="13">
        <f t="shared" si="80"/>
        <v>1</v>
      </c>
      <c r="V134" s="86" t="str">
        <f>VLOOKUP(A134,Data_echipe!A:U,21,0)</f>
        <v>UltrașiiSYR</v>
      </c>
      <c r="X134" s="27">
        <f t="shared" si="81"/>
        <v>0</v>
      </c>
    </row>
    <row r="135" spans="1:24" x14ac:dyDescent="0.25">
      <c r="A135" s="73" t="s">
        <v>203</v>
      </c>
      <c r="B135" s="86" t="str">
        <f>VLOOKUP(A135,Participanti!A:B,2,0)</f>
        <v>F</v>
      </c>
      <c r="C135" s="74">
        <v>5</v>
      </c>
      <c r="D135" s="75">
        <v>5.01</v>
      </c>
      <c r="E135" s="76">
        <v>1.8483796296296297E-2</v>
      </c>
      <c r="F135" s="76">
        <v>2.4872685185185189E-2</v>
      </c>
      <c r="G135" s="144">
        <f t="shared" si="73"/>
        <v>2.1678240740740741E-2</v>
      </c>
      <c r="H135" s="77">
        <v>2</v>
      </c>
      <c r="I135" s="17">
        <f t="shared" si="74"/>
        <v>4.3269941598284914E-3</v>
      </c>
      <c r="J135" s="115">
        <f t="shared" si="75"/>
        <v>1.2524999999999999</v>
      </c>
      <c r="K135" s="86">
        <f>IF(J135=0,0,IF(B135="F",VLOOKUP(I135,Barem!$G$2:$H$11,2,1),VLOOKUP(I135,Barem!$G$12:$H$21,2,1)))</f>
        <v>1.5</v>
      </c>
      <c r="L135" s="119" t="s">
        <v>110</v>
      </c>
      <c r="M135" s="14">
        <f t="shared" si="76"/>
        <v>0.25</v>
      </c>
      <c r="N135" s="14">
        <f t="shared" si="77"/>
        <v>0.75</v>
      </c>
      <c r="O135" s="55">
        <f t="shared" si="78"/>
        <v>0</v>
      </c>
      <c r="P135" s="31">
        <f>IF(D135&gt;21,VLOOKUP(D135,Barem!$S$1:$T$141,2,1),0)</f>
        <v>0</v>
      </c>
      <c r="Q135" s="31">
        <f>IF(D135&lt;1.609,0,IF(B135="F",VLOOKUP(I135,Barem!$W$2:$Y$13,2,1),VLOOKUP(I135,Barem!$W$14:$Y$25,2,1)))</f>
        <v>0</v>
      </c>
      <c r="R135" s="31">
        <f>VLOOKUP(A135,Participanti!A:C,3,0)</f>
        <v>0</v>
      </c>
      <c r="S135" s="25">
        <f t="shared" si="79"/>
        <v>1.4381249999999999</v>
      </c>
      <c r="T135" s="95">
        <v>44360</v>
      </c>
      <c r="U135" s="13">
        <f t="shared" si="80"/>
        <v>1</v>
      </c>
      <c r="V135" s="86" t="str">
        <f>VLOOKUP(A135,Data_echipe!A:U,21,0)</f>
        <v>UltrașiiSYR</v>
      </c>
      <c r="X135" s="27">
        <f t="shared" si="81"/>
        <v>1</v>
      </c>
    </row>
    <row r="136" spans="1:24" x14ac:dyDescent="0.25">
      <c r="A136" s="73" t="s">
        <v>102</v>
      </c>
      <c r="B136" s="86" t="str">
        <f>VLOOKUP(A136,Participanti!A:B,2,0)</f>
        <v>M</v>
      </c>
      <c r="C136" s="74">
        <v>5</v>
      </c>
      <c r="D136" s="75">
        <v>10.01</v>
      </c>
      <c r="E136" s="76">
        <v>2.7870370370370368E-2</v>
      </c>
      <c r="F136" s="76">
        <v>2.7870370370370368E-2</v>
      </c>
      <c r="G136" s="144">
        <f t="shared" si="73"/>
        <v>2.7870370370370368E-2</v>
      </c>
      <c r="H136" s="77">
        <v>18</v>
      </c>
      <c r="I136" s="17">
        <f t="shared" si="74"/>
        <v>2.7842527842527839E-3</v>
      </c>
      <c r="J136" s="115">
        <f t="shared" si="75"/>
        <v>2.3833333333333333</v>
      </c>
      <c r="K136" s="86">
        <f>IF(J136=0,0,IF(B136="F",VLOOKUP(I136,Barem!$G$2:$H$11,2,1),VLOOKUP(I136,Barem!$G$12:$H$21,2,1)))</f>
        <v>5</v>
      </c>
      <c r="L136" s="119" t="s">
        <v>110</v>
      </c>
      <c r="M136" s="14">
        <f t="shared" si="76"/>
        <v>0.25</v>
      </c>
      <c r="N136" s="14">
        <f t="shared" si="77"/>
        <v>0.75</v>
      </c>
      <c r="O136" s="55">
        <f t="shared" si="78"/>
        <v>0</v>
      </c>
      <c r="P136" s="31">
        <f>IF(D136&gt;21,VLOOKUP(D136,Barem!$S$1:$T$141,2,1),0)</f>
        <v>0</v>
      </c>
      <c r="Q136" s="31">
        <f>IF(D136&lt;1.609,0,IF(B136="F",VLOOKUP(I136,Barem!$W$2:$Y$13,2,1),VLOOKUP(I136,Barem!$W$14:$Y$25,2,1)))</f>
        <v>0</v>
      </c>
      <c r="R136" s="31">
        <f>VLOOKUP(A136,Participanti!A:C,3,0)</f>
        <v>0</v>
      </c>
      <c r="S136" s="25">
        <f t="shared" si="79"/>
        <v>4.3458333333333332</v>
      </c>
      <c r="T136" s="95">
        <v>44357</v>
      </c>
      <c r="U136" s="13">
        <f t="shared" si="80"/>
        <v>1</v>
      </c>
      <c r="V136" s="86" t="str">
        <f>VLOOKUP(A136,Data_echipe!A:U,21,0)</f>
        <v>Flower power</v>
      </c>
      <c r="X136" s="27">
        <f t="shared" si="81"/>
        <v>1</v>
      </c>
    </row>
    <row r="137" spans="1:24" x14ac:dyDescent="0.25">
      <c r="A137" s="73" t="s">
        <v>155</v>
      </c>
      <c r="B137" s="86" t="str">
        <f>VLOOKUP(A137,Participanti!A:B,2,0)</f>
        <v>M</v>
      </c>
      <c r="C137" s="74">
        <v>5</v>
      </c>
      <c r="D137" s="75">
        <v>7.02</v>
      </c>
      <c r="E137" s="76">
        <v>2.837962962962963E-2</v>
      </c>
      <c r="F137" s="76">
        <v>2.9826388888888892E-2</v>
      </c>
      <c r="G137" s="144">
        <f t="shared" si="73"/>
        <v>2.9103009259259259E-2</v>
      </c>
      <c r="H137" s="77">
        <v>0</v>
      </c>
      <c r="I137" s="17">
        <f t="shared" si="74"/>
        <v>4.1457278147092966E-3</v>
      </c>
      <c r="J137" s="115">
        <f t="shared" si="75"/>
        <v>1.6714285714285713</v>
      </c>
      <c r="K137" s="86">
        <f>IF(J137=0,0,IF(B137="F",VLOOKUP(I137,Barem!$G$2:$H$11,2,1),VLOOKUP(I137,Barem!$G$12:$H$21,2,1)))</f>
        <v>1.5</v>
      </c>
      <c r="L137" s="74" t="str">
        <f>VLOOKUP(C137,Barem!L:Q,6,0)</f>
        <v>D</v>
      </c>
      <c r="M137" s="14">
        <f t="shared" si="76"/>
        <v>0.75</v>
      </c>
      <c r="N137" s="14">
        <f t="shared" si="77"/>
        <v>0.25</v>
      </c>
      <c r="O137" s="55">
        <f t="shared" si="78"/>
        <v>0</v>
      </c>
      <c r="P137" s="31">
        <f>IF(D137&gt;21,VLOOKUP(D137,Barem!$S$1:$T$141,2,1),0)</f>
        <v>0</v>
      </c>
      <c r="Q137" s="31">
        <f>IF(D137&lt;1.609,0,IF(B137="F",VLOOKUP(I137,Barem!$W$2:$Y$13,2,1),VLOOKUP(I137,Barem!$W$14:$Y$25,2,1)))</f>
        <v>0</v>
      </c>
      <c r="R137" s="31">
        <f>VLOOKUP(A137,Participanti!A:C,3,0)</f>
        <v>0</v>
      </c>
      <c r="S137" s="25">
        <f t="shared" si="79"/>
        <v>1.6285714285714286</v>
      </c>
      <c r="T137" s="95">
        <v>44356</v>
      </c>
      <c r="U137" s="13">
        <f t="shared" si="80"/>
        <v>1</v>
      </c>
      <c r="V137" s="86" t="str">
        <f>VLOOKUP(A137,Data_echipe!A:U,21,0)</f>
        <v>Flower power</v>
      </c>
      <c r="X137" s="27">
        <f t="shared" si="81"/>
        <v>1</v>
      </c>
    </row>
    <row r="138" spans="1:24" x14ac:dyDescent="0.25">
      <c r="A138" s="73" t="s">
        <v>81</v>
      </c>
      <c r="B138" s="86" t="str">
        <f>VLOOKUP(A138,Participanti!A:B,2,0)</f>
        <v>M</v>
      </c>
      <c r="C138" s="74">
        <v>5</v>
      </c>
      <c r="D138" s="75">
        <v>21.53</v>
      </c>
      <c r="E138" s="76">
        <v>8.3090277777777777E-2</v>
      </c>
      <c r="F138" s="76">
        <v>8.4861111111111109E-2</v>
      </c>
      <c r="G138" s="144">
        <f t="shared" si="73"/>
        <v>8.3975694444444443E-2</v>
      </c>
      <c r="H138" s="77">
        <v>18</v>
      </c>
      <c r="I138" s="17">
        <f t="shared" si="74"/>
        <v>3.9004038292821384E-3</v>
      </c>
      <c r="J138" s="115">
        <f t="shared" si="75"/>
        <v>5</v>
      </c>
      <c r="K138" s="86">
        <f>IF(J138=0,0,IF(B138="F",VLOOKUP(I138,Barem!$G$2:$H$11,2,1),VLOOKUP(I138,Barem!$G$12:$H$21,2,1)))</f>
        <v>1.5</v>
      </c>
      <c r="L138" s="74" t="str">
        <f>VLOOKUP(C138,Barem!L:Q,6,0)</f>
        <v>D</v>
      </c>
      <c r="M138" s="14">
        <f t="shared" si="76"/>
        <v>0.75</v>
      </c>
      <c r="N138" s="14">
        <f t="shared" si="77"/>
        <v>0.25</v>
      </c>
      <c r="O138" s="55">
        <f t="shared" si="78"/>
        <v>0</v>
      </c>
      <c r="P138" s="31">
        <f>IF(D138&gt;21,VLOOKUP(D138,Barem!$S$1:$T$141,2,1),0)</f>
        <v>0</v>
      </c>
      <c r="Q138" s="31">
        <f>IF(D138&lt;1.609,0,IF(B138="F",VLOOKUP(I138,Barem!$W$2:$Y$13,2,1),VLOOKUP(I138,Barem!$W$14:$Y$25,2,1)))</f>
        <v>0</v>
      </c>
      <c r="R138" s="31">
        <f>VLOOKUP(A138,Participanti!A:C,3,0)</f>
        <v>0</v>
      </c>
      <c r="S138" s="25">
        <f t="shared" si="79"/>
        <v>4.125</v>
      </c>
      <c r="T138" s="95">
        <v>44360</v>
      </c>
      <c r="U138" s="13">
        <f t="shared" si="80"/>
        <v>1</v>
      </c>
      <c r="V138" s="86" t="str">
        <f>VLOOKUP(A138,Data_echipe!A:U,21,0)</f>
        <v>Flower power</v>
      </c>
      <c r="X138" s="27">
        <f t="shared" si="81"/>
        <v>1</v>
      </c>
    </row>
    <row r="139" spans="1:24" x14ac:dyDescent="0.25">
      <c r="A139" s="73" t="s">
        <v>154</v>
      </c>
      <c r="B139" s="86" t="str">
        <f>VLOOKUP(A139,Participanti!A:B,2,0)</f>
        <v>M</v>
      </c>
      <c r="C139" s="74">
        <v>5</v>
      </c>
      <c r="D139" s="75">
        <v>6</v>
      </c>
      <c r="E139" s="76">
        <v>1.834490740740741E-2</v>
      </c>
      <c r="F139" s="76">
        <v>1.834490740740741E-2</v>
      </c>
      <c r="G139" s="144">
        <f t="shared" si="73"/>
        <v>1.834490740740741E-2</v>
      </c>
      <c r="H139" s="77">
        <v>5</v>
      </c>
      <c r="I139" s="17">
        <f t="shared" si="74"/>
        <v>3.0574845679012352E-3</v>
      </c>
      <c r="J139" s="115">
        <f t="shared" si="75"/>
        <v>1.4285714285714286</v>
      </c>
      <c r="K139" s="86">
        <f>IF(J139=0,0,IF(B139="F",VLOOKUP(I139,Barem!$G$2:$H$11,2,1),VLOOKUP(I139,Barem!$G$12:$H$21,2,1)))</f>
        <v>4</v>
      </c>
      <c r="L139" s="119" t="s">
        <v>110</v>
      </c>
      <c r="M139" s="14">
        <f t="shared" si="76"/>
        <v>0.25</v>
      </c>
      <c r="N139" s="14">
        <f t="shared" si="77"/>
        <v>0.75</v>
      </c>
      <c r="O139" s="55">
        <f t="shared" si="78"/>
        <v>0</v>
      </c>
      <c r="P139" s="31">
        <f>IF(D139&gt;21,VLOOKUP(D139,Barem!$S$1:$T$141,2,1),0)</f>
        <v>0</v>
      </c>
      <c r="Q139" s="31">
        <f>IF(D139&lt;1.609,0,IF(B139="F",VLOOKUP(I139,Barem!$W$2:$Y$13,2,1),VLOOKUP(I139,Barem!$W$14:$Y$25,2,1)))</f>
        <v>0</v>
      </c>
      <c r="R139" s="31">
        <f>VLOOKUP(A139,Participanti!A:C,3,0)</f>
        <v>0.4</v>
      </c>
      <c r="S139" s="25">
        <f t="shared" si="79"/>
        <v>3.7571428571428571</v>
      </c>
      <c r="T139" s="95">
        <v>44357</v>
      </c>
      <c r="U139" s="13">
        <f t="shared" si="80"/>
        <v>1</v>
      </c>
      <c r="V139" s="86" t="str">
        <f>VLOOKUP(A139,Data_echipe!A:U,21,0)</f>
        <v>UltrașiiSYR</v>
      </c>
      <c r="X139" s="27">
        <f t="shared" si="81"/>
        <v>1</v>
      </c>
    </row>
    <row r="140" spans="1:24" x14ac:dyDescent="0.25">
      <c r="A140" s="73" t="s">
        <v>66</v>
      </c>
      <c r="B140" s="86" t="str">
        <f>VLOOKUP(A140,Participanti!A:B,2,0)</f>
        <v>F</v>
      </c>
      <c r="C140" s="74">
        <v>5</v>
      </c>
      <c r="D140" s="75">
        <v>8.06</v>
      </c>
      <c r="E140" s="76">
        <v>3.8912037037037037E-2</v>
      </c>
      <c r="F140" s="76">
        <v>3.9120370370370368E-2</v>
      </c>
      <c r="G140" s="144">
        <f t="shared" si="73"/>
        <v>3.9016203703703706E-2</v>
      </c>
      <c r="H140" s="77">
        <v>9</v>
      </c>
      <c r="I140" s="17">
        <f t="shared" si="74"/>
        <v>4.840720062494256E-3</v>
      </c>
      <c r="J140" s="115">
        <f t="shared" si="75"/>
        <v>2.0150000000000001</v>
      </c>
      <c r="K140" s="86">
        <f>IF(J140=0,0,IF(B140="F",VLOOKUP(I140,Barem!$G$2:$H$11,2,1),VLOOKUP(I140,Barem!$G$12:$H$21,2,1)))</f>
        <v>1</v>
      </c>
      <c r="L140" s="74" t="str">
        <f>VLOOKUP(C140,Barem!L:Q,6,0)</f>
        <v>D</v>
      </c>
      <c r="M140" s="14">
        <f t="shared" si="76"/>
        <v>0.75</v>
      </c>
      <c r="N140" s="14">
        <f t="shared" si="77"/>
        <v>0.25</v>
      </c>
      <c r="O140" s="55">
        <f t="shared" si="78"/>
        <v>0</v>
      </c>
      <c r="P140" s="31">
        <f>IF(D140&gt;21,VLOOKUP(D140,Barem!$S$1:$T$141,2,1),0)</f>
        <v>0</v>
      </c>
      <c r="Q140" s="31">
        <f>IF(D140&lt;1.609,0,IF(B140="F",VLOOKUP(I140,Barem!$W$2:$Y$13,2,1),VLOOKUP(I140,Barem!$W$14:$Y$25,2,1)))</f>
        <v>0</v>
      </c>
      <c r="R140" s="31">
        <f>VLOOKUP(A140,Participanti!A:C,3,0)</f>
        <v>0.7</v>
      </c>
      <c r="S140" s="25">
        <f t="shared" si="79"/>
        <v>2.4612499999999997</v>
      </c>
      <c r="T140" s="95">
        <v>44358</v>
      </c>
      <c r="U140" s="13">
        <f t="shared" si="80"/>
        <v>1</v>
      </c>
      <c r="V140" s="86" t="str">
        <f>VLOOKUP(A140,Data_echipe!A:U,21,0)</f>
        <v>Flower power</v>
      </c>
      <c r="X140" s="27">
        <f t="shared" si="81"/>
        <v>1</v>
      </c>
    </row>
    <row r="141" spans="1:24" x14ac:dyDescent="0.25">
      <c r="A141" s="73" t="s">
        <v>128</v>
      </c>
      <c r="B141" s="86" t="str">
        <f>VLOOKUP(A141,Participanti!A:B,2,0)</f>
        <v>M</v>
      </c>
      <c r="C141" s="74">
        <v>5</v>
      </c>
      <c r="D141" s="75">
        <v>10.01</v>
      </c>
      <c r="E141" s="76">
        <v>3.2557870370370369E-2</v>
      </c>
      <c r="F141" s="76">
        <v>3.3020833333333333E-2</v>
      </c>
      <c r="G141" s="144">
        <f t="shared" si="73"/>
        <v>3.2789351851851847E-2</v>
      </c>
      <c r="H141" s="77">
        <v>62</v>
      </c>
      <c r="I141" s="17">
        <f t="shared" si="74"/>
        <v>3.2756595256595252E-3</v>
      </c>
      <c r="J141" s="115">
        <f t="shared" si="75"/>
        <v>2.3833333333333333</v>
      </c>
      <c r="K141" s="86">
        <f>IF(J141=0,0,IF(B141="F",VLOOKUP(I141,Barem!$G$2:$H$11,2,1),VLOOKUP(I141,Barem!$G$12:$H$21,2,1)))</f>
        <v>3.5</v>
      </c>
      <c r="L141" s="74" t="str">
        <f>VLOOKUP(C141,Barem!L:Q,6,0)</f>
        <v>D</v>
      </c>
      <c r="M141" s="14">
        <f t="shared" si="76"/>
        <v>0.75</v>
      </c>
      <c r="N141" s="14">
        <f t="shared" si="77"/>
        <v>0.25</v>
      </c>
      <c r="O141" s="55">
        <f t="shared" si="78"/>
        <v>0</v>
      </c>
      <c r="P141" s="31">
        <f>IF(D141&gt;21,VLOOKUP(D141,Barem!$S$1:$T$141,2,1),0)</f>
        <v>0</v>
      </c>
      <c r="Q141" s="31">
        <f>IF(D141&lt;1.609,0,IF(B141="F",VLOOKUP(I141,Barem!$W$2:$Y$13,2,1),VLOOKUP(I141,Barem!$W$14:$Y$25,2,1)))</f>
        <v>0</v>
      </c>
      <c r="R141" s="31">
        <f>VLOOKUP(A141,Participanti!A:C,3,0)</f>
        <v>0</v>
      </c>
      <c r="S141" s="25">
        <f t="shared" si="79"/>
        <v>2.6625000000000001</v>
      </c>
      <c r="T141" s="95">
        <v>44357</v>
      </c>
      <c r="U141" s="13">
        <f t="shared" si="80"/>
        <v>1</v>
      </c>
      <c r="V141" s="86" t="str">
        <f>VLOOKUP(A141,Data_echipe!A:U,21,0)</f>
        <v>Flower power</v>
      </c>
      <c r="X141" s="27">
        <f t="shared" si="81"/>
        <v>1</v>
      </c>
    </row>
    <row r="142" spans="1:24" x14ac:dyDescent="0.25">
      <c r="A142" s="73" t="s">
        <v>153</v>
      </c>
      <c r="B142" s="86" t="str">
        <f>VLOOKUP(A142,Participanti!A:B,2,0)</f>
        <v>F</v>
      </c>
      <c r="C142" s="74">
        <v>5</v>
      </c>
      <c r="D142" s="75">
        <v>10.01</v>
      </c>
      <c r="E142" s="76">
        <v>3.8344907407407411E-2</v>
      </c>
      <c r="F142" s="76">
        <v>3.8391203703703698E-2</v>
      </c>
      <c r="G142" s="144">
        <f t="shared" si="73"/>
        <v>3.8368055555555558E-2</v>
      </c>
      <c r="H142" s="77">
        <v>26</v>
      </c>
      <c r="I142" s="17">
        <f t="shared" si="74"/>
        <v>3.8329725829725834E-3</v>
      </c>
      <c r="J142" s="115">
        <f t="shared" si="75"/>
        <v>2.5024999999999999</v>
      </c>
      <c r="K142" s="86">
        <f>IF(J142=0,0,IF(B142="F",VLOOKUP(I142,Barem!$G$2:$H$11,2,1),VLOOKUP(I142,Barem!$G$12:$H$21,2,1)))</f>
        <v>2.5</v>
      </c>
      <c r="L142" s="119" t="s">
        <v>110</v>
      </c>
      <c r="M142" s="14">
        <f t="shared" si="76"/>
        <v>0.25</v>
      </c>
      <c r="N142" s="14">
        <f t="shared" si="77"/>
        <v>0.75</v>
      </c>
      <c r="O142" s="55">
        <f t="shared" si="78"/>
        <v>0</v>
      </c>
      <c r="P142" s="31">
        <f>IF(D142&gt;21,VLOOKUP(D142,Barem!$S$1:$T$141,2,1),0)</f>
        <v>0</v>
      </c>
      <c r="Q142" s="31">
        <f>IF(D142&lt;1.609,0,IF(B142="F",VLOOKUP(I142,Barem!$W$2:$Y$13,2,1),VLOOKUP(I142,Barem!$W$14:$Y$25,2,1)))</f>
        <v>0</v>
      </c>
      <c r="R142" s="31">
        <f>VLOOKUP(A142,Participanti!A:C,3,0)</f>
        <v>0</v>
      </c>
      <c r="S142" s="25">
        <f t="shared" si="79"/>
        <v>2.5006249999999999</v>
      </c>
      <c r="T142" s="95">
        <v>44359</v>
      </c>
      <c r="U142" s="13">
        <f t="shared" si="80"/>
        <v>1</v>
      </c>
      <c r="V142" s="86" t="str">
        <f>VLOOKUP(A142,Data_echipe!A:U,21,0)</f>
        <v>Flower power</v>
      </c>
      <c r="X142" s="27">
        <f t="shared" si="81"/>
        <v>1</v>
      </c>
    </row>
    <row r="143" spans="1:24" x14ac:dyDescent="0.25">
      <c r="A143" s="73" t="s">
        <v>132</v>
      </c>
      <c r="B143" s="86" t="str">
        <f>VLOOKUP(A143,Participanti!A:B,2,0)</f>
        <v>M</v>
      </c>
      <c r="C143" s="74">
        <v>5</v>
      </c>
      <c r="D143" s="75">
        <v>10.130000000000001</v>
      </c>
      <c r="E143" s="76">
        <v>2.6620370370370374E-2</v>
      </c>
      <c r="F143" s="76">
        <v>2.6620370370370374E-2</v>
      </c>
      <c r="G143" s="144">
        <f t="shared" ref="G143" si="82">AVERAGE(E143:F143)</f>
        <v>2.6620370370370374E-2</v>
      </c>
      <c r="H143" s="77">
        <v>134</v>
      </c>
      <c r="I143" s="17">
        <f t="shared" ref="I143" si="83">G143/D143</f>
        <v>2.627874666374173E-3</v>
      </c>
      <c r="J143" s="115">
        <f t="shared" ref="J143" si="84">IF(B143="F",IF(D143&lt;2.5,0,IF(D143&gt;19.99,5,D143/4)),IF(D143&lt;3,0, IF(D143&gt;20.99,5,D143/4.2)))</f>
        <v>2.4119047619047618</v>
      </c>
      <c r="K143" s="86">
        <f>IF(J143=0,0,IF(B143="F",VLOOKUP(I143,Barem!$G$2:$H$11,2,1),VLOOKUP(I143,Barem!$G$12:$H$21,2,1)))</f>
        <v>5</v>
      </c>
      <c r="L143" s="119" t="s">
        <v>110</v>
      </c>
      <c r="M143" s="14">
        <f t="shared" ref="M143" si="85">IF(OR(L143="P1",L143="P2",L143="P3"),"",IF(C143=15,0.5,IF(L143="D",0.75,0.25)))</f>
        <v>0.25</v>
      </c>
      <c r="N143" s="14">
        <f t="shared" ref="N143" si="86">IF(OR(L143="P1",L143="P2",L143="P3"),"",IF(C143=15,0.5,IF(L143="V",0.75,0.25)))</f>
        <v>0.75</v>
      </c>
      <c r="O143" s="55">
        <f t="shared" ref="O143" si="87">IF(H143&lt;-49,H143/1500,IF(H143&gt;99,H143/1500,0))</f>
        <v>8.9333333333333334E-2</v>
      </c>
      <c r="P143" s="31">
        <f>IF(D143&gt;21,VLOOKUP(D143,Barem!$S$1:$T$141,2,1),0)</f>
        <v>0</v>
      </c>
      <c r="Q143" s="31">
        <f>IF(D143&lt;1.609,0,IF(B143="F",VLOOKUP(I143,Barem!$W$2:$Y$13,2,1),VLOOKUP(I143,Barem!$W$14:$Y$25,2,1)))</f>
        <v>0.6</v>
      </c>
      <c r="R143" s="31">
        <f>VLOOKUP(A143,Participanti!A:C,3,0)</f>
        <v>0</v>
      </c>
      <c r="S143" s="25">
        <f t="shared" ref="S143" si="88">J143*M143+K143*N143+O143+P143+Q143+R143</f>
        <v>5.0423095238095232</v>
      </c>
      <c r="T143" s="95">
        <v>44359</v>
      </c>
      <c r="U143" s="13">
        <f t="shared" si="80"/>
        <v>1</v>
      </c>
      <c r="V143" s="86" t="str">
        <f>VLOOKUP(A143,Data_echipe!A:U,21,0)</f>
        <v>Flower power</v>
      </c>
      <c r="X143" s="27">
        <f t="shared" si="81"/>
        <v>1</v>
      </c>
    </row>
    <row r="144" spans="1:24" x14ac:dyDescent="0.25">
      <c r="A144" s="73" t="s">
        <v>61</v>
      </c>
      <c r="B144" s="86" t="str">
        <f>VLOOKUP(A144,Participanti!A:B,2,0)</f>
        <v>M</v>
      </c>
      <c r="C144" s="74">
        <v>5</v>
      </c>
      <c r="D144" s="75">
        <v>10.34</v>
      </c>
      <c r="E144" s="76">
        <v>3.1296296296296301E-2</v>
      </c>
      <c r="F144" s="76">
        <v>3.1331018518518515E-2</v>
      </c>
      <c r="G144" s="144">
        <f t="shared" ref="G144" si="89">AVERAGE(E144:F144)</f>
        <v>3.1313657407407408E-2</v>
      </c>
      <c r="H144" s="77">
        <v>135</v>
      </c>
      <c r="I144" s="17">
        <f t="shared" ref="I144" si="90">G144/D144</f>
        <v>3.0284001361129023E-3</v>
      </c>
      <c r="J144" s="115">
        <f t="shared" ref="J144" si="91">IF(B144="F",IF(D144&lt;2.5,0,IF(D144&gt;19.99,5,D144/4)),IF(D144&lt;3,0, IF(D144&gt;20.99,5,D144/4.2)))</f>
        <v>2.4619047619047616</v>
      </c>
      <c r="K144" s="86">
        <f>IF(J144=0,0,IF(B144="F",VLOOKUP(I144,Barem!$G$2:$H$11,2,1),VLOOKUP(I144,Barem!$G$12:$H$21,2,1)))</f>
        <v>4</v>
      </c>
      <c r="L144" s="119" t="s">
        <v>110</v>
      </c>
      <c r="M144" s="14">
        <f t="shared" ref="M144" si="92">IF(OR(L144="P1",L144="P2",L144="P3"),"",IF(C144=15,0.5,IF(L144="D",0.75,0.25)))</f>
        <v>0.25</v>
      </c>
      <c r="N144" s="14">
        <f t="shared" ref="N144" si="93">IF(OR(L144="P1",L144="P2",L144="P3"),"",IF(C144=15,0.5,IF(L144="V",0.75,0.25)))</f>
        <v>0.75</v>
      </c>
      <c r="O144" s="55">
        <f t="shared" ref="O144" si="94">IF(H144&lt;-49,H144/1500,IF(H144&gt;99,H144/1500,0))</f>
        <v>0.09</v>
      </c>
      <c r="P144" s="31">
        <f>IF(D144&gt;21,VLOOKUP(D144,Barem!$S$1:$T$141,2,1),0)</f>
        <v>0</v>
      </c>
      <c r="Q144" s="31">
        <f>IF(D144&lt;1.609,0,IF(B144="F",VLOOKUP(I144,Barem!$W$2:$Y$13,2,1),VLOOKUP(I144,Barem!$W$14:$Y$25,2,1)))</f>
        <v>0</v>
      </c>
      <c r="R144" s="31">
        <f>VLOOKUP(A144,Participanti!A:C,3,0)</f>
        <v>0</v>
      </c>
      <c r="S144" s="25">
        <f t="shared" ref="S144" si="95">J144*M144+K144*N144+O144+P144+Q144+R144</f>
        <v>3.7054761904761904</v>
      </c>
      <c r="T144" s="95">
        <v>44359</v>
      </c>
      <c r="U144" s="13">
        <f t="shared" si="80"/>
        <v>1</v>
      </c>
      <c r="V144" s="86" t="str">
        <f>VLOOKUP(A144,Data_echipe!A:U,21,0)</f>
        <v>UltrașiiSYR</v>
      </c>
      <c r="X144" s="27">
        <f t="shared" si="81"/>
        <v>1</v>
      </c>
    </row>
    <row r="145" spans="1:24" x14ac:dyDescent="0.25">
      <c r="A145" s="73" t="s">
        <v>67</v>
      </c>
      <c r="B145" s="86" t="str">
        <f>VLOOKUP(A145,Participanti!A:B,2,0)</f>
        <v>M</v>
      </c>
      <c r="C145" s="74">
        <v>5</v>
      </c>
      <c r="D145" s="75">
        <v>32.01</v>
      </c>
      <c r="E145" s="76">
        <v>0.12090277777777779</v>
      </c>
      <c r="F145" s="76">
        <v>0.13388888888888889</v>
      </c>
      <c r="G145" s="144">
        <f t="shared" si="73"/>
        <v>0.12739583333333335</v>
      </c>
      <c r="H145" s="77">
        <v>56</v>
      </c>
      <c r="I145" s="17">
        <f t="shared" si="74"/>
        <v>3.9798760803915452E-3</v>
      </c>
      <c r="J145" s="115">
        <f t="shared" si="75"/>
        <v>5</v>
      </c>
      <c r="K145" s="86">
        <f>IF(J145=0,0,IF(B145="F",VLOOKUP(I145,Barem!$G$2:$H$11,2,1),VLOOKUP(I145,Barem!$G$12:$H$21,2,1)))</f>
        <v>1.5</v>
      </c>
      <c r="L145" s="74" t="str">
        <f>VLOOKUP(C145,Barem!L:Q,6,0)</f>
        <v>D</v>
      </c>
      <c r="M145" s="14">
        <f t="shared" si="76"/>
        <v>0.75</v>
      </c>
      <c r="N145" s="14">
        <f t="shared" si="77"/>
        <v>0.25</v>
      </c>
      <c r="O145" s="55">
        <f t="shared" si="78"/>
        <v>0</v>
      </c>
      <c r="P145" s="31">
        <f>IF(D145&gt;21,VLOOKUP(D145,Barem!$S$1:$T$141,2,1),0)</f>
        <v>0.5</v>
      </c>
      <c r="Q145" s="31">
        <f>IF(D145&lt;1.609,0,IF(B145="F",VLOOKUP(I145,Barem!$W$2:$Y$13,2,1),VLOOKUP(I145,Barem!$W$14:$Y$25,2,1)))</f>
        <v>0</v>
      </c>
      <c r="R145" s="31">
        <f>VLOOKUP(A145,Participanti!A:C,3,0)</f>
        <v>0</v>
      </c>
      <c r="S145" s="25">
        <f t="shared" si="79"/>
        <v>4.625</v>
      </c>
      <c r="T145" s="95">
        <v>44357</v>
      </c>
      <c r="U145" s="13">
        <f t="shared" si="80"/>
        <v>1</v>
      </c>
      <c r="V145" s="86" t="str">
        <f>VLOOKUP(A145,Data_echipe!A:U,21,0)</f>
        <v>Flower power</v>
      </c>
      <c r="X145" s="27">
        <f t="shared" si="81"/>
        <v>1</v>
      </c>
    </row>
    <row r="146" spans="1:24" x14ac:dyDescent="0.25">
      <c r="A146" s="73" t="s">
        <v>220</v>
      </c>
      <c r="B146" s="86" t="str">
        <f>VLOOKUP(A146,Participanti!A:B,2,0)</f>
        <v>M</v>
      </c>
      <c r="C146" s="74">
        <v>5</v>
      </c>
      <c r="D146" s="75">
        <v>18.309999999999999</v>
      </c>
      <c r="E146" s="76">
        <v>8.0428240740740745E-2</v>
      </c>
      <c r="F146" s="76">
        <v>8.6863425925925927E-2</v>
      </c>
      <c r="G146" s="144">
        <f t="shared" si="73"/>
        <v>8.3645833333333336E-2</v>
      </c>
      <c r="H146" s="77">
        <v>873</v>
      </c>
      <c r="I146" s="17">
        <f t="shared" si="74"/>
        <v>4.5683142180957589E-3</v>
      </c>
      <c r="J146" s="115">
        <f t="shared" si="75"/>
        <v>4.3595238095238091</v>
      </c>
      <c r="K146" s="86">
        <f>IF(J146=0,0,IF(B146="F",VLOOKUP(I146,Barem!$G$2:$H$11,2,1),VLOOKUP(I146,Barem!$G$12:$H$21,2,1)))</f>
        <v>1</v>
      </c>
      <c r="L146" s="119" t="s">
        <v>110</v>
      </c>
      <c r="M146" s="14">
        <f t="shared" si="76"/>
        <v>0.25</v>
      </c>
      <c r="N146" s="14">
        <f t="shared" si="77"/>
        <v>0.75</v>
      </c>
      <c r="O146" s="55">
        <f t="shared" si="78"/>
        <v>0.58199999999999996</v>
      </c>
      <c r="P146" s="31">
        <f>IF(D146&gt;21,VLOOKUP(D146,Barem!$S$1:$T$141,2,1),0)</f>
        <v>0</v>
      </c>
      <c r="Q146" s="31">
        <f>IF(D146&lt;1.609,0,IF(B146="F",VLOOKUP(I146,Barem!$W$2:$Y$13,2,1),VLOOKUP(I146,Barem!$W$14:$Y$25,2,1)))</f>
        <v>0</v>
      </c>
      <c r="R146" s="31">
        <f>VLOOKUP(A146,Participanti!A:C,3,0)</f>
        <v>0</v>
      </c>
      <c r="S146" s="25">
        <f t="shared" si="79"/>
        <v>2.4218809523809521</v>
      </c>
      <c r="T146" s="95">
        <v>44357</v>
      </c>
      <c r="U146" s="13">
        <f t="shared" si="80"/>
        <v>1</v>
      </c>
      <c r="V146" s="86" t="e">
        <f>VLOOKUP(A146,Data_echipe!A:U,21,0)</f>
        <v>#N/A</v>
      </c>
      <c r="X146" s="27">
        <f t="shared" si="81"/>
        <v>1</v>
      </c>
    </row>
    <row r="147" spans="1:24" x14ac:dyDescent="0.25">
      <c r="A147" s="73" t="s">
        <v>111</v>
      </c>
      <c r="B147" s="86" t="str">
        <f>VLOOKUP(A147,Participanti!A:B,2,0)</f>
        <v>M</v>
      </c>
      <c r="C147" s="74">
        <v>5</v>
      </c>
      <c r="D147" s="75">
        <v>12.2</v>
      </c>
      <c r="E147" s="76">
        <v>4.0682870370370376E-2</v>
      </c>
      <c r="F147" s="76">
        <v>4.0740740740740737E-2</v>
      </c>
      <c r="G147" s="144">
        <f t="shared" si="73"/>
        <v>4.0711805555555557E-2</v>
      </c>
      <c r="H147" s="77">
        <v>10</v>
      </c>
      <c r="I147" s="17">
        <f t="shared" si="74"/>
        <v>3.3370332422586525E-3</v>
      </c>
      <c r="J147" s="115">
        <f t="shared" si="75"/>
        <v>2.9047619047619047</v>
      </c>
      <c r="K147" s="86">
        <f>IF(J147=0,0,IF(B147="F",VLOOKUP(I147,Barem!$G$2:$H$11,2,1),VLOOKUP(I147,Barem!$G$12:$H$21,2,1)))</f>
        <v>3</v>
      </c>
      <c r="L147" s="119" t="s">
        <v>110</v>
      </c>
      <c r="M147" s="14">
        <f t="shared" si="76"/>
        <v>0.25</v>
      </c>
      <c r="N147" s="14">
        <f t="shared" si="77"/>
        <v>0.75</v>
      </c>
      <c r="O147" s="55">
        <f t="shared" si="78"/>
        <v>0</v>
      </c>
      <c r="P147" s="31">
        <f>IF(D147&gt;21,VLOOKUP(D147,Barem!$S$1:$T$141,2,1),0)</f>
        <v>0</v>
      </c>
      <c r="Q147" s="31">
        <f>IF(D147&lt;1.609,0,IF(B147="F",VLOOKUP(I147,Barem!$W$2:$Y$13,2,1),VLOOKUP(I147,Barem!$W$14:$Y$25,2,1)))</f>
        <v>0</v>
      </c>
      <c r="R147" s="31">
        <f>VLOOKUP(A147,Participanti!A:C,3,0)</f>
        <v>0</v>
      </c>
      <c r="S147" s="25">
        <f t="shared" si="79"/>
        <v>2.9761904761904763</v>
      </c>
      <c r="T147" s="95">
        <v>44358</v>
      </c>
      <c r="U147" s="13">
        <f t="shared" si="80"/>
        <v>1</v>
      </c>
      <c r="V147" s="86" t="str">
        <f>VLOOKUP(A147,Data_echipe!A:U,21,0)</f>
        <v>UltrașiiSYR</v>
      </c>
      <c r="X147" s="27">
        <f t="shared" si="81"/>
        <v>1</v>
      </c>
    </row>
    <row r="148" spans="1:24" x14ac:dyDescent="0.25">
      <c r="A148" s="73" t="s">
        <v>52</v>
      </c>
      <c r="B148" s="86" t="str">
        <f>VLOOKUP(A148,Participanti!A:B,2,0)</f>
        <v>M</v>
      </c>
      <c r="C148" s="74">
        <v>5</v>
      </c>
      <c r="D148" s="75">
        <v>12.04</v>
      </c>
      <c r="E148" s="76">
        <v>4.670138888888889E-2</v>
      </c>
      <c r="F148" s="76">
        <v>5.0509259259259254E-2</v>
      </c>
      <c r="G148" s="144">
        <f t="shared" si="73"/>
        <v>4.8605324074074072E-2</v>
      </c>
      <c r="H148" s="77">
        <v>7</v>
      </c>
      <c r="I148" s="17">
        <f t="shared" si="74"/>
        <v>4.0369870493417006E-3</v>
      </c>
      <c r="J148" s="115">
        <f t="shared" si="75"/>
        <v>2.8666666666666663</v>
      </c>
      <c r="K148" s="86">
        <f>IF(J148=0,0,IF(B148="F",VLOOKUP(I148,Barem!$G$2:$H$11,2,1),VLOOKUP(I148,Barem!$G$12:$H$21,2,1)))</f>
        <v>1.5</v>
      </c>
      <c r="L148" s="74" t="str">
        <f>VLOOKUP(C148,Barem!L:Q,6,0)</f>
        <v>D</v>
      </c>
      <c r="M148" s="14">
        <f t="shared" si="76"/>
        <v>0.75</v>
      </c>
      <c r="N148" s="14">
        <f t="shared" si="77"/>
        <v>0.25</v>
      </c>
      <c r="O148" s="55">
        <f t="shared" si="78"/>
        <v>0</v>
      </c>
      <c r="P148" s="31">
        <f>IF(D148&gt;21,VLOOKUP(D148,Barem!$S$1:$T$141,2,1),0)</f>
        <v>0</v>
      </c>
      <c r="Q148" s="31">
        <f>IF(D148&lt;1.609,0,IF(B148="F",VLOOKUP(I148,Barem!$W$2:$Y$13,2,1),VLOOKUP(I148,Barem!$W$14:$Y$25,2,1)))</f>
        <v>0</v>
      </c>
      <c r="R148" s="31">
        <f>VLOOKUP(A148,Participanti!A:C,3,0)</f>
        <v>0</v>
      </c>
      <c r="S148" s="25">
        <f t="shared" si="79"/>
        <v>2.5249999999999995</v>
      </c>
      <c r="T148" s="95">
        <v>44360</v>
      </c>
      <c r="U148" s="13">
        <f t="shared" si="80"/>
        <v>1</v>
      </c>
      <c r="V148" s="86" t="e">
        <f>VLOOKUP(A148,Data_echipe!A:U,21,0)</f>
        <v>#N/A</v>
      </c>
      <c r="X148" s="27">
        <f t="shared" si="81"/>
        <v>1</v>
      </c>
    </row>
    <row r="149" spans="1:24" x14ac:dyDescent="0.25">
      <c r="A149" s="73" t="s">
        <v>119</v>
      </c>
      <c r="B149" s="86" t="str">
        <f>VLOOKUP(A149,Participanti!A:B,2,0)</f>
        <v>M</v>
      </c>
      <c r="C149" s="74">
        <v>5</v>
      </c>
      <c r="D149" s="75">
        <v>22.1</v>
      </c>
      <c r="E149" s="76">
        <v>6.7071759259259262E-2</v>
      </c>
      <c r="F149" s="76">
        <v>6.7152777777777783E-2</v>
      </c>
      <c r="G149" s="144">
        <f t="shared" ref="G149" si="96">AVERAGE(E149:F149)</f>
        <v>6.7112268518518522E-2</v>
      </c>
      <c r="H149" s="77">
        <v>9</v>
      </c>
      <c r="I149" s="17">
        <f t="shared" ref="I149" si="97">G149/D149</f>
        <v>3.0367542316071727E-3</v>
      </c>
      <c r="J149" s="115">
        <f t="shared" ref="J149" si="98">IF(B149="F",IF(D149&lt;2.5,0,IF(D149&gt;19.99,5,D149/4)),IF(D149&lt;3,0, IF(D149&gt;20.99,5,D149/4.2)))</f>
        <v>5</v>
      </c>
      <c r="K149" s="86">
        <f>IF(J149=0,0,IF(B149="F",VLOOKUP(I149,Barem!$G$2:$H$11,2,1),VLOOKUP(I149,Barem!$G$12:$H$21,2,1)))</f>
        <v>4</v>
      </c>
      <c r="L149" s="74" t="str">
        <f>VLOOKUP(C149,Barem!L:Q,6,0)</f>
        <v>D</v>
      </c>
      <c r="M149" s="14">
        <f t="shared" ref="M149" si="99">IF(OR(L149="P1",L149="P2",L149="P3"),"",IF(C149=15,0.5,IF(L149="D",0.75,0.25)))</f>
        <v>0.75</v>
      </c>
      <c r="N149" s="14">
        <f t="shared" ref="N149" si="100">IF(OR(L149="P1",L149="P2",L149="P3"),"",IF(C149=15,0.5,IF(L149="V",0.75,0.25)))</f>
        <v>0.25</v>
      </c>
      <c r="O149" s="55">
        <f t="shared" ref="O149" si="101">IF(H149&lt;-49,H149/1500,IF(H149&gt;99,H149/1500,0))</f>
        <v>0</v>
      </c>
      <c r="P149" s="31">
        <f>IF(D149&gt;21,VLOOKUP(D149,Barem!$S$1:$T$141,2,1),0)</f>
        <v>0</v>
      </c>
      <c r="Q149" s="31">
        <f>IF(D149&lt;1.609,0,IF(B149="F",VLOOKUP(I149,Barem!$W$2:$Y$13,2,1),VLOOKUP(I149,Barem!$W$14:$Y$25,2,1)))</f>
        <v>0</v>
      </c>
      <c r="R149" s="31">
        <f>VLOOKUP(A149,Participanti!A:C,3,0)</f>
        <v>0</v>
      </c>
      <c r="S149" s="25">
        <f t="shared" ref="S149" si="102">J149*M149+K149*N149+O149+P149+Q149+R149</f>
        <v>4.75</v>
      </c>
      <c r="T149" s="95">
        <v>44359</v>
      </c>
      <c r="U149" s="13">
        <f t="shared" si="80"/>
        <v>1</v>
      </c>
      <c r="V149" s="86" t="str">
        <f>VLOOKUP(A149,Data_echipe!A:U,21,0)</f>
        <v>Flower power</v>
      </c>
      <c r="X149" s="27">
        <f t="shared" si="81"/>
        <v>1</v>
      </c>
    </row>
    <row r="150" spans="1:24" x14ac:dyDescent="0.25">
      <c r="A150" s="73" t="s">
        <v>48</v>
      </c>
      <c r="B150" s="86" t="str">
        <f>VLOOKUP(A150,Participanti!A:B,2,0)</f>
        <v>M</v>
      </c>
      <c r="C150" s="74">
        <v>5</v>
      </c>
      <c r="D150" s="75">
        <v>19.78</v>
      </c>
      <c r="E150" s="76">
        <v>7.2129629629629641E-2</v>
      </c>
      <c r="F150" s="76">
        <v>7.4826388888888887E-2</v>
      </c>
      <c r="G150" s="144">
        <f t="shared" ref="G150" si="103">AVERAGE(E150:F150)</f>
        <v>7.3478009259259264E-2</v>
      </c>
      <c r="H150" s="77">
        <v>401</v>
      </c>
      <c r="I150" s="17">
        <f t="shared" ref="I150" si="104">G150/D150</f>
        <v>3.7147628543609331E-3</v>
      </c>
      <c r="J150" s="115">
        <f t="shared" ref="J150" si="105">IF(B150="F",IF(D150&lt;2.5,0,IF(D150&gt;19.99,5,D150/4)),IF(D150&lt;3,0, IF(D150&gt;20.99,5,D150/4.2)))</f>
        <v>4.7095238095238097</v>
      </c>
      <c r="K150" s="86">
        <f>IF(J150=0,0,IF(B150="F",VLOOKUP(I150,Barem!$G$2:$H$11,2,1),VLOOKUP(I150,Barem!$G$12:$H$21,2,1)))</f>
        <v>2</v>
      </c>
      <c r="L150" s="74" t="str">
        <f>VLOOKUP(C150,Barem!L:Q,6,0)</f>
        <v>D</v>
      </c>
      <c r="M150" s="14">
        <f t="shared" ref="M150" si="106">IF(OR(L150="P1",L150="P2",L150="P3"),"",IF(C150=15,0.5,IF(L150="D",0.75,0.25)))</f>
        <v>0.75</v>
      </c>
      <c r="N150" s="14">
        <f t="shared" ref="N150" si="107">IF(OR(L150="P1",L150="P2",L150="P3"),"",IF(C150=15,0.5,IF(L150="V",0.75,0.25)))</f>
        <v>0.25</v>
      </c>
      <c r="O150" s="55">
        <f t="shared" ref="O150" si="108">IF(H150&lt;-49,H150/1500,IF(H150&gt;99,H150/1500,0))</f>
        <v>0.26733333333333331</v>
      </c>
      <c r="P150" s="31">
        <f>IF(D150&gt;21,VLOOKUP(D150,Barem!$S$1:$T$141,2,1),0)</f>
        <v>0</v>
      </c>
      <c r="Q150" s="31">
        <f>IF(D150&lt;1.609,0,IF(B150="F",VLOOKUP(I150,Barem!$W$2:$Y$13,2,1),VLOOKUP(I150,Barem!$W$14:$Y$25,2,1)))</f>
        <v>0</v>
      </c>
      <c r="R150" s="31">
        <f>VLOOKUP(A150,Participanti!A:C,3,0)</f>
        <v>0</v>
      </c>
      <c r="S150" s="25">
        <f t="shared" ref="S150" si="109">J150*M150+K150*N150+O150+P150+Q150+R150</f>
        <v>4.2994761904761907</v>
      </c>
      <c r="T150" s="95">
        <v>44360</v>
      </c>
      <c r="U150" s="13">
        <f t="shared" si="80"/>
        <v>1</v>
      </c>
      <c r="V150" s="86" t="str">
        <f>VLOOKUP(A150,Data_echipe!A:U,21,0)</f>
        <v>Flower power</v>
      </c>
      <c r="X150" s="27">
        <f t="shared" si="81"/>
        <v>1</v>
      </c>
    </row>
    <row r="151" spans="1:24" x14ac:dyDescent="0.25">
      <c r="A151" s="73" t="s">
        <v>60</v>
      </c>
      <c r="B151" s="86" t="str">
        <f>VLOOKUP(A151,Participanti!A:B,2,0)</f>
        <v>M</v>
      </c>
      <c r="C151" s="74">
        <v>5</v>
      </c>
      <c r="D151" s="75">
        <v>13.21</v>
      </c>
      <c r="E151" s="76">
        <v>7.7106481481481484E-2</v>
      </c>
      <c r="F151" s="76">
        <v>7.9155092592592582E-2</v>
      </c>
      <c r="G151" s="144">
        <f t="shared" si="73"/>
        <v>7.8130787037037033E-2</v>
      </c>
      <c r="H151" s="77">
        <v>399</v>
      </c>
      <c r="I151" s="17">
        <f t="shared" si="74"/>
        <v>5.91451832225867E-3</v>
      </c>
      <c r="J151" s="115">
        <f t="shared" si="75"/>
        <v>3.1452380952380952</v>
      </c>
      <c r="K151" s="86">
        <f>IF(J151=0,0,IF(B151="F",VLOOKUP(I151,Barem!$G$2:$H$11,2,1),VLOOKUP(I151,Barem!$G$12:$H$21,2,1)))</f>
        <v>0</v>
      </c>
      <c r="L151" s="74" t="str">
        <f>VLOOKUP(C151,Barem!L:Q,6,0)</f>
        <v>D</v>
      </c>
      <c r="M151" s="14">
        <f t="shared" si="76"/>
        <v>0.75</v>
      </c>
      <c r="N151" s="14">
        <f t="shared" si="77"/>
        <v>0.25</v>
      </c>
      <c r="O151" s="55">
        <f t="shared" si="78"/>
        <v>0.26600000000000001</v>
      </c>
      <c r="P151" s="31">
        <f>IF(D151&gt;21,VLOOKUP(D151,Barem!$S$1:$T$141,2,1),0)</f>
        <v>0</v>
      </c>
      <c r="Q151" s="31">
        <f>IF(D151&lt;1.609,0,IF(B151="F",VLOOKUP(I151,Barem!$W$2:$Y$13,2,1),VLOOKUP(I151,Barem!$W$14:$Y$25,2,1)))</f>
        <v>0</v>
      </c>
      <c r="R151" s="31">
        <f>VLOOKUP(A151,Participanti!A:C,3,0)</f>
        <v>0</v>
      </c>
      <c r="S151" s="25">
        <f t="shared" si="79"/>
        <v>2.6249285714285713</v>
      </c>
      <c r="T151" s="95">
        <v>44359</v>
      </c>
      <c r="U151" s="13">
        <f t="shared" si="80"/>
        <v>1</v>
      </c>
      <c r="V151" s="86" t="e">
        <f>VLOOKUP(A151,Data_echipe!A:U,21,0)</f>
        <v>#N/A</v>
      </c>
      <c r="X151" s="27">
        <f t="shared" si="81"/>
        <v>0</v>
      </c>
    </row>
    <row r="152" spans="1:24" x14ac:dyDescent="0.25">
      <c r="A152" s="73" t="s">
        <v>103</v>
      </c>
      <c r="B152" s="86" t="str">
        <f>VLOOKUP(A152,Participanti!A:B,2,0)</f>
        <v>F</v>
      </c>
      <c r="C152" s="74">
        <v>5</v>
      </c>
      <c r="D152" s="75">
        <v>10.08</v>
      </c>
      <c r="E152" s="76">
        <v>4.0567129629629627E-2</v>
      </c>
      <c r="F152" s="76">
        <v>4.0613425925925928E-2</v>
      </c>
      <c r="G152" s="144">
        <f t="shared" si="73"/>
        <v>4.0590277777777781E-2</v>
      </c>
      <c r="H152" s="77">
        <v>22</v>
      </c>
      <c r="I152" s="17">
        <f t="shared" si="74"/>
        <v>4.0268132716049388E-3</v>
      </c>
      <c r="J152" s="115">
        <f t="shared" si="75"/>
        <v>2.52</v>
      </c>
      <c r="K152" s="86">
        <f>IF(J152=0,0,IF(B152="F",VLOOKUP(I152,Barem!$G$2:$H$11,2,1),VLOOKUP(I152,Barem!$G$12:$H$21,2,1)))</f>
        <v>2</v>
      </c>
      <c r="L152" s="119" t="s">
        <v>110</v>
      </c>
      <c r="M152" s="14">
        <f t="shared" si="76"/>
        <v>0.25</v>
      </c>
      <c r="N152" s="14">
        <f t="shared" si="77"/>
        <v>0.75</v>
      </c>
      <c r="O152" s="55">
        <f t="shared" si="78"/>
        <v>0</v>
      </c>
      <c r="P152" s="31">
        <f>IF(D152&gt;21,VLOOKUP(D152,Barem!$S$1:$T$141,2,1),0)</f>
        <v>0</v>
      </c>
      <c r="Q152" s="31">
        <f>IF(D152&lt;1.609,0,IF(B152="F",VLOOKUP(I152,Barem!$W$2:$Y$13,2,1),VLOOKUP(I152,Barem!$W$14:$Y$25,2,1)))</f>
        <v>0</v>
      </c>
      <c r="R152" s="31">
        <f>VLOOKUP(A152,Participanti!A:C,3,0)</f>
        <v>0</v>
      </c>
      <c r="S152" s="25">
        <f t="shared" si="79"/>
        <v>2.13</v>
      </c>
      <c r="T152" s="95">
        <v>44359</v>
      </c>
      <c r="U152" s="13">
        <f t="shared" si="80"/>
        <v>1</v>
      </c>
      <c r="V152" s="86" t="str">
        <f>VLOOKUP(A152,Data_echipe!A:U,21,0)</f>
        <v>UltrașiiSYR</v>
      </c>
      <c r="X152" s="27">
        <f t="shared" si="81"/>
        <v>1</v>
      </c>
    </row>
    <row r="153" spans="1:24" x14ac:dyDescent="0.25">
      <c r="A153" s="73" t="s">
        <v>157</v>
      </c>
      <c r="B153" s="86" t="str">
        <f>VLOOKUP(A153,Participanti!A:B,2,0)</f>
        <v>F</v>
      </c>
      <c r="C153" s="74">
        <v>5</v>
      </c>
      <c r="D153" s="75">
        <v>17.010000000000002</v>
      </c>
      <c r="E153" s="76">
        <v>6.5937499999999996E-2</v>
      </c>
      <c r="F153" s="76">
        <v>6.6736111111111107E-2</v>
      </c>
      <c r="G153" s="144">
        <f t="shared" si="73"/>
        <v>6.6336805555555545E-2</v>
      </c>
      <c r="H153" s="77">
        <v>225</v>
      </c>
      <c r="I153" s="17">
        <f t="shared" si="74"/>
        <v>3.8998709909203728E-3</v>
      </c>
      <c r="J153" s="115">
        <f t="shared" si="75"/>
        <v>4.2525000000000004</v>
      </c>
      <c r="K153" s="86">
        <f>IF(J153=0,0,IF(B153="F",VLOOKUP(I153,Barem!$G$2:$H$11,2,1),VLOOKUP(I153,Barem!$G$12:$H$21,2,1)))</f>
        <v>2.5</v>
      </c>
      <c r="L153" s="74" t="str">
        <f>VLOOKUP(C153,Barem!L:Q,6,0)</f>
        <v>D</v>
      </c>
      <c r="M153" s="14">
        <f t="shared" si="76"/>
        <v>0.75</v>
      </c>
      <c r="N153" s="14">
        <f t="shared" si="77"/>
        <v>0.25</v>
      </c>
      <c r="O153" s="55">
        <f t="shared" si="78"/>
        <v>0.15</v>
      </c>
      <c r="P153" s="31">
        <f>IF(D153&gt;21,VLOOKUP(D153,Barem!$S$1:$T$141,2,1),0)</f>
        <v>0</v>
      </c>
      <c r="Q153" s="31">
        <f>IF(D153&lt;1.609,0,IF(B153="F",VLOOKUP(I153,Barem!$W$2:$Y$13,2,1),VLOOKUP(I153,Barem!$W$14:$Y$25,2,1)))</f>
        <v>0</v>
      </c>
      <c r="R153" s="31">
        <f>VLOOKUP(A153,Participanti!A:C,3,0)</f>
        <v>0</v>
      </c>
      <c r="S153" s="25">
        <f t="shared" si="79"/>
        <v>3.964375</v>
      </c>
      <c r="T153" s="95">
        <v>44360</v>
      </c>
      <c r="U153" s="13">
        <f t="shared" si="80"/>
        <v>1</v>
      </c>
      <c r="V153" s="86" t="str">
        <f>VLOOKUP(A153,Data_echipe!A:U,21,0)</f>
        <v>Flower power</v>
      </c>
      <c r="X153" s="27">
        <f t="shared" si="81"/>
        <v>1</v>
      </c>
    </row>
    <row r="154" spans="1:24" x14ac:dyDescent="0.25">
      <c r="A154" s="73" t="s">
        <v>53</v>
      </c>
      <c r="B154" s="86" t="str">
        <f>VLOOKUP(A154,Participanti!A:B,2,0)</f>
        <v>M</v>
      </c>
      <c r="C154" s="74">
        <v>5</v>
      </c>
      <c r="D154" s="75">
        <v>21.55</v>
      </c>
      <c r="E154" s="76">
        <v>7.8657407407407412E-2</v>
      </c>
      <c r="F154" s="76">
        <v>8.2418981481481482E-2</v>
      </c>
      <c r="G154" s="144">
        <f t="shared" si="73"/>
        <v>8.0538194444444447E-2</v>
      </c>
      <c r="H154" s="77">
        <v>806</v>
      </c>
      <c r="I154" s="17">
        <f t="shared" si="74"/>
        <v>3.7372712039185356E-3</v>
      </c>
      <c r="J154" s="115">
        <f t="shared" si="75"/>
        <v>5</v>
      </c>
      <c r="K154" s="86">
        <f>IF(J154=0,0,IF(B154="F",VLOOKUP(I154,Barem!$G$2:$H$11,2,1),VLOOKUP(I154,Barem!$G$12:$H$21,2,1)))</f>
        <v>2</v>
      </c>
      <c r="L154" s="74" t="str">
        <f>VLOOKUP(C154,Barem!L:Q,6,0)</f>
        <v>D</v>
      </c>
      <c r="M154" s="14">
        <f t="shared" si="76"/>
        <v>0.75</v>
      </c>
      <c r="N154" s="14">
        <f t="shared" si="77"/>
        <v>0.25</v>
      </c>
      <c r="O154" s="55">
        <f t="shared" si="78"/>
        <v>0.53733333333333333</v>
      </c>
      <c r="P154" s="31">
        <f>IF(D154&gt;21,VLOOKUP(D154,Barem!$S$1:$T$141,2,1),0)</f>
        <v>0</v>
      </c>
      <c r="Q154" s="31">
        <f>IF(D154&lt;1.609,0,IF(B154="F",VLOOKUP(I154,Barem!$W$2:$Y$13,2,1),VLOOKUP(I154,Barem!$W$14:$Y$25,2,1)))</f>
        <v>0</v>
      </c>
      <c r="R154" s="31">
        <f>VLOOKUP(A154,Participanti!A:C,3,0)</f>
        <v>0</v>
      </c>
      <c r="S154" s="25">
        <f t="shared" si="79"/>
        <v>4.7873333333333337</v>
      </c>
      <c r="T154" s="95">
        <v>44360</v>
      </c>
      <c r="U154" s="13">
        <f t="shared" si="80"/>
        <v>1</v>
      </c>
      <c r="V154" s="86" t="str">
        <f>VLOOKUP(A154,Data_echipe!A:U,21,0)</f>
        <v>UltrașiiSYR</v>
      </c>
      <c r="X154" s="27">
        <f t="shared" si="81"/>
        <v>1</v>
      </c>
    </row>
    <row r="155" spans="1:24" x14ac:dyDescent="0.25">
      <c r="A155" s="120" t="s">
        <v>213</v>
      </c>
      <c r="B155" s="121" t="str">
        <f>VLOOKUP(A155,Participanti!A:B,2,0)</f>
        <v>F</v>
      </c>
      <c r="C155" s="122">
        <v>5</v>
      </c>
      <c r="D155" s="123">
        <v>12.49</v>
      </c>
      <c r="E155" s="124">
        <v>5.3379629629629631E-2</v>
      </c>
      <c r="F155" s="124">
        <v>6.8541666666666667E-2</v>
      </c>
      <c r="G155" s="145">
        <f t="shared" si="73"/>
        <v>6.0960648148148153E-2</v>
      </c>
      <c r="H155" s="125">
        <v>13</v>
      </c>
      <c r="I155" s="126">
        <f t="shared" si="74"/>
        <v>4.8807564570174664E-3</v>
      </c>
      <c r="J155" s="127">
        <f t="shared" si="75"/>
        <v>3.1225000000000001</v>
      </c>
      <c r="K155" s="121">
        <f>IF(J155=0,0,IF(B155="F",VLOOKUP(I155,Barem!$G$2:$H$11,2,1),VLOOKUP(I155,Barem!$G$12:$H$21,2,1)))</f>
        <v>1</v>
      </c>
      <c r="L155" s="135" t="s">
        <v>110</v>
      </c>
      <c r="M155" s="128">
        <f t="shared" si="76"/>
        <v>0.25</v>
      </c>
      <c r="N155" s="128">
        <f t="shared" si="77"/>
        <v>0.75</v>
      </c>
      <c r="O155" s="129">
        <f t="shared" si="78"/>
        <v>0</v>
      </c>
      <c r="P155" s="130">
        <f>IF(D155&gt;21,VLOOKUP(D155,Barem!$S$1:$T$141,2,1),0)</f>
        <v>0</v>
      </c>
      <c r="Q155" s="130">
        <f>IF(D155&lt;1.609,0,IF(B155="F",VLOOKUP(I155,Barem!$W$2:$Y$13,2,1),VLOOKUP(I155,Barem!$W$14:$Y$25,2,1)))</f>
        <v>0</v>
      </c>
      <c r="R155" s="130">
        <f>VLOOKUP(A155,Participanti!A:C,3,0)</f>
        <v>0</v>
      </c>
      <c r="S155" s="131">
        <f t="shared" si="79"/>
        <v>1.5306250000000001</v>
      </c>
      <c r="T155" s="132">
        <v>44357</v>
      </c>
      <c r="U155" s="133">
        <f t="shared" si="80"/>
        <v>1</v>
      </c>
      <c r="V155" s="121" t="e">
        <f>VLOOKUP(A155,Data_echipe!A:U,21,0)</f>
        <v>#N/A</v>
      </c>
      <c r="W155" s="134"/>
      <c r="X155" s="27">
        <f t="shared" si="81"/>
        <v>1</v>
      </c>
    </row>
    <row r="156" spans="1:24" x14ac:dyDescent="0.25">
      <c r="A156" s="73" t="s">
        <v>49</v>
      </c>
      <c r="B156" s="86" t="str">
        <f>VLOOKUP(A156,Participanti!A:B,2,0)</f>
        <v>M</v>
      </c>
      <c r="C156" s="74" t="s">
        <v>149</v>
      </c>
      <c r="D156" s="75"/>
      <c r="E156" s="76"/>
      <c r="F156" s="76"/>
      <c r="G156" s="144"/>
      <c r="H156" s="77"/>
      <c r="I156" s="17"/>
      <c r="J156" s="115"/>
      <c r="K156" s="86"/>
      <c r="L156" s="74" t="s">
        <v>300</v>
      </c>
      <c r="M156" s="14"/>
      <c r="N156" s="14"/>
      <c r="O156" s="55"/>
      <c r="S156" s="25">
        <f>VLOOKUP(A156,'P1'!C:K,9,0)</f>
        <v>3</v>
      </c>
      <c r="T156" s="95"/>
      <c r="U156" s="13">
        <f t="shared" si="80"/>
        <v>1</v>
      </c>
      <c r="V156" s="86" t="str">
        <f>VLOOKUP(A156,Data_echipe!A:U,21,0)</f>
        <v>Flower power</v>
      </c>
    </row>
    <row r="157" spans="1:24" x14ac:dyDescent="0.25">
      <c r="A157" s="73" t="s">
        <v>65</v>
      </c>
      <c r="B157" s="86" t="str">
        <f>VLOOKUP(A157,Participanti!A:B,2,0)</f>
        <v>M</v>
      </c>
      <c r="C157" s="74" t="s">
        <v>149</v>
      </c>
      <c r="D157" s="75"/>
      <c r="E157" s="76"/>
      <c r="F157" s="76"/>
      <c r="G157" s="144"/>
      <c r="H157" s="77"/>
      <c r="I157" s="17"/>
      <c r="J157" s="115"/>
      <c r="K157" s="86"/>
      <c r="L157" s="74" t="s">
        <v>300</v>
      </c>
      <c r="M157" s="14"/>
      <c r="N157" s="14"/>
      <c r="O157" s="55"/>
      <c r="S157" s="25">
        <f>VLOOKUP(A157,'P1'!C:K,9,0)</f>
        <v>3.1666666666666665</v>
      </c>
      <c r="T157" s="95"/>
      <c r="U157" s="13">
        <f t="shared" si="80"/>
        <v>1</v>
      </c>
      <c r="V157" s="86" t="str">
        <f>VLOOKUP(A157,Data_echipe!A:U,21,0)</f>
        <v>UltrașiiSYR</v>
      </c>
    </row>
    <row r="158" spans="1:24" x14ac:dyDescent="0.25">
      <c r="A158" s="73" t="s">
        <v>51</v>
      </c>
      <c r="B158" s="86" t="str">
        <f>VLOOKUP(A158,Participanti!A:B,2,0)</f>
        <v>M</v>
      </c>
      <c r="C158" s="74" t="s">
        <v>149</v>
      </c>
      <c r="D158" s="75"/>
      <c r="E158" s="76"/>
      <c r="F158" s="76"/>
      <c r="G158" s="144"/>
      <c r="H158" s="77"/>
      <c r="I158" s="17"/>
      <c r="J158" s="115"/>
      <c r="K158" s="86"/>
      <c r="L158" s="74" t="s">
        <v>300</v>
      </c>
      <c r="M158" s="14"/>
      <c r="N158" s="14"/>
      <c r="O158" s="55"/>
      <c r="S158" s="25">
        <f>VLOOKUP(A158,'P1'!C:K,9,0)</f>
        <v>5.5</v>
      </c>
      <c r="T158" s="95"/>
      <c r="U158" s="13">
        <f t="shared" si="80"/>
        <v>1</v>
      </c>
      <c r="V158" s="86" t="str">
        <f>VLOOKUP(A158,Data_echipe!A:U,21,0)</f>
        <v>UltrașiiSYR</v>
      </c>
    </row>
    <row r="159" spans="1:24" x14ac:dyDescent="0.25">
      <c r="A159" s="73" t="s">
        <v>5</v>
      </c>
      <c r="B159" s="86" t="str">
        <f>VLOOKUP(A159,Participanti!A:B,2,0)</f>
        <v>F</v>
      </c>
      <c r="C159" s="74" t="s">
        <v>149</v>
      </c>
      <c r="D159" s="75"/>
      <c r="E159" s="76"/>
      <c r="F159" s="76"/>
      <c r="G159" s="144"/>
      <c r="H159" s="77"/>
      <c r="I159" s="17"/>
      <c r="J159" s="115"/>
      <c r="K159" s="86"/>
      <c r="L159" s="74" t="s">
        <v>300</v>
      </c>
      <c r="M159" s="14"/>
      <c r="N159" s="14"/>
      <c r="O159" s="55"/>
      <c r="S159" s="25">
        <f>VLOOKUP(A159,'P1'!C:K,9,0)</f>
        <v>3.3333333333333335</v>
      </c>
      <c r="T159" s="95"/>
      <c r="U159" s="13">
        <f t="shared" si="80"/>
        <v>1</v>
      </c>
      <c r="V159" s="86" t="str">
        <f>VLOOKUP(A159,Data_echipe!A:U,21,0)</f>
        <v>Flower power</v>
      </c>
    </row>
    <row r="160" spans="1:24" x14ac:dyDescent="0.25">
      <c r="A160" s="73" t="s">
        <v>212</v>
      </c>
      <c r="B160" s="86" t="str">
        <f>VLOOKUP(A160,Participanti!A:B,2,0)</f>
        <v>F</v>
      </c>
      <c r="C160" s="74" t="s">
        <v>149</v>
      </c>
      <c r="D160" s="75"/>
      <c r="E160" s="76"/>
      <c r="F160" s="76"/>
      <c r="G160" s="144"/>
      <c r="H160" s="77"/>
      <c r="I160" s="17"/>
      <c r="J160" s="115"/>
      <c r="K160" s="86"/>
      <c r="L160" s="74" t="s">
        <v>300</v>
      </c>
      <c r="M160" s="14"/>
      <c r="N160" s="14"/>
      <c r="O160" s="55"/>
      <c r="S160" s="25">
        <f>VLOOKUP(A160,'P1'!C:K,9,0)</f>
        <v>3</v>
      </c>
      <c r="T160" s="95"/>
      <c r="U160" s="13">
        <f t="shared" si="80"/>
        <v>1</v>
      </c>
      <c r="V160" s="86" t="str">
        <f>VLOOKUP(A160,Data_echipe!A:U,21,0)</f>
        <v>UltrașiiSYR</v>
      </c>
    </row>
    <row r="161" spans="1:22" x14ac:dyDescent="0.25">
      <c r="A161" s="73" t="s">
        <v>159</v>
      </c>
      <c r="B161" s="86" t="str">
        <f>VLOOKUP(A161,Participanti!A:B,2,0)</f>
        <v>F</v>
      </c>
      <c r="C161" s="74" t="s">
        <v>149</v>
      </c>
      <c r="D161" s="75"/>
      <c r="E161" s="76"/>
      <c r="F161" s="76"/>
      <c r="G161" s="144"/>
      <c r="H161" s="77"/>
      <c r="I161" s="17"/>
      <c r="J161" s="115"/>
      <c r="K161" s="86"/>
      <c r="L161" s="74" t="s">
        <v>300</v>
      </c>
      <c r="M161" s="14"/>
      <c r="N161" s="14"/>
      <c r="O161" s="55"/>
      <c r="S161" s="25">
        <f>VLOOKUP(A161,'P1'!C:K,9,0)</f>
        <v>3.3333333333333335</v>
      </c>
      <c r="T161" s="95"/>
      <c r="U161" s="13">
        <f t="shared" si="80"/>
        <v>1</v>
      </c>
      <c r="V161" s="86" t="str">
        <f>VLOOKUP(A161,Data_echipe!A:U,21,0)</f>
        <v>Flower power</v>
      </c>
    </row>
    <row r="162" spans="1:22" x14ac:dyDescent="0.25">
      <c r="A162" s="73" t="s">
        <v>202</v>
      </c>
      <c r="B162" s="86" t="str">
        <f>VLOOKUP(A162,Participanti!A:B,2,0)</f>
        <v>F</v>
      </c>
      <c r="C162" s="74" t="s">
        <v>149</v>
      </c>
      <c r="D162" s="75"/>
      <c r="E162" s="76"/>
      <c r="F162" s="76"/>
      <c r="G162" s="144"/>
      <c r="H162" s="77"/>
      <c r="I162" s="17"/>
      <c r="J162" s="115"/>
      <c r="K162" s="86"/>
      <c r="L162" s="74" t="s">
        <v>300</v>
      </c>
      <c r="M162" s="14"/>
      <c r="N162" s="14"/>
      <c r="O162" s="55"/>
      <c r="S162" s="25">
        <f>VLOOKUP(A162,'P1'!C:K,9,0)</f>
        <v>1.3333333333333333</v>
      </c>
      <c r="T162" s="95"/>
      <c r="U162" s="13">
        <f t="shared" si="80"/>
        <v>1</v>
      </c>
      <c r="V162" s="86" t="str">
        <f>VLOOKUP(A162,Data_echipe!A:U,21,0)</f>
        <v>Flower power</v>
      </c>
    </row>
    <row r="163" spans="1:22" x14ac:dyDescent="0.25">
      <c r="A163" s="73" t="s">
        <v>118</v>
      </c>
      <c r="B163" s="86" t="str">
        <f>VLOOKUP(A163,Participanti!A:B,2,0)</f>
        <v>M</v>
      </c>
      <c r="C163" s="74" t="s">
        <v>149</v>
      </c>
      <c r="D163" s="75"/>
      <c r="E163" s="76"/>
      <c r="F163" s="76"/>
      <c r="G163" s="144"/>
      <c r="H163" s="77"/>
      <c r="I163" s="17"/>
      <c r="J163" s="115"/>
      <c r="K163" s="86"/>
      <c r="L163" s="74" t="s">
        <v>300</v>
      </c>
      <c r="M163" s="14"/>
      <c r="N163" s="14"/>
      <c r="O163" s="55"/>
      <c r="S163" s="25">
        <f>VLOOKUP(A163,'P1'!C:K,9,0)</f>
        <v>3.8333333333333335</v>
      </c>
      <c r="T163" s="95"/>
      <c r="U163" s="13">
        <f t="shared" si="80"/>
        <v>1</v>
      </c>
      <c r="V163" s="86" t="str">
        <f>VLOOKUP(A163,Data_echipe!A:U,21,0)</f>
        <v>UltrașiiSYR</v>
      </c>
    </row>
    <row r="164" spans="1:22" x14ac:dyDescent="0.25">
      <c r="A164" s="73" t="s">
        <v>47</v>
      </c>
      <c r="B164" s="86" t="str">
        <f>VLOOKUP(A164,Participanti!A:B,2,0)</f>
        <v>F</v>
      </c>
      <c r="C164" s="74" t="s">
        <v>149</v>
      </c>
      <c r="D164" s="75"/>
      <c r="E164" s="76"/>
      <c r="F164" s="76"/>
      <c r="G164" s="144"/>
      <c r="H164" s="77"/>
      <c r="I164" s="17"/>
      <c r="J164" s="115"/>
      <c r="K164" s="86"/>
      <c r="L164" s="74" t="s">
        <v>300</v>
      </c>
      <c r="M164" s="14"/>
      <c r="N164" s="14"/>
      <c r="O164" s="55"/>
      <c r="S164" s="25">
        <f>VLOOKUP(A164,'P1'!C:K,9,0)</f>
        <v>5.333333333333333</v>
      </c>
      <c r="T164" s="95"/>
      <c r="U164" s="13">
        <f t="shared" si="80"/>
        <v>1</v>
      </c>
      <c r="V164" s="86" t="str">
        <f>VLOOKUP(A164,Data_echipe!A:U,21,0)</f>
        <v>UltrașiiSYR</v>
      </c>
    </row>
    <row r="165" spans="1:22" x14ac:dyDescent="0.25">
      <c r="A165" s="73" t="s">
        <v>80</v>
      </c>
      <c r="B165" s="86" t="str">
        <f>VLOOKUP(A165,Participanti!A:B,2,0)</f>
        <v>M</v>
      </c>
      <c r="C165" s="74" t="s">
        <v>149</v>
      </c>
      <c r="D165" s="75"/>
      <c r="E165" s="76"/>
      <c r="F165" s="76"/>
      <c r="G165" s="144"/>
      <c r="H165" s="77"/>
      <c r="I165" s="17"/>
      <c r="J165" s="115"/>
      <c r="K165" s="86"/>
      <c r="L165" s="74" t="s">
        <v>300</v>
      </c>
      <c r="M165" s="14"/>
      <c r="N165" s="14"/>
      <c r="O165" s="55"/>
      <c r="S165" s="25">
        <f>VLOOKUP(A165,'P1'!C:K,9,0)</f>
        <v>4.333333333333333</v>
      </c>
      <c r="T165" s="95"/>
      <c r="U165" s="13">
        <f t="shared" si="80"/>
        <v>1</v>
      </c>
      <c r="V165" s="86" t="str">
        <f>VLOOKUP(A165,Data_echipe!A:U,21,0)</f>
        <v>UltrașiiSYR</v>
      </c>
    </row>
    <row r="166" spans="1:22" x14ac:dyDescent="0.25">
      <c r="A166" s="73" t="s">
        <v>203</v>
      </c>
      <c r="B166" s="86" t="str">
        <f>VLOOKUP(A166,Participanti!A:B,2,0)</f>
        <v>F</v>
      </c>
      <c r="C166" s="74" t="s">
        <v>149</v>
      </c>
      <c r="D166" s="75"/>
      <c r="E166" s="76"/>
      <c r="F166" s="76"/>
      <c r="G166" s="144"/>
      <c r="H166" s="77"/>
      <c r="I166" s="17"/>
      <c r="J166" s="115"/>
      <c r="K166" s="86"/>
      <c r="L166" s="74" t="s">
        <v>300</v>
      </c>
      <c r="M166" s="14"/>
      <c r="N166" s="14"/>
      <c r="O166" s="55"/>
      <c r="S166" s="25">
        <f>VLOOKUP(A166,'P1'!C:K,9,0)</f>
        <v>2.3333333333333335</v>
      </c>
      <c r="T166" s="95"/>
      <c r="U166" s="13">
        <f t="shared" si="80"/>
        <v>1</v>
      </c>
      <c r="V166" s="86" t="str">
        <f>VLOOKUP(A166,Data_echipe!A:U,21,0)</f>
        <v>UltrașiiSYR</v>
      </c>
    </row>
    <row r="167" spans="1:22" x14ac:dyDescent="0.25">
      <c r="A167" s="73" t="s">
        <v>102</v>
      </c>
      <c r="B167" s="86" t="str">
        <f>VLOOKUP(A167,Participanti!A:B,2,0)</f>
        <v>M</v>
      </c>
      <c r="C167" s="74" t="s">
        <v>149</v>
      </c>
      <c r="D167" s="75"/>
      <c r="E167" s="76"/>
      <c r="F167" s="76"/>
      <c r="G167" s="144"/>
      <c r="H167" s="77"/>
      <c r="I167" s="17"/>
      <c r="J167" s="115"/>
      <c r="K167" s="86"/>
      <c r="L167" s="74" t="s">
        <v>300</v>
      </c>
      <c r="M167" s="14"/>
      <c r="N167" s="14"/>
      <c r="O167" s="55"/>
      <c r="S167" s="25">
        <f>VLOOKUP(A167,'P1'!C:K,9,0)</f>
        <v>2.6666666666666665</v>
      </c>
      <c r="T167" s="95"/>
      <c r="U167" s="13">
        <f t="shared" si="80"/>
        <v>1</v>
      </c>
      <c r="V167" s="86" t="str">
        <f>VLOOKUP(A167,Data_echipe!A:U,21,0)</f>
        <v>Flower power</v>
      </c>
    </row>
    <row r="168" spans="1:22" x14ac:dyDescent="0.25">
      <c r="A168" s="73" t="s">
        <v>155</v>
      </c>
      <c r="B168" s="86" t="str">
        <f>VLOOKUP(A168,Participanti!A:B,2,0)</f>
        <v>M</v>
      </c>
      <c r="C168" s="74" t="s">
        <v>149</v>
      </c>
      <c r="D168" s="75"/>
      <c r="E168" s="76"/>
      <c r="F168" s="76"/>
      <c r="G168" s="144"/>
      <c r="H168" s="77"/>
      <c r="I168" s="17"/>
      <c r="J168" s="115"/>
      <c r="K168" s="86"/>
      <c r="L168" s="74" t="s">
        <v>300</v>
      </c>
      <c r="M168" s="14"/>
      <c r="N168" s="14"/>
      <c r="O168" s="55"/>
      <c r="S168" s="25">
        <f>VLOOKUP(A168,'P1'!C:K,9,0)</f>
        <v>0.5</v>
      </c>
      <c r="T168" s="95"/>
      <c r="U168" s="13">
        <f t="shared" si="80"/>
        <v>1</v>
      </c>
      <c r="V168" s="86" t="str">
        <f>VLOOKUP(A168,Data_echipe!A:U,21,0)</f>
        <v>Flower power</v>
      </c>
    </row>
    <row r="169" spans="1:22" x14ac:dyDescent="0.25">
      <c r="A169" s="73" t="s">
        <v>221</v>
      </c>
      <c r="B169" s="86" t="str">
        <f>VLOOKUP(A169,Participanti!A:B,2,0)</f>
        <v>M</v>
      </c>
      <c r="C169" s="74" t="s">
        <v>149</v>
      </c>
      <c r="D169" s="75"/>
      <c r="E169" s="76"/>
      <c r="F169" s="76"/>
      <c r="G169" s="144"/>
      <c r="H169" s="77"/>
      <c r="I169" s="17"/>
      <c r="J169" s="115"/>
      <c r="K169" s="86"/>
      <c r="L169" s="74" t="s">
        <v>300</v>
      </c>
      <c r="M169" s="14"/>
      <c r="N169" s="14"/>
      <c r="O169" s="55"/>
      <c r="S169" s="25">
        <f>VLOOKUP(A169,'P1'!C:K,9,0)</f>
        <v>0</v>
      </c>
      <c r="T169" s="95"/>
      <c r="U169" s="13">
        <f t="shared" si="80"/>
        <v>1</v>
      </c>
      <c r="V169" s="86" t="e">
        <f>VLOOKUP(A169,Data_echipe!A:U,21,0)</f>
        <v>#N/A</v>
      </c>
    </row>
    <row r="170" spans="1:22" x14ac:dyDescent="0.25">
      <c r="A170" s="73" t="s">
        <v>81</v>
      </c>
      <c r="B170" s="86" t="str">
        <f>VLOOKUP(A170,Participanti!A:B,2,0)</f>
        <v>M</v>
      </c>
      <c r="C170" s="74" t="s">
        <v>149</v>
      </c>
      <c r="D170" s="75"/>
      <c r="E170" s="76"/>
      <c r="F170" s="76"/>
      <c r="G170" s="144"/>
      <c r="H170" s="77"/>
      <c r="I170" s="17"/>
      <c r="J170" s="115"/>
      <c r="K170" s="86"/>
      <c r="L170" s="74" t="s">
        <v>300</v>
      </c>
      <c r="M170" s="14"/>
      <c r="N170" s="14"/>
      <c r="O170" s="55"/>
      <c r="S170" s="25">
        <f>VLOOKUP(A170,'P1'!C:K,9,0)</f>
        <v>0</v>
      </c>
      <c r="T170" s="95"/>
      <c r="U170" s="13">
        <f t="shared" si="80"/>
        <v>1</v>
      </c>
      <c r="V170" s="86" t="str">
        <f>VLOOKUP(A170,Data_echipe!A:U,21,0)</f>
        <v>Flower power</v>
      </c>
    </row>
    <row r="171" spans="1:22" x14ac:dyDescent="0.25">
      <c r="A171" s="73" t="s">
        <v>154</v>
      </c>
      <c r="B171" s="86" t="str">
        <f>VLOOKUP(A171,Participanti!A:B,2,0)</f>
        <v>M</v>
      </c>
      <c r="C171" s="74" t="s">
        <v>149</v>
      </c>
      <c r="D171" s="75"/>
      <c r="E171" s="76"/>
      <c r="F171" s="76"/>
      <c r="G171" s="144"/>
      <c r="H171" s="77"/>
      <c r="I171" s="17"/>
      <c r="J171" s="115"/>
      <c r="K171" s="86"/>
      <c r="L171" s="74" t="s">
        <v>300</v>
      </c>
      <c r="M171" s="14"/>
      <c r="N171" s="14"/>
      <c r="O171" s="55"/>
      <c r="S171" s="25">
        <f>VLOOKUP(A171,'P1'!C:K,9,0)</f>
        <v>4.5</v>
      </c>
      <c r="T171" s="95"/>
      <c r="U171" s="13">
        <f t="shared" si="80"/>
        <v>1</v>
      </c>
      <c r="V171" s="86" t="str">
        <f>VLOOKUP(A171,Data_echipe!A:U,21,0)</f>
        <v>UltrașiiSYR</v>
      </c>
    </row>
    <row r="172" spans="1:22" x14ac:dyDescent="0.25">
      <c r="A172" s="73" t="s">
        <v>66</v>
      </c>
      <c r="B172" s="86" t="str">
        <f>VLOOKUP(A172,Participanti!A:B,2,0)</f>
        <v>F</v>
      </c>
      <c r="C172" s="74" t="s">
        <v>149</v>
      </c>
      <c r="D172" s="75"/>
      <c r="E172" s="76"/>
      <c r="F172" s="76"/>
      <c r="G172" s="144"/>
      <c r="H172" s="77"/>
      <c r="I172" s="17"/>
      <c r="J172" s="115"/>
      <c r="K172" s="86"/>
      <c r="L172" s="74" t="s">
        <v>300</v>
      </c>
      <c r="M172" s="14"/>
      <c r="N172" s="14"/>
      <c r="O172" s="55"/>
      <c r="S172" s="25">
        <f>VLOOKUP(A172,'P1'!C:K,9,0)</f>
        <v>3.1666666666666665</v>
      </c>
      <c r="T172" s="95"/>
      <c r="U172" s="13">
        <f t="shared" si="80"/>
        <v>1</v>
      </c>
      <c r="V172" s="86" t="str">
        <f>VLOOKUP(A172,Data_echipe!A:U,21,0)</f>
        <v>Flower power</v>
      </c>
    </row>
    <row r="173" spans="1:22" x14ac:dyDescent="0.25">
      <c r="A173" s="73" t="s">
        <v>128</v>
      </c>
      <c r="B173" s="86" t="str">
        <f>VLOOKUP(A173,Participanti!A:B,2,0)</f>
        <v>M</v>
      </c>
      <c r="C173" s="74" t="s">
        <v>149</v>
      </c>
      <c r="D173" s="75"/>
      <c r="E173" s="76"/>
      <c r="F173" s="76"/>
      <c r="G173" s="144"/>
      <c r="H173" s="77"/>
      <c r="I173" s="17"/>
      <c r="J173" s="115"/>
      <c r="K173" s="86"/>
      <c r="L173" s="74" t="s">
        <v>300</v>
      </c>
      <c r="M173" s="14"/>
      <c r="N173" s="14"/>
      <c r="O173" s="55"/>
      <c r="S173" s="25">
        <f>VLOOKUP(A173,'P1'!C:K,9,0)</f>
        <v>4.166666666666667</v>
      </c>
      <c r="T173" s="95"/>
      <c r="U173" s="13">
        <f t="shared" si="80"/>
        <v>1</v>
      </c>
      <c r="V173" s="86" t="str">
        <f>VLOOKUP(A173,Data_echipe!A:U,21,0)</f>
        <v>Flower power</v>
      </c>
    </row>
    <row r="174" spans="1:22" x14ac:dyDescent="0.25">
      <c r="A174" s="73" t="s">
        <v>153</v>
      </c>
      <c r="B174" s="86" t="str">
        <f>VLOOKUP(A174,Participanti!A:B,2,0)</f>
        <v>F</v>
      </c>
      <c r="C174" s="74" t="s">
        <v>149</v>
      </c>
      <c r="D174" s="75"/>
      <c r="E174" s="76"/>
      <c r="F174" s="76"/>
      <c r="G174" s="144"/>
      <c r="H174" s="77"/>
      <c r="I174" s="17"/>
      <c r="J174" s="115"/>
      <c r="K174" s="86"/>
      <c r="L174" s="74" t="s">
        <v>300</v>
      </c>
      <c r="M174" s="14"/>
      <c r="N174" s="14"/>
      <c r="O174" s="55"/>
      <c r="S174" s="25">
        <f>VLOOKUP(A174,'P1'!C:K,9,0)</f>
        <v>4.333333333333333</v>
      </c>
      <c r="T174" s="95"/>
      <c r="U174" s="13">
        <f t="shared" si="80"/>
        <v>1</v>
      </c>
      <c r="V174" s="86" t="str">
        <f>VLOOKUP(A174,Data_echipe!A:U,21,0)</f>
        <v>Flower power</v>
      </c>
    </row>
    <row r="175" spans="1:22" x14ac:dyDescent="0.25">
      <c r="A175" s="73" t="s">
        <v>132</v>
      </c>
      <c r="B175" s="86" t="str">
        <f>VLOOKUP(A175,Participanti!A:B,2,0)</f>
        <v>M</v>
      </c>
      <c r="C175" s="74" t="s">
        <v>149</v>
      </c>
      <c r="D175" s="75"/>
      <c r="E175" s="76"/>
      <c r="F175" s="76"/>
      <c r="G175" s="144"/>
      <c r="H175" s="77"/>
      <c r="I175" s="17"/>
      <c r="J175" s="115"/>
      <c r="K175" s="86"/>
      <c r="L175" s="74" t="s">
        <v>300</v>
      </c>
      <c r="M175" s="14"/>
      <c r="N175" s="14"/>
      <c r="O175" s="55"/>
      <c r="S175" s="25">
        <f>VLOOKUP(A175,'P1'!C:K,9,0)</f>
        <v>5</v>
      </c>
      <c r="T175" s="95"/>
      <c r="U175" s="13">
        <f t="shared" si="80"/>
        <v>1</v>
      </c>
      <c r="V175" s="86" t="str">
        <f>VLOOKUP(A175,Data_echipe!A:U,21,0)</f>
        <v>Flower power</v>
      </c>
    </row>
    <row r="176" spans="1:22" x14ac:dyDescent="0.25">
      <c r="A176" s="73" t="s">
        <v>61</v>
      </c>
      <c r="B176" s="86" t="str">
        <f>VLOOKUP(A176,Participanti!A:B,2,0)</f>
        <v>M</v>
      </c>
      <c r="C176" s="74" t="s">
        <v>149</v>
      </c>
      <c r="D176" s="75"/>
      <c r="E176" s="76"/>
      <c r="F176" s="76"/>
      <c r="G176" s="144"/>
      <c r="H176" s="77"/>
      <c r="I176" s="17"/>
      <c r="J176" s="115"/>
      <c r="K176" s="86"/>
      <c r="L176" s="74" t="s">
        <v>300</v>
      </c>
      <c r="M176" s="14"/>
      <c r="N176" s="14"/>
      <c r="O176" s="55"/>
      <c r="S176" s="25">
        <f>VLOOKUP(A176,'P1'!C:K,9,0)</f>
        <v>0.83333333333333337</v>
      </c>
      <c r="T176" s="95"/>
      <c r="U176" s="13">
        <f t="shared" si="80"/>
        <v>1</v>
      </c>
      <c r="V176" s="86" t="str">
        <f>VLOOKUP(A176,Data_echipe!A:U,21,0)</f>
        <v>UltrașiiSYR</v>
      </c>
    </row>
    <row r="177" spans="1:24" x14ac:dyDescent="0.25">
      <c r="A177" s="73" t="s">
        <v>43</v>
      </c>
      <c r="B177" s="86" t="str">
        <f>VLOOKUP(A177,Participanti!A:B,2,0)</f>
        <v>M</v>
      </c>
      <c r="C177" s="74" t="s">
        <v>149</v>
      </c>
      <c r="D177" s="75"/>
      <c r="E177" s="76"/>
      <c r="F177" s="76"/>
      <c r="G177" s="144"/>
      <c r="H177" s="77"/>
      <c r="I177" s="17"/>
      <c r="J177" s="115"/>
      <c r="K177" s="86"/>
      <c r="L177" s="74" t="s">
        <v>300</v>
      </c>
      <c r="M177" s="14"/>
      <c r="N177" s="14"/>
      <c r="O177" s="55"/>
      <c r="S177" s="25">
        <f>VLOOKUP(A177,'P1'!C:K,9,0)</f>
        <v>3.5</v>
      </c>
      <c r="T177" s="95"/>
      <c r="U177" s="13">
        <f t="shared" si="80"/>
        <v>1</v>
      </c>
      <c r="V177" s="86" t="str">
        <f>VLOOKUP(A177,Data_echipe!A:U,21,0)</f>
        <v>Flower power</v>
      </c>
    </row>
    <row r="178" spans="1:24" x14ac:dyDescent="0.25">
      <c r="A178" s="73" t="s">
        <v>67</v>
      </c>
      <c r="B178" s="86" t="str">
        <f>VLOOKUP(A178,Participanti!A:B,2,0)</f>
        <v>M</v>
      </c>
      <c r="C178" s="74" t="s">
        <v>149</v>
      </c>
      <c r="D178" s="75"/>
      <c r="E178" s="76"/>
      <c r="F178" s="76"/>
      <c r="G178" s="144"/>
      <c r="H178" s="77"/>
      <c r="I178" s="17"/>
      <c r="J178" s="115"/>
      <c r="K178" s="86"/>
      <c r="L178" s="74" t="s">
        <v>300</v>
      </c>
      <c r="M178" s="14"/>
      <c r="N178" s="14"/>
      <c r="O178" s="55"/>
      <c r="S178" s="25">
        <f>VLOOKUP(A178,'P1'!C:K,9,0)</f>
        <v>5</v>
      </c>
      <c r="T178" s="95"/>
      <c r="U178" s="13">
        <f t="shared" si="80"/>
        <v>1</v>
      </c>
      <c r="V178" s="86" t="str">
        <f>VLOOKUP(A178,Data_echipe!A:U,21,0)</f>
        <v>Flower power</v>
      </c>
    </row>
    <row r="179" spans="1:24" x14ac:dyDescent="0.25">
      <c r="A179" s="73" t="s">
        <v>220</v>
      </c>
      <c r="B179" s="86" t="str">
        <f>VLOOKUP(A179,Participanti!A:B,2,0)</f>
        <v>M</v>
      </c>
      <c r="C179" s="74" t="s">
        <v>149</v>
      </c>
      <c r="D179" s="75"/>
      <c r="E179" s="76"/>
      <c r="F179" s="76"/>
      <c r="G179" s="144"/>
      <c r="H179" s="77"/>
      <c r="I179" s="17"/>
      <c r="J179" s="115"/>
      <c r="K179" s="86"/>
      <c r="L179" s="74" t="s">
        <v>300</v>
      </c>
      <c r="M179" s="14"/>
      <c r="N179" s="14"/>
      <c r="O179" s="55"/>
      <c r="S179" s="25">
        <f>VLOOKUP(A179,'P1'!C:K,9,0)</f>
        <v>0.66666666666666663</v>
      </c>
      <c r="T179" s="95"/>
      <c r="U179" s="13">
        <f t="shared" si="80"/>
        <v>1</v>
      </c>
      <c r="V179" s="86" t="e">
        <f>VLOOKUP(A179,Data_echipe!A:U,21,0)</f>
        <v>#N/A</v>
      </c>
    </row>
    <row r="180" spans="1:24" x14ac:dyDescent="0.25">
      <c r="A180" s="73" t="s">
        <v>205</v>
      </c>
      <c r="B180" s="86" t="str">
        <f>VLOOKUP(A180,Participanti!A:B,2,0)</f>
        <v>M</v>
      </c>
      <c r="C180" s="74" t="s">
        <v>149</v>
      </c>
      <c r="D180" s="75"/>
      <c r="E180" s="76"/>
      <c r="F180" s="76"/>
      <c r="G180" s="144"/>
      <c r="H180" s="77"/>
      <c r="I180" s="17"/>
      <c r="J180" s="115"/>
      <c r="K180" s="86"/>
      <c r="L180" s="74" t="s">
        <v>300</v>
      </c>
      <c r="M180" s="14"/>
      <c r="N180" s="14"/>
      <c r="O180" s="55"/>
      <c r="S180" s="25">
        <f>VLOOKUP(A180,'P1'!C:K,9,0)</f>
        <v>1.1666666666666667</v>
      </c>
      <c r="T180" s="95"/>
      <c r="U180" s="13">
        <f t="shared" si="80"/>
        <v>1</v>
      </c>
      <c r="V180" s="86" t="e">
        <f>VLOOKUP(A180,Data_echipe!A:U,21,0)</f>
        <v>#N/A</v>
      </c>
    </row>
    <row r="181" spans="1:24" x14ac:dyDescent="0.25">
      <c r="A181" s="73" t="s">
        <v>50</v>
      </c>
      <c r="B181" s="86" t="str">
        <f>VLOOKUP(A181,Participanti!A:B,2,0)</f>
        <v>M</v>
      </c>
      <c r="C181" s="74" t="s">
        <v>149</v>
      </c>
      <c r="D181" s="75"/>
      <c r="E181" s="76"/>
      <c r="F181" s="76"/>
      <c r="G181" s="144"/>
      <c r="H181" s="77"/>
      <c r="I181" s="17"/>
      <c r="J181" s="115"/>
      <c r="K181" s="86"/>
      <c r="L181" s="74" t="s">
        <v>300</v>
      </c>
      <c r="M181" s="14"/>
      <c r="N181" s="14"/>
      <c r="O181" s="55"/>
      <c r="S181" s="25">
        <f>VLOOKUP(A181,'P1'!C:K,9,0)</f>
        <v>2.6666666666666665</v>
      </c>
      <c r="T181" s="95"/>
      <c r="U181" s="13">
        <f t="shared" si="80"/>
        <v>1</v>
      </c>
      <c r="V181" s="86" t="str">
        <f>VLOOKUP(A181,Data_echipe!A:U,21,0)</f>
        <v>UltrașiiSYR</v>
      </c>
    </row>
    <row r="182" spans="1:24" x14ac:dyDescent="0.25">
      <c r="A182" s="73" t="s">
        <v>55</v>
      </c>
      <c r="B182" s="86" t="str">
        <f>VLOOKUP(A182,Participanti!A:B,2,0)</f>
        <v>M</v>
      </c>
      <c r="C182" s="74" t="s">
        <v>149</v>
      </c>
      <c r="D182" s="75"/>
      <c r="E182" s="76"/>
      <c r="F182" s="76"/>
      <c r="G182" s="144"/>
      <c r="H182" s="77"/>
      <c r="I182" s="17"/>
      <c r="J182" s="115"/>
      <c r="K182" s="86"/>
      <c r="L182" s="74" t="s">
        <v>300</v>
      </c>
      <c r="M182" s="14"/>
      <c r="N182" s="14"/>
      <c r="O182" s="55"/>
      <c r="S182" s="25">
        <f>VLOOKUP(A182,'P1'!C:K,9,0)</f>
        <v>3.1666666666666665</v>
      </c>
      <c r="T182" s="95"/>
      <c r="U182" s="13">
        <f t="shared" si="80"/>
        <v>1</v>
      </c>
      <c r="V182" s="86" t="e">
        <f>VLOOKUP(A182,Data_echipe!A:U,21,0)</f>
        <v>#N/A</v>
      </c>
    </row>
    <row r="183" spans="1:24" x14ac:dyDescent="0.25">
      <c r="A183" s="73" t="s">
        <v>111</v>
      </c>
      <c r="B183" s="86" t="str">
        <f>VLOOKUP(A183,Participanti!A:B,2,0)</f>
        <v>M</v>
      </c>
      <c r="C183" s="74" t="s">
        <v>149</v>
      </c>
      <c r="D183" s="75"/>
      <c r="E183" s="76"/>
      <c r="F183" s="76"/>
      <c r="G183" s="144"/>
      <c r="H183" s="77"/>
      <c r="I183" s="17"/>
      <c r="J183" s="115"/>
      <c r="K183" s="86"/>
      <c r="L183" s="74" t="s">
        <v>300</v>
      </c>
      <c r="M183" s="14"/>
      <c r="N183" s="14"/>
      <c r="O183" s="55"/>
      <c r="S183" s="25">
        <f>VLOOKUP(A183,'P1'!C:K,9,0)</f>
        <v>5.5</v>
      </c>
      <c r="T183" s="95"/>
      <c r="U183" s="13">
        <f t="shared" si="80"/>
        <v>1</v>
      </c>
      <c r="V183" s="86" t="str">
        <f>VLOOKUP(A183,Data_echipe!A:U,21,0)</f>
        <v>UltrașiiSYR</v>
      </c>
    </row>
    <row r="184" spans="1:24" x14ac:dyDescent="0.25">
      <c r="A184" s="73" t="s">
        <v>52</v>
      </c>
      <c r="B184" s="86" t="str">
        <f>VLOOKUP(A184,Participanti!A:B,2,0)</f>
        <v>M</v>
      </c>
      <c r="C184" s="74" t="s">
        <v>149</v>
      </c>
      <c r="D184" s="75"/>
      <c r="E184" s="76"/>
      <c r="F184" s="76"/>
      <c r="G184" s="144"/>
      <c r="H184" s="77"/>
      <c r="I184" s="17"/>
      <c r="J184" s="115"/>
      <c r="K184" s="86"/>
      <c r="L184" s="74" t="s">
        <v>300</v>
      </c>
      <c r="M184" s="14"/>
      <c r="N184" s="14"/>
      <c r="O184" s="55"/>
      <c r="S184" s="25">
        <f>VLOOKUP(A184,'P1'!C:K,9,0)</f>
        <v>2</v>
      </c>
      <c r="T184" s="95"/>
      <c r="U184" s="13">
        <f t="shared" si="80"/>
        <v>1</v>
      </c>
      <c r="V184" s="86" t="e">
        <f>VLOOKUP(A184,Data_echipe!A:U,21,0)</f>
        <v>#N/A</v>
      </c>
    </row>
    <row r="185" spans="1:24" x14ac:dyDescent="0.25">
      <c r="A185" s="73" t="s">
        <v>119</v>
      </c>
      <c r="B185" s="86" t="str">
        <f>VLOOKUP(A185,Participanti!A:B,2,0)</f>
        <v>M</v>
      </c>
      <c r="C185" s="74" t="s">
        <v>149</v>
      </c>
      <c r="D185" s="75"/>
      <c r="E185" s="76"/>
      <c r="F185" s="76"/>
      <c r="G185" s="144"/>
      <c r="H185" s="77"/>
      <c r="I185" s="17"/>
      <c r="J185" s="115"/>
      <c r="K185" s="86"/>
      <c r="L185" s="74" t="s">
        <v>300</v>
      </c>
      <c r="M185" s="14"/>
      <c r="N185" s="14"/>
      <c r="O185" s="55"/>
      <c r="S185" s="25">
        <f>VLOOKUP(A185,'P1'!C:K,9,0)</f>
        <v>2.1666666666666665</v>
      </c>
      <c r="T185" s="95"/>
      <c r="U185" s="13">
        <f t="shared" si="80"/>
        <v>1</v>
      </c>
      <c r="V185" s="86" t="str">
        <f>VLOOKUP(A185,Data_echipe!A:U,21,0)</f>
        <v>Flower power</v>
      </c>
    </row>
    <row r="186" spans="1:24" x14ac:dyDescent="0.25">
      <c r="A186" s="73" t="s">
        <v>48</v>
      </c>
      <c r="B186" s="86" t="str">
        <f>VLOOKUP(A186,Participanti!A:B,2,0)</f>
        <v>M</v>
      </c>
      <c r="C186" s="74" t="s">
        <v>149</v>
      </c>
      <c r="D186" s="75"/>
      <c r="E186" s="76"/>
      <c r="F186" s="76"/>
      <c r="G186" s="144"/>
      <c r="H186" s="77"/>
      <c r="I186" s="17"/>
      <c r="J186" s="115"/>
      <c r="K186" s="86"/>
      <c r="L186" s="74" t="s">
        <v>300</v>
      </c>
      <c r="M186" s="14"/>
      <c r="N186" s="14"/>
      <c r="O186" s="55"/>
      <c r="S186" s="25">
        <f>VLOOKUP(A186,'P1'!C:K,9,0)</f>
        <v>0.5</v>
      </c>
      <c r="T186" s="95"/>
      <c r="U186" s="13">
        <f t="shared" si="80"/>
        <v>1</v>
      </c>
      <c r="V186" s="86" t="str">
        <f>VLOOKUP(A186,Data_echipe!A:U,21,0)</f>
        <v>Flower power</v>
      </c>
    </row>
    <row r="187" spans="1:24" x14ac:dyDescent="0.25">
      <c r="A187" s="73" t="s">
        <v>60</v>
      </c>
      <c r="B187" s="86" t="str">
        <f>VLOOKUP(A187,Participanti!A:B,2,0)</f>
        <v>M</v>
      </c>
      <c r="C187" s="74" t="s">
        <v>149</v>
      </c>
      <c r="D187" s="75"/>
      <c r="E187" s="76"/>
      <c r="F187" s="76"/>
      <c r="G187" s="144"/>
      <c r="H187" s="77"/>
      <c r="I187" s="17"/>
      <c r="J187" s="115"/>
      <c r="K187" s="86"/>
      <c r="L187" s="74" t="s">
        <v>300</v>
      </c>
      <c r="M187" s="14"/>
      <c r="N187" s="14"/>
      <c r="O187" s="55"/>
      <c r="S187" s="25">
        <f>VLOOKUP(A187,'P1'!C:K,9,0)</f>
        <v>2.5</v>
      </c>
      <c r="T187" s="95"/>
      <c r="U187" s="13">
        <f t="shared" si="80"/>
        <v>1</v>
      </c>
      <c r="V187" s="86" t="e">
        <f>VLOOKUP(A187,Data_echipe!A:U,21,0)</f>
        <v>#N/A</v>
      </c>
    </row>
    <row r="188" spans="1:24" x14ac:dyDescent="0.25">
      <c r="A188" s="73" t="s">
        <v>103</v>
      </c>
      <c r="B188" s="86" t="str">
        <f>VLOOKUP(A188,Participanti!A:B,2,0)</f>
        <v>F</v>
      </c>
      <c r="C188" s="74" t="s">
        <v>149</v>
      </c>
      <c r="D188" s="75"/>
      <c r="E188" s="76"/>
      <c r="F188" s="76"/>
      <c r="G188" s="144"/>
      <c r="H188" s="77"/>
      <c r="I188" s="17"/>
      <c r="J188" s="115"/>
      <c r="K188" s="86"/>
      <c r="L188" s="74" t="s">
        <v>300</v>
      </c>
      <c r="M188" s="14"/>
      <c r="N188" s="14"/>
      <c r="O188" s="55"/>
      <c r="S188" s="25">
        <f>VLOOKUP(A188,'P1'!C:K,9,0)</f>
        <v>3.8333333333333335</v>
      </c>
      <c r="T188" s="95"/>
      <c r="U188" s="13">
        <f t="shared" si="80"/>
        <v>1</v>
      </c>
      <c r="V188" s="86" t="str">
        <f>VLOOKUP(A188,Data_echipe!A:U,21,0)</f>
        <v>UltrașiiSYR</v>
      </c>
    </row>
    <row r="189" spans="1:24" x14ac:dyDescent="0.25">
      <c r="A189" s="73" t="s">
        <v>157</v>
      </c>
      <c r="B189" s="86" t="str">
        <f>VLOOKUP(A189,Participanti!A:B,2,0)</f>
        <v>F</v>
      </c>
      <c r="C189" s="74" t="s">
        <v>149</v>
      </c>
      <c r="D189" s="75"/>
      <c r="E189" s="76"/>
      <c r="F189" s="76"/>
      <c r="G189" s="144"/>
      <c r="H189" s="77"/>
      <c r="I189" s="17"/>
      <c r="J189" s="115"/>
      <c r="K189" s="86"/>
      <c r="L189" s="74" t="s">
        <v>300</v>
      </c>
      <c r="M189" s="14"/>
      <c r="N189" s="14"/>
      <c r="O189" s="55"/>
      <c r="S189" s="25">
        <f>VLOOKUP(A189,'P1'!C:K,9,0)</f>
        <v>3.3333333333333335</v>
      </c>
      <c r="T189" s="95"/>
      <c r="U189" s="13">
        <f t="shared" si="80"/>
        <v>1</v>
      </c>
      <c r="V189" s="86" t="str">
        <f>VLOOKUP(A189,Data_echipe!A:U,21,0)</f>
        <v>Flower power</v>
      </c>
    </row>
    <row r="190" spans="1:24" x14ac:dyDescent="0.25">
      <c r="A190" s="73" t="s">
        <v>53</v>
      </c>
      <c r="B190" s="86" t="str">
        <f>VLOOKUP(A190,Participanti!A:B,2,0)</f>
        <v>M</v>
      </c>
      <c r="C190" s="74" t="s">
        <v>149</v>
      </c>
      <c r="D190" s="75"/>
      <c r="E190" s="76"/>
      <c r="F190" s="76"/>
      <c r="G190" s="144"/>
      <c r="H190" s="77"/>
      <c r="I190" s="17"/>
      <c r="J190" s="115"/>
      <c r="K190" s="86"/>
      <c r="L190" s="74" t="s">
        <v>300</v>
      </c>
      <c r="M190" s="14"/>
      <c r="N190" s="14"/>
      <c r="O190" s="55"/>
      <c r="S190" s="25">
        <f>VLOOKUP(A190,'P1'!C:K,9,0)</f>
        <v>4.666666666666667</v>
      </c>
      <c r="T190" s="95"/>
      <c r="U190" s="13">
        <f t="shared" si="80"/>
        <v>1</v>
      </c>
      <c r="V190" s="86" t="str">
        <f>VLOOKUP(A190,Data_echipe!A:U,21,0)</f>
        <v>UltrașiiSYR</v>
      </c>
    </row>
    <row r="191" spans="1:24" x14ac:dyDescent="0.25">
      <c r="A191" s="120" t="s">
        <v>213</v>
      </c>
      <c r="B191" s="121" t="str">
        <f>VLOOKUP(A191,Participanti!A:B,2,0)</f>
        <v>F</v>
      </c>
      <c r="C191" s="122" t="s">
        <v>149</v>
      </c>
      <c r="D191" s="123"/>
      <c r="E191" s="124"/>
      <c r="F191" s="124"/>
      <c r="G191" s="145"/>
      <c r="H191" s="125"/>
      <c r="I191" s="126"/>
      <c r="J191" s="127"/>
      <c r="K191" s="121"/>
      <c r="L191" s="122" t="s">
        <v>300</v>
      </c>
      <c r="M191" s="128"/>
      <c r="N191" s="128"/>
      <c r="O191" s="129"/>
      <c r="P191" s="130"/>
      <c r="Q191" s="130"/>
      <c r="R191" s="130"/>
      <c r="S191" s="131">
        <f>VLOOKUP(A191,'P1'!C:K,9,0)</f>
        <v>2</v>
      </c>
      <c r="T191" s="132"/>
      <c r="U191" s="133">
        <f t="shared" si="80"/>
        <v>1</v>
      </c>
      <c r="V191" s="121" t="e">
        <f>VLOOKUP(A191,Data_echipe!A:U,21,0)</f>
        <v>#N/A</v>
      </c>
      <c r="W191" s="134"/>
    </row>
    <row r="192" spans="1:24" x14ac:dyDescent="0.25">
      <c r="A192" s="73" t="s">
        <v>49</v>
      </c>
      <c r="B192" s="86" t="str">
        <f>VLOOKUP(A192,Participanti!A:B,2,0)</f>
        <v>M</v>
      </c>
      <c r="C192" s="74">
        <v>6</v>
      </c>
      <c r="D192" s="75">
        <v>17.600000000000001</v>
      </c>
      <c r="E192" s="76">
        <v>6.0868055555555557E-2</v>
      </c>
      <c r="F192" s="76">
        <v>6.0995370370370366E-2</v>
      </c>
      <c r="G192" s="144">
        <f>AVERAGE(E192:F192)</f>
        <v>6.0931712962962958E-2</v>
      </c>
      <c r="H192" s="77">
        <v>15</v>
      </c>
      <c r="I192" s="17">
        <f>G192/D192</f>
        <v>3.462029145622895E-3</v>
      </c>
      <c r="J192" s="115">
        <f>IF(B192="F",IF(D192&lt;2.5,0,IF(D192&gt;19.99,5,D192/4)),IF(D192&lt;3,0, IF(D192&gt;20.99,5,D192/4.2)))</f>
        <v>4.1904761904761907</v>
      </c>
      <c r="K192" s="86">
        <f>IF(J192=0,0,IF(B192="F",VLOOKUP(I192,Barem!$G$2:$H$11,2,1),VLOOKUP(I192,Barem!$G$12:$H$21,2,1)))</f>
        <v>3</v>
      </c>
      <c r="L192" s="119" t="s">
        <v>109</v>
      </c>
      <c r="M192" s="14">
        <f>IF(OR(L192="P1",L192="P2",L192="P3"),"",IF(C192=15,0.5,IF(L192="D",0.75,0.25)))</f>
        <v>0.75</v>
      </c>
      <c r="N192" s="14">
        <f>IF(OR(L192="P1",L192="P2",L192="P3"),"",IF(C192=15,0.5,IF(L192="V",0.75,0.25)))</f>
        <v>0.25</v>
      </c>
      <c r="O192" s="55">
        <f>IF(H192&lt;-49,H192/1500,IF(H192&gt;99,H192/1500,0))</f>
        <v>0</v>
      </c>
      <c r="P192" s="31">
        <f>IF(D192&gt;21,VLOOKUP(D192,Barem!$S$1:$T$141,2,1),0)</f>
        <v>0</v>
      </c>
      <c r="Q192" s="31">
        <f>IF(D192&lt;1.609,0,IF(B192="F",VLOOKUP(I192,Barem!$W$2:$Y$13,2,1),VLOOKUP(I192,Barem!$W$14:$Y$25,2,1)))</f>
        <v>0</v>
      </c>
      <c r="R192" s="31">
        <f>VLOOKUP(A192,Participanti!A:C,3,0)</f>
        <v>0</v>
      </c>
      <c r="S192" s="25">
        <f>J192*M192+K192*N192+O192+P192+Q192+R192</f>
        <v>3.8928571428571432</v>
      </c>
      <c r="T192" s="95">
        <v>44362</v>
      </c>
      <c r="U192" s="13">
        <f t="shared" si="80"/>
        <v>1</v>
      </c>
      <c r="V192" s="86" t="str">
        <f>VLOOKUP(A192,Data_echipe!A:U,21,0)</f>
        <v>Flower power</v>
      </c>
      <c r="W192" s="27" t="s">
        <v>299</v>
      </c>
      <c r="X192" s="27">
        <f t="shared" si="81"/>
        <v>1</v>
      </c>
    </row>
    <row r="193" spans="1:24" x14ac:dyDescent="0.25">
      <c r="A193" s="73" t="s">
        <v>51</v>
      </c>
      <c r="B193" s="86" t="str">
        <f>VLOOKUP(A193,Participanti!A:B,2,0)</f>
        <v>M</v>
      </c>
      <c r="C193" s="74">
        <v>6</v>
      </c>
      <c r="D193" s="75">
        <v>28.66</v>
      </c>
      <c r="E193" s="76">
        <v>0.21339120370370371</v>
      </c>
      <c r="F193" s="76">
        <v>0.25184027777777779</v>
      </c>
      <c r="G193" s="144">
        <f t="shared" ref="G193:G219" si="110">AVERAGE(E193:F193)</f>
        <v>0.23261574074074076</v>
      </c>
      <c r="H193" s="77">
        <v>2243</v>
      </c>
      <c r="I193" s="17">
        <f t="shared" ref="I193:I219" si="111">G193/D193</f>
        <v>8.1163901165645768E-3</v>
      </c>
      <c r="J193" s="115">
        <f t="shared" ref="J193:J219" si="112">IF(B193="F",IF(D193&lt;2.5,0,IF(D193&gt;19.99,5,D193/4)),IF(D193&lt;3,0, IF(D193&gt;20.99,5,D193/4.2)))</f>
        <v>5</v>
      </c>
      <c r="K193" s="86">
        <f>IF(J193=0,0,IF(B193="F",VLOOKUP(I193,Barem!$G$2:$H$11,2,1),VLOOKUP(I193,Barem!$G$12:$H$21,2,1)))</f>
        <v>0</v>
      </c>
      <c r="L193" s="119" t="s">
        <v>109</v>
      </c>
      <c r="M193" s="14">
        <f t="shared" ref="M193:M219" si="113">IF(OR(L193="P1",L193="P2",L193="P3"),"",IF(C193=15,0.5,IF(L193="D",0.75,0.25)))</f>
        <v>0.75</v>
      </c>
      <c r="N193" s="14">
        <f t="shared" ref="N193:N219" si="114">IF(OR(L193="P1",L193="P2",L193="P3"),"",IF(C193=15,0.5,IF(L193="V",0.75,0.25)))</f>
        <v>0.25</v>
      </c>
      <c r="O193" s="55">
        <f t="shared" ref="O193:O219" si="115">IF(H193&lt;-49,H193/1500,IF(H193&gt;99,H193/1500,0))</f>
        <v>1.4953333333333334</v>
      </c>
      <c r="P193" s="31">
        <f>IF(D193&gt;21,VLOOKUP(D193,Barem!$S$1:$T$141,2,1),0)</f>
        <v>0.3</v>
      </c>
      <c r="Q193" s="31">
        <f>IF(D193&lt;1.609,0,IF(B193="F",VLOOKUP(I193,Barem!$W$2:$Y$13,2,1),VLOOKUP(I193,Barem!$W$14:$Y$25,2,1)))</f>
        <v>0</v>
      </c>
      <c r="R193" s="31">
        <f>VLOOKUP(A193,Participanti!A:C,3,0)</f>
        <v>0</v>
      </c>
      <c r="S193" s="25">
        <f t="shared" ref="S193:S219" si="116">J193*M193+K193*N193+O193+P193+Q193+R193</f>
        <v>5.5453333333333328</v>
      </c>
      <c r="T193" s="95">
        <v>44366</v>
      </c>
      <c r="U193" s="13">
        <f t="shared" si="80"/>
        <v>1</v>
      </c>
      <c r="V193" s="86" t="str">
        <f>VLOOKUP(A193,Data_echipe!A:U,21,0)</f>
        <v>UltrașiiSYR</v>
      </c>
      <c r="X193" s="27">
        <f t="shared" si="81"/>
        <v>0</v>
      </c>
    </row>
    <row r="194" spans="1:24" x14ac:dyDescent="0.25">
      <c r="A194" s="73" t="s">
        <v>5</v>
      </c>
      <c r="B194" s="86" t="str">
        <f>VLOOKUP(A194,Participanti!A:B,2,0)</f>
        <v>F</v>
      </c>
      <c r="C194" s="74">
        <v>6</v>
      </c>
      <c r="D194" s="75">
        <v>12.06</v>
      </c>
      <c r="E194" s="76">
        <v>4.3240740740740739E-2</v>
      </c>
      <c r="F194" s="76">
        <v>4.8252314814814817E-2</v>
      </c>
      <c r="G194" s="144">
        <f t="shared" si="110"/>
        <v>4.5746527777777782E-2</v>
      </c>
      <c r="H194" s="77">
        <v>31</v>
      </c>
      <c r="I194" s="17">
        <f t="shared" si="111"/>
        <v>3.7932444260180579E-3</v>
      </c>
      <c r="J194" s="115">
        <f t="shared" si="112"/>
        <v>3.0150000000000001</v>
      </c>
      <c r="K194" s="86">
        <f>IF(J194=0,0,IF(B194="F",VLOOKUP(I194,Barem!$G$2:$H$11,2,1),VLOOKUP(I194,Barem!$G$12:$H$21,2,1)))</f>
        <v>3</v>
      </c>
      <c r="L194" s="119" t="s">
        <v>109</v>
      </c>
      <c r="M194" s="14">
        <f t="shared" si="113"/>
        <v>0.75</v>
      </c>
      <c r="N194" s="14">
        <f t="shared" si="114"/>
        <v>0.25</v>
      </c>
      <c r="O194" s="55">
        <f t="shared" si="115"/>
        <v>0</v>
      </c>
      <c r="P194" s="31">
        <f>IF(D194&gt;21,VLOOKUP(D194,Barem!$S$1:$T$141,2,1),0)</f>
        <v>0</v>
      </c>
      <c r="Q194" s="31">
        <f>IF(D194&lt;1.609,0,IF(B194="F",VLOOKUP(I194,Barem!$W$2:$Y$13,2,1),VLOOKUP(I194,Barem!$W$14:$Y$25,2,1)))</f>
        <v>0</v>
      </c>
      <c r="R194" s="31">
        <f>VLOOKUP(A194,Participanti!A:C,3,0)</f>
        <v>0</v>
      </c>
      <c r="S194" s="25">
        <f t="shared" si="116"/>
        <v>3.01125</v>
      </c>
      <c r="T194" s="95">
        <v>44367</v>
      </c>
      <c r="U194" s="13">
        <f t="shared" ref="U194:U257" si="117">COUNTIFS(A:A,A194,C:C,C194)</f>
        <v>1</v>
      </c>
      <c r="V194" s="86" t="str">
        <f>VLOOKUP(A194,Data_echipe!A:U,21,0)</f>
        <v>Flower power</v>
      </c>
      <c r="X194" s="27">
        <f t="shared" si="81"/>
        <v>1</v>
      </c>
    </row>
    <row r="195" spans="1:24" x14ac:dyDescent="0.25">
      <c r="A195" s="73" t="s">
        <v>221</v>
      </c>
      <c r="B195" s="86" t="str">
        <f>VLOOKUP(A195,Participanti!A:B,2,0)</f>
        <v>M</v>
      </c>
      <c r="C195" s="74">
        <v>6</v>
      </c>
      <c r="D195" s="75">
        <v>12.97</v>
      </c>
      <c r="E195" s="76">
        <v>4.3900462962962961E-2</v>
      </c>
      <c r="F195" s="76">
        <v>5.004629629629629E-2</v>
      </c>
      <c r="G195" s="144">
        <f t="shared" ref="G195" si="118">AVERAGE(E195:F195)</f>
        <v>4.6973379629629622E-2</v>
      </c>
      <c r="H195" s="77">
        <v>66</v>
      </c>
      <c r="I195" s="17">
        <f t="shared" ref="I195" si="119">G195/D195</f>
        <v>3.621694651474913E-3</v>
      </c>
      <c r="J195" s="115">
        <f t="shared" ref="J195" si="120">IF(B195="F",IF(D195&lt;2.5,0,IF(D195&gt;19.99,5,D195/4)),IF(D195&lt;3,0, IF(D195&gt;20.99,5,D195/4.2)))</f>
        <v>3.0880952380952382</v>
      </c>
      <c r="K195" s="86">
        <f>IF(J195=0,0,IF(B195="F",VLOOKUP(I195,Barem!$G$2:$H$11,2,1),VLOOKUP(I195,Barem!$G$12:$H$21,2,1)))</f>
        <v>2.5</v>
      </c>
      <c r="L195" s="74" t="str">
        <f>VLOOKUP(C195,Barem!L:Q,6,0)</f>
        <v>V</v>
      </c>
      <c r="M195" s="14">
        <f t="shared" ref="M195" si="121">IF(OR(L195="P1",L195="P2",L195="P3"),"",IF(C195=15,0.5,IF(L195="D",0.75,0.25)))</f>
        <v>0.25</v>
      </c>
      <c r="N195" s="14">
        <f t="shared" ref="N195" si="122">IF(OR(L195="P1",L195="P2",L195="P3"),"",IF(C195=15,0.5,IF(L195="V",0.75,0.25)))</f>
        <v>0.75</v>
      </c>
      <c r="O195" s="55">
        <f t="shared" ref="O195" si="123">IF(H195&lt;-49,H195/1500,IF(H195&gt;99,H195/1500,0))</f>
        <v>0</v>
      </c>
      <c r="P195" s="31">
        <f>IF(D195&gt;21,VLOOKUP(D195,Barem!$S$1:$T$141,2,1),0)</f>
        <v>0</v>
      </c>
      <c r="Q195" s="31">
        <f>IF(D195&lt;1.609,0,IF(B195="F",VLOOKUP(I195,Barem!$W$2:$Y$13,2,1),VLOOKUP(I195,Barem!$W$14:$Y$25,2,1)))</f>
        <v>0</v>
      </c>
      <c r="R195" s="31">
        <f>VLOOKUP(A195,Participanti!A:C,3,0)</f>
        <v>0</v>
      </c>
      <c r="S195" s="25">
        <f t="shared" ref="S195" si="124">J195*M195+K195*N195+O195+P195+Q195+R195</f>
        <v>2.6470238095238097</v>
      </c>
      <c r="T195" s="95">
        <v>44365</v>
      </c>
      <c r="U195" s="13">
        <f t="shared" si="117"/>
        <v>1</v>
      </c>
      <c r="V195" s="86" t="e">
        <f>VLOOKUP(A195,Data_echipe!A:U,21,0)</f>
        <v>#N/A</v>
      </c>
      <c r="X195" s="27">
        <f t="shared" ref="X195:X258" si="125">IF(K195&gt;0,1,0)</f>
        <v>1</v>
      </c>
    </row>
    <row r="196" spans="1:24" x14ac:dyDescent="0.25">
      <c r="A196" s="73" t="s">
        <v>307</v>
      </c>
      <c r="B196" s="86" t="str">
        <f>VLOOKUP(A196,Participanti!A:B,2,0)</f>
        <v>F</v>
      </c>
      <c r="C196" s="74">
        <v>6</v>
      </c>
      <c r="D196" s="75">
        <v>30.31</v>
      </c>
      <c r="E196" s="76">
        <v>0.11173611111111111</v>
      </c>
      <c r="F196" s="76">
        <v>0.12559027777777779</v>
      </c>
      <c r="G196" s="144">
        <f t="shared" ref="G196" si="126">AVERAGE(E196:F196)</f>
        <v>0.11866319444444445</v>
      </c>
      <c r="H196" s="77">
        <v>263</v>
      </c>
      <c r="I196" s="17">
        <f t="shared" ref="I196" si="127">G196/D196</f>
        <v>3.9149849701235386E-3</v>
      </c>
      <c r="J196" s="115">
        <f t="shared" ref="J196" si="128">IF(B196="F",IF(D196&lt;2.5,0,IF(D196&gt;19.99,5,D196/4)),IF(D196&lt;3,0, IF(D196&gt;20.99,5,D196/4.2)))</f>
        <v>5</v>
      </c>
      <c r="K196" s="86">
        <f>IF(J196=0,0,IF(B196="F",VLOOKUP(I196,Barem!$G$2:$H$11,2,1),VLOOKUP(I196,Barem!$G$12:$H$21,2,1)))</f>
        <v>2.5</v>
      </c>
      <c r="L196" s="119" t="s">
        <v>109</v>
      </c>
      <c r="M196" s="14">
        <f t="shared" ref="M196" si="129">IF(OR(L196="P1",L196="P2",L196="P3"),"",IF(C196=15,0.5,IF(L196="D",0.75,0.25)))</f>
        <v>0.75</v>
      </c>
      <c r="N196" s="14">
        <f t="shared" ref="N196" si="130">IF(OR(L196="P1",L196="P2",L196="P3"),"",IF(C196=15,0.5,IF(L196="V",0.75,0.25)))</f>
        <v>0.25</v>
      </c>
      <c r="O196" s="55">
        <f t="shared" ref="O196" si="131">IF(H196&lt;-49,H196/1500,IF(H196&gt;99,H196/1500,0))</f>
        <v>0.17533333333333334</v>
      </c>
      <c r="P196" s="31">
        <f>IF(D196&gt;21,VLOOKUP(D196,Barem!$S$1:$T$141,2,1),0)</f>
        <v>0.4</v>
      </c>
      <c r="Q196" s="31">
        <f>IF(D196&lt;1.609,0,IF(B196="F",VLOOKUP(I196,Barem!$W$2:$Y$13,2,1),VLOOKUP(I196,Barem!$W$14:$Y$25,2,1)))</f>
        <v>0</v>
      </c>
      <c r="R196" s="31">
        <f>VLOOKUP(A196,Participanti!A:C,3,0)</f>
        <v>0</v>
      </c>
      <c r="S196" s="25">
        <f t="shared" ref="S196" si="132">J196*M196+K196*N196+O196+P196+Q196+R196</f>
        <v>4.9503333333333339</v>
      </c>
      <c r="T196" s="95">
        <v>44366</v>
      </c>
      <c r="U196" s="13">
        <f t="shared" si="117"/>
        <v>1</v>
      </c>
      <c r="V196" s="86" t="e">
        <f>VLOOKUP(A196,Data_echipe!A:U,21,0)</f>
        <v>#N/A</v>
      </c>
      <c r="X196" s="27">
        <f t="shared" si="125"/>
        <v>1</v>
      </c>
    </row>
    <row r="197" spans="1:24" x14ac:dyDescent="0.25">
      <c r="A197" s="73" t="s">
        <v>212</v>
      </c>
      <c r="B197" s="86" t="str">
        <f>VLOOKUP(A197,Participanti!A:B,2,0)</f>
        <v>F</v>
      </c>
      <c r="C197" s="74">
        <v>6</v>
      </c>
      <c r="D197" s="75">
        <v>12.04</v>
      </c>
      <c r="E197" s="76">
        <v>6.4618055555555554E-2</v>
      </c>
      <c r="F197" s="76">
        <v>6.4675925925925928E-2</v>
      </c>
      <c r="G197" s="144">
        <f t="shared" si="110"/>
        <v>6.4646990740740734E-2</v>
      </c>
      <c r="H197" s="77">
        <v>57</v>
      </c>
      <c r="I197" s="17">
        <f t="shared" si="111"/>
        <v>5.3693513904269716E-3</v>
      </c>
      <c r="J197" s="115">
        <f t="shared" si="112"/>
        <v>3.01</v>
      </c>
      <c r="K197" s="86">
        <f>IF(J197=0,0,IF(B197="F",VLOOKUP(I197,Barem!$G$2:$H$11,2,1),VLOOKUP(I197,Barem!$G$12:$H$21,2,1)))</f>
        <v>1</v>
      </c>
      <c r="L197" s="119" t="s">
        <v>109</v>
      </c>
      <c r="M197" s="14">
        <f t="shared" si="113"/>
        <v>0.75</v>
      </c>
      <c r="N197" s="14">
        <f t="shared" si="114"/>
        <v>0.25</v>
      </c>
      <c r="O197" s="55">
        <f t="shared" si="115"/>
        <v>0</v>
      </c>
      <c r="P197" s="31">
        <f>IF(D197&gt;21,VLOOKUP(D197,Barem!$S$1:$T$141,2,1),0)</f>
        <v>0</v>
      </c>
      <c r="Q197" s="31">
        <f>IF(D197&lt;1.609,0,IF(B197="F",VLOOKUP(I197,Barem!$W$2:$Y$13,2,1),VLOOKUP(I197,Barem!$W$14:$Y$25,2,1)))</f>
        <v>0</v>
      </c>
      <c r="R197" s="31">
        <f>VLOOKUP(A197,Participanti!A:C,3,0)</f>
        <v>0</v>
      </c>
      <c r="S197" s="25">
        <f t="shared" si="116"/>
        <v>2.5074999999999998</v>
      </c>
      <c r="T197" s="95">
        <v>44367</v>
      </c>
      <c r="U197" s="13">
        <f t="shared" si="117"/>
        <v>1</v>
      </c>
      <c r="V197" s="86" t="str">
        <f>VLOOKUP(A197,Data_echipe!A:U,21,0)</f>
        <v>UltrașiiSYR</v>
      </c>
      <c r="X197" s="27">
        <f t="shared" si="125"/>
        <v>1</v>
      </c>
    </row>
    <row r="198" spans="1:24" x14ac:dyDescent="0.25">
      <c r="A198" s="73" t="s">
        <v>159</v>
      </c>
      <c r="B198" s="86" t="str">
        <f>VLOOKUP(A198,Participanti!A:B,2,0)</f>
        <v>F</v>
      </c>
      <c r="C198" s="74">
        <v>6</v>
      </c>
      <c r="D198" s="75">
        <v>23.47</v>
      </c>
      <c r="E198" s="76">
        <v>9.5347222222222208E-2</v>
      </c>
      <c r="F198" s="76">
        <v>9.6250000000000002E-2</v>
      </c>
      <c r="G198" s="144">
        <f t="shared" si="110"/>
        <v>9.5798611111111098E-2</v>
      </c>
      <c r="H198" s="77">
        <v>375</v>
      </c>
      <c r="I198" s="17">
        <f t="shared" si="111"/>
        <v>4.0817473843677505E-3</v>
      </c>
      <c r="J198" s="115">
        <f t="shared" si="112"/>
        <v>5</v>
      </c>
      <c r="K198" s="86">
        <f>IF(J198=0,0,IF(B198="F",VLOOKUP(I198,Barem!$G$2:$H$11,2,1),VLOOKUP(I198,Barem!$G$12:$H$21,2,1)))</f>
        <v>2</v>
      </c>
      <c r="L198" s="119" t="s">
        <v>109</v>
      </c>
      <c r="M198" s="14">
        <f t="shared" si="113"/>
        <v>0.75</v>
      </c>
      <c r="N198" s="14">
        <f t="shared" si="114"/>
        <v>0.25</v>
      </c>
      <c r="O198" s="55">
        <f t="shared" si="115"/>
        <v>0.25</v>
      </c>
      <c r="P198" s="31">
        <f>IF(D198&gt;21,VLOOKUP(D198,Barem!$S$1:$T$141,2,1),0)</f>
        <v>0.1</v>
      </c>
      <c r="Q198" s="31">
        <f>IF(D198&lt;1.609,0,IF(B198="F",VLOOKUP(I198,Barem!$W$2:$Y$13,2,1),VLOOKUP(I198,Barem!$W$14:$Y$25,2,1)))</f>
        <v>0</v>
      </c>
      <c r="R198" s="31">
        <f>VLOOKUP(A198,Participanti!A:C,3,0)</f>
        <v>0</v>
      </c>
      <c r="S198" s="25">
        <f t="shared" si="116"/>
        <v>4.5999999999999996</v>
      </c>
      <c r="T198" s="95">
        <v>44367</v>
      </c>
      <c r="U198" s="13">
        <f t="shared" si="117"/>
        <v>1</v>
      </c>
      <c r="V198" s="86" t="str">
        <f>VLOOKUP(A198,Data_echipe!A:U,21,0)</f>
        <v>Flower power</v>
      </c>
      <c r="X198" s="27">
        <f t="shared" si="125"/>
        <v>1</v>
      </c>
    </row>
    <row r="199" spans="1:24" x14ac:dyDescent="0.25">
      <c r="A199" s="73" t="s">
        <v>202</v>
      </c>
      <c r="B199" s="86" t="str">
        <f>VLOOKUP(A199,Participanti!A:B,2,0)</f>
        <v>F</v>
      </c>
      <c r="C199" s="74">
        <v>6</v>
      </c>
      <c r="D199" s="75">
        <v>12.17</v>
      </c>
      <c r="E199" s="76">
        <v>4.9791666666666672E-2</v>
      </c>
      <c r="F199" s="76">
        <v>5.4224537037037036E-2</v>
      </c>
      <c r="G199" s="144">
        <f t="shared" si="110"/>
        <v>5.2008101851851854E-2</v>
      </c>
      <c r="H199" s="77">
        <v>20</v>
      </c>
      <c r="I199" s="17">
        <f t="shared" si="111"/>
        <v>4.2734676953041784E-3</v>
      </c>
      <c r="J199" s="115">
        <f t="shared" si="112"/>
        <v>3.0425</v>
      </c>
      <c r="K199" s="86">
        <f>IF(J199=0,0,IF(B199="F",VLOOKUP(I199,Barem!$G$2:$H$11,2,1),VLOOKUP(I199,Barem!$G$12:$H$21,2,1)))</f>
        <v>1.5</v>
      </c>
      <c r="L199" s="74" t="str">
        <f>VLOOKUP(C199,Barem!L:Q,6,0)</f>
        <v>V</v>
      </c>
      <c r="M199" s="14">
        <f t="shared" si="113"/>
        <v>0.25</v>
      </c>
      <c r="N199" s="14">
        <f t="shared" si="114"/>
        <v>0.75</v>
      </c>
      <c r="O199" s="55">
        <f t="shared" si="115"/>
        <v>0</v>
      </c>
      <c r="P199" s="31">
        <f>IF(D199&gt;21,VLOOKUP(D199,Barem!$S$1:$T$141,2,1),0)</f>
        <v>0</v>
      </c>
      <c r="Q199" s="31">
        <f>IF(D199&lt;1.609,0,IF(B199="F",VLOOKUP(I199,Barem!$W$2:$Y$13,2,1),VLOOKUP(I199,Barem!$W$14:$Y$25,2,1)))</f>
        <v>0</v>
      </c>
      <c r="R199" s="31">
        <f>VLOOKUP(A199,Participanti!A:C,3,0)</f>
        <v>0</v>
      </c>
      <c r="S199" s="25">
        <f t="shared" si="116"/>
        <v>1.8856250000000001</v>
      </c>
      <c r="T199" s="95">
        <v>44363</v>
      </c>
      <c r="U199" s="13">
        <f t="shared" si="117"/>
        <v>1</v>
      </c>
      <c r="V199" s="86" t="str">
        <f>VLOOKUP(A199,Data_echipe!A:U,21,0)</f>
        <v>Flower power</v>
      </c>
      <c r="X199" s="27">
        <f t="shared" si="125"/>
        <v>1</v>
      </c>
    </row>
    <row r="200" spans="1:24" x14ac:dyDescent="0.25">
      <c r="A200" s="73" t="s">
        <v>118</v>
      </c>
      <c r="B200" s="86" t="str">
        <f>VLOOKUP(A200,Participanti!A:B,2,0)</f>
        <v>M</v>
      </c>
      <c r="C200" s="74">
        <v>6</v>
      </c>
      <c r="D200" s="75">
        <v>39</v>
      </c>
      <c r="E200" s="76">
        <v>0.15408564814814815</v>
      </c>
      <c r="F200" s="76">
        <v>0.17494212962962963</v>
      </c>
      <c r="G200" s="144">
        <f t="shared" si="110"/>
        <v>0.1645138888888889</v>
      </c>
      <c r="H200" s="77">
        <v>78</v>
      </c>
      <c r="I200" s="17">
        <f t="shared" si="111"/>
        <v>4.2183048433048435E-3</v>
      </c>
      <c r="J200" s="115">
        <f t="shared" si="112"/>
        <v>5</v>
      </c>
      <c r="K200" s="86">
        <f>IF(J200=0,0,IF(B200="F",VLOOKUP(I200,Barem!$G$2:$H$11,2,1),VLOOKUP(I200,Barem!$G$12:$H$21,2,1)))</f>
        <v>1</v>
      </c>
      <c r="L200" s="119" t="s">
        <v>109</v>
      </c>
      <c r="M200" s="14">
        <f t="shared" si="113"/>
        <v>0.75</v>
      </c>
      <c r="N200" s="14">
        <f t="shared" si="114"/>
        <v>0.25</v>
      </c>
      <c r="O200" s="55">
        <f t="shared" si="115"/>
        <v>0</v>
      </c>
      <c r="P200" s="31">
        <f>IF(D200&gt;21,VLOOKUP(D200,Barem!$S$1:$T$141,2,1),0)</f>
        <v>0.9</v>
      </c>
      <c r="Q200" s="31">
        <f>IF(D200&lt;1.609,0,IF(B200="F",VLOOKUP(I200,Barem!$W$2:$Y$13,2,1),VLOOKUP(I200,Barem!$W$14:$Y$25,2,1)))</f>
        <v>0</v>
      </c>
      <c r="R200" s="31">
        <f>VLOOKUP(A200,Participanti!A:C,3,0)</f>
        <v>0</v>
      </c>
      <c r="S200" s="25">
        <f t="shared" si="116"/>
        <v>4.9000000000000004</v>
      </c>
      <c r="T200" s="95">
        <v>44367</v>
      </c>
      <c r="U200" s="13">
        <f t="shared" si="117"/>
        <v>1</v>
      </c>
      <c r="V200" s="86" t="str">
        <f>VLOOKUP(A200,Data_echipe!A:U,21,0)</f>
        <v>UltrașiiSYR</v>
      </c>
      <c r="X200" s="27">
        <f t="shared" si="125"/>
        <v>1</v>
      </c>
    </row>
    <row r="201" spans="1:24" x14ac:dyDescent="0.25">
      <c r="A201" s="73" t="s">
        <v>80</v>
      </c>
      <c r="B201" s="86" t="str">
        <f>VLOOKUP(A201,Participanti!A:B,2,0)</f>
        <v>M</v>
      </c>
      <c r="C201" s="74">
        <v>6</v>
      </c>
      <c r="D201" s="75">
        <v>42.87</v>
      </c>
      <c r="E201" s="76">
        <v>0.33603009259259259</v>
      </c>
      <c r="F201" s="76">
        <v>0.33614583333333337</v>
      </c>
      <c r="G201" s="144">
        <f t="shared" si="110"/>
        <v>0.33608796296296295</v>
      </c>
      <c r="H201" s="77">
        <v>1210</v>
      </c>
      <c r="I201" s="17">
        <f t="shared" si="111"/>
        <v>7.8397005589681129E-3</v>
      </c>
      <c r="J201" s="115">
        <f t="shared" si="112"/>
        <v>5</v>
      </c>
      <c r="K201" s="86">
        <f>IF(J201=0,0,IF(B201="F",VLOOKUP(I201,Barem!$G$2:$H$11,2,1),VLOOKUP(I201,Barem!$G$12:$H$21,2,1)))</f>
        <v>0</v>
      </c>
      <c r="L201" s="74" t="str">
        <f>VLOOKUP(C201,Barem!L:Q,6,0)</f>
        <v>V</v>
      </c>
      <c r="M201" s="14">
        <f t="shared" si="113"/>
        <v>0.25</v>
      </c>
      <c r="N201" s="14">
        <f t="shared" si="114"/>
        <v>0.75</v>
      </c>
      <c r="O201" s="55">
        <f t="shared" si="115"/>
        <v>0.80666666666666664</v>
      </c>
      <c r="P201" s="31">
        <f>IF(D201&gt;21,VLOOKUP(D201,Barem!$S$1:$T$141,2,1),0)</f>
        <v>1</v>
      </c>
      <c r="Q201" s="31">
        <f>IF(D201&lt;1.609,0,IF(B201="F",VLOOKUP(I201,Barem!$W$2:$Y$13,2,1),VLOOKUP(I201,Barem!$W$14:$Y$25,2,1)))</f>
        <v>0</v>
      </c>
      <c r="R201" s="31">
        <f>VLOOKUP(A201,Participanti!A:C,3,0)</f>
        <v>0.4</v>
      </c>
      <c r="S201" s="25">
        <f t="shared" si="116"/>
        <v>3.4566666666666666</v>
      </c>
      <c r="T201" s="95">
        <v>44367</v>
      </c>
      <c r="U201" s="13">
        <f t="shared" si="117"/>
        <v>1</v>
      </c>
      <c r="V201" s="86" t="str">
        <f>VLOOKUP(A201,Data_echipe!A:U,21,0)</f>
        <v>UltrașiiSYR</v>
      </c>
      <c r="X201" s="27">
        <f t="shared" si="125"/>
        <v>0</v>
      </c>
    </row>
    <row r="202" spans="1:24" x14ac:dyDescent="0.25">
      <c r="A202" s="73" t="s">
        <v>203</v>
      </c>
      <c r="B202" s="86" t="str">
        <f>VLOOKUP(A202,Participanti!A:B,2,0)</f>
        <v>F</v>
      </c>
      <c r="C202" s="74">
        <v>6</v>
      </c>
      <c r="D202" s="75">
        <v>23.71</v>
      </c>
      <c r="E202" s="76">
        <v>0.1140625</v>
      </c>
      <c r="F202" s="76">
        <v>0.1560300925925926</v>
      </c>
      <c r="G202" s="144">
        <f t="shared" si="110"/>
        <v>0.1350462962962963</v>
      </c>
      <c r="H202" s="77">
        <v>222</v>
      </c>
      <c r="I202" s="17">
        <f t="shared" si="111"/>
        <v>5.6957526906915353E-3</v>
      </c>
      <c r="J202" s="115">
        <f t="shared" si="112"/>
        <v>5</v>
      </c>
      <c r="K202" s="86">
        <f>IF(J202=0,0,IF(B202="F",VLOOKUP(I202,Barem!$G$2:$H$11,2,1),VLOOKUP(I202,Barem!$G$12:$H$21,2,1)))</f>
        <v>1</v>
      </c>
      <c r="L202" s="119" t="s">
        <v>109</v>
      </c>
      <c r="M202" s="14">
        <f t="shared" si="113"/>
        <v>0.75</v>
      </c>
      <c r="N202" s="14">
        <f t="shared" si="114"/>
        <v>0.25</v>
      </c>
      <c r="O202" s="55">
        <f t="shared" si="115"/>
        <v>0.14799999999999999</v>
      </c>
      <c r="P202" s="31">
        <f>IF(D202&gt;21,VLOOKUP(D202,Barem!$S$1:$T$141,2,1),0)</f>
        <v>0.1</v>
      </c>
      <c r="Q202" s="31">
        <f>IF(D202&lt;1.609,0,IF(B202="F",VLOOKUP(I202,Barem!$W$2:$Y$13,2,1),VLOOKUP(I202,Barem!$W$14:$Y$25,2,1)))</f>
        <v>0</v>
      </c>
      <c r="R202" s="31">
        <f>VLOOKUP(A202,Participanti!A:C,3,0)</f>
        <v>0</v>
      </c>
      <c r="S202" s="25">
        <f t="shared" si="116"/>
        <v>4.2479999999999993</v>
      </c>
      <c r="T202" s="95">
        <v>44366</v>
      </c>
      <c r="U202" s="13">
        <f t="shared" si="117"/>
        <v>1</v>
      </c>
      <c r="V202" s="86" t="str">
        <f>VLOOKUP(A202,Data_echipe!A:U,21,0)</f>
        <v>UltrașiiSYR</v>
      </c>
      <c r="X202" s="27">
        <f t="shared" si="125"/>
        <v>1</v>
      </c>
    </row>
    <row r="203" spans="1:24" x14ac:dyDescent="0.25">
      <c r="A203" s="73" t="s">
        <v>102</v>
      </c>
      <c r="B203" s="86" t="str">
        <f>VLOOKUP(A203,Participanti!A:B,2,0)</f>
        <v>M</v>
      </c>
      <c r="C203" s="74">
        <v>6</v>
      </c>
      <c r="D203" s="75">
        <v>21.11</v>
      </c>
      <c r="E203" s="76">
        <v>7.8958333333333339E-2</v>
      </c>
      <c r="F203" s="76">
        <v>8.2962962962962961E-2</v>
      </c>
      <c r="G203" s="144">
        <f t="shared" si="110"/>
        <v>8.0960648148148157E-2</v>
      </c>
      <c r="H203" s="77">
        <v>470</v>
      </c>
      <c r="I203" s="17">
        <f t="shared" si="111"/>
        <v>3.8351799217502679E-3</v>
      </c>
      <c r="J203" s="115">
        <f t="shared" si="112"/>
        <v>5</v>
      </c>
      <c r="K203" s="86">
        <f>IF(J203=0,0,IF(B203="F",VLOOKUP(I203,Barem!$G$2:$H$11,2,1),VLOOKUP(I203,Barem!$G$12:$H$21,2,1)))</f>
        <v>1.5</v>
      </c>
      <c r="L203" s="119" t="s">
        <v>109</v>
      </c>
      <c r="M203" s="14">
        <f t="shared" si="113"/>
        <v>0.75</v>
      </c>
      <c r="N203" s="14">
        <f t="shared" si="114"/>
        <v>0.25</v>
      </c>
      <c r="O203" s="55">
        <f t="shared" si="115"/>
        <v>0.31333333333333335</v>
      </c>
      <c r="P203" s="31">
        <f>IF(D203&gt;21,VLOOKUP(D203,Barem!$S$1:$T$141,2,1),0)</f>
        <v>0</v>
      </c>
      <c r="Q203" s="31">
        <f>IF(D203&lt;1.609,0,IF(B203="F",VLOOKUP(I203,Barem!$W$2:$Y$13,2,1),VLOOKUP(I203,Barem!$W$14:$Y$25,2,1)))</f>
        <v>0</v>
      </c>
      <c r="R203" s="31">
        <f>VLOOKUP(A203,Participanti!A:C,3,0)</f>
        <v>0</v>
      </c>
      <c r="S203" s="25">
        <f t="shared" si="116"/>
        <v>4.4383333333333335</v>
      </c>
      <c r="T203" s="95">
        <v>44367</v>
      </c>
      <c r="U203" s="13">
        <f t="shared" si="117"/>
        <v>1</v>
      </c>
      <c r="V203" s="86" t="str">
        <f>VLOOKUP(A203,Data_echipe!A:U,21,0)</f>
        <v>Flower power</v>
      </c>
      <c r="X203" s="27">
        <f t="shared" si="125"/>
        <v>1</v>
      </c>
    </row>
    <row r="204" spans="1:24" x14ac:dyDescent="0.25">
      <c r="A204" s="73" t="s">
        <v>155</v>
      </c>
      <c r="B204" s="86" t="str">
        <f>VLOOKUP(A204,Participanti!A:B,2,0)</f>
        <v>M</v>
      </c>
      <c r="C204" s="74">
        <v>6</v>
      </c>
      <c r="D204" s="75">
        <v>5.0199999999999996</v>
      </c>
      <c r="E204" s="76">
        <v>1.9664351851851853E-2</v>
      </c>
      <c r="F204" s="76">
        <v>2.0625000000000001E-2</v>
      </c>
      <c r="G204" s="144">
        <f t="shared" si="110"/>
        <v>2.0144675925925927E-2</v>
      </c>
      <c r="H204" s="77">
        <v>1</v>
      </c>
      <c r="I204" s="17">
        <f t="shared" si="111"/>
        <v>4.0128836505828542E-3</v>
      </c>
      <c r="J204" s="115">
        <f t="shared" si="112"/>
        <v>1.195238095238095</v>
      </c>
      <c r="K204" s="86">
        <f>IF(J204=0,0,IF(B204="F",VLOOKUP(I204,Barem!$G$2:$H$11,2,1),VLOOKUP(I204,Barem!$G$12:$H$21,2,1)))</f>
        <v>1.5</v>
      </c>
      <c r="L204" s="74" t="str">
        <f>VLOOKUP(C204,Barem!L:Q,6,0)</f>
        <v>V</v>
      </c>
      <c r="M204" s="14">
        <f t="shared" si="113"/>
        <v>0.25</v>
      </c>
      <c r="N204" s="14">
        <f t="shared" si="114"/>
        <v>0.75</v>
      </c>
      <c r="O204" s="55">
        <f t="shared" si="115"/>
        <v>0</v>
      </c>
      <c r="P204" s="31">
        <f>IF(D204&gt;21,VLOOKUP(D204,Barem!$S$1:$T$141,2,1),0)</f>
        <v>0</v>
      </c>
      <c r="Q204" s="31">
        <f>IF(D204&lt;1.609,0,IF(B204="F",VLOOKUP(I204,Barem!$W$2:$Y$13,2,1),VLOOKUP(I204,Barem!$W$14:$Y$25,2,1)))</f>
        <v>0</v>
      </c>
      <c r="R204" s="31">
        <f>VLOOKUP(A204,Participanti!A:C,3,0)</f>
        <v>0</v>
      </c>
      <c r="S204" s="25">
        <f t="shared" si="116"/>
        <v>1.4238095238095236</v>
      </c>
      <c r="T204" s="95">
        <v>44362</v>
      </c>
      <c r="U204" s="13">
        <f t="shared" si="117"/>
        <v>1</v>
      </c>
      <c r="V204" s="86" t="str">
        <f>VLOOKUP(A204,Data_echipe!A:U,21,0)</f>
        <v>Flower power</v>
      </c>
      <c r="X204" s="27">
        <f t="shared" si="125"/>
        <v>1</v>
      </c>
    </row>
    <row r="205" spans="1:24" x14ac:dyDescent="0.25">
      <c r="A205" s="73" t="s">
        <v>81</v>
      </c>
      <c r="B205" s="86" t="str">
        <f>VLOOKUP(A205,Participanti!A:B,2,0)</f>
        <v>M</v>
      </c>
      <c r="C205" s="74">
        <v>6</v>
      </c>
      <c r="D205" s="75">
        <v>7.06</v>
      </c>
      <c r="E205" s="76">
        <v>2.521990740740741E-2</v>
      </c>
      <c r="F205" s="76">
        <v>2.521990740740741E-2</v>
      </c>
      <c r="G205" s="144">
        <f t="shared" si="110"/>
        <v>2.521990740740741E-2</v>
      </c>
      <c r="H205" s="77">
        <v>8</v>
      </c>
      <c r="I205" s="17">
        <f t="shared" si="111"/>
        <v>3.5722248452418428E-3</v>
      </c>
      <c r="J205" s="115">
        <f t="shared" si="112"/>
        <v>1.6809523809523808</v>
      </c>
      <c r="K205" s="86">
        <f>IF(J205=0,0,IF(B205="F",VLOOKUP(I205,Barem!$G$2:$H$11,2,1),VLOOKUP(I205,Barem!$G$12:$H$21,2,1)))</f>
        <v>2.5</v>
      </c>
      <c r="L205" s="74" t="str">
        <f>VLOOKUP(C205,Barem!L:Q,6,0)</f>
        <v>V</v>
      </c>
      <c r="M205" s="14">
        <f t="shared" si="113"/>
        <v>0.25</v>
      </c>
      <c r="N205" s="14">
        <f t="shared" si="114"/>
        <v>0.75</v>
      </c>
      <c r="O205" s="55">
        <f t="shared" si="115"/>
        <v>0</v>
      </c>
      <c r="P205" s="31">
        <f>IF(D205&gt;21,VLOOKUP(D205,Barem!$S$1:$T$141,2,1),0)</f>
        <v>0</v>
      </c>
      <c r="Q205" s="31">
        <f>IF(D205&lt;1.609,0,IF(B205="F",VLOOKUP(I205,Barem!$W$2:$Y$13,2,1),VLOOKUP(I205,Barem!$W$14:$Y$25,2,1)))</f>
        <v>0</v>
      </c>
      <c r="R205" s="31">
        <f>VLOOKUP(A205,Participanti!A:C,3,0)</f>
        <v>0</v>
      </c>
      <c r="S205" s="25">
        <f t="shared" si="116"/>
        <v>2.2952380952380951</v>
      </c>
      <c r="T205" s="95">
        <v>44367</v>
      </c>
      <c r="U205" s="13">
        <f t="shared" si="117"/>
        <v>1</v>
      </c>
      <c r="V205" s="86" t="str">
        <f>VLOOKUP(A205,Data_echipe!A:U,21,0)</f>
        <v>Flower power</v>
      </c>
      <c r="X205" s="27">
        <f t="shared" si="125"/>
        <v>1</v>
      </c>
    </row>
    <row r="206" spans="1:24" x14ac:dyDescent="0.25">
      <c r="A206" s="73" t="s">
        <v>66</v>
      </c>
      <c r="B206" s="86" t="str">
        <f>VLOOKUP(A206,Participanti!A:B,2,0)</f>
        <v>F</v>
      </c>
      <c r="C206" s="74">
        <v>6</v>
      </c>
      <c r="D206" s="75">
        <v>8.08</v>
      </c>
      <c r="E206" s="76">
        <v>3.9120370370370368E-2</v>
      </c>
      <c r="F206" s="76">
        <v>3.9259259259259258E-2</v>
      </c>
      <c r="G206" s="144">
        <f t="shared" si="110"/>
        <v>3.9189814814814816E-2</v>
      </c>
      <c r="H206" s="77">
        <v>27</v>
      </c>
      <c r="I206" s="17">
        <f t="shared" si="111"/>
        <v>4.8502246057939126E-3</v>
      </c>
      <c r="J206" s="115">
        <f t="shared" si="112"/>
        <v>2.02</v>
      </c>
      <c r="K206" s="86">
        <f>IF(J206=0,0,IF(B206="F",VLOOKUP(I206,Barem!$G$2:$H$11,2,1),VLOOKUP(I206,Barem!$G$12:$H$21,2,1)))</f>
        <v>1</v>
      </c>
      <c r="L206" s="74" t="str">
        <f>VLOOKUP(C206,Barem!L:Q,6,0)</f>
        <v>V</v>
      </c>
      <c r="M206" s="14">
        <f t="shared" si="113"/>
        <v>0.25</v>
      </c>
      <c r="N206" s="14">
        <f t="shared" si="114"/>
        <v>0.75</v>
      </c>
      <c r="O206" s="55">
        <f t="shared" si="115"/>
        <v>0</v>
      </c>
      <c r="P206" s="31">
        <f>IF(D206&gt;21,VLOOKUP(D206,Barem!$S$1:$T$141,2,1),0)</f>
        <v>0</v>
      </c>
      <c r="Q206" s="31">
        <f>IF(D206&lt;1.609,0,IF(B206="F",VLOOKUP(I206,Barem!$W$2:$Y$13,2,1),VLOOKUP(I206,Barem!$W$14:$Y$25,2,1)))</f>
        <v>0</v>
      </c>
      <c r="R206" s="31">
        <f>VLOOKUP(A206,Participanti!A:C,3,0)</f>
        <v>0.7</v>
      </c>
      <c r="S206" s="25">
        <f t="shared" si="116"/>
        <v>1.9549999999999998</v>
      </c>
      <c r="T206" s="95">
        <v>44361</v>
      </c>
      <c r="U206" s="13">
        <f t="shared" si="117"/>
        <v>1</v>
      </c>
      <c r="V206" s="86" t="str">
        <f>VLOOKUP(A206,Data_echipe!A:U,21,0)</f>
        <v>Flower power</v>
      </c>
      <c r="X206" s="27">
        <f t="shared" si="125"/>
        <v>1</v>
      </c>
    </row>
    <row r="207" spans="1:24" x14ac:dyDescent="0.25">
      <c r="A207" s="73" t="s">
        <v>128</v>
      </c>
      <c r="B207" s="86" t="str">
        <f>VLOOKUP(A207,Participanti!A:B,2,0)</f>
        <v>M</v>
      </c>
      <c r="C207" s="74">
        <v>6</v>
      </c>
      <c r="D207" s="75">
        <v>6.01</v>
      </c>
      <c r="E207" s="76">
        <v>1.9629629629629629E-2</v>
      </c>
      <c r="F207" s="76">
        <v>1.9652777777777779E-2</v>
      </c>
      <c r="G207" s="144">
        <f t="shared" si="110"/>
        <v>1.9641203703703702E-2</v>
      </c>
      <c r="H207" s="77">
        <v>27</v>
      </c>
      <c r="I207" s="17">
        <f t="shared" si="111"/>
        <v>3.2680871387194181E-3</v>
      </c>
      <c r="J207" s="115">
        <f t="shared" si="112"/>
        <v>1.4309523809523808</v>
      </c>
      <c r="K207" s="86">
        <f>IF(J207=0,0,IF(B207="F",VLOOKUP(I207,Barem!$G$2:$H$11,2,1),VLOOKUP(I207,Barem!$G$12:$H$21,2,1)))</f>
        <v>3.5</v>
      </c>
      <c r="L207" s="74" t="str">
        <f>VLOOKUP(C207,Barem!L:Q,6,0)</f>
        <v>V</v>
      </c>
      <c r="M207" s="14">
        <f t="shared" si="113"/>
        <v>0.25</v>
      </c>
      <c r="N207" s="14">
        <f t="shared" si="114"/>
        <v>0.75</v>
      </c>
      <c r="O207" s="55">
        <f t="shared" si="115"/>
        <v>0</v>
      </c>
      <c r="P207" s="31">
        <f>IF(D207&gt;21,VLOOKUP(D207,Barem!$S$1:$T$141,2,1),0)</f>
        <v>0</v>
      </c>
      <c r="Q207" s="31">
        <f>IF(D207&lt;1.609,0,IF(B207="F",VLOOKUP(I207,Barem!$W$2:$Y$13,2,1),VLOOKUP(I207,Barem!$W$14:$Y$25,2,1)))</f>
        <v>0</v>
      </c>
      <c r="R207" s="31">
        <f>VLOOKUP(A207,Participanti!A:C,3,0)</f>
        <v>0</v>
      </c>
      <c r="S207" s="25">
        <f t="shared" si="116"/>
        <v>2.9827380952380951</v>
      </c>
      <c r="T207" s="95">
        <v>44363</v>
      </c>
      <c r="U207" s="13">
        <f t="shared" si="117"/>
        <v>1</v>
      </c>
      <c r="V207" s="86" t="str">
        <f>VLOOKUP(A207,Data_echipe!A:U,21,0)</f>
        <v>Flower power</v>
      </c>
      <c r="X207" s="27">
        <f t="shared" si="125"/>
        <v>1</v>
      </c>
    </row>
    <row r="208" spans="1:24" x14ac:dyDescent="0.25">
      <c r="A208" s="73" t="s">
        <v>153</v>
      </c>
      <c r="B208" s="86" t="str">
        <f>VLOOKUP(A208,Participanti!A:B,2,0)</f>
        <v>F</v>
      </c>
      <c r="C208" s="74">
        <v>6</v>
      </c>
      <c r="D208" s="75">
        <v>21.24</v>
      </c>
      <c r="E208" s="76">
        <v>9.8784722222222232E-2</v>
      </c>
      <c r="F208" s="76">
        <v>9.9699074074074079E-2</v>
      </c>
      <c r="G208" s="144">
        <f t="shared" si="110"/>
        <v>9.9241898148148155E-2</v>
      </c>
      <c r="H208" s="77">
        <v>222</v>
      </c>
      <c r="I208" s="17">
        <f t="shared" si="111"/>
        <v>4.6724057508544335E-3</v>
      </c>
      <c r="J208" s="115">
        <f t="shared" si="112"/>
        <v>5</v>
      </c>
      <c r="K208" s="86">
        <f>IF(J208=0,0,IF(B208="F",VLOOKUP(I208,Barem!$G$2:$H$11,2,1),VLOOKUP(I208,Barem!$G$12:$H$21,2,1)))</f>
        <v>1</v>
      </c>
      <c r="L208" s="119" t="s">
        <v>109</v>
      </c>
      <c r="M208" s="14">
        <f t="shared" si="113"/>
        <v>0.75</v>
      </c>
      <c r="N208" s="14">
        <f t="shared" si="114"/>
        <v>0.25</v>
      </c>
      <c r="O208" s="55">
        <f t="shared" si="115"/>
        <v>0.14799999999999999</v>
      </c>
      <c r="P208" s="31">
        <f>IF(D208&gt;21,VLOOKUP(D208,Barem!$S$1:$T$141,2,1),0)</f>
        <v>0</v>
      </c>
      <c r="Q208" s="31">
        <f>IF(D208&lt;1.609,0,IF(B208="F",VLOOKUP(I208,Barem!$W$2:$Y$13,2,1),VLOOKUP(I208,Barem!$W$14:$Y$25,2,1)))</f>
        <v>0</v>
      </c>
      <c r="R208" s="31">
        <f>VLOOKUP(A208,Participanti!A:C,3,0)</f>
        <v>0</v>
      </c>
      <c r="S208" s="25">
        <f t="shared" si="116"/>
        <v>4.1479999999999997</v>
      </c>
      <c r="T208" s="95">
        <v>44366</v>
      </c>
      <c r="U208" s="13">
        <f t="shared" si="117"/>
        <v>1</v>
      </c>
      <c r="V208" s="86" t="str">
        <f>VLOOKUP(A208,Data_echipe!A:U,21,0)</f>
        <v>Flower power</v>
      </c>
      <c r="X208" s="27">
        <f t="shared" si="125"/>
        <v>1</v>
      </c>
    </row>
    <row r="209" spans="1:24" x14ac:dyDescent="0.25">
      <c r="A209" s="73" t="s">
        <v>132</v>
      </c>
      <c r="B209" s="86" t="str">
        <f>VLOOKUP(A209,Participanti!A:B,2,0)</f>
        <v>M</v>
      </c>
      <c r="C209" s="74">
        <v>6</v>
      </c>
      <c r="D209" s="75">
        <v>21.27</v>
      </c>
      <c r="E209" s="76">
        <v>6.190972222222222E-2</v>
      </c>
      <c r="F209" s="76">
        <v>6.5381944444444437E-2</v>
      </c>
      <c r="G209" s="144">
        <f t="shared" si="110"/>
        <v>6.3645833333333332E-2</v>
      </c>
      <c r="H209" s="77">
        <v>174</v>
      </c>
      <c r="I209" s="17">
        <f t="shared" si="111"/>
        <v>2.9922817740166119E-3</v>
      </c>
      <c r="J209" s="115">
        <f t="shared" si="112"/>
        <v>5</v>
      </c>
      <c r="K209" s="86">
        <f>IF(J209=0,0,IF(B209="F",VLOOKUP(I209,Barem!$G$2:$H$11,2,1),VLOOKUP(I209,Barem!$G$12:$H$21,2,1)))</f>
        <v>4</v>
      </c>
      <c r="L209" s="119" t="s">
        <v>109</v>
      </c>
      <c r="M209" s="14">
        <f t="shared" si="113"/>
        <v>0.75</v>
      </c>
      <c r="N209" s="14">
        <f t="shared" si="114"/>
        <v>0.25</v>
      </c>
      <c r="O209" s="55">
        <f t="shared" si="115"/>
        <v>0.11600000000000001</v>
      </c>
      <c r="P209" s="31">
        <f>IF(D209&gt;21,VLOOKUP(D209,Barem!$S$1:$T$141,2,1),0)</f>
        <v>0</v>
      </c>
      <c r="Q209" s="31">
        <f>IF(D209&lt;1.609,0,IF(B209="F",VLOOKUP(I209,Barem!$W$2:$Y$13,2,1),VLOOKUP(I209,Barem!$W$14:$Y$25,2,1)))</f>
        <v>0</v>
      </c>
      <c r="R209" s="31">
        <f>VLOOKUP(A209,Participanti!A:C,3,0)</f>
        <v>0</v>
      </c>
      <c r="S209" s="25">
        <f t="shared" si="116"/>
        <v>4.8659999999999997</v>
      </c>
      <c r="T209" s="95">
        <v>44367</v>
      </c>
      <c r="U209" s="13">
        <f t="shared" si="117"/>
        <v>1</v>
      </c>
      <c r="V209" s="86" t="str">
        <f>VLOOKUP(A209,Data_echipe!A:U,21,0)</f>
        <v>Flower power</v>
      </c>
      <c r="X209" s="27">
        <f t="shared" si="125"/>
        <v>1</v>
      </c>
    </row>
    <row r="210" spans="1:24" x14ac:dyDescent="0.25">
      <c r="A210" s="73" t="s">
        <v>61</v>
      </c>
      <c r="B210" s="86" t="str">
        <f>VLOOKUP(A210,Participanti!A:B,2,0)</f>
        <v>M</v>
      </c>
      <c r="C210" s="74">
        <v>6</v>
      </c>
      <c r="D210" s="75">
        <v>28.06</v>
      </c>
      <c r="E210" s="76">
        <v>0.20783564814814814</v>
      </c>
      <c r="F210" s="76">
        <v>0.19451388888888888</v>
      </c>
      <c r="G210" s="144">
        <f t="shared" si="110"/>
        <v>0.20117476851851851</v>
      </c>
      <c r="H210" s="77">
        <v>2224</v>
      </c>
      <c r="I210" s="17">
        <f t="shared" si="111"/>
        <v>7.1694500541168394E-3</v>
      </c>
      <c r="J210" s="115">
        <f t="shared" si="112"/>
        <v>5</v>
      </c>
      <c r="K210" s="86">
        <f>IF(J210=0,0,IF(B210="F",VLOOKUP(I210,Barem!$G$2:$H$11,2,1),VLOOKUP(I210,Barem!$G$12:$H$21,2,1)))</f>
        <v>0</v>
      </c>
      <c r="L210" s="119" t="s">
        <v>109</v>
      </c>
      <c r="M210" s="14">
        <f t="shared" si="113"/>
        <v>0.75</v>
      </c>
      <c r="N210" s="14">
        <f t="shared" si="114"/>
        <v>0.25</v>
      </c>
      <c r="O210" s="55">
        <f t="shared" si="115"/>
        <v>1.4826666666666666</v>
      </c>
      <c r="P210" s="31">
        <f>IF(D210&gt;21,VLOOKUP(D210,Barem!$S$1:$T$141,2,1),0)</f>
        <v>0.3</v>
      </c>
      <c r="Q210" s="31">
        <f>IF(D210&lt;1.609,0,IF(B210="F",VLOOKUP(I210,Barem!$W$2:$Y$13,2,1),VLOOKUP(I210,Barem!$W$14:$Y$25,2,1)))</f>
        <v>0</v>
      </c>
      <c r="R210" s="31">
        <f>VLOOKUP(A210,Participanti!A:C,3,0)</f>
        <v>0</v>
      </c>
      <c r="S210" s="25">
        <f t="shared" si="116"/>
        <v>5.5326666666666666</v>
      </c>
      <c r="T210" s="95">
        <v>44366</v>
      </c>
      <c r="U210" s="13">
        <f t="shared" si="117"/>
        <v>1</v>
      </c>
      <c r="V210" s="86" t="str">
        <f>VLOOKUP(A210,Data_echipe!A:U,21,0)</f>
        <v>UltrașiiSYR</v>
      </c>
      <c r="X210" s="27">
        <f t="shared" si="125"/>
        <v>0</v>
      </c>
    </row>
    <row r="211" spans="1:24" x14ac:dyDescent="0.25">
      <c r="A211" s="73" t="s">
        <v>67</v>
      </c>
      <c r="B211" s="86" t="str">
        <f>VLOOKUP(A211,Participanti!A:B,2,0)</f>
        <v>M</v>
      </c>
      <c r="C211" s="74">
        <v>6</v>
      </c>
      <c r="D211" s="75">
        <v>9.3000000000000007</v>
      </c>
      <c r="E211" s="76">
        <v>3.1134259259259261E-2</v>
      </c>
      <c r="F211" s="76">
        <v>3.2939814814814811E-2</v>
      </c>
      <c r="G211" s="144">
        <f t="shared" si="110"/>
        <v>3.2037037037037037E-2</v>
      </c>
      <c r="H211" s="77">
        <v>8</v>
      </c>
      <c r="I211" s="17">
        <f t="shared" si="111"/>
        <v>3.4448426921545199E-3</v>
      </c>
      <c r="J211" s="115">
        <f t="shared" si="112"/>
        <v>2.2142857142857144</v>
      </c>
      <c r="K211" s="86">
        <f>IF(J211=0,0,IF(B211="F",VLOOKUP(I211,Barem!$G$2:$H$11,2,1),VLOOKUP(I211,Barem!$G$12:$H$21,2,1)))</f>
        <v>3</v>
      </c>
      <c r="L211" s="74" t="str">
        <f>VLOOKUP(C211,Barem!L:Q,6,0)</f>
        <v>V</v>
      </c>
      <c r="M211" s="14">
        <f t="shared" si="113"/>
        <v>0.25</v>
      </c>
      <c r="N211" s="14">
        <f t="shared" si="114"/>
        <v>0.75</v>
      </c>
      <c r="O211" s="55">
        <f t="shared" si="115"/>
        <v>0</v>
      </c>
      <c r="P211" s="31">
        <f>IF(D211&gt;21,VLOOKUP(D211,Barem!$S$1:$T$141,2,1),0)</f>
        <v>0</v>
      </c>
      <c r="Q211" s="31">
        <f>IF(D211&lt;1.609,0,IF(B211="F",VLOOKUP(I211,Barem!$W$2:$Y$13,2,1),VLOOKUP(I211,Barem!$W$14:$Y$25,2,1)))</f>
        <v>0</v>
      </c>
      <c r="R211" s="31">
        <f>VLOOKUP(A211,Participanti!A:C,3,0)</f>
        <v>0</v>
      </c>
      <c r="S211" s="25">
        <f t="shared" si="116"/>
        <v>2.8035714285714288</v>
      </c>
      <c r="T211" s="95">
        <v>44361</v>
      </c>
      <c r="U211" s="13">
        <f t="shared" si="117"/>
        <v>1</v>
      </c>
      <c r="V211" s="86" t="str">
        <f>VLOOKUP(A211,Data_echipe!A:U,21,0)</f>
        <v>Flower power</v>
      </c>
      <c r="X211" s="27">
        <f t="shared" si="125"/>
        <v>1</v>
      </c>
    </row>
    <row r="212" spans="1:24" x14ac:dyDescent="0.25">
      <c r="A212" s="73" t="s">
        <v>220</v>
      </c>
      <c r="B212" s="86" t="str">
        <f>VLOOKUP(A212,Participanti!A:B,2,0)</f>
        <v>M</v>
      </c>
      <c r="C212" s="74">
        <v>6</v>
      </c>
      <c r="D212" s="75">
        <v>28.57</v>
      </c>
      <c r="E212" s="76">
        <v>0.16777777777777778</v>
      </c>
      <c r="F212" s="76">
        <v>0.17168981481481482</v>
      </c>
      <c r="G212" s="144">
        <f t="shared" si="110"/>
        <v>0.16973379629629631</v>
      </c>
      <c r="H212" s="77">
        <v>2189</v>
      </c>
      <c r="I212" s="17">
        <f t="shared" si="111"/>
        <v>5.940979919366339E-3</v>
      </c>
      <c r="J212" s="115">
        <f t="shared" si="112"/>
        <v>5</v>
      </c>
      <c r="K212" s="86">
        <f>IF(J212=0,0,IF(B212="F",VLOOKUP(I212,Barem!$G$2:$H$11,2,1),VLOOKUP(I212,Barem!$G$12:$H$21,2,1)))</f>
        <v>0</v>
      </c>
      <c r="L212" s="119" t="s">
        <v>109</v>
      </c>
      <c r="M212" s="14">
        <f t="shared" si="113"/>
        <v>0.75</v>
      </c>
      <c r="N212" s="14">
        <f t="shared" si="114"/>
        <v>0.25</v>
      </c>
      <c r="O212" s="55">
        <f t="shared" si="115"/>
        <v>1.4593333333333334</v>
      </c>
      <c r="P212" s="31">
        <f>IF(D212&gt;21,VLOOKUP(D212,Barem!$S$1:$T$141,2,1),0)</f>
        <v>0.3</v>
      </c>
      <c r="Q212" s="31">
        <f>IF(D212&lt;1.609,0,IF(B212="F",VLOOKUP(I212,Barem!$W$2:$Y$13,2,1),VLOOKUP(I212,Barem!$W$14:$Y$25,2,1)))</f>
        <v>0</v>
      </c>
      <c r="R212" s="31">
        <f>VLOOKUP(A212,Participanti!A:C,3,0)</f>
        <v>0</v>
      </c>
      <c r="S212" s="25">
        <f t="shared" si="116"/>
        <v>5.5093333333333332</v>
      </c>
      <c r="T212" s="95">
        <v>44366</v>
      </c>
      <c r="U212" s="13">
        <f t="shared" si="117"/>
        <v>1</v>
      </c>
      <c r="V212" s="86" t="e">
        <f>VLOOKUP(A212,Data_echipe!A:U,21,0)</f>
        <v>#N/A</v>
      </c>
      <c r="X212" s="27">
        <f t="shared" si="125"/>
        <v>0</v>
      </c>
    </row>
    <row r="213" spans="1:24" x14ac:dyDescent="0.25">
      <c r="A213" s="73" t="s">
        <v>111</v>
      </c>
      <c r="B213" s="86" t="str">
        <f>VLOOKUP(A213,Participanti!A:B,2,0)</f>
        <v>M</v>
      </c>
      <c r="C213" s="74">
        <v>6</v>
      </c>
      <c r="D213" s="75">
        <v>10.1</v>
      </c>
      <c r="E213" s="76">
        <v>3.2337962962962964E-2</v>
      </c>
      <c r="F213" s="76">
        <v>3.2337962962962964E-2</v>
      </c>
      <c r="G213" s="144">
        <f t="shared" si="110"/>
        <v>3.2337962962962964E-2</v>
      </c>
      <c r="H213" s="77">
        <v>13</v>
      </c>
      <c r="I213" s="17">
        <f t="shared" si="111"/>
        <v>3.2017785111844521E-3</v>
      </c>
      <c r="J213" s="115">
        <f t="shared" si="112"/>
        <v>2.4047619047619047</v>
      </c>
      <c r="K213" s="86">
        <f>IF(J213=0,0,IF(B213="F",VLOOKUP(I213,Barem!$G$2:$H$11,2,1),VLOOKUP(I213,Barem!$G$12:$H$21,2,1)))</f>
        <v>3.5</v>
      </c>
      <c r="L213" s="74" t="str">
        <f>VLOOKUP(C213,Barem!L:Q,6,0)</f>
        <v>V</v>
      </c>
      <c r="M213" s="14">
        <f t="shared" si="113"/>
        <v>0.25</v>
      </c>
      <c r="N213" s="14">
        <f t="shared" si="114"/>
        <v>0.75</v>
      </c>
      <c r="O213" s="55">
        <f t="shared" si="115"/>
        <v>0</v>
      </c>
      <c r="P213" s="31">
        <f>IF(D213&gt;21,VLOOKUP(D213,Barem!$S$1:$T$141,2,1),0)</f>
        <v>0</v>
      </c>
      <c r="Q213" s="31">
        <f>IF(D213&lt;1.609,0,IF(B213="F",VLOOKUP(I213,Barem!$W$2:$Y$13,2,1),VLOOKUP(I213,Barem!$W$14:$Y$25,2,1)))</f>
        <v>0</v>
      </c>
      <c r="R213" s="31">
        <f>VLOOKUP(A213,Participanti!A:C,3,0)</f>
        <v>0</v>
      </c>
      <c r="S213" s="25">
        <f t="shared" si="116"/>
        <v>3.2261904761904763</v>
      </c>
      <c r="T213" s="95">
        <v>44363</v>
      </c>
      <c r="U213" s="13">
        <f t="shared" si="117"/>
        <v>1</v>
      </c>
      <c r="V213" s="86" t="str">
        <f>VLOOKUP(A213,Data_echipe!A:U,21,0)</f>
        <v>UltrașiiSYR</v>
      </c>
      <c r="X213" s="27">
        <f t="shared" si="125"/>
        <v>1</v>
      </c>
    </row>
    <row r="214" spans="1:24" x14ac:dyDescent="0.25">
      <c r="A214" s="73" t="s">
        <v>52</v>
      </c>
      <c r="B214" s="86" t="str">
        <f>VLOOKUP(A214,Participanti!A:B,2,0)</f>
        <v>M</v>
      </c>
      <c r="C214" s="74">
        <v>6</v>
      </c>
      <c r="D214" s="75">
        <v>10.98</v>
      </c>
      <c r="E214" s="76">
        <v>4.4027777777777777E-2</v>
      </c>
      <c r="F214" s="76">
        <v>4.4282407407407409E-2</v>
      </c>
      <c r="G214" s="144">
        <f t="shared" si="110"/>
        <v>4.4155092592592593E-2</v>
      </c>
      <c r="H214" s="77">
        <v>54</v>
      </c>
      <c r="I214" s="17">
        <f t="shared" si="111"/>
        <v>4.0214109829319299E-3</v>
      </c>
      <c r="J214" s="115">
        <f t="shared" si="112"/>
        <v>2.6142857142857143</v>
      </c>
      <c r="K214" s="86">
        <f>IF(J214=0,0,IF(B214="F",VLOOKUP(I214,Barem!$G$2:$H$11,2,1),VLOOKUP(I214,Barem!$G$12:$H$21,2,1)))</f>
        <v>1.5</v>
      </c>
      <c r="L214" s="74" t="str">
        <f>VLOOKUP(C214,Barem!L:Q,6,0)</f>
        <v>V</v>
      </c>
      <c r="M214" s="14">
        <f t="shared" si="113"/>
        <v>0.25</v>
      </c>
      <c r="N214" s="14">
        <f t="shared" si="114"/>
        <v>0.75</v>
      </c>
      <c r="O214" s="55">
        <f t="shared" si="115"/>
        <v>0</v>
      </c>
      <c r="P214" s="31">
        <f>IF(D214&gt;21,VLOOKUP(D214,Barem!$S$1:$T$141,2,1),0)</f>
        <v>0</v>
      </c>
      <c r="Q214" s="31">
        <f>IF(D214&lt;1.609,0,IF(B214="F",VLOOKUP(I214,Barem!$W$2:$Y$13,2,1),VLOOKUP(I214,Barem!$W$14:$Y$25,2,1)))</f>
        <v>0</v>
      </c>
      <c r="R214" s="31">
        <f>VLOOKUP(A214,Participanti!A:C,3,0)</f>
        <v>0</v>
      </c>
      <c r="S214" s="25">
        <f t="shared" si="116"/>
        <v>1.7785714285714285</v>
      </c>
      <c r="T214" s="95">
        <v>44366</v>
      </c>
      <c r="U214" s="13">
        <f t="shared" si="117"/>
        <v>1</v>
      </c>
      <c r="V214" s="86" t="e">
        <f>VLOOKUP(A214,Data_echipe!A:U,21,0)</f>
        <v>#N/A</v>
      </c>
      <c r="X214" s="27">
        <f t="shared" si="125"/>
        <v>1</v>
      </c>
    </row>
    <row r="215" spans="1:24" x14ac:dyDescent="0.25">
      <c r="A215" s="73" t="s">
        <v>119</v>
      </c>
      <c r="B215" s="86" t="str">
        <f>VLOOKUP(A215,Participanti!A:B,2,0)</f>
        <v>M</v>
      </c>
      <c r="C215" s="74">
        <v>6</v>
      </c>
      <c r="D215" s="75">
        <v>13.01</v>
      </c>
      <c r="E215" s="76">
        <v>3.7222222222222219E-2</v>
      </c>
      <c r="F215" s="76">
        <v>3.7743055555555557E-2</v>
      </c>
      <c r="G215" s="144">
        <f t="shared" si="110"/>
        <v>3.7482638888888892E-2</v>
      </c>
      <c r="H215" s="77">
        <v>10</v>
      </c>
      <c r="I215" s="17">
        <f t="shared" si="111"/>
        <v>2.8810637116747804E-3</v>
      </c>
      <c r="J215" s="115">
        <f t="shared" si="112"/>
        <v>3.0976190476190473</v>
      </c>
      <c r="K215" s="86">
        <f>IF(J215=0,0,IF(B215="F",VLOOKUP(I215,Barem!$G$2:$H$11,2,1),VLOOKUP(I215,Barem!$G$12:$H$21,2,1)))</f>
        <v>4.5</v>
      </c>
      <c r="L215" s="74" t="str">
        <f>VLOOKUP(C215,Barem!L:Q,6,0)</f>
        <v>V</v>
      </c>
      <c r="M215" s="14">
        <f t="shared" si="113"/>
        <v>0.25</v>
      </c>
      <c r="N215" s="14">
        <f t="shared" si="114"/>
        <v>0.75</v>
      </c>
      <c r="O215" s="55">
        <f t="shared" si="115"/>
        <v>0</v>
      </c>
      <c r="P215" s="31">
        <f>IF(D215&gt;21,VLOOKUP(D215,Barem!$S$1:$T$141,2,1),0)</f>
        <v>0</v>
      </c>
      <c r="Q215" s="31">
        <f>IF(D215&lt;1.609,0,IF(B215="F",VLOOKUP(I215,Barem!$W$2:$Y$13,2,1),VLOOKUP(I215,Barem!$W$14:$Y$25,2,1)))</f>
        <v>0</v>
      </c>
      <c r="R215" s="31">
        <f>VLOOKUP(A215,Participanti!A:C,3,0)</f>
        <v>0</v>
      </c>
      <c r="S215" s="25">
        <f t="shared" si="116"/>
        <v>4.149404761904762</v>
      </c>
      <c r="T215" s="95">
        <v>44364</v>
      </c>
      <c r="U215" s="13">
        <f t="shared" si="117"/>
        <v>1</v>
      </c>
      <c r="V215" s="86" t="str">
        <f>VLOOKUP(A215,Data_echipe!A:U,21,0)</f>
        <v>Flower power</v>
      </c>
      <c r="X215" s="27">
        <f t="shared" si="125"/>
        <v>1</v>
      </c>
    </row>
    <row r="216" spans="1:24" x14ac:dyDescent="0.25">
      <c r="A216" s="73" t="s">
        <v>103</v>
      </c>
      <c r="B216" s="86" t="str">
        <f>VLOOKUP(A216,Participanti!A:B,2,0)</f>
        <v>F</v>
      </c>
      <c r="C216" s="74">
        <v>6</v>
      </c>
      <c r="D216" s="75">
        <v>15</v>
      </c>
      <c r="E216" s="76">
        <v>6.1689814814814815E-2</v>
      </c>
      <c r="F216" s="76">
        <v>6.3136574074074081E-2</v>
      </c>
      <c r="G216" s="144">
        <f t="shared" si="110"/>
        <v>6.2413194444444445E-2</v>
      </c>
      <c r="H216" s="77">
        <v>7</v>
      </c>
      <c r="I216" s="17">
        <f t="shared" si="111"/>
        <v>4.1608796296296298E-3</v>
      </c>
      <c r="J216" s="115">
        <f t="shared" si="112"/>
        <v>3.75</v>
      </c>
      <c r="K216" s="86">
        <f>IF(J216=0,0,IF(B216="F",VLOOKUP(I216,Barem!$G$2:$H$11,2,1),VLOOKUP(I216,Barem!$G$12:$H$21,2,1)))</f>
        <v>2</v>
      </c>
      <c r="L216" s="119" t="s">
        <v>109</v>
      </c>
      <c r="M216" s="14">
        <f t="shared" si="113"/>
        <v>0.75</v>
      </c>
      <c r="N216" s="14">
        <f t="shared" si="114"/>
        <v>0.25</v>
      </c>
      <c r="O216" s="55">
        <f t="shared" si="115"/>
        <v>0</v>
      </c>
      <c r="P216" s="31">
        <f>IF(D216&gt;21,VLOOKUP(D216,Barem!$S$1:$T$141,2,1),0)</f>
        <v>0</v>
      </c>
      <c r="Q216" s="31">
        <f>IF(D216&lt;1.609,0,IF(B216="F",VLOOKUP(I216,Barem!$W$2:$Y$13,2,1),VLOOKUP(I216,Barem!$W$14:$Y$25,2,1)))</f>
        <v>0</v>
      </c>
      <c r="R216" s="31">
        <f>VLOOKUP(A216,Participanti!A:C,3,0)</f>
        <v>0</v>
      </c>
      <c r="S216" s="25">
        <f t="shared" si="116"/>
        <v>3.3125</v>
      </c>
      <c r="T216" s="95">
        <v>44367</v>
      </c>
      <c r="U216" s="13">
        <f t="shared" si="117"/>
        <v>1</v>
      </c>
      <c r="V216" s="86" t="str">
        <f>VLOOKUP(A216,Data_echipe!A:U,21,0)</f>
        <v>UltrașiiSYR</v>
      </c>
      <c r="X216" s="27">
        <f t="shared" si="125"/>
        <v>1</v>
      </c>
    </row>
    <row r="217" spans="1:24" x14ac:dyDescent="0.25">
      <c r="A217" s="73" t="s">
        <v>157</v>
      </c>
      <c r="B217" s="86" t="str">
        <f>VLOOKUP(A217,Participanti!A:B,2,0)</f>
        <v>F</v>
      </c>
      <c r="C217" s="74">
        <v>6</v>
      </c>
      <c r="D217" s="75">
        <v>21.01</v>
      </c>
      <c r="E217" s="76">
        <v>8.4791666666666668E-2</v>
      </c>
      <c r="F217" s="76">
        <v>8.7870370370370376E-2</v>
      </c>
      <c r="G217" s="144">
        <f t="shared" si="110"/>
        <v>8.6331018518518515E-2</v>
      </c>
      <c r="H217" s="77">
        <v>503</v>
      </c>
      <c r="I217" s="17">
        <f t="shared" si="111"/>
        <v>4.1090441941227275E-3</v>
      </c>
      <c r="J217" s="115">
        <f t="shared" si="112"/>
        <v>5</v>
      </c>
      <c r="K217" s="86">
        <f>IF(J217=0,0,IF(B217="F",VLOOKUP(I217,Barem!$G$2:$H$11,2,1),VLOOKUP(I217,Barem!$G$12:$H$21,2,1)))</f>
        <v>2</v>
      </c>
      <c r="L217" s="119" t="s">
        <v>109</v>
      </c>
      <c r="M217" s="14">
        <f t="shared" si="113"/>
        <v>0.75</v>
      </c>
      <c r="N217" s="14">
        <f t="shared" si="114"/>
        <v>0.25</v>
      </c>
      <c r="O217" s="55">
        <f t="shared" si="115"/>
        <v>0.33533333333333332</v>
      </c>
      <c r="P217" s="31">
        <f>IF(D217&gt;21,VLOOKUP(D217,Barem!$S$1:$T$141,2,1),0)</f>
        <v>0</v>
      </c>
      <c r="Q217" s="31">
        <f>IF(D217&lt;1.609,0,IF(B217="F",VLOOKUP(I217,Barem!$W$2:$Y$13,2,1),VLOOKUP(I217,Barem!$W$14:$Y$25,2,1)))</f>
        <v>0</v>
      </c>
      <c r="R217" s="31">
        <f>VLOOKUP(A217,Participanti!A:C,3,0)</f>
        <v>0</v>
      </c>
      <c r="S217" s="25">
        <f t="shared" si="116"/>
        <v>4.5853333333333337</v>
      </c>
      <c r="T217" s="95">
        <v>44366</v>
      </c>
      <c r="U217" s="13">
        <f t="shared" si="117"/>
        <v>1</v>
      </c>
      <c r="V217" s="86" t="str">
        <f>VLOOKUP(A217,Data_echipe!A:U,21,0)</f>
        <v>Flower power</v>
      </c>
      <c r="X217" s="27">
        <f t="shared" si="125"/>
        <v>1</v>
      </c>
    </row>
    <row r="218" spans="1:24" x14ac:dyDescent="0.25">
      <c r="A218" s="73" t="s">
        <v>53</v>
      </c>
      <c r="B218" s="86" t="str">
        <f>VLOOKUP(A218,Participanti!A:B,2,0)</f>
        <v>M</v>
      </c>
      <c r="C218" s="74">
        <v>6</v>
      </c>
      <c r="D218" s="75">
        <v>29</v>
      </c>
      <c r="E218" s="76">
        <v>0.20087962962962966</v>
      </c>
      <c r="F218" s="76">
        <v>0.21570601851851853</v>
      </c>
      <c r="G218" s="144">
        <f t="shared" si="110"/>
        <v>0.2082928240740741</v>
      </c>
      <c r="H218" s="77">
        <v>2210</v>
      </c>
      <c r="I218" s="17">
        <f t="shared" si="111"/>
        <v>7.1825111749680721E-3</v>
      </c>
      <c r="J218" s="115">
        <f t="shared" si="112"/>
        <v>5</v>
      </c>
      <c r="K218" s="86">
        <f>IF(J218=0,0,IF(B218="F",VLOOKUP(I218,Barem!$G$2:$H$11,2,1),VLOOKUP(I218,Barem!$G$12:$H$21,2,1)))</f>
        <v>0</v>
      </c>
      <c r="L218" s="119" t="s">
        <v>109</v>
      </c>
      <c r="M218" s="14">
        <f t="shared" si="113"/>
        <v>0.75</v>
      </c>
      <c r="N218" s="14">
        <f t="shared" si="114"/>
        <v>0.25</v>
      </c>
      <c r="O218" s="55">
        <f t="shared" si="115"/>
        <v>1.4733333333333334</v>
      </c>
      <c r="P218" s="31">
        <f>IF(D218&gt;21,VLOOKUP(D218,Barem!$S$1:$T$141,2,1),0)</f>
        <v>0.4</v>
      </c>
      <c r="Q218" s="31">
        <f>IF(D218&lt;1.609,0,IF(B218="F",VLOOKUP(I218,Barem!$W$2:$Y$13,2,1),VLOOKUP(I218,Barem!$W$14:$Y$25,2,1)))</f>
        <v>0</v>
      </c>
      <c r="R218" s="31">
        <f>VLOOKUP(A218,Participanti!A:C,3,0)</f>
        <v>0</v>
      </c>
      <c r="S218" s="25">
        <f t="shared" si="116"/>
        <v>5.623333333333334</v>
      </c>
      <c r="T218" s="95">
        <v>44366</v>
      </c>
      <c r="U218" s="13">
        <f t="shared" si="117"/>
        <v>1</v>
      </c>
      <c r="V218" s="86" t="str">
        <f>VLOOKUP(A218,Data_echipe!A:U,21,0)</f>
        <v>UltrașiiSYR</v>
      </c>
      <c r="X218" s="27">
        <f t="shared" si="125"/>
        <v>0</v>
      </c>
    </row>
    <row r="219" spans="1:24" x14ac:dyDescent="0.25">
      <c r="A219" s="120" t="s">
        <v>213</v>
      </c>
      <c r="B219" s="121" t="str">
        <f>VLOOKUP(A219,Participanti!A:B,2,0)</f>
        <v>F</v>
      </c>
      <c r="C219" s="122">
        <v>6</v>
      </c>
      <c r="D219" s="123">
        <v>5.69</v>
      </c>
      <c r="E219" s="124">
        <v>1.8032407407407407E-2</v>
      </c>
      <c r="F219" s="124">
        <v>4.1122685185185186E-2</v>
      </c>
      <c r="G219" s="145">
        <f t="shared" si="110"/>
        <v>2.9577546296296296E-2</v>
      </c>
      <c r="H219" s="125">
        <v>10</v>
      </c>
      <c r="I219" s="126">
        <f t="shared" si="111"/>
        <v>5.1981627937251838E-3</v>
      </c>
      <c r="J219" s="127">
        <f t="shared" si="112"/>
        <v>1.4225000000000001</v>
      </c>
      <c r="K219" s="121">
        <f>IF(J219=0,0,IF(B219="F",VLOOKUP(I219,Barem!$G$2:$H$11,2,1),VLOOKUP(I219,Barem!$G$12:$H$21,2,1)))</f>
        <v>1</v>
      </c>
      <c r="L219" s="135" t="s">
        <v>109</v>
      </c>
      <c r="M219" s="128">
        <f t="shared" si="113"/>
        <v>0.75</v>
      </c>
      <c r="N219" s="128">
        <f t="shared" si="114"/>
        <v>0.25</v>
      </c>
      <c r="O219" s="129">
        <f t="shared" si="115"/>
        <v>0</v>
      </c>
      <c r="P219" s="130">
        <f>IF(D219&gt;21,VLOOKUP(D219,Barem!$S$1:$T$141,2,1),0)</f>
        <v>0</v>
      </c>
      <c r="Q219" s="130">
        <f>IF(D219&lt;1.609,0,IF(B219="F",VLOOKUP(I219,Barem!$W$2:$Y$13,2,1),VLOOKUP(I219,Barem!$W$14:$Y$25,2,1)))</f>
        <v>0</v>
      </c>
      <c r="R219" s="130">
        <f>VLOOKUP(A219,Participanti!A:C,3,0)</f>
        <v>0</v>
      </c>
      <c r="S219" s="131">
        <f t="shared" si="116"/>
        <v>1.316875</v>
      </c>
      <c r="T219" s="132">
        <v>44363</v>
      </c>
      <c r="U219" s="133">
        <f t="shared" si="117"/>
        <v>1</v>
      </c>
      <c r="V219" s="121" t="e">
        <f>VLOOKUP(A219,Data_echipe!A:U,21,0)</f>
        <v>#N/A</v>
      </c>
      <c r="W219" s="134"/>
      <c r="X219" s="27">
        <f t="shared" si="125"/>
        <v>1</v>
      </c>
    </row>
    <row r="220" spans="1:24" x14ac:dyDescent="0.25">
      <c r="A220" s="73" t="s">
        <v>49</v>
      </c>
      <c r="B220" s="86" t="str">
        <f>VLOOKUP(A220,Participanti!A:B,2,0)</f>
        <v>M</v>
      </c>
      <c r="C220" s="74">
        <v>7</v>
      </c>
      <c r="D220" s="75">
        <v>21.14</v>
      </c>
      <c r="E220" s="76">
        <v>6.8865740740740741E-2</v>
      </c>
      <c r="F220" s="76">
        <v>6.8865740740740741E-2</v>
      </c>
      <c r="G220" s="144">
        <f>AVERAGE(E220:F220)</f>
        <v>6.8865740740740741E-2</v>
      </c>
      <c r="H220" s="77">
        <v>26</v>
      </c>
      <c r="I220" s="17">
        <f>G220/D220</f>
        <v>3.2576036301201865E-3</v>
      </c>
      <c r="J220" s="115">
        <f>IF(B220="F",IF(D220&lt;2.5,0,IF(D220&gt;19.99,5,D220/4)),IF(D220&lt;3,0, IF(D220&gt;20.99,5,D220/4.2)))</f>
        <v>5</v>
      </c>
      <c r="K220" s="86">
        <f>IF(J220=0,0,IF(B220="F",VLOOKUP(I220,Barem!$G$2:$H$11,2,1),VLOOKUP(I220,Barem!$G$12:$H$21,2,1)))</f>
        <v>3.5</v>
      </c>
      <c r="L220" s="74" t="str">
        <f>VLOOKUP(C220,Barem!L:Q,6,0)</f>
        <v>D</v>
      </c>
      <c r="M220" s="14">
        <f>IF(OR(L220="P1",L220="P2",L220="P3"),"",IF(C220=15,0.5,IF(L220="D",0.75,0.25)))</f>
        <v>0.75</v>
      </c>
      <c r="N220" s="14">
        <f>IF(OR(L220="P1",L220="P2",L220="P3"),"",IF(C220=15,0.5,IF(L220="V",0.75,0.25)))</f>
        <v>0.25</v>
      </c>
      <c r="O220" s="55">
        <f>IF(H220&lt;-49,H220/1500,IF(H220&gt;99,H220/1500,0))</f>
        <v>0</v>
      </c>
      <c r="P220" s="31">
        <f>IF(D220&gt;21,VLOOKUP(D220,Barem!$S$1:$T$141,2,1),0)</f>
        <v>0</v>
      </c>
      <c r="Q220" s="31">
        <f>IF(D220&lt;1.609,0,IF(B220="F",VLOOKUP(I220,Barem!$W$2:$Y$13,2,1),VLOOKUP(I220,Barem!$W$14:$Y$25,2,1)))</f>
        <v>0</v>
      </c>
      <c r="R220" s="31">
        <f>VLOOKUP(A220,Participanti!A:C,3,0)</f>
        <v>0</v>
      </c>
      <c r="S220" s="25">
        <f>J220*M220+K220*N220+O220+P220+Q220+R220</f>
        <v>4.625</v>
      </c>
      <c r="T220" s="95">
        <v>44371</v>
      </c>
      <c r="U220" s="13">
        <f t="shared" si="117"/>
        <v>1</v>
      </c>
      <c r="V220" s="86" t="str">
        <f>VLOOKUP(A220,Data_echipe!A:U,21,0)</f>
        <v>Flower power</v>
      </c>
      <c r="W220" s="27" t="s">
        <v>306</v>
      </c>
      <c r="X220" s="27">
        <f t="shared" si="125"/>
        <v>1</v>
      </c>
    </row>
    <row r="221" spans="1:24" x14ac:dyDescent="0.25">
      <c r="A221" s="73" t="s">
        <v>51</v>
      </c>
      <c r="B221" s="86" t="str">
        <f>VLOOKUP(A221,Participanti!A:B,2,0)</f>
        <v>M</v>
      </c>
      <c r="C221" s="74">
        <v>7</v>
      </c>
      <c r="D221" s="75">
        <v>18</v>
      </c>
      <c r="E221" s="76">
        <v>5.9479166666666666E-2</v>
      </c>
      <c r="F221" s="76">
        <v>5.9652777777777777E-2</v>
      </c>
      <c r="G221" s="144">
        <f>AVERAGE(E221:F221)</f>
        <v>5.9565972222222222E-2</v>
      </c>
      <c r="H221" s="77">
        <v>167</v>
      </c>
      <c r="I221" s="17">
        <f>G221/D221</f>
        <v>3.3092206790123458E-3</v>
      </c>
      <c r="J221" s="115">
        <f>IF(B221="F",IF(D221&lt;2.5,0,IF(D221&gt;19.99,5,D221/4)),IF(D221&lt;3,0, IF(D221&gt;20.99,5,D221/4.2)))</f>
        <v>4.2857142857142856</v>
      </c>
      <c r="K221" s="86">
        <f>IF(J221=0,0,IF(B221="F",VLOOKUP(I221,Barem!$G$2:$H$11,2,1),VLOOKUP(I221,Barem!$G$12:$H$21,2,1)))</f>
        <v>3.5</v>
      </c>
      <c r="L221" s="119" t="s">
        <v>110</v>
      </c>
      <c r="M221" s="14">
        <f>IF(OR(L221="P1",L221="P2",L221="P3"),"",IF(C221=15,0.5,IF(L221="D",0.75,0.25)))</f>
        <v>0.25</v>
      </c>
      <c r="N221" s="14">
        <f>IF(OR(L221="P1",L221="P2",L221="P3"),"",IF(C221=15,0.5,IF(L221="V",0.75,0.25)))</f>
        <v>0.75</v>
      </c>
      <c r="O221" s="55">
        <f>IF(H221&lt;-49,H221/1500,IF(H221&gt;99,H221/1500,0))</f>
        <v>0.11133333333333334</v>
      </c>
      <c r="P221" s="31">
        <f>IF(D221&gt;21,VLOOKUP(D221,Barem!$S$1:$T$141,2,1),0)</f>
        <v>0</v>
      </c>
      <c r="Q221" s="31">
        <f>IF(D221&lt;1.609,0,IF(B221="F",VLOOKUP(I221,Barem!$W$2:$Y$13,2,1),VLOOKUP(I221,Barem!$W$14:$Y$25,2,1)))</f>
        <v>0</v>
      </c>
      <c r="R221" s="31">
        <f>VLOOKUP(A221,Participanti!A:C,3,0)</f>
        <v>0</v>
      </c>
      <c r="S221" s="25">
        <f>J221*M221+K221*N221+O221+P221+Q221+R221</f>
        <v>3.8077619047619047</v>
      </c>
      <c r="T221" s="95">
        <v>44372</v>
      </c>
      <c r="U221" s="13">
        <f t="shared" si="117"/>
        <v>1</v>
      </c>
      <c r="V221" s="86" t="str">
        <f>VLOOKUP(A221,Data_echipe!A:U,21,0)</f>
        <v>UltrașiiSYR</v>
      </c>
      <c r="X221" s="27">
        <f t="shared" si="125"/>
        <v>1</v>
      </c>
    </row>
    <row r="222" spans="1:24" x14ac:dyDescent="0.25">
      <c r="A222" s="73" t="s">
        <v>5</v>
      </c>
      <c r="B222" s="86" t="str">
        <f>VLOOKUP(A222,Participanti!A:B,2,0)</f>
        <v>F</v>
      </c>
      <c r="C222" s="74">
        <v>7</v>
      </c>
      <c r="D222" s="75">
        <v>5</v>
      </c>
      <c r="E222" s="76">
        <v>1.5891203703703703E-2</v>
      </c>
      <c r="F222" s="76">
        <v>1.7731481481481483E-2</v>
      </c>
      <c r="G222" s="144">
        <f t="shared" ref="G222:G249" si="133">AVERAGE(E222:F222)</f>
        <v>1.6811342592592593E-2</v>
      </c>
      <c r="H222" s="77">
        <v>7</v>
      </c>
      <c r="I222" s="17">
        <f t="shared" ref="I222:I249" si="134">G222/D222</f>
        <v>3.3622685185185188E-3</v>
      </c>
      <c r="J222" s="115">
        <f t="shared" ref="J222:J249" si="135">IF(B222="F",IF(D222&lt;2.5,0,IF(D222&gt;19.99,5,D222/4)),IF(D222&lt;3,0, IF(D222&gt;20.99,5,D222/4.2)))</f>
        <v>1.25</v>
      </c>
      <c r="K222" s="86">
        <f>IF(J222=0,0,IF(B222="F",VLOOKUP(I222,Barem!$G$2:$H$11,2,1),VLOOKUP(I222,Barem!$G$12:$H$21,2,1)))</f>
        <v>4</v>
      </c>
      <c r="L222" s="119" t="s">
        <v>110</v>
      </c>
      <c r="M222" s="14">
        <f t="shared" ref="M222:M249" si="136">IF(OR(L222="P1",L222="P2",L222="P3"),"",IF(C222=15,0.5,IF(L222="D",0.75,0.25)))</f>
        <v>0.25</v>
      </c>
      <c r="N222" s="14">
        <f t="shared" ref="N222:N249" si="137">IF(OR(L222="P1",L222="P2",L222="P3"),"",IF(C222=15,0.5,IF(L222="V",0.75,0.25)))</f>
        <v>0.75</v>
      </c>
      <c r="O222" s="55">
        <f t="shared" ref="O222:O249" si="138">IF(H222&lt;-49,H222/1500,IF(H222&gt;99,H222/1500,0))</f>
        <v>0</v>
      </c>
      <c r="P222" s="31">
        <f>IF(D222&gt;21,VLOOKUP(D222,Barem!$S$1:$T$141,2,1),0)</f>
        <v>0</v>
      </c>
      <c r="Q222" s="31">
        <f>IF(D222&lt;1.609,0,IF(B222="F",VLOOKUP(I222,Barem!$W$2:$Y$13,2,1),VLOOKUP(I222,Barem!$W$14:$Y$25,2,1)))</f>
        <v>0</v>
      </c>
      <c r="R222" s="31">
        <f>VLOOKUP(A222,Participanti!A:C,3,0)</f>
        <v>0</v>
      </c>
      <c r="S222" s="25">
        <f t="shared" ref="S222:S249" si="139">J222*M222+K222*N222+O222+P222+Q222+R222</f>
        <v>3.3125</v>
      </c>
      <c r="T222" s="95">
        <v>44372</v>
      </c>
      <c r="U222" s="13">
        <f t="shared" si="117"/>
        <v>1</v>
      </c>
      <c r="V222" s="86" t="str">
        <f>VLOOKUP(A222,Data_echipe!A:U,21,0)</f>
        <v>Flower power</v>
      </c>
      <c r="X222" s="27">
        <f t="shared" si="125"/>
        <v>1</v>
      </c>
    </row>
    <row r="223" spans="1:24" x14ac:dyDescent="0.25">
      <c r="A223" s="73" t="s">
        <v>307</v>
      </c>
      <c r="B223" s="86" t="str">
        <f>VLOOKUP(A223,Participanti!A:B,2,0)</f>
        <v>F</v>
      </c>
      <c r="C223" s="74">
        <v>7</v>
      </c>
      <c r="D223" s="75">
        <v>43.83</v>
      </c>
      <c r="E223" s="76">
        <v>0.23041666666666669</v>
      </c>
      <c r="F223" s="76">
        <v>0.23267361111111109</v>
      </c>
      <c r="G223" s="144">
        <f t="shared" ref="G223" si="140">AVERAGE(E223:F223)</f>
        <v>0.23154513888888889</v>
      </c>
      <c r="H223" s="77">
        <v>1911</v>
      </c>
      <c r="I223" s="17">
        <f t="shared" ref="I223" si="141">G223/D223</f>
        <v>5.2828003396963013E-3</v>
      </c>
      <c r="J223" s="115">
        <f t="shared" ref="J223" si="142">IF(B223="F",IF(D223&lt;2.5,0,IF(D223&gt;19.99,5,D223/4)),IF(D223&lt;3,0, IF(D223&gt;20.99,5,D223/4.2)))</f>
        <v>5</v>
      </c>
      <c r="K223" s="86">
        <f>IF(J223=0,0,IF(B223="F",VLOOKUP(I223,Barem!$G$2:$H$11,2,1),VLOOKUP(I223,Barem!$G$12:$H$21,2,1)))</f>
        <v>1</v>
      </c>
      <c r="L223" s="74" t="str">
        <f>VLOOKUP(C223,Barem!L:Q,6,0)</f>
        <v>D</v>
      </c>
      <c r="M223" s="14">
        <f t="shared" ref="M223" si="143">IF(OR(L223="P1",L223="P2",L223="P3"),"",IF(C223=15,0.5,IF(L223="D",0.75,0.25)))</f>
        <v>0.75</v>
      </c>
      <c r="N223" s="14">
        <f t="shared" ref="N223" si="144">IF(OR(L223="P1",L223="P2",L223="P3"),"",IF(C223=15,0.5,IF(L223="V",0.75,0.25)))</f>
        <v>0.25</v>
      </c>
      <c r="O223" s="55">
        <f t="shared" ref="O223" si="145">IF(H223&lt;-49,H223/1500,IF(H223&gt;99,H223/1500,0))</f>
        <v>1.274</v>
      </c>
      <c r="P223" s="31">
        <f>IF(D223&gt;21,VLOOKUP(D223,Barem!$S$1:$T$141,2,1),0)</f>
        <v>1.1000000000000001</v>
      </c>
      <c r="Q223" s="31">
        <f>IF(D223&lt;1.609,0,IF(B223="F",VLOOKUP(I223,Barem!$W$2:$Y$13,2,1),VLOOKUP(I223,Barem!$W$14:$Y$25,2,1)))</f>
        <v>0</v>
      </c>
      <c r="R223" s="31">
        <f>VLOOKUP(A223,Participanti!A:C,3,0)</f>
        <v>0</v>
      </c>
      <c r="S223" s="25">
        <f t="shared" ref="S223" si="146">J223*M223+K223*N223+O223+P223+Q223+R223</f>
        <v>6.3740000000000006</v>
      </c>
      <c r="T223" s="95">
        <v>44374</v>
      </c>
      <c r="U223" s="13">
        <f t="shared" si="117"/>
        <v>1</v>
      </c>
      <c r="V223" s="86" t="e">
        <f>VLOOKUP(A223,Data_echipe!A:U,21,0)</f>
        <v>#N/A</v>
      </c>
      <c r="X223" s="27">
        <f t="shared" si="125"/>
        <v>1</v>
      </c>
    </row>
    <row r="224" spans="1:24" x14ac:dyDescent="0.25">
      <c r="A224" s="73" t="s">
        <v>212</v>
      </c>
      <c r="B224" s="86" t="str">
        <f>VLOOKUP(A224,Participanti!A:B,2,0)</f>
        <v>F</v>
      </c>
      <c r="C224" s="74">
        <v>7</v>
      </c>
      <c r="D224" s="75">
        <v>22.78</v>
      </c>
      <c r="E224" s="76">
        <v>0.14744212962962963</v>
      </c>
      <c r="F224" s="76">
        <v>0.17228009259259258</v>
      </c>
      <c r="G224" s="144">
        <f t="shared" si="133"/>
        <v>0.15986111111111112</v>
      </c>
      <c r="H224" s="77">
        <v>709</v>
      </c>
      <c r="I224" s="17">
        <f t="shared" si="134"/>
        <v>7.0176080382401721E-3</v>
      </c>
      <c r="J224" s="115">
        <f t="shared" si="135"/>
        <v>5</v>
      </c>
      <c r="K224" s="86">
        <f>IF(J224=0,0,IF(B224="F",VLOOKUP(I224,Barem!$G$2:$H$11,2,1),VLOOKUP(I224,Barem!$G$12:$H$21,2,1)))</f>
        <v>0</v>
      </c>
      <c r="L224" s="74" t="str">
        <f>VLOOKUP(C224,Barem!L:Q,6,0)</f>
        <v>D</v>
      </c>
      <c r="M224" s="14">
        <f t="shared" si="136"/>
        <v>0.75</v>
      </c>
      <c r="N224" s="14">
        <f t="shared" si="137"/>
        <v>0.25</v>
      </c>
      <c r="O224" s="55">
        <f t="shared" si="138"/>
        <v>0.47266666666666668</v>
      </c>
      <c r="P224" s="31">
        <f>IF(D224&gt;21,VLOOKUP(D224,Barem!$S$1:$T$141,2,1),0)</f>
        <v>0</v>
      </c>
      <c r="Q224" s="31">
        <f>IF(D224&lt;1.609,0,IF(B224="F",VLOOKUP(I224,Barem!$W$2:$Y$13,2,1),VLOOKUP(I224,Barem!$W$14:$Y$25,2,1)))</f>
        <v>0</v>
      </c>
      <c r="R224" s="31">
        <f>VLOOKUP(A224,Participanti!A:C,3,0)</f>
        <v>0</v>
      </c>
      <c r="S224" s="25">
        <f t="shared" si="139"/>
        <v>4.222666666666667</v>
      </c>
      <c r="T224" s="95">
        <v>44373</v>
      </c>
      <c r="U224" s="13">
        <f t="shared" si="117"/>
        <v>1</v>
      </c>
      <c r="V224" s="86" t="str">
        <f>VLOOKUP(A224,Data_echipe!A:U,21,0)</f>
        <v>UltrașiiSYR</v>
      </c>
      <c r="X224" s="27">
        <f t="shared" si="125"/>
        <v>0</v>
      </c>
    </row>
    <row r="225" spans="1:24" x14ac:dyDescent="0.25">
      <c r="A225" s="73" t="s">
        <v>159</v>
      </c>
      <c r="B225" s="86" t="str">
        <f>VLOOKUP(A225,Participanti!A:B,2,0)</f>
        <v>F</v>
      </c>
      <c r="C225" s="74">
        <v>7</v>
      </c>
      <c r="D225" s="75">
        <v>14.67</v>
      </c>
      <c r="E225" s="76">
        <v>6.069444444444444E-2</v>
      </c>
      <c r="F225" s="76">
        <v>6.0775462962962962E-2</v>
      </c>
      <c r="G225" s="144">
        <f t="shared" si="133"/>
        <v>6.0734953703703701E-2</v>
      </c>
      <c r="H225" s="77">
        <v>345</v>
      </c>
      <c r="I225" s="17">
        <f t="shared" si="134"/>
        <v>4.1400786437425837E-3</v>
      </c>
      <c r="J225" s="115">
        <f t="shared" si="135"/>
        <v>3.6675</v>
      </c>
      <c r="K225" s="86">
        <f>IF(J225=0,0,IF(B225="F",VLOOKUP(I225,Barem!$G$2:$H$11,2,1),VLOOKUP(I225,Barem!$G$12:$H$21,2,1)))</f>
        <v>2</v>
      </c>
      <c r="L225" s="74" t="str">
        <f>VLOOKUP(C225,Barem!L:Q,6,0)</f>
        <v>D</v>
      </c>
      <c r="M225" s="14">
        <f t="shared" si="136"/>
        <v>0.75</v>
      </c>
      <c r="N225" s="14">
        <f t="shared" si="137"/>
        <v>0.25</v>
      </c>
      <c r="O225" s="55">
        <f t="shared" si="138"/>
        <v>0.23</v>
      </c>
      <c r="P225" s="31">
        <f>IF(D225&gt;21,VLOOKUP(D225,Barem!$S$1:$T$141,2,1),0)</f>
        <v>0</v>
      </c>
      <c r="Q225" s="31">
        <f>IF(D225&lt;1.609,0,IF(B225="F",VLOOKUP(I225,Barem!$W$2:$Y$13,2,1),VLOOKUP(I225,Barem!$W$14:$Y$25,2,1)))</f>
        <v>0</v>
      </c>
      <c r="R225" s="31">
        <f>VLOOKUP(A225,Participanti!A:C,3,0)</f>
        <v>0</v>
      </c>
      <c r="S225" s="25">
        <f t="shared" si="139"/>
        <v>3.4806249999999999</v>
      </c>
      <c r="T225" s="95">
        <v>44374</v>
      </c>
      <c r="U225" s="13">
        <f t="shared" si="117"/>
        <v>1</v>
      </c>
      <c r="V225" s="86" t="str">
        <f>VLOOKUP(A225,Data_echipe!A:U,21,0)</f>
        <v>Flower power</v>
      </c>
      <c r="X225" s="27">
        <f t="shared" si="125"/>
        <v>1</v>
      </c>
    </row>
    <row r="226" spans="1:24" x14ac:dyDescent="0.25">
      <c r="A226" s="73" t="s">
        <v>202</v>
      </c>
      <c r="B226" s="86" t="str">
        <f>VLOOKUP(A226,Participanti!A:B,2,0)</f>
        <v>F</v>
      </c>
      <c r="C226" s="74">
        <v>7</v>
      </c>
      <c r="D226" s="75">
        <v>5.67</v>
      </c>
      <c r="E226" s="76">
        <v>1.982638888888889E-2</v>
      </c>
      <c r="F226" s="76">
        <v>1.9942129629629629E-2</v>
      </c>
      <c r="G226" s="144">
        <f t="shared" si="133"/>
        <v>1.9884259259259261E-2</v>
      </c>
      <c r="H226" s="77">
        <v>18</v>
      </c>
      <c r="I226" s="17">
        <f t="shared" si="134"/>
        <v>3.5069240316153902E-3</v>
      </c>
      <c r="J226" s="115">
        <f t="shared" si="135"/>
        <v>1.4175</v>
      </c>
      <c r="K226" s="86">
        <f>IF(J226=0,0,IF(B226="F",VLOOKUP(I226,Barem!$G$2:$H$11,2,1),VLOOKUP(I226,Barem!$G$12:$H$21,2,1)))</f>
        <v>3.5</v>
      </c>
      <c r="L226" s="119" t="s">
        <v>110</v>
      </c>
      <c r="M226" s="14">
        <f t="shared" si="136"/>
        <v>0.25</v>
      </c>
      <c r="N226" s="14">
        <f t="shared" si="137"/>
        <v>0.75</v>
      </c>
      <c r="O226" s="55">
        <f t="shared" si="138"/>
        <v>0</v>
      </c>
      <c r="P226" s="31">
        <f>IF(D226&gt;21,VLOOKUP(D226,Barem!$S$1:$T$141,2,1),0)</f>
        <v>0</v>
      </c>
      <c r="Q226" s="31">
        <f>IF(D226&lt;1.609,0,IF(B226="F",VLOOKUP(I226,Barem!$W$2:$Y$13,2,1),VLOOKUP(I226,Barem!$W$14:$Y$25,2,1)))</f>
        <v>0</v>
      </c>
      <c r="R226" s="31">
        <f>VLOOKUP(A226,Participanti!A:C,3,0)</f>
        <v>0</v>
      </c>
      <c r="S226" s="25">
        <f t="shared" si="139"/>
        <v>2.9793750000000001</v>
      </c>
      <c r="T226" s="95">
        <v>44373</v>
      </c>
      <c r="U226" s="13">
        <f t="shared" si="117"/>
        <v>1</v>
      </c>
      <c r="V226" s="86" t="str">
        <f>VLOOKUP(A226,Data_echipe!A:U,21,0)</f>
        <v>Flower power</v>
      </c>
      <c r="X226" s="27">
        <f t="shared" si="125"/>
        <v>1</v>
      </c>
    </row>
    <row r="227" spans="1:24" x14ac:dyDescent="0.25">
      <c r="A227" s="73" t="s">
        <v>118</v>
      </c>
      <c r="B227" s="86" t="str">
        <f>VLOOKUP(A227,Participanti!A:B,2,0)</f>
        <v>M</v>
      </c>
      <c r="C227" s="74">
        <v>7</v>
      </c>
      <c r="D227" s="75">
        <v>16.5</v>
      </c>
      <c r="E227" s="76">
        <v>5.4756944444444448E-2</v>
      </c>
      <c r="F227" s="76">
        <v>5.8865740740740739E-2</v>
      </c>
      <c r="G227" s="144">
        <f t="shared" si="133"/>
        <v>5.6811342592592594E-2</v>
      </c>
      <c r="H227" s="77">
        <v>38</v>
      </c>
      <c r="I227" s="17">
        <f t="shared" si="134"/>
        <v>3.4431116722783389E-3</v>
      </c>
      <c r="J227" s="115">
        <f t="shared" si="135"/>
        <v>3.9285714285714284</v>
      </c>
      <c r="K227" s="86">
        <f>IF(J227=0,0,IF(B227="F",VLOOKUP(I227,Barem!$G$2:$H$11,2,1),VLOOKUP(I227,Barem!$G$12:$H$21,2,1)))</f>
        <v>3</v>
      </c>
      <c r="L227" s="119" t="s">
        <v>110</v>
      </c>
      <c r="M227" s="14">
        <f t="shared" si="136"/>
        <v>0.25</v>
      </c>
      <c r="N227" s="14">
        <f t="shared" si="137"/>
        <v>0.75</v>
      </c>
      <c r="O227" s="55">
        <f t="shared" si="138"/>
        <v>0</v>
      </c>
      <c r="P227" s="31">
        <f>IF(D227&gt;21,VLOOKUP(D227,Barem!$S$1:$T$141,2,1),0)</f>
        <v>0</v>
      </c>
      <c r="Q227" s="31">
        <f>IF(D227&lt;1.609,0,IF(B227="F",VLOOKUP(I227,Barem!$W$2:$Y$13,2,1),VLOOKUP(I227,Barem!$W$14:$Y$25,2,1)))</f>
        <v>0</v>
      </c>
      <c r="R227" s="31">
        <f>VLOOKUP(A227,Participanti!A:C,3,0)</f>
        <v>0</v>
      </c>
      <c r="S227" s="25">
        <f t="shared" si="139"/>
        <v>3.2321428571428572</v>
      </c>
      <c r="T227" s="95">
        <v>44371</v>
      </c>
      <c r="U227" s="13">
        <f t="shared" si="117"/>
        <v>1</v>
      </c>
      <c r="V227" s="86" t="str">
        <f>VLOOKUP(A227,Data_echipe!A:U,21,0)</f>
        <v>UltrașiiSYR</v>
      </c>
      <c r="X227" s="27">
        <f t="shared" si="125"/>
        <v>1</v>
      </c>
    </row>
    <row r="228" spans="1:24" x14ac:dyDescent="0.25">
      <c r="A228" s="73" t="s">
        <v>80</v>
      </c>
      <c r="B228" s="86" t="str">
        <f>VLOOKUP(A228,Participanti!A:B,2,0)</f>
        <v>M</v>
      </c>
      <c r="C228" s="74">
        <v>7</v>
      </c>
      <c r="D228" s="75">
        <v>90.94</v>
      </c>
      <c r="E228" s="76">
        <v>0.73789351851851848</v>
      </c>
      <c r="F228" s="76">
        <v>0.73805555555555558</v>
      </c>
      <c r="G228" s="144">
        <f t="shared" si="133"/>
        <v>0.73797453703703697</v>
      </c>
      <c r="H228" s="77">
        <v>1198</v>
      </c>
      <c r="I228" s="17">
        <f t="shared" si="134"/>
        <v>8.1149608207283595E-3</v>
      </c>
      <c r="J228" s="115">
        <f t="shared" si="135"/>
        <v>5</v>
      </c>
      <c r="K228" s="86">
        <f>IF(J228=0,0,IF(B228="F",VLOOKUP(I228,Barem!$G$2:$H$11,2,1),VLOOKUP(I228,Barem!$G$12:$H$21,2,1)))</f>
        <v>0</v>
      </c>
      <c r="L228" s="74" t="str">
        <f>VLOOKUP(C228,Barem!L:Q,6,0)</f>
        <v>D</v>
      </c>
      <c r="M228" s="14">
        <f t="shared" si="136"/>
        <v>0.75</v>
      </c>
      <c r="N228" s="14">
        <f t="shared" si="137"/>
        <v>0.25</v>
      </c>
      <c r="O228" s="55">
        <f t="shared" si="138"/>
        <v>0.79866666666666664</v>
      </c>
      <c r="P228" s="31">
        <f>IF(D228&gt;21,VLOOKUP(D228,Barem!$S$1:$T$141,2,1),0)</f>
        <v>3.4</v>
      </c>
      <c r="Q228" s="31">
        <f>IF(D228&lt;1.609,0,IF(B228="F",VLOOKUP(I228,Barem!$W$2:$Y$13,2,1),VLOOKUP(I228,Barem!$W$14:$Y$25,2,1)))</f>
        <v>0</v>
      </c>
      <c r="R228" s="31">
        <f>VLOOKUP(A228,Participanti!A:C,3,0)</f>
        <v>0.4</v>
      </c>
      <c r="S228" s="25">
        <f t="shared" si="139"/>
        <v>8.3486666666666665</v>
      </c>
      <c r="T228" s="95">
        <v>44369</v>
      </c>
      <c r="U228" s="13">
        <f t="shared" si="117"/>
        <v>1</v>
      </c>
      <c r="V228" s="86" t="str">
        <f>VLOOKUP(A228,Data_echipe!A:U,21,0)</f>
        <v>UltrașiiSYR</v>
      </c>
      <c r="X228" s="27">
        <f t="shared" si="125"/>
        <v>0</v>
      </c>
    </row>
    <row r="229" spans="1:24" x14ac:dyDescent="0.25">
      <c r="A229" s="73" t="s">
        <v>203</v>
      </c>
      <c r="B229" s="86" t="str">
        <f>VLOOKUP(A229,Participanti!A:B,2,0)</f>
        <v>F</v>
      </c>
      <c r="C229" s="74">
        <v>7</v>
      </c>
      <c r="D229" s="75">
        <v>18.93</v>
      </c>
      <c r="E229" s="76">
        <v>9.5092592592592604E-2</v>
      </c>
      <c r="F229" s="76">
        <v>0.13805555555555557</v>
      </c>
      <c r="G229" s="144">
        <f t="shared" si="133"/>
        <v>0.11657407407407408</v>
      </c>
      <c r="H229" s="77">
        <v>47</v>
      </c>
      <c r="I229" s="17">
        <f t="shared" si="134"/>
        <v>6.1581655612294815E-3</v>
      </c>
      <c r="J229" s="115">
        <f t="shared" si="135"/>
        <v>4.7324999999999999</v>
      </c>
      <c r="K229" s="86">
        <f>IF(J229=0,0,IF(B229="F",VLOOKUP(I229,Barem!$G$2:$H$11,2,1),VLOOKUP(I229,Barem!$G$12:$H$21,2,1)))</f>
        <v>1</v>
      </c>
      <c r="L229" s="74" t="str">
        <f>VLOOKUP(C229,Barem!L:Q,6,0)</f>
        <v>D</v>
      </c>
      <c r="M229" s="14">
        <f t="shared" si="136"/>
        <v>0.75</v>
      </c>
      <c r="N229" s="14">
        <f t="shared" si="137"/>
        <v>0.25</v>
      </c>
      <c r="O229" s="55">
        <f t="shared" si="138"/>
        <v>0</v>
      </c>
      <c r="P229" s="31">
        <f>IF(D229&gt;21,VLOOKUP(D229,Barem!$S$1:$T$141,2,1),0)</f>
        <v>0</v>
      </c>
      <c r="Q229" s="31">
        <f>IF(D229&lt;1.609,0,IF(B229="F",VLOOKUP(I229,Barem!$W$2:$Y$13,2,1),VLOOKUP(I229,Barem!$W$14:$Y$25,2,1)))</f>
        <v>0</v>
      </c>
      <c r="R229" s="31">
        <f>VLOOKUP(A229,Participanti!A:C,3,0)</f>
        <v>0</v>
      </c>
      <c r="S229" s="25">
        <f t="shared" si="139"/>
        <v>3.7993749999999999</v>
      </c>
      <c r="T229" s="95">
        <v>44374</v>
      </c>
      <c r="U229" s="13">
        <f t="shared" si="117"/>
        <v>1</v>
      </c>
      <c r="V229" s="86" t="str">
        <f>VLOOKUP(A229,Data_echipe!A:U,21,0)</f>
        <v>UltrașiiSYR</v>
      </c>
      <c r="X229" s="27">
        <f t="shared" si="125"/>
        <v>1</v>
      </c>
    </row>
    <row r="230" spans="1:24" x14ac:dyDescent="0.25">
      <c r="A230" s="73" t="s">
        <v>102</v>
      </c>
      <c r="B230" s="86" t="str">
        <f>VLOOKUP(A230,Participanti!A:B,2,0)</f>
        <v>M</v>
      </c>
      <c r="C230" s="74">
        <v>7</v>
      </c>
      <c r="D230" s="75">
        <v>5.01</v>
      </c>
      <c r="E230" s="76">
        <v>1.3935185185185184E-2</v>
      </c>
      <c r="F230" s="76">
        <v>1.3935185185185184E-2</v>
      </c>
      <c r="G230" s="144">
        <f t="shared" si="133"/>
        <v>1.3935185185185184E-2</v>
      </c>
      <c r="H230" s="77">
        <v>14</v>
      </c>
      <c r="I230" s="17">
        <f t="shared" si="134"/>
        <v>2.7814740888593183E-3</v>
      </c>
      <c r="J230" s="115">
        <f t="shared" si="135"/>
        <v>1.1928571428571428</v>
      </c>
      <c r="K230" s="86">
        <f>IF(J230=0,0,IF(B230="F",VLOOKUP(I230,Barem!$G$2:$H$11,2,1),VLOOKUP(I230,Barem!$G$12:$H$21,2,1)))</f>
        <v>5</v>
      </c>
      <c r="L230" s="119" t="s">
        <v>110</v>
      </c>
      <c r="M230" s="14">
        <f t="shared" si="136"/>
        <v>0.25</v>
      </c>
      <c r="N230" s="14">
        <f t="shared" si="137"/>
        <v>0.75</v>
      </c>
      <c r="O230" s="55">
        <f t="shared" si="138"/>
        <v>0</v>
      </c>
      <c r="P230" s="31">
        <f>IF(D230&gt;21,VLOOKUP(D230,Barem!$S$1:$T$141,2,1),0)</f>
        <v>0</v>
      </c>
      <c r="Q230" s="31">
        <f>IF(D230&lt;1.609,0,IF(B230="F",VLOOKUP(I230,Barem!$W$2:$Y$13,2,1),VLOOKUP(I230,Barem!$W$14:$Y$25,2,1)))</f>
        <v>0</v>
      </c>
      <c r="R230" s="31">
        <f>VLOOKUP(A230,Participanti!A:C,3,0)</f>
        <v>0</v>
      </c>
      <c r="S230" s="25">
        <f t="shared" si="139"/>
        <v>4.0482142857142858</v>
      </c>
      <c r="T230" s="95">
        <v>44369</v>
      </c>
      <c r="U230" s="13">
        <f t="shared" si="117"/>
        <v>1</v>
      </c>
      <c r="V230" s="86" t="str">
        <f>VLOOKUP(A230,Data_echipe!A:U,21,0)</f>
        <v>Flower power</v>
      </c>
      <c r="X230" s="27">
        <f t="shared" si="125"/>
        <v>1</v>
      </c>
    </row>
    <row r="231" spans="1:24" x14ac:dyDescent="0.25">
      <c r="A231" s="73" t="s">
        <v>81</v>
      </c>
      <c r="B231" s="86" t="str">
        <f>VLOOKUP(A231,Participanti!A:B,2,0)</f>
        <v>M</v>
      </c>
      <c r="C231" s="74">
        <v>7</v>
      </c>
      <c r="D231" s="75">
        <v>17.02</v>
      </c>
      <c r="E231" s="76">
        <v>6.8125000000000005E-2</v>
      </c>
      <c r="F231" s="76">
        <v>6.8865740740740741E-2</v>
      </c>
      <c r="G231" s="144">
        <f t="shared" si="133"/>
        <v>6.8495370370370373E-2</v>
      </c>
      <c r="H231" s="77">
        <v>57</v>
      </c>
      <c r="I231" s="17">
        <f t="shared" si="134"/>
        <v>4.0244048396222308E-3</v>
      </c>
      <c r="J231" s="115">
        <f t="shared" si="135"/>
        <v>4.0523809523809522</v>
      </c>
      <c r="K231" s="86">
        <f>IF(J231=0,0,IF(B231="F",VLOOKUP(I231,Barem!$G$2:$H$11,2,1),VLOOKUP(I231,Barem!$G$12:$H$21,2,1)))</f>
        <v>1.5</v>
      </c>
      <c r="L231" s="74" t="str">
        <f>VLOOKUP(C231,Barem!L:Q,6,0)</f>
        <v>D</v>
      </c>
      <c r="M231" s="14">
        <f t="shared" si="136"/>
        <v>0.75</v>
      </c>
      <c r="N231" s="14">
        <f t="shared" si="137"/>
        <v>0.25</v>
      </c>
      <c r="O231" s="55">
        <f t="shared" si="138"/>
        <v>0</v>
      </c>
      <c r="P231" s="31">
        <f>IF(D231&gt;21,VLOOKUP(D231,Barem!$S$1:$T$141,2,1),0)</f>
        <v>0</v>
      </c>
      <c r="Q231" s="31">
        <f>IF(D231&lt;1.609,0,IF(B231="F",VLOOKUP(I231,Barem!$W$2:$Y$13,2,1),VLOOKUP(I231,Barem!$W$14:$Y$25,2,1)))</f>
        <v>0</v>
      </c>
      <c r="R231" s="31">
        <f>VLOOKUP(A231,Participanti!A:C,3,0)</f>
        <v>0</v>
      </c>
      <c r="S231" s="25">
        <f t="shared" si="139"/>
        <v>3.4142857142857141</v>
      </c>
      <c r="T231" s="95">
        <v>44368</v>
      </c>
      <c r="U231" s="13">
        <f t="shared" si="117"/>
        <v>1</v>
      </c>
      <c r="V231" s="86" t="str">
        <f>VLOOKUP(A231,Data_echipe!A:U,21,0)</f>
        <v>Flower power</v>
      </c>
      <c r="X231" s="27">
        <f t="shared" si="125"/>
        <v>1</v>
      </c>
    </row>
    <row r="232" spans="1:24" x14ac:dyDescent="0.25">
      <c r="A232" s="73" t="s">
        <v>47</v>
      </c>
      <c r="B232" s="86" t="str">
        <f>VLOOKUP(A232,Participanti!A:B,2,0)</f>
        <v>F</v>
      </c>
      <c r="C232" s="74">
        <v>7</v>
      </c>
      <c r="D232" s="75">
        <v>18.239999999999998</v>
      </c>
      <c r="E232" s="76">
        <v>8.7523148148148155E-2</v>
      </c>
      <c r="F232" s="76">
        <v>0.1325462962962963</v>
      </c>
      <c r="G232" s="144">
        <f t="shared" ref="G232" si="147">AVERAGE(E232:F232)</f>
        <v>0.11003472222222223</v>
      </c>
      <c r="H232" s="77">
        <v>42</v>
      </c>
      <c r="I232" s="17">
        <f t="shared" ref="I232" si="148">G232/D232</f>
        <v>6.032605384990254E-3</v>
      </c>
      <c r="J232" s="115">
        <f t="shared" ref="J232" si="149">IF(B232="F",IF(D232&lt;2.5,0,IF(D232&gt;19.99,5,D232/4)),IF(D232&lt;3,0, IF(D232&gt;20.99,5,D232/4.2)))</f>
        <v>4.5599999999999996</v>
      </c>
      <c r="K232" s="86">
        <f>IF(J232=0,0,IF(B232="F",VLOOKUP(I232,Barem!$G$2:$H$11,2,1),VLOOKUP(I232,Barem!$G$12:$H$21,2,1)))</f>
        <v>1</v>
      </c>
      <c r="L232" s="74" t="str">
        <f>VLOOKUP(C232,Barem!L:Q,6,0)</f>
        <v>D</v>
      </c>
      <c r="M232" s="14">
        <f t="shared" ref="M232" si="150">IF(OR(L232="P1",L232="P2",L232="P3"),"",IF(C232=15,0.5,IF(L232="D",0.75,0.25)))</f>
        <v>0.75</v>
      </c>
      <c r="N232" s="14">
        <f t="shared" ref="N232" si="151">IF(OR(L232="P1",L232="P2",L232="P3"),"",IF(C232=15,0.5,IF(L232="V",0.75,0.25)))</f>
        <v>0.25</v>
      </c>
      <c r="O232" s="55">
        <f t="shared" ref="O232" si="152">IF(H232&lt;-49,H232/1500,IF(H232&gt;99,H232/1500,0))</f>
        <v>0</v>
      </c>
      <c r="P232" s="31">
        <f>IF(D232&gt;21,VLOOKUP(D232,Barem!$S$1:$T$141,2,1),0)</f>
        <v>0</v>
      </c>
      <c r="Q232" s="31">
        <f>IF(D232&lt;1.609,0,IF(B232="F",VLOOKUP(I232,Barem!$W$2:$Y$13,2,1),VLOOKUP(I232,Barem!$W$14:$Y$25,2,1)))</f>
        <v>0</v>
      </c>
      <c r="R232" s="31">
        <f>VLOOKUP(A232,Participanti!A:C,3,0)</f>
        <v>0</v>
      </c>
      <c r="S232" s="25">
        <f t="shared" ref="S232" si="153">J232*M232+K232*N232+O232+P232+Q232+R232</f>
        <v>3.67</v>
      </c>
      <c r="T232" s="95">
        <v>44374</v>
      </c>
      <c r="U232" s="13">
        <f t="shared" si="117"/>
        <v>1</v>
      </c>
      <c r="V232" s="86" t="str">
        <f>VLOOKUP(A232,Data_echipe!A:U,21,0)</f>
        <v>UltrașiiSYR</v>
      </c>
      <c r="X232" s="27">
        <f t="shared" si="125"/>
        <v>1</v>
      </c>
    </row>
    <row r="233" spans="1:24" x14ac:dyDescent="0.25">
      <c r="A233" s="73" t="s">
        <v>66</v>
      </c>
      <c r="B233" s="86" t="str">
        <f>VLOOKUP(A233,Participanti!A:B,2,0)</f>
        <v>F</v>
      </c>
      <c r="C233" s="74">
        <v>7</v>
      </c>
      <c r="D233" s="75">
        <v>8.5299999999999994</v>
      </c>
      <c r="E233" s="76">
        <v>4.1458333333333333E-2</v>
      </c>
      <c r="F233" s="76">
        <v>4.1990740740740745E-2</v>
      </c>
      <c r="G233" s="144">
        <f t="shared" si="133"/>
        <v>4.1724537037037039E-2</v>
      </c>
      <c r="H233" s="77">
        <v>49</v>
      </c>
      <c r="I233" s="17">
        <f t="shared" si="134"/>
        <v>4.8915049281403333E-3</v>
      </c>
      <c r="J233" s="115">
        <f t="shared" si="135"/>
        <v>2.1324999999999998</v>
      </c>
      <c r="K233" s="86">
        <f>IF(J233=0,0,IF(B233="F",VLOOKUP(I233,Barem!$G$2:$H$11,2,1),VLOOKUP(I233,Barem!$G$12:$H$21,2,1)))</f>
        <v>1</v>
      </c>
      <c r="L233" s="74" t="str">
        <f>VLOOKUP(C233,Barem!L:Q,6,0)</f>
        <v>D</v>
      </c>
      <c r="M233" s="14">
        <f t="shared" si="136"/>
        <v>0.75</v>
      </c>
      <c r="N233" s="14">
        <f t="shared" si="137"/>
        <v>0.25</v>
      </c>
      <c r="O233" s="55">
        <f t="shared" si="138"/>
        <v>0</v>
      </c>
      <c r="P233" s="31">
        <f>IF(D233&gt;21,VLOOKUP(D233,Barem!$S$1:$T$141,2,1),0)</f>
        <v>0</v>
      </c>
      <c r="Q233" s="31">
        <f>IF(D233&lt;1.609,0,IF(B233="F",VLOOKUP(I233,Barem!$W$2:$Y$13,2,1),VLOOKUP(I233,Barem!$W$14:$Y$25,2,1)))</f>
        <v>0</v>
      </c>
      <c r="R233" s="31">
        <f>VLOOKUP(A233,Participanti!A:C,3,0)</f>
        <v>0.7</v>
      </c>
      <c r="S233" s="25">
        <f t="shared" si="139"/>
        <v>2.5493749999999995</v>
      </c>
      <c r="T233" s="95">
        <v>44368</v>
      </c>
      <c r="U233" s="13">
        <f t="shared" si="117"/>
        <v>1</v>
      </c>
      <c r="V233" s="86" t="str">
        <f>VLOOKUP(A233,Data_echipe!A:U,21,0)</f>
        <v>Flower power</v>
      </c>
      <c r="X233" s="27">
        <f t="shared" si="125"/>
        <v>1</v>
      </c>
    </row>
    <row r="234" spans="1:24" x14ac:dyDescent="0.25">
      <c r="A234" s="73" t="s">
        <v>128</v>
      </c>
      <c r="B234" s="86" t="str">
        <f>VLOOKUP(A234,Participanti!A:B,2,0)</f>
        <v>M</v>
      </c>
      <c r="C234" s="74">
        <v>7</v>
      </c>
      <c r="D234" s="75"/>
      <c r="E234" s="76"/>
      <c r="F234" s="76"/>
      <c r="G234" s="144"/>
      <c r="H234" s="77"/>
      <c r="I234" s="17"/>
      <c r="J234" s="115"/>
      <c r="K234" s="86"/>
      <c r="L234" s="74"/>
      <c r="M234" s="14"/>
      <c r="N234" s="14"/>
      <c r="O234" s="55"/>
      <c r="S234" s="143">
        <v>1.5</v>
      </c>
      <c r="T234" s="95"/>
      <c r="U234" s="13">
        <f t="shared" si="117"/>
        <v>1</v>
      </c>
      <c r="V234" s="86" t="str">
        <f>VLOOKUP(A234,Data_echipe!A:U,21,0)</f>
        <v>Flower power</v>
      </c>
      <c r="X234" s="27">
        <f t="shared" si="125"/>
        <v>0</v>
      </c>
    </row>
    <row r="235" spans="1:24" x14ac:dyDescent="0.25">
      <c r="A235" s="73" t="s">
        <v>153</v>
      </c>
      <c r="B235" s="86" t="str">
        <f>VLOOKUP(A235,Participanti!A:B,2,0)</f>
        <v>F</v>
      </c>
      <c r="C235" s="74">
        <v>7</v>
      </c>
      <c r="D235" s="75">
        <v>2.5</v>
      </c>
      <c r="E235" s="76">
        <v>8.5532407407407415E-3</v>
      </c>
      <c r="F235" s="76">
        <v>8.611111111111111E-3</v>
      </c>
      <c r="G235" s="144">
        <f t="shared" si="133"/>
        <v>8.5821759259259271E-3</v>
      </c>
      <c r="H235" s="77">
        <v>28</v>
      </c>
      <c r="I235" s="17">
        <f t="shared" si="134"/>
        <v>3.4328703703703708E-3</v>
      </c>
      <c r="J235" s="115">
        <f t="shared" si="135"/>
        <v>0.625</v>
      </c>
      <c r="K235" s="86">
        <f>IF(J235=0,0,IF(B235="F",VLOOKUP(I235,Barem!$G$2:$H$11,2,1),VLOOKUP(I235,Barem!$G$12:$H$21,2,1)))</f>
        <v>4</v>
      </c>
      <c r="L235" s="119" t="s">
        <v>110</v>
      </c>
      <c r="M235" s="14">
        <f t="shared" si="136"/>
        <v>0.25</v>
      </c>
      <c r="N235" s="14">
        <f t="shared" si="137"/>
        <v>0.75</v>
      </c>
      <c r="O235" s="55">
        <f t="shared" si="138"/>
        <v>0</v>
      </c>
      <c r="P235" s="31">
        <f>IF(D235&gt;21,VLOOKUP(D235,Barem!$S$1:$T$141,2,1),0)</f>
        <v>0</v>
      </c>
      <c r="Q235" s="31">
        <f>IF(D235&lt;1.609,0,IF(B235="F",VLOOKUP(I235,Barem!$W$2:$Y$13,2,1),VLOOKUP(I235,Barem!$W$14:$Y$25,2,1)))</f>
        <v>0</v>
      </c>
      <c r="R235" s="31">
        <f>VLOOKUP(A235,Participanti!A:C,3,0)</f>
        <v>0</v>
      </c>
      <c r="S235" s="25">
        <f t="shared" si="139"/>
        <v>3.15625</v>
      </c>
      <c r="T235" s="95">
        <v>44373</v>
      </c>
      <c r="U235" s="13">
        <f t="shared" si="117"/>
        <v>1</v>
      </c>
      <c r="V235" s="86" t="str">
        <f>VLOOKUP(A235,Data_echipe!A:U,21,0)</f>
        <v>Flower power</v>
      </c>
      <c r="X235" s="27">
        <f t="shared" si="125"/>
        <v>1</v>
      </c>
    </row>
    <row r="236" spans="1:24" x14ac:dyDescent="0.25">
      <c r="A236" s="73" t="s">
        <v>132</v>
      </c>
      <c r="B236" s="86" t="str">
        <f>VLOOKUP(A236,Participanti!A:B,2,0)</f>
        <v>M</v>
      </c>
      <c r="C236" s="74">
        <v>7</v>
      </c>
      <c r="D236" s="75">
        <v>16.63</v>
      </c>
      <c r="E236" s="76">
        <v>9.0868055555555549E-2</v>
      </c>
      <c r="F236" s="76">
        <v>0.12462962962962963</v>
      </c>
      <c r="G236" s="144">
        <f t="shared" si="133"/>
        <v>0.1077488425925926</v>
      </c>
      <c r="H236" s="77">
        <v>678</v>
      </c>
      <c r="I236" s="17">
        <f t="shared" si="134"/>
        <v>6.4791847620320267E-3</v>
      </c>
      <c r="J236" s="115">
        <f t="shared" si="135"/>
        <v>3.9595238095238092</v>
      </c>
      <c r="K236" s="86">
        <f>IF(J236=0,0,IF(B236="F",VLOOKUP(I236,Barem!$G$2:$H$11,2,1),VLOOKUP(I236,Barem!$G$12:$H$21,2,1)))</f>
        <v>0</v>
      </c>
      <c r="L236" s="74" t="str">
        <f>VLOOKUP(C236,Barem!L:Q,6,0)</f>
        <v>D</v>
      </c>
      <c r="M236" s="14">
        <f t="shared" si="136"/>
        <v>0.75</v>
      </c>
      <c r="N236" s="14">
        <f t="shared" si="137"/>
        <v>0.25</v>
      </c>
      <c r="O236" s="55">
        <f t="shared" si="138"/>
        <v>0.45200000000000001</v>
      </c>
      <c r="P236" s="31">
        <f>IF(D236&gt;21,VLOOKUP(D236,Barem!$S$1:$T$141,2,1),0)</f>
        <v>0</v>
      </c>
      <c r="Q236" s="31">
        <f>IF(D236&lt;1.609,0,IF(B236="F",VLOOKUP(I236,Barem!$W$2:$Y$13,2,1),VLOOKUP(I236,Barem!$W$14:$Y$25,2,1)))</f>
        <v>0</v>
      </c>
      <c r="R236" s="31">
        <f>VLOOKUP(A236,Participanti!A:C,3,0)</f>
        <v>0</v>
      </c>
      <c r="S236" s="25">
        <f t="shared" si="139"/>
        <v>3.421642857142857</v>
      </c>
      <c r="T236" s="95">
        <v>44371</v>
      </c>
      <c r="U236" s="13">
        <f t="shared" si="117"/>
        <v>1</v>
      </c>
      <c r="V236" s="86" t="str">
        <f>VLOOKUP(A236,Data_echipe!A:U,21,0)</f>
        <v>Flower power</v>
      </c>
      <c r="X236" s="27">
        <f t="shared" si="125"/>
        <v>0</v>
      </c>
    </row>
    <row r="237" spans="1:24" x14ac:dyDescent="0.25">
      <c r="A237" s="73" t="s">
        <v>61</v>
      </c>
      <c r="B237" s="86" t="str">
        <f>VLOOKUP(A237,Participanti!A:B,2,0)</f>
        <v>M</v>
      </c>
      <c r="C237" s="74">
        <v>7</v>
      </c>
      <c r="D237" s="75">
        <v>8.1300000000000008</v>
      </c>
      <c r="E237" s="76">
        <v>2.991898148148148E-2</v>
      </c>
      <c r="F237" s="76">
        <v>3.1284722222222221E-2</v>
      </c>
      <c r="G237" s="144">
        <f t="shared" si="133"/>
        <v>3.0601851851851852E-2</v>
      </c>
      <c r="H237" s="77">
        <v>0</v>
      </c>
      <c r="I237" s="17">
        <f t="shared" si="134"/>
        <v>3.7640654184319619E-3</v>
      </c>
      <c r="J237" s="115">
        <f t="shared" si="135"/>
        <v>1.9357142857142857</v>
      </c>
      <c r="K237" s="86">
        <f>IF(J237=0,0,IF(B237="F",VLOOKUP(I237,Barem!$G$2:$H$11,2,1),VLOOKUP(I237,Barem!$G$12:$H$21,2,1)))</f>
        <v>2</v>
      </c>
      <c r="L237" s="119" t="s">
        <v>110</v>
      </c>
      <c r="M237" s="14">
        <f t="shared" si="136"/>
        <v>0.25</v>
      </c>
      <c r="N237" s="14">
        <f t="shared" si="137"/>
        <v>0.75</v>
      </c>
      <c r="O237" s="55">
        <f t="shared" si="138"/>
        <v>0</v>
      </c>
      <c r="P237" s="31">
        <f>IF(D237&gt;21,VLOOKUP(D237,Barem!$S$1:$T$141,2,1),0)</f>
        <v>0</v>
      </c>
      <c r="Q237" s="31">
        <f>IF(D237&lt;1.609,0,IF(B237="F",VLOOKUP(I237,Barem!$W$2:$Y$13,2,1),VLOOKUP(I237,Barem!$W$14:$Y$25,2,1)))</f>
        <v>0</v>
      </c>
      <c r="R237" s="31">
        <f>VLOOKUP(A237,Participanti!A:C,3,0)</f>
        <v>0</v>
      </c>
      <c r="S237" s="25">
        <f t="shared" si="139"/>
        <v>1.9839285714285715</v>
      </c>
      <c r="T237" s="95">
        <v>44370</v>
      </c>
      <c r="U237" s="13">
        <f t="shared" si="117"/>
        <v>1</v>
      </c>
      <c r="V237" s="86" t="str">
        <f>VLOOKUP(A237,Data_echipe!A:U,21,0)</f>
        <v>UltrașiiSYR</v>
      </c>
      <c r="X237" s="27">
        <f t="shared" si="125"/>
        <v>1</v>
      </c>
    </row>
    <row r="238" spans="1:24" x14ac:dyDescent="0.25">
      <c r="A238" s="73" t="s">
        <v>67</v>
      </c>
      <c r="B238" s="86" t="str">
        <f>VLOOKUP(A238,Participanti!A:B,2,0)</f>
        <v>M</v>
      </c>
      <c r="C238" s="74">
        <v>7</v>
      </c>
      <c r="D238" s="75">
        <v>40</v>
      </c>
      <c r="E238" s="76">
        <v>0.32723379629629629</v>
      </c>
      <c r="F238" s="76">
        <v>0.34096064814814814</v>
      </c>
      <c r="G238" s="144">
        <f t="shared" si="133"/>
        <v>0.33409722222222221</v>
      </c>
      <c r="H238" s="77">
        <v>1836</v>
      </c>
      <c r="I238" s="17">
        <f t="shared" si="134"/>
        <v>8.3524305555555556E-3</v>
      </c>
      <c r="J238" s="115">
        <f t="shared" si="135"/>
        <v>5</v>
      </c>
      <c r="K238" s="86">
        <f>IF(J238=0,0,IF(B238="F",VLOOKUP(I238,Barem!$G$2:$H$11,2,1),VLOOKUP(I238,Barem!$G$12:$H$21,2,1)))</f>
        <v>0</v>
      </c>
      <c r="L238" s="74" t="str">
        <f>VLOOKUP(C238,Barem!L:Q,6,0)</f>
        <v>D</v>
      </c>
      <c r="M238" s="14">
        <f t="shared" si="136"/>
        <v>0.75</v>
      </c>
      <c r="N238" s="14">
        <f t="shared" si="137"/>
        <v>0.25</v>
      </c>
      <c r="O238" s="55">
        <f t="shared" si="138"/>
        <v>1.224</v>
      </c>
      <c r="P238" s="31">
        <f>IF(D238&gt;21,VLOOKUP(D238,Barem!$S$1:$T$141,2,1),0)</f>
        <v>0.9</v>
      </c>
      <c r="Q238" s="31">
        <f>IF(D238&lt;1.609,0,IF(B238="F",VLOOKUP(I238,Barem!$W$2:$Y$13,2,1),VLOOKUP(I238,Barem!$W$14:$Y$25,2,1)))</f>
        <v>0</v>
      </c>
      <c r="R238" s="31">
        <f>VLOOKUP(A238,Participanti!A:C,3,0)</f>
        <v>0</v>
      </c>
      <c r="S238" s="25">
        <f t="shared" si="139"/>
        <v>5.8740000000000006</v>
      </c>
      <c r="T238" s="95">
        <v>44373</v>
      </c>
      <c r="U238" s="13">
        <f t="shared" si="117"/>
        <v>1</v>
      </c>
      <c r="V238" s="86" t="str">
        <f>VLOOKUP(A238,Data_echipe!A:U,21,0)</f>
        <v>Flower power</v>
      </c>
      <c r="X238" s="27">
        <f t="shared" si="125"/>
        <v>0</v>
      </c>
    </row>
    <row r="239" spans="1:24" x14ac:dyDescent="0.25">
      <c r="A239" s="73" t="s">
        <v>220</v>
      </c>
      <c r="B239" s="86" t="str">
        <f>VLOOKUP(A239,Participanti!A:B,2,0)</f>
        <v>M</v>
      </c>
      <c r="C239" s="74">
        <v>7</v>
      </c>
      <c r="D239" s="75">
        <v>15.04</v>
      </c>
      <c r="E239" s="76">
        <v>6.2210648148148147E-2</v>
      </c>
      <c r="F239" s="76">
        <v>6.400462962962962E-2</v>
      </c>
      <c r="G239" s="144">
        <f t="shared" ref="G239" si="154">AVERAGE(E239:F239)</f>
        <v>6.3107638888888887E-2</v>
      </c>
      <c r="H239" s="77">
        <v>795</v>
      </c>
      <c r="I239" s="17">
        <f t="shared" ref="I239" si="155">G239/D239</f>
        <v>4.1959866282505909E-3</v>
      </c>
      <c r="J239" s="115">
        <f t="shared" ref="J239" si="156">IF(B239="F",IF(D239&lt;2.5,0,IF(D239&gt;19.99,5,D239/4)),IF(D239&lt;3,0, IF(D239&gt;20.99,5,D239/4.2)))</f>
        <v>3.5809523809523807</v>
      </c>
      <c r="K239" s="86">
        <f>IF(J239=0,0,IF(B239="F",VLOOKUP(I239,Barem!$G$2:$H$11,2,1),VLOOKUP(I239,Barem!$G$12:$H$21,2,1)))</f>
        <v>1</v>
      </c>
      <c r="L239" s="119" t="s">
        <v>110</v>
      </c>
      <c r="M239" s="14">
        <f t="shared" ref="M239" si="157">IF(OR(L239="P1",L239="P2",L239="P3"),"",IF(C239=15,0.5,IF(L239="D",0.75,0.25)))</f>
        <v>0.25</v>
      </c>
      <c r="N239" s="14">
        <f t="shared" ref="N239" si="158">IF(OR(L239="P1",L239="P2",L239="P3"),"",IF(C239=15,0.5,IF(L239="V",0.75,0.25)))</f>
        <v>0.75</v>
      </c>
      <c r="O239" s="55">
        <f t="shared" ref="O239" si="159">IF(H239&lt;-49,H239/1500,IF(H239&gt;99,H239/1500,0))</f>
        <v>0.53</v>
      </c>
      <c r="P239" s="31">
        <f>IF(D239&gt;21,VLOOKUP(D239,Barem!$S$1:$T$141,2,1),0)</f>
        <v>0</v>
      </c>
      <c r="Q239" s="31">
        <f>IF(D239&lt;1.609,0,IF(B239="F",VLOOKUP(I239,Barem!$W$2:$Y$13,2,1),VLOOKUP(I239,Barem!$W$14:$Y$25,2,1)))</f>
        <v>0</v>
      </c>
      <c r="R239" s="31">
        <f>VLOOKUP(A239,Participanti!A:C,3,0)</f>
        <v>0</v>
      </c>
      <c r="S239" s="25">
        <f t="shared" ref="S239" si="160">J239*M239+K239*N239+O239+P239+Q239+R239</f>
        <v>2.175238095238095</v>
      </c>
      <c r="T239" s="95">
        <v>44371</v>
      </c>
      <c r="U239" s="13">
        <f t="shared" si="117"/>
        <v>1</v>
      </c>
      <c r="V239" s="86" t="e">
        <f>VLOOKUP(A239,Data_echipe!A:U,21,0)</f>
        <v>#N/A</v>
      </c>
      <c r="X239" s="27">
        <f t="shared" si="125"/>
        <v>1</v>
      </c>
    </row>
    <row r="240" spans="1:24" x14ac:dyDescent="0.25">
      <c r="A240" s="73" t="s">
        <v>111</v>
      </c>
      <c r="B240" s="86" t="str">
        <f>VLOOKUP(A240,Participanti!A:B,2,0)</f>
        <v>M</v>
      </c>
      <c r="C240" s="74">
        <v>7</v>
      </c>
      <c r="D240" s="75">
        <v>22.22</v>
      </c>
      <c r="E240" s="76">
        <v>8.1354166666666672E-2</v>
      </c>
      <c r="F240" s="76">
        <v>8.3344907407407409E-2</v>
      </c>
      <c r="G240" s="144">
        <f t="shared" si="133"/>
        <v>8.2349537037037041E-2</v>
      </c>
      <c r="H240" s="77">
        <v>15</v>
      </c>
      <c r="I240" s="17">
        <f t="shared" si="134"/>
        <v>3.7060997766443313E-3</v>
      </c>
      <c r="J240" s="115">
        <f t="shared" si="135"/>
        <v>5</v>
      </c>
      <c r="K240" s="86">
        <f>IF(J240=0,0,IF(B240="F",VLOOKUP(I240,Barem!$G$2:$H$11,2,1),VLOOKUP(I240,Barem!$G$12:$H$21,2,1)))</f>
        <v>2</v>
      </c>
      <c r="L240" s="74" t="str">
        <f>VLOOKUP(C240,Barem!L:Q,6,0)</f>
        <v>D</v>
      </c>
      <c r="M240" s="14">
        <f t="shared" si="136"/>
        <v>0.75</v>
      </c>
      <c r="N240" s="14">
        <f t="shared" si="137"/>
        <v>0.25</v>
      </c>
      <c r="O240" s="55">
        <f t="shared" si="138"/>
        <v>0</v>
      </c>
      <c r="P240" s="31">
        <f>IF(D240&gt;21,VLOOKUP(D240,Barem!$S$1:$T$141,2,1),0)</f>
        <v>0</v>
      </c>
      <c r="Q240" s="31">
        <f>IF(D240&lt;1.609,0,IF(B240="F",VLOOKUP(I240,Barem!$W$2:$Y$13,2,1),VLOOKUP(I240,Barem!$W$14:$Y$25,2,1)))</f>
        <v>0</v>
      </c>
      <c r="R240" s="31">
        <f>VLOOKUP(A240,Participanti!A:C,3,0)</f>
        <v>0</v>
      </c>
      <c r="S240" s="25">
        <f t="shared" si="139"/>
        <v>4.25</v>
      </c>
      <c r="T240" s="95">
        <v>44374</v>
      </c>
      <c r="U240" s="13">
        <f t="shared" si="117"/>
        <v>1</v>
      </c>
      <c r="V240" s="86" t="str">
        <f>VLOOKUP(A240,Data_echipe!A:U,21,0)</f>
        <v>UltrașiiSYR</v>
      </c>
      <c r="X240" s="27">
        <f t="shared" si="125"/>
        <v>1</v>
      </c>
    </row>
    <row r="241" spans="1:24" x14ac:dyDescent="0.25">
      <c r="A241" s="73" t="s">
        <v>60</v>
      </c>
      <c r="B241" s="86" t="str">
        <f>VLOOKUP(A241,Participanti!A:B,2,0)</f>
        <v>M</v>
      </c>
      <c r="C241" s="74">
        <v>7</v>
      </c>
      <c r="D241" s="75">
        <v>10.11</v>
      </c>
      <c r="E241" s="76">
        <v>5.6458333333333333E-2</v>
      </c>
      <c r="F241" s="76">
        <v>5.7777777777777782E-2</v>
      </c>
      <c r="G241" s="144">
        <f t="shared" ref="G241" si="161">AVERAGE(E241:F241)</f>
        <v>5.7118055555555561E-2</v>
      </c>
      <c r="H241" s="77">
        <v>2</v>
      </c>
      <c r="I241" s="17">
        <f t="shared" ref="I241" si="162">G241/D241</f>
        <v>5.6496593032201352E-3</v>
      </c>
      <c r="J241" s="115">
        <f t="shared" ref="J241" si="163">IF(B241="F",IF(D241&lt;2.5,0,IF(D241&gt;19.99,5,D241/4)),IF(D241&lt;3,0, IF(D241&gt;20.99,5,D241/4.2)))</f>
        <v>2.407142857142857</v>
      </c>
      <c r="K241" s="86">
        <f>IF(J241=0,0,IF(B241="F",VLOOKUP(I241,Barem!$G$2:$H$11,2,1),VLOOKUP(I241,Barem!$G$12:$H$21,2,1)))</f>
        <v>0</v>
      </c>
      <c r="L241" s="74" t="str">
        <f>VLOOKUP(C241,Barem!L:Q,6,0)</f>
        <v>D</v>
      </c>
      <c r="M241" s="14">
        <f t="shared" ref="M241" si="164">IF(OR(L241="P1",L241="P2",L241="P3"),"",IF(C241=15,0.5,IF(L241="D",0.75,0.25)))</f>
        <v>0.75</v>
      </c>
      <c r="N241" s="14">
        <f t="shared" ref="N241" si="165">IF(OR(L241="P1",L241="P2",L241="P3"),"",IF(C241=15,0.5,IF(L241="V",0.75,0.25)))</f>
        <v>0.25</v>
      </c>
      <c r="O241" s="55">
        <f t="shared" ref="O241" si="166">IF(H241&lt;-49,H241/1500,IF(H241&gt;99,H241/1500,0))</f>
        <v>0</v>
      </c>
      <c r="P241" s="31">
        <f>IF(D241&gt;21,VLOOKUP(D241,Barem!$S$1:$T$141,2,1),0)</f>
        <v>0</v>
      </c>
      <c r="Q241" s="31">
        <f>IF(D241&lt;1.609,0,IF(B241="F",VLOOKUP(I241,Barem!$W$2:$Y$13,2,1),VLOOKUP(I241,Barem!$W$14:$Y$25,2,1)))</f>
        <v>0</v>
      </c>
      <c r="R241" s="31">
        <f>VLOOKUP(A241,Participanti!A:C,3,0)</f>
        <v>0</v>
      </c>
      <c r="S241" s="25">
        <f t="shared" ref="S241" si="167">J241*M241+K241*N241+O241+P241+Q241+R241</f>
        <v>1.8053571428571429</v>
      </c>
      <c r="T241" s="95">
        <v>44374</v>
      </c>
      <c r="U241" s="13">
        <f t="shared" si="117"/>
        <v>1</v>
      </c>
      <c r="V241" s="86" t="e">
        <f>VLOOKUP(A241,Data_echipe!A:U,21,0)</f>
        <v>#N/A</v>
      </c>
      <c r="X241" s="27">
        <f t="shared" si="125"/>
        <v>0</v>
      </c>
    </row>
    <row r="242" spans="1:24" x14ac:dyDescent="0.25">
      <c r="A242" s="73" t="s">
        <v>50</v>
      </c>
      <c r="B242" s="86" t="str">
        <f>VLOOKUP(A242,Participanti!A:B,2,0)</f>
        <v>M</v>
      </c>
      <c r="C242" s="74">
        <v>7</v>
      </c>
      <c r="D242" s="75">
        <v>16.079999999999998</v>
      </c>
      <c r="E242" s="76">
        <v>7.2951388888888885E-2</v>
      </c>
      <c r="F242" s="76">
        <v>8.8078703703703701E-2</v>
      </c>
      <c r="G242" s="144">
        <f t="shared" ref="G242" si="168">AVERAGE(E242:F242)</f>
        <v>8.05150462962963E-2</v>
      </c>
      <c r="H242" s="77">
        <v>259</v>
      </c>
      <c r="I242" s="17">
        <f t="shared" ref="I242" si="169">G242/D242</f>
        <v>5.0071546204164367E-3</v>
      </c>
      <c r="J242" s="115">
        <f t="shared" ref="J242" si="170">IF(B242="F",IF(D242&lt;2.5,0,IF(D242&gt;19.99,5,D242/4)),IF(D242&lt;3,0, IF(D242&gt;20.99,5,D242/4.2)))</f>
        <v>3.8285714285714278</v>
      </c>
      <c r="K242" s="86">
        <f>IF(J242=0,0,IF(B242="F",VLOOKUP(I242,Barem!$G$2:$H$11,2,1),VLOOKUP(I242,Barem!$G$12:$H$21,2,1)))</f>
        <v>1</v>
      </c>
      <c r="L242" s="74" t="str">
        <f>VLOOKUP(C242,Barem!L:Q,6,0)</f>
        <v>D</v>
      </c>
      <c r="M242" s="14">
        <f t="shared" ref="M242" si="171">IF(OR(L242="P1",L242="P2",L242="P3"),"",IF(C242=15,0.5,IF(L242="D",0.75,0.25)))</f>
        <v>0.75</v>
      </c>
      <c r="N242" s="14">
        <f t="shared" ref="N242" si="172">IF(OR(L242="P1",L242="P2",L242="P3"),"",IF(C242=15,0.5,IF(L242="V",0.75,0.25)))</f>
        <v>0.25</v>
      </c>
      <c r="O242" s="55">
        <f t="shared" ref="O242" si="173">IF(H242&lt;-49,H242/1500,IF(H242&gt;99,H242/1500,0))</f>
        <v>0.17266666666666666</v>
      </c>
      <c r="P242" s="31">
        <f>IF(D242&gt;21,VLOOKUP(D242,Barem!$S$1:$T$141,2,1),0)</f>
        <v>0</v>
      </c>
      <c r="Q242" s="31">
        <f>IF(D242&lt;1.609,0,IF(B242="F",VLOOKUP(I242,Barem!$W$2:$Y$13,2,1),VLOOKUP(I242,Barem!$W$14:$Y$25,2,1)))</f>
        <v>0</v>
      </c>
      <c r="R242" s="31">
        <f>VLOOKUP(A242,Participanti!A:C,3,0)</f>
        <v>0.4</v>
      </c>
      <c r="S242" s="25">
        <f t="shared" ref="S242" si="174">J242*M242+K242*N242+O242+P242+Q242+R242</f>
        <v>3.6940952380952377</v>
      </c>
      <c r="T242" s="95">
        <v>44374</v>
      </c>
      <c r="U242" s="13">
        <f t="shared" si="117"/>
        <v>1</v>
      </c>
      <c r="V242" s="86" t="str">
        <f>VLOOKUP(A242,Data_echipe!A:U,21,0)</f>
        <v>UltrașiiSYR</v>
      </c>
      <c r="X242" s="27">
        <f t="shared" si="125"/>
        <v>1</v>
      </c>
    </row>
    <row r="243" spans="1:24" x14ac:dyDescent="0.25">
      <c r="A243" s="73" t="s">
        <v>119</v>
      </c>
      <c r="B243" s="86" t="str">
        <f>VLOOKUP(A243,Participanti!A:B,2,0)</f>
        <v>M</v>
      </c>
      <c r="C243" s="74">
        <v>7</v>
      </c>
      <c r="D243" s="75">
        <v>25.14</v>
      </c>
      <c r="E243" s="76">
        <v>7.9050925925925927E-2</v>
      </c>
      <c r="F243" s="76">
        <v>8.4560185185185197E-2</v>
      </c>
      <c r="G243" s="144">
        <f t="shared" si="133"/>
        <v>8.1805555555555562E-2</v>
      </c>
      <c r="H243" s="77">
        <v>41</v>
      </c>
      <c r="I243" s="17">
        <f t="shared" si="134"/>
        <v>3.2539998232122341E-3</v>
      </c>
      <c r="J243" s="115">
        <f t="shared" si="135"/>
        <v>5</v>
      </c>
      <c r="K243" s="86">
        <f>IF(J243=0,0,IF(B243="F",VLOOKUP(I243,Barem!$G$2:$H$11,2,1),VLOOKUP(I243,Barem!$G$12:$H$21,2,1)))</f>
        <v>3.5</v>
      </c>
      <c r="L243" s="74" t="str">
        <f>VLOOKUP(C243,Barem!L:Q,6,0)</f>
        <v>D</v>
      </c>
      <c r="M243" s="14">
        <f t="shared" si="136"/>
        <v>0.75</v>
      </c>
      <c r="N243" s="14">
        <f t="shared" si="137"/>
        <v>0.25</v>
      </c>
      <c r="O243" s="55">
        <f t="shared" si="138"/>
        <v>0</v>
      </c>
      <c r="P243" s="31">
        <f>IF(D243&gt;21,VLOOKUP(D243,Barem!$S$1:$T$141,2,1),0)</f>
        <v>0.2</v>
      </c>
      <c r="Q243" s="31">
        <f>IF(D243&lt;1.609,0,IF(B243="F",VLOOKUP(I243,Barem!$W$2:$Y$13,2,1),VLOOKUP(I243,Barem!$W$14:$Y$25,2,1)))</f>
        <v>0</v>
      </c>
      <c r="R243" s="31">
        <f>VLOOKUP(A243,Participanti!A:C,3,0)</f>
        <v>0</v>
      </c>
      <c r="S243" s="25">
        <f t="shared" si="139"/>
        <v>4.8250000000000002</v>
      </c>
      <c r="T243" s="95">
        <v>44374</v>
      </c>
      <c r="U243" s="13">
        <f t="shared" si="117"/>
        <v>1</v>
      </c>
      <c r="V243" s="86" t="str">
        <f>VLOOKUP(A243,Data_echipe!A:U,21,0)</f>
        <v>Flower power</v>
      </c>
      <c r="X243" s="27">
        <f t="shared" si="125"/>
        <v>1</v>
      </c>
    </row>
    <row r="244" spans="1:24" x14ac:dyDescent="0.25">
      <c r="A244" s="73" t="s">
        <v>55</v>
      </c>
      <c r="B244" s="86" t="str">
        <f>VLOOKUP(A244,Participanti!A:B,2,0)</f>
        <v>M</v>
      </c>
      <c r="C244" s="74">
        <v>7</v>
      </c>
      <c r="D244" s="75">
        <v>10.050000000000001</v>
      </c>
      <c r="E244" s="76">
        <v>4.386574074074074E-2</v>
      </c>
      <c r="F244" s="76">
        <v>4.4467592592592593E-2</v>
      </c>
      <c r="G244" s="144">
        <f t="shared" ref="G244" si="175">AVERAGE(E244:F244)</f>
        <v>4.4166666666666667E-2</v>
      </c>
      <c r="H244" s="77">
        <v>0</v>
      </c>
      <c r="I244" s="17">
        <f t="shared" ref="I244" si="176">G244/D244</f>
        <v>4.3946932006633495E-3</v>
      </c>
      <c r="J244" s="115">
        <f t="shared" ref="J244" si="177">IF(B244="F",IF(D244&lt;2.5,0,IF(D244&gt;19.99,5,D244/4)),IF(D244&lt;3,0, IF(D244&gt;20.99,5,D244/4.2)))</f>
        <v>2.3928571428571428</v>
      </c>
      <c r="K244" s="86">
        <f>IF(J244=0,0,IF(B244="F",VLOOKUP(I244,Barem!$G$2:$H$11,2,1),VLOOKUP(I244,Barem!$G$12:$H$21,2,1)))</f>
        <v>1</v>
      </c>
      <c r="L244" s="74" t="str">
        <f>VLOOKUP(C244,Barem!L:Q,6,0)</f>
        <v>D</v>
      </c>
      <c r="M244" s="14">
        <f t="shared" ref="M244" si="178">IF(OR(L244="P1",L244="P2",L244="P3"),"",IF(C244=15,0.5,IF(L244="D",0.75,0.25)))</f>
        <v>0.75</v>
      </c>
      <c r="N244" s="14">
        <f t="shared" ref="N244" si="179">IF(OR(L244="P1",L244="P2",L244="P3"),"",IF(C244=15,0.5,IF(L244="V",0.75,0.25)))</f>
        <v>0.25</v>
      </c>
      <c r="O244" s="55">
        <f t="shared" ref="O244" si="180">IF(H244&lt;-49,H244/1500,IF(H244&gt;99,H244/1500,0))</f>
        <v>0</v>
      </c>
      <c r="P244" s="31">
        <f>IF(D244&gt;21,VLOOKUP(D244,Barem!$S$1:$T$141,2,1),0)</f>
        <v>0</v>
      </c>
      <c r="Q244" s="31">
        <f>IF(D244&lt;1.609,0,IF(B244="F",VLOOKUP(I244,Barem!$W$2:$Y$13,2,1),VLOOKUP(I244,Barem!$W$14:$Y$25,2,1)))</f>
        <v>0</v>
      </c>
      <c r="R244" s="31">
        <f>VLOOKUP(A244,Participanti!A:C,3,0)</f>
        <v>0</v>
      </c>
      <c r="S244" s="25">
        <f t="shared" ref="S244" si="181">J244*M244+K244*N244+O244+P244+Q244+R244</f>
        <v>2.0446428571428572</v>
      </c>
      <c r="T244" s="95">
        <v>44374</v>
      </c>
      <c r="U244" s="13">
        <f t="shared" si="117"/>
        <v>1</v>
      </c>
      <c r="V244" s="86" t="e">
        <f>VLOOKUP(A244,Data_echipe!A:U,21,0)</f>
        <v>#N/A</v>
      </c>
      <c r="X244" s="27">
        <f t="shared" si="125"/>
        <v>1</v>
      </c>
    </row>
    <row r="245" spans="1:24" x14ac:dyDescent="0.25">
      <c r="A245" s="73" t="s">
        <v>103</v>
      </c>
      <c r="B245" s="86" t="str">
        <f>VLOOKUP(A245,Participanti!A:B,2,0)</f>
        <v>F</v>
      </c>
      <c r="C245" s="74">
        <v>7</v>
      </c>
      <c r="D245" s="75">
        <v>10</v>
      </c>
      <c r="E245" s="76">
        <v>4.2870370370370371E-2</v>
      </c>
      <c r="F245" s="76">
        <v>4.6655092592592595E-2</v>
      </c>
      <c r="G245" s="144">
        <f t="shared" si="133"/>
        <v>4.476273148148148E-2</v>
      </c>
      <c r="H245" s="77">
        <v>54</v>
      </c>
      <c r="I245" s="17">
        <f t="shared" si="134"/>
        <v>4.4762731481481476E-3</v>
      </c>
      <c r="J245" s="115">
        <f t="shared" si="135"/>
        <v>2.5</v>
      </c>
      <c r="K245" s="86">
        <f>IF(J245=0,0,IF(B245="F",VLOOKUP(I245,Barem!$G$2:$H$11,2,1),VLOOKUP(I245,Barem!$G$12:$H$21,2,1)))</f>
        <v>1.5</v>
      </c>
      <c r="L245" s="119" t="s">
        <v>110</v>
      </c>
      <c r="M245" s="14">
        <f t="shared" si="136"/>
        <v>0.25</v>
      </c>
      <c r="N245" s="14">
        <f t="shared" si="137"/>
        <v>0.75</v>
      </c>
      <c r="O245" s="55">
        <f t="shared" si="138"/>
        <v>0</v>
      </c>
      <c r="P245" s="31">
        <f>IF(D245&gt;21,VLOOKUP(D245,Barem!$S$1:$T$141,2,1),0)</f>
        <v>0</v>
      </c>
      <c r="Q245" s="31">
        <f>IF(D245&lt;1.609,0,IF(B245="F",VLOOKUP(I245,Barem!$W$2:$Y$13,2,1),VLOOKUP(I245,Barem!$W$14:$Y$25,2,1)))</f>
        <v>0</v>
      </c>
      <c r="R245" s="31">
        <f>VLOOKUP(A245,Participanti!A:C,3,0)</f>
        <v>0</v>
      </c>
      <c r="S245" s="25">
        <f t="shared" si="139"/>
        <v>1.75</v>
      </c>
      <c r="T245" s="95">
        <v>44373</v>
      </c>
      <c r="U245" s="13">
        <f t="shared" si="117"/>
        <v>1</v>
      </c>
      <c r="V245" s="86" t="str">
        <f>VLOOKUP(A245,Data_echipe!A:U,21,0)</f>
        <v>UltrașiiSYR</v>
      </c>
      <c r="X245" s="27">
        <f t="shared" si="125"/>
        <v>1</v>
      </c>
    </row>
    <row r="246" spans="1:24" x14ac:dyDescent="0.25">
      <c r="A246" s="73" t="s">
        <v>65</v>
      </c>
      <c r="B246" s="86" t="str">
        <f>VLOOKUP(A246,Participanti!A:B,2,0)</f>
        <v>M</v>
      </c>
      <c r="C246" s="74">
        <v>7</v>
      </c>
      <c r="D246" s="75">
        <v>15.78</v>
      </c>
      <c r="E246" s="76">
        <v>5.9293981481481482E-2</v>
      </c>
      <c r="F246" s="76">
        <v>5.9293981481481482E-2</v>
      </c>
      <c r="G246" s="144">
        <f t="shared" ref="G246" si="182">AVERAGE(E246:F246)</f>
        <v>5.9293981481481482E-2</v>
      </c>
      <c r="H246" s="77">
        <v>136</v>
      </c>
      <c r="I246" s="17">
        <f t="shared" ref="I246" si="183">G246/D246</f>
        <v>3.7575400178378633E-3</v>
      </c>
      <c r="J246" s="115">
        <f t="shared" ref="J246" si="184">IF(B246="F",IF(D246&lt;2.5,0,IF(D246&gt;19.99,5,D246/4)),IF(D246&lt;3,0, IF(D246&gt;20.99,5,D246/4.2)))</f>
        <v>3.7571428571428567</v>
      </c>
      <c r="K246" s="86">
        <f>IF(J246=0,0,IF(B246="F",VLOOKUP(I246,Barem!$G$2:$H$11,2,1),VLOOKUP(I246,Barem!$G$12:$H$21,2,1)))</f>
        <v>2</v>
      </c>
      <c r="L246" s="119" t="s">
        <v>110</v>
      </c>
      <c r="M246" s="14">
        <f t="shared" ref="M246" si="185">IF(OR(L246="P1",L246="P2",L246="P3"),"",IF(C246=15,0.5,IF(L246="D",0.75,0.25)))</f>
        <v>0.25</v>
      </c>
      <c r="N246" s="14">
        <f t="shared" ref="N246" si="186">IF(OR(L246="P1",L246="P2",L246="P3"),"",IF(C246=15,0.5,IF(L246="V",0.75,0.25)))</f>
        <v>0.75</v>
      </c>
      <c r="O246" s="55">
        <f t="shared" ref="O246" si="187">IF(H246&lt;-49,H246/1500,IF(H246&gt;99,H246/1500,0))</f>
        <v>9.0666666666666673E-2</v>
      </c>
      <c r="P246" s="31">
        <f>IF(D246&gt;21,VLOOKUP(D246,Barem!$S$1:$T$141,2,1),0)</f>
        <v>0</v>
      </c>
      <c r="Q246" s="31">
        <f>IF(D246&lt;1.609,0,IF(B246="F",VLOOKUP(I246,Barem!$W$2:$Y$13,2,1),VLOOKUP(I246,Barem!$W$14:$Y$25,2,1)))</f>
        <v>0</v>
      </c>
      <c r="R246" s="31">
        <f>VLOOKUP(A246,Participanti!A:C,3,0)</f>
        <v>0</v>
      </c>
      <c r="S246" s="25">
        <f t="shared" ref="S246" si="188">J246*M246+K246*N246+O246+P246+Q246+R246</f>
        <v>2.5299523809523805</v>
      </c>
      <c r="T246" s="95">
        <v>44368</v>
      </c>
      <c r="U246" s="13">
        <f t="shared" si="117"/>
        <v>1</v>
      </c>
      <c r="V246" s="86" t="str">
        <f>VLOOKUP(A246,Data_echipe!A:U,21,0)</f>
        <v>UltrașiiSYR</v>
      </c>
      <c r="X246" s="27">
        <f t="shared" si="125"/>
        <v>1</v>
      </c>
    </row>
    <row r="247" spans="1:24" x14ac:dyDescent="0.25">
      <c r="A247" s="73" t="s">
        <v>157</v>
      </c>
      <c r="B247" s="86" t="str">
        <f>VLOOKUP(A247,Participanti!A:B,2,0)</f>
        <v>F</v>
      </c>
      <c r="C247" s="74">
        <v>7</v>
      </c>
      <c r="D247" s="75">
        <v>10.01</v>
      </c>
      <c r="E247" s="76">
        <v>3.5428240740740739E-2</v>
      </c>
      <c r="F247" s="76">
        <v>3.5787037037037034E-2</v>
      </c>
      <c r="G247" s="144">
        <f t="shared" si="133"/>
        <v>3.560763888888889E-2</v>
      </c>
      <c r="H247" s="77">
        <v>87</v>
      </c>
      <c r="I247" s="17">
        <f t="shared" si="134"/>
        <v>3.5572066822066825E-3</v>
      </c>
      <c r="J247" s="115">
        <f t="shared" si="135"/>
        <v>2.5024999999999999</v>
      </c>
      <c r="K247" s="86">
        <f>IF(J247=0,0,IF(B247="F",VLOOKUP(I247,Barem!$G$2:$H$11,2,1),VLOOKUP(I247,Barem!$G$12:$H$21,2,1)))</f>
        <v>3.5</v>
      </c>
      <c r="L247" s="119" t="s">
        <v>110</v>
      </c>
      <c r="M247" s="14">
        <f t="shared" si="136"/>
        <v>0.25</v>
      </c>
      <c r="N247" s="14">
        <f t="shared" si="137"/>
        <v>0.75</v>
      </c>
      <c r="O247" s="55">
        <f t="shared" si="138"/>
        <v>0</v>
      </c>
      <c r="P247" s="31">
        <f>IF(D247&gt;21,VLOOKUP(D247,Barem!$S$1:$T$141,2,1),0)</f>
        <v>0</v>
      </c>
      <c r="Q247" s="31">
        <f>IF(D247&lt;1.609,0,IF(B247="F",VLOOKUP(I247,Barem!$W$2:$Y$13,2,1),VLOOKUP(I247,Barem!$W$14:$Y$25,2,1)))</f>
        <v>0</v>
      </c>
      <c r="R247" s="31">
        <f>VLOOKUP(A247,Participanti!A:C,3,0)</f>
        <v>0</v>
      </c>
      <c r="S247" s="25">
        <f t="shared" si="139"/>
        <v>3.2506249999999999</v>
      </c>
      <c r="T247" s="95">
        <v>44373</v>
      </c>
      <c r="U247" s="13">
        <f t="shared" si="117"/>
        <v>1</v>
      </c>
      <c r="V247" s="86" t="str">
        <f>VLOOKUP(A247,Data_echipe!A:U,21,0)</f>
        <v>Flower power</v>
      </c>
      <c r="X247" s="27">
        <f t="shared" si="125"/>
        <v>1</v>
      </c>
    </row>
    <row r="248" spans="1:24" x14ac:dyDescent="0.25">
      <c r="A248" s="73" t="s">
        <v>53</v>
      </c>
      <c r="B248" s="86" t="str">
        <f>VLOOKUP(A248,Participanti!A:B,2,0)</f>
        <v>M</v>
      </c>
      <c r="C248" s="74">
        <v>7</v>
      </c>
      <c r="D248" s="75">
        <v>13.5</v>
      </c>
      <c r="E248" s="76">
        <v>5.4942129629629632E-2</v>
      </c>
      <c r="F248" s="76">
        <v>5.618055555555556E-2</v>
      </c>
      <c r="G248" s="144">
        <f t="shared" si="133"/>
        <v>5.55613425925926E-2</v>
      </c>
      <c r="H248" s="77">
        <v>396</v>
      </c>
      <c r="I248" s="17">
        <f t="shared" si="134"/>
        <v>4.1156550068587108E-3</v>
      </c>
      <c r="J248" s="115">
        <f t="shared" si="135"/>
        <v>3.214285714285714</v>
      </c>
      <c r="K248" s="86">
        <f>IF(J248=0,0,IF(B248="F",VLOOKUP(I248,Barem!$G$2:$H$11,2,1),VLOOKUP(I248,Barem!$G$12:$H$21,2,1)))</f>
        <v>1.5</v>
      </c>
      <c r="L248" s="119" t="s">
        <v>110</v>
      </c>
      <c r="M248" s="14">
        <f t="shared" si="136"/>
        <v>0.25</v>
      </c>
      <c r="N248" s="14">
        <f t="shared" si="137"/>
        <v>0.75</v>
      </c>
      <c r="O248" s="55">
        <f t="shared" si="138"/>
        <v>0.26400000000000001</v>
      </c>
      <c r="P248" s="31">
        <f>IF(D248&gt;21,VLOOKUP(D248,Barem!$S$1:$T$141,2,1),0)</f>
        <v>0</v>
      </c>
      <c r="Q248" s="31">
        <f>IF(D248&lt;1.609,0,IF(B248="F",VLOOKUP(I248,Barem!$W$2:$Y$13,2,1),VLOOKUP(I248,Barem!$W$14:$Y$25,2,1)))</f>
        <v>0</v>
      </c>
      <c r="R248" s="31">
        <f>VLOOKUP(A248,Participanti!A:C,3,0)</f>
        <v>0</v>
      </c>
      <c r="S248" s="25">
        <f t="shared" si="139"/>
        <v>2.1925714285714282</v>
      </c>
      <c r="T248" s="95">
        <v>44374</v>
      </c>
      <c r="U248" s="13">
        <f t="shared" si="117"/>
        <v>1</v>
      </c>
      <c r="V248" s="86" t="str">
        <f>VLOOKUP(A248,Data_echipe!A:U,21,0)</f>
        <v>UltrașiiSYR</v>
      </c>
      <c r="X248" s="27">
        <f t="shared" si="125"/>
        <v>1</v>
      </c>
    </row>
    <row r="249" spans="1:24" x14ac:dyDescent="0.25">
      <c r="A249" s="120" t="s">
        <v>213</v>
      </c>
      <c r="B249" s="121" t="str">
        <f>VLOOKUP(A249,Participanti!A:B,2,0)</f>
        <v>F</v>
      </c>
      <c r="C249" s="122">
        <v>7</v>
      </c>
      <c r="D249" s="123">
        <v>7.34</v>
      </c>
      <c r="E249" s="124">
        <v>3.4432870370370371E-2</v>
      </c>
      <c r="F249" s="124">
        <v>3.695601851851852E-2</v>
      </c>
      <c r="G249" s="145">
        <f t="shared" si="133"/>
        <v>3.5694444444444445E-2</v>
      </c>
      <c r="H249" s="125">
        <v>15</v>
      </c>
      <c r="I249" s="126">
        <f t="shared" si="134"/>
        <v>4.863003330305783E-3</v>
      </c>
      <c r="J249" s="127">
        <f t="shared" si="135"/>
        <v>1.835</v>
      </c>
      <c r="K249" s="121">
        <f>IF(J249=0,0,IF(B249="F",VLOOKUP(I249,Barem!$G$2:$H$11,2,1),VLOOKUP(I249,Barem!$G$12:$H$21,2,1)))</f>
        <v>1</v>
      </c>
      <c r="L249" s="135" t="s">
        <v>110</v>
      </c>
      <c r="M249" s="128">
        <f t="shared" si="136"/>
        <v>0.25</v>
      </c>
      <c r="N249" s="128">
        <f t="shared" si="137"/>
        <v>0.75</v>
      </c>
      <c r="O249" s="129">
        <f t="shared" si="138"/>
        <v>0</v>
      </c>
      <c r="P249" s="130">
        <f>IF(D249&gt;21,VLOOKUP(D249,Barem!$S$1:$T$141,2,1),0)</f>
        <v>0</v>
      </c>
      <c r="Q249" s="130">
        <f>IF(D249&lt;1.609,0,IF(B249="F",VLOOKUP(I249,Barem!$W$2:$Y$13,2,1),VLOOKUP(I249,Barem!$W$14:$Y$25,2,1)))</f>
        <v>0</v>
      </c>
      <c r="R249" s="130">
        <f>VLOOKUP(A249,Participanti!A:C,3,0)</f>
        <v>0</v>
      </c>
      <c r="S249" s="131">
        <f t="shared" si="139"/>
        <v>1.20875</v>
      </c>
      <c r="T249" s="132">
        <v>44374</v>
      </c>
      <c r="U249" s="133">
        <f t="shared" si="117"/>
        <v>1</v>
      </c>
      <c r="V249" s="121" t="e">
        <f>VLOOKUP(A249,Data_echipe!A:U,21,0)</f>
        <v>#N/A</v>
      </c>
      <c r="W249" s="134"/>
      <c r="X249" s="27">
        <f t="shared" si="125"/>
        <v>1</v>
      </c>
    </row>
    <row r="250" spans="1:24" x14ac:dyDescent="0.25">
      <c r="A250" s="73" t="s">
        <v>49</v>
      </c>
      <c r="B250" s="86" t="str">
        <f>VLOOKUP(A250,Participanti!A:B,2,0)</f>
        <v>M</v>
      </c>
      <c r="C250" s="74">
        <v>8</v>
      </c>
      <c r="D250" s="75">
        <v>3.01</v>
      </c>
      <c r="E250" s="76">
        <v>7.9976851851851858E-3</v>
      </c>
      <c r="F250" s="76">
        <v>7.9976851851851858E-3</v>
      </c>
      <c r="G250" s="144">
        <f>AVERAGE(E250:F250)</f>
        <v>7.9976851851851858E-3</v>
      </c>
      <c r="H250" s="77">
        <v>16</v>
      </c>
      <c r="I250" s="17">
        <f>G250/D250</f>
        <v>2.657038267503384E-3</v>
      </c>
      <c r="J250" s="115">
        <f>IF(B250="F",IF(D250&lt;2.5,0,IF(D250&gt;19.99,5,D250/4)),IF(D250&lt;3,0, IF(D250&gt;20.99,5,D250/4.2)))</f>
        <v>0.71666666666666656</v>
      </c>
      <c r="K250" s="86">
        <f>IF(J250=0,0,IF(B250="F",VLOOKUP(I250,Barem!$G$2:$H$11,2,1),VLOOKUP(I250,Barem!$G$12:$H$21,2,1)))</f>
        <v>5</v>
      </c>
      <c r="L250" s="74" t="str">
        <f>VLOOKUP(C250,Barem!L:Q,6,0)</f>
        <v>V</v>
      </c>
      <c r="M250" s="14">
        <f>IF(OR(L250="P1",L250="P2",L250="P3"),"",IF(C250=15,0.5,IF(L250="D",0.75,0.25)))</f>
        <v>0.25</v>
      </c>
      <c r="N250" s="14">
        <f>IF(OR(L250="P1",L250="P2",L250="P3"),"",IF(C250=15,0.5,IF(L250="V",0.75,0.25)))</f>
        <v>0.75</v>
      </c>
      <c r="O250" s="55">
        <f>IF(H250&lt;-49,H250/1500,IF(H250&gt;99,H250/1500,0))</f>
        <v>0</v>
      </c>
      <c r="P250" s="31">
        <f>IF(D250&gt;21,VLOOKUP(D250,Barem!$S$1:$T$141,2,1),0)</f>
        <v>0</v>
      </c>
      <c r="Q250" s="31">
        <f>IF(D250&lt;1.609,0,IF(B250="F",VLOOKUP(I250,Barem!$W$2:$Y$13,2,1),VLOOKUP(I250,Barem!$W$14:$Y$25,2,1)))</f>
        <v>0.6</v>
      </c>
      <c r="R250" s="31">
        <f>VLOOKUP(A250,Participanti!A:C,3,0)</f>
        <v>0</v>
      </c>
      <c r="S250" s="25">
        <f>J250*M250+K250*N250+O250+P250+Q250+R250</f>
        <v>4.5291666666666668</v>
      </c>
      <c r="T250" s="95">
        <v>44379</v>
      </c>
      <c r="U250" s="13">
        <f t="shared" si="117"/>
        <v>1</v>
      </c>
      <c r="V250" s="86" t="str">
        <f>VLOOKUP(A250,Data_echipe!A:U,21,0)</f>
        <v>Flower power</v>
      </c>
      <c r="W250" s="27" t="s">
        <v>308</v>
      </c>
      <c r="X250" s="27">
        <f t="shared" si="125"/>
        <v>1</v>
      </c>
    </row>
    <row r="251" spans="1:24" x14ac:dyDescent="0.25">
      <c r="A251" s="73" t="s">
        <v>51</v>
      </c>
      <c r="B251" s="86" t="str">
        <f>VLOOKUP(A251,Participanti!A:B,2,0)</f>
        <v>M</v>
      </c>
      <c r="C251" s="74">
        <v>8</v>
      </c>
      <c r="D251" s="75">
        <v>45.17</v>
      </c>
      <c r="E251" s="76">
        <v>0.36292824074074076</v>
      </c>
      <c r="F251" s="76">
        <v>0.49561342592592594</v>
      </c>
      <c r="G251" s="144">
        <f t="shared" ref="G251:G272" si="189">AVERAGE(E251:F251)</f>
        <v>0.42927083333333338</v>
      </c>
      <c r="H251" s="77">
        <v>3346</v>
      </c>
      <c r="I251" s="17">
        <f t="shared" ref="I251:I272" si="190">G251/D251</f>
        <v>9.5034499298944728E-3</v>
      </c>
      <c r="J251" s="115">
        <f t="shared" ref="J251:J272" si="191">IF(B251="F",IF(D251&lt;2.5,0,IF(D251&gt;19.99,5,D251/4)),IF(D251&lt;3,0, IF(D251&gt;20.99,5,D251/4.2)))</f>
        <v>5</v>
      </c>
      <c r="K251" s="86">
        <f>IF(J251=0,0,IF(B251="F",VLOOKUP(I251,Barem!$G$2:$H$11,2,1),VLOOKUP(I251,Barem!$G$12:$H$21,2,1)))</f>
        <v>0</v>
      </c>
      <c r="L251" s="74" t="str">
        <f>VLOOKUP(C251,Barem!L:Q,6,0)</f>
        <v>V</v>
      </c>
      <c r="M251" s="14">
        <f t="shared" ref="M251:M272" si="192">IF(OR(L251="P1",L251="P2",L251="P3"),"",IF(C251=15,0.5,IF(L251="D",0.75,0.25)))</f>
        <v>0.25</v>
      </c>
      <c r="N251" s="14">
        <f t="shared" ref="N251:N272" si="193">IF(OR(L251="P1",L251="P2",L251="P3"),"",IF(C251=15,0.5,IF(L251="V",0.75,0.25)))</f>
        <v>0.75</v>
      </c>
      <c r="O251" s="55">
        <f t="shared" ref="O251:O272" si="194">IF(H251&lt;-49,H251/1500,IF(H251&gt;99,H251/1500,0))</f>
        <v>2.2306666666666666</v>
      </c>
      <c r="P251" s="31">
        <f>IF(D251&gt;21,VLOOKUP(D251,Barem!$S$1:$T$141,2,1),0)</f>
        <v>1.2</v>
      </c>
      <c r="Q251" s="31">
        <f>IF(D251&lt;1.609,0,IF(B251="F",VLOOKUP(I251,Barem!$W$2:$Y$13,2,1),VLOOKUP(I251,Barem!$W$14:$Y$25,2,1)))</f>
        <v>0</v>
      </c>
      <c r="R251" s="31">
        <f>VLOOKUP(A251,Participanti!A:C,3,0)</f>
        <v>0</v>
      </c>
      <c r="S251" s="25">
        <f t="shared" ref="S251:S272" si="195">J251*M251+K251*N251+O251+P251+Q251+R251</f>
        <v>4.6806666666666663</v>
      </c>
      <c r="T251" s="95">
        <v>44380</v>
      </c>
      <c r="U251" s="13">
        <f t="shared" si="117"/>
        <v>1</v>
      </c>
      <c r="V251" s="86" t="str">
        <f>VLOOKUP(A251,Data_echipe!A:U,21,0)</f>
        <v>UltrașiiSYR</v>
      </c>
      <c r="X251" s="27">
        <f t="shared" si="125"/>
        <v>0</v>
      </c>
    </row>
    <row r="252" spans="1:24" x14ac:dyDescent="0.25">
      <c r="A252" s="73" t="s">
        <v>5</v>
      </c>
      <c r="B252" s="86" t="str">
        <f>VLOOKUP(A252,Participanti!A:B,2,0)</f>
        <v>F</v>
      </c>
      <c r="C252" s="74">
        <v>8</v>
      </c>
      <c r="D252" s="75">
        <v>4.8600000000000003</v>
      </c>
      <c r="E252" s="76">
        <v>1.6180555555555556E-2</v>
      </c>
      <c r="F252" s="76">
        <v>1.6469907407407405E-2</v>
      </c>
      <c r="G252" s="144">
        <f t="shared" si="189"/>
        <v>1.6325231481481482E-2</v>
      </c>
      <c r="H252" s="77">
        <v>9</v>
      </c>
      <c r="I252" s="17">
        <f t="shared" si="190"/>
        <v>3.3591011278768482E-3</v>
      </c>
      <c r="J252" s="115">
        <f t="shared" si="191"/>
        <v>1.2150000000000001</v>
      </c>
      <c r="K252" s="86">
        <f>IF(J252=0,0,IF(B252="F",VLOOKUP(I252,Barem!$G$2:$H$11,2,1),VLOOKUP(I252,Barem!$G$12:$H$21,2,1)))</f>
        <v>4</v>
      </c>
      <c r="L252" s="74" t="str">
        <f>VLOOKUP(C252,Barem!L:Q,6,0)</f>
        <v>V</v>
      </c>
      <c r="M252" s="14">
        <f t="shared" si="192"/>
        <v>0.25</v>
      </c>
      <c r="N252" s="14">
        <f t="shared" si="193"/>
        <v>0.75</v>
      </c>
      <c r="O252" s="55">
        <f t="shared" si="194"/>
        <v>0</v>
      </c>
      <c r="P252" s="31">
        <f>IF(D252&gt;21,VLOOKUP(D252,Barem!$S$1:$T$141,2,1),0)</f>
        <v>0</v>
      </c>
      <c r="Q252" s="31">
        <f>IF(D252&lt;1.609,0,IF(B252="F",VLOOKUP(I252,Barem!$W$2:$Y$13,2,1),VLOOKUP(I252,Barem!$W$14:$Y$25,2,1)))</f>
        <v>0</v>
      </c>
      <c r="R252" s="31">
        <f>VLOOKUP(A252,Participanti!A:C,3,0)</f>
        <v>0</v>
      </c>
      <c r="S252" s="25">
        <f t="shared" si="195"/>
        <v>3.30375</v>
      </c>
      <c r="T252" s="95">
        <v>44379</v>
      </c>
      <c r="U252" s="13">
        <f t="shared" si="117"/>
        <v>1</v>
      </c>
      <c r="V252" s="86" t="str">
        <f>VLOOKUP(A252,Data_echipe!A:U,21,0)</f>
        <v>Flower power</v>
      </c>
      <c r="X252" s="27">
        <f t="shared" si="125"/>
        <v>1</v>
      </c>
    </row>
    <row r="253" spans="1:24" x14ac:dyDescent="0.25">
      <c r="A253" s="73" t="s">
        <v>307</v>
      </c>
      <c r="B253" s="86" t="str">
        <f>VLOOKUP(A253,Participanti!A:B,2,0)</f>
        <v>F</v>
      </c>
      <c r="C253" s="74">
        <v>8</v>
      </c>
      <c r="D253" s="75">
        <v>4.24</v>
      </c>
      <c r="E253" s="76">
        <v>1.3645833333333331E-2</v>
      </c>
      <c r="F253" s="76">
        <v>1.3645833333333331E-2</v>
      </c>
      <c r="G253" s="144">
        <f t="shared" si="189"/>
        <v>1.3645833333333331E-2</v>
      </c>
      <c r="H253" s="77">
        <v>34</v>
      </c>
      <c r="I253" s="17">
        <f t="shared" si="190"/>
        <v>3.218356918238993E-3</v>
      </c>
      <c r="J253" s="115">
        <f t="shared" si="191"/>
        <v>1.06</v>
      </c>
      <c r="K253" s="86">
        <f>IF(J253=0,0,IF(B253="F",VLOOKUP(I253,Barem!$G$2:$H$11,2,1),VLOOKUP(I253,Barem!$G$12:$H$21,2,1)))</f>
        <v>4.5</v>
      </c>
      <c r="L253" s="74" t="str">
        <f>VLOOKUP(C253,Barem!L:Q,6,0)</f>
        <v>V</v>
      </c>
      <c r="M253" s="14">
        <f t="shared" si="192"/>
        <v>0.25</v>
      </c>
      <c r="N253" s="14">
        <f t="shared" si="193"/>
        <v>0.75</v>
      </c>
      <c r="O253" s="55">
        <f t="shared" si="194"/>
        <v>0</v>
      </c>
      <c r="P253" s="31">
        <f>IF(D253&gt;21,VLOOKUP(D253,Barem!$S$1:$T$141,2,1),0)</f>
        <v>0</v>
      </c>
      <c r="Q253" s="31">
        <f>IF(D253&lt;1.609,0,IF(B253="F",VLOOKUP(I253,Barem!$W$2:$Y$13,2,1),VLOOKUP(I253,Barem!$W$14:$Y$25,2,1)))</f>
        <v>0</v>
      </c>
      <c r="R253" s="31">
        <f>VLOOKUP(A253,Participanti!A:C,3,0)</f>
        <v>0</v>
      </c>
      <c r="S253" s="25">
        <f t="shared" si="195"/>
        <v>3.64</v>
      </c>
      <c r="T253" s="95">
        <v>44378</v>
      </c>
      <c r="U253" s="13">
        <f t="shared" si="117"/>
        <v>1</v>
      </c>
      <c r="V253" s="86" t="e">
        <f>VLOOKUP(A253,Data_echipe!A:U,21,0)</f>
        <v>#N/A</v>
      </c>
      <c r="X253" s="27">
        <f t="shared" si="125"/>
        <v>1</v>
      </c>
    </row>
    <row r="254" spans="1:24" x14ac:dyDescent="0.25">
      <c r="A254" s="73" t="s">
        <v>212</v>
      </c>
      <c r="B254" s="86" t="str">
        <f>VLOOKUP(A254,Participanti!A:B,2,0)</f>
        <v>F</v>
      </c>
      <c r="C254" s="74">
        <v>8</v>
      </c>
      <c r="D254" s="75">
        <v>16.38</v>
      </c>
      <c r="E254" s="76">
        <v>0.30930555555555556</v>
      </c>
      <c r="F254" s="76">
        <v>0.32688657407407407</v>
      </c>
      <c r="G254" s="144">
        <f t="shared" si="189"/>
        <v>0.31809606481481478</v>
      </c>
      <c r="H254" s="77">
        <v>1130</v>
      </c>
      <c r="I254" s="17">
        <f t="shared" si="190"/>
        <v>1.941978417672862E-2</v>
      </c>
      <c r="J254" s="115">
        <f t="shared" si="191"/>
        <v>4.0949999999999998</v>
      </c>
      <c r="K254" s="86">
        <f>IF(J254=0,0,IF(B254="F",VLOOKUP(I254,Barem!$G$2:$H$11,2,1),VLOOKUP(I254,Barem!$G$12:$H$21,2,1)))</f>
        <v>0</v>
      </c>
      <c r="L254" s="74" t="str">
        <f>VLOOKUP(C254,Barem!L:Q,6,0)</f>
        <v>V</v>
      </c>
      <c r="M254" s="14">
        <f t="shared" si="192"/>
        <v>0.25</v>
      </c>
      <c r="N254" s="14">
        <f t="shared" si="193"/>
        <v>0.75</v>
      </c>
      <c r="O254" s="55">
        <f t="shared" si="194"/>
        <v>0.7533333333333333</v>
      </c>
      <c r="P254" s="31">
        <f>IF(D254&gt;21,VLOOKUP(D254,Barem!$S$1:$T$141,2,1),0)</f>
        <v>0</v>
      </c>
      <c r="Q254" s="31">
        <f>IF(D254&lt;1.609,0,IF(B254="F",VLOOKUP(I254,Barem!$W$2:$Y$13,2,1),VLOOKUP(I254,Barem!$W$14:$Y$25,2,1)))</f>
        <v>0</v>
      </c>
      <c r="R254" s="31">
        <f>VLOOKUP(A254,Participanti!A:C,3,0)</f>
        <v>0</v>
      </c>
      <c r="S254" s="25">
        <f t="shared" si="195"/>
        <v>1.7770833333333331</v>
      </c>
      <c r="T254" s="95">
        <v>44381</v>
      </c>
      <c r="U254" s="13">
        <f t="shared" si="117"/>
        <v>1</v>
      </c>
      <c r="V254" s="86" t="str">
        <f>VLOOKUP(A254,Data_echipe!A:U,21,0)</f>
        <v>UltrașiiSYR</v>
      </c>
      <c r="X254" s="27">
        <f t="shared" si="125"/>
        <v>0</v>
      </c>
    </row>
    <row r="255" spans="1:24" x14ac:dyDescent="0.25">
      <c r="A255" s="73" t="s">
        <v>159</v>
      </c>
      <c r="B255" s="86" t="str">
        <f>VLOOKUP(A255,Participanti!A:B,2,0)</f>
        <v>F</v>
      </c>
      <c r="C255" s="74">
        <v>8</v>
      </c>
      <c r="D255" s="75">
        <v>5.01</v>
      </c>
      <c r="E255" s="76">
        <v>1.6249999999999997E-2</v>
      </c>
      <c r="F255" s="76">
        <v>1.6249999999999997E-2</v>
      </c>
      <c r="G255" s="144">
        <f t="shared" si="189"/>
        <v>1.6249999999999997E-2</v>
      </c>
      <c r="H255" s="77">
        <v>12</v>
      </c>
      <c r="I255" s="17">
        <f t="shared" si="190"/>
        <v>3.2435129740518956E-3</v>
      </c>
      <c r="J255" s="115">
        <f t="shared" si="191"/>
        <v>1.2524999999999999</v>
      </c>
      <c r="K255" s="86">
        <f>IF(J255=0,0,IF(B255="F",VLOOKUP(I255,Barem!$G$2:$H$11,2,1),VLOOKUP(I255,Barem!$G$12:$H$21,2,1)))</f>
        <v>4.5</v>
      </c>
      <c r="L255" s="74" t="str">
        <f>VLOOKUP(C255,Barem!L:Q,6,0)</f>
        <v>V</v>
      </c>
      <c r="M255" s="14">
        <f t="shared" si="192"/>
        <v>0.25</v>
      </c>
      <c r="N255" s="14">
        <f t="shared" si="193"/>
        <v>0.75</v>
      </c>
      <c r="O255" s="55">
        <f t="shared" si="194"/>
        <v>0</v>
      </c>
      <c r="P255" s="31">
        <f>IF(D255&gt;21,VLOOKUP(D255,Barem!$S$1:$T$141,2,1),0)</f>
        <v>0</v>
      </c>
      <c r="Q255" s="31">
        <f>IF(D255&lt;1.609,0,IF(B255="F",VLOOKUP(I255,Barem!$W$2:$Y$13,2,1),VLOOKUP(I255,Barem!$W$14:$Y$25,2,1)))</f>
        <v>0</v>
      </c>
      <c r="R255" s="31">
        <f>VLOOKUP(A255,Participanti!A:C,3,0)</f>
        <v>0</v>
      </c>
      <c r="S255" s="25">
        <f t="shared" si="195"/>
        <v>3.6881249999999999</v>
      </c>
      <c r="T255" s="95">
        <v>44381</v>
      </c>
      <c r="U255" s="13">
        <f t="shared" si="117"/>
        <v>1</v>
      </c>
      <c r="V255" s="86" t="str">
        <f>VLOOKUP(A255,Data_echipe!A:U,21,0)</f>
        <v>Flower power</v>
      </c>
      <c r="X255" s="27">
        <f t="shared" si="125"/>
        <v>1</v>
      </c>
    </row>
    <row r="256" spans="1:24" x14ac:dyDescent="0.25">
      <c r="A256" s="73" t="s">
        <v>202</v>
      </c>
      <c r="B256" s="86" t="str">
        <f>VLOOKUP(A256,Participanti!A:B,2,0)</f>
        <v>F</v>
      </c>
      <c r="C256" s="74">
        <v>8</v>
      </c>
      <c r="D256" s="75">
        <v>3.16</v>
      </c>
      <c r="E256" s="76">
        <v>1.019675925925926E-2</v>
      </c>
      <c r="F256" s="76">
        <v>1.0405092592592593E-2</v>
      </c>
      <c r="G256" s="144">
        <f t="shared" si="189"/>
        <v>1.0300925925925925E-2</v>
      </c>
      <c r="H256" s="77">
        <v>0</v>
      </c>
      <c r="I256" s="17">
        <f t="shared" si="190"/>
        <v>3.2597866854195963E-3</v>
      </c>
      <c r="J256" s="115">
        <f t="shared" si="191"/>
        <v>0.79</v>
      </c>
      <c r="K256" s="86">
        <f>IF(J256=0,0,IF(B256="F",VLOOKUP(I256,Barem!$G$2:$H$11,2,1),VLOOKUP(I256,Barem!$G$12:$H$21,2,1)))</f>
        <v>4.5</v>
      </c>
      <c r="L256" s="74" t="str">
        <f>VLOOKUP(C256,Barem!L:Q,6,0)</f>
        <v>V</v>
      </c>
      <c r="M256" s="14">
        <f t="shared" si="192"/>
        <v>0.25</v>
      </c>
      <c r="N256" s="14">
        <f t="shared" si="193"/>
        <v>0.75</v>
      </c>
      <c r="O256" s="55">
        <f t="shared" si="194"/>
        <v>0</v>
      </c>
      <c r="P256" s="31">
        <f>IF(D256&gt;21,VLOOKUP(D256,Barem!$S$1:$T$141,2,1),0)</f>
        <v>0</v>
      </c>
      <c r="Q256" s="31">
        <f>IF(D256&lt;1.609,0,IF(B256="F",VLOOKUP(I256,Barem!$W$2:$Y$13,2,1),VLOOKUP(I256,Barem!$W$14:$Y$25,2,1)))</f>
        <v>0</v>
      </c>
      <c r="R256" s="31">
        <f>VLOOKUP(A256,Participanti!A:C,3,0)</f>
        <v>0</v>
      </c>
      <c r="S256" s="25">
        <f t="shared" si="195"/>
        <v>3.5724999999999998</v>
      </c>
      <c r="T256" s="95">
        <v>44381</v>
      </c>
      <c r="U256" s="13">
        <f t="shared" si="117"/>
        <v>1</v>
      </c>
      <c r="V256" s="86" t="str">
        <f>VLOOKUP(A256,Data_echipe!A:U,21,0)</f>
        <v>Flower power</v>
      </c>
      <c r="X256" s="27">
        <f t="shared" si="125"/>
        <v>1</v>
      </c>
    </row>
    <row r="257" spans="1:24" x14ac:dyDescent="0.25">
      <c r="A257" s="73" t="s">
        <v>118</v>
      </c>
      <c r="B257" s="86" t="str">
        <f>VLOOKUP(A257,Participanti!A:B,2,0)</f>
        <v>M</v>
      </c>
      <c r="C257" s="74">
        <v>8</v>
      </c>
      <c r="D257" s="75">
        <v>21.72</v>
      </c>
      <c r="E257" s="76">
        <v>7.9976851851851841E-2</v>
      </c>
      <c r="F257" s="76">
        <v>9.1805555555555543E-2</v>
      </c>
      <c r="G257" s="144">
        <f t="shared" si="189"/>
        <v>8.5891203703703692E-2</v>
      </c>
      <c r="H257" s="77">
        <v>87</v>
      </c>
      <c r="I257" s="17">
        <f t="shared" si="190"/>
        <v>3.9544753086419747E-3</v>
      </c>
      <c r="J257" s="115">
        <f t="shared" si="191"/>
        <v>5</v>
      </c>
      <c r="K257" s="86">
        <f>IF(J257=0,0,IF(B257="F",VLOOKUP(I257,Barem!$G$2:$H$11,2,1),VLOOKUP(I257,Barem!$G$12:$H$21,2,1)))</f>
        <v>1.5</v>
      </c>
      <c r="L257" s="119" t="s">
        <v>109</v>
      </c>
      <c r="M257" s="14">
        <f t="shared" si="192"/>
        <v>0.75</v>
      </c>
      <c r="N257" s="14">
        <f t="shared" si="193"/>
        <v>0.25</v>
      </c>
      <c r="O257" s="55">
        <f t="shared" si="194"/>
        <v>0</v>
      </c>
      <c r="P257" s="31">
        <f>IF(D257&gt;21,VLOOKUP(D257,Barem!$S$1:$T$141,2,1),0)</f>
        <v>0</v>
      </c>
      <c r="Q257" s="31">
        <f>IF(D257&lt;1.609,0,IF(B257="F",VLOOKUP(I257,Barem!$W$2:$Y$13,2,1),VLOOKUP(I257,Barem!$W$14:$Y$25,2,1)))</f>
        <v>0</v>
      </c>
      <c r="R257" s="31">
        <f>VLOOKUP(A257,Participanti!A:C,3,0)</f>
        <v>0</v>
      </c>
      <c r="S257" s="25">
        <f t="shared" si="195"/>
        <v>4.125</v>
      </c>
      <c r="T257" s="95">
        <v>44377</v>
      </c>
      <c r="U257" s="13">
        <f t="shared" si="117"/>
        <v>1</v>
      </c>
      <c r="V257" s="86" t="str">
        <f>VLOOKUP(A257,Data_echipe!A:U,21,0)</f>
        <v>UltrașiiSYR</v>
      </c>
      <c r="X257" s="27">
        <f t="shared" si="125"/>
        <v>1</v>
      </c>
    </row>
    <row r="258" spans="1:24" x14ac:dyDescent="0.25">
      <c r="A258" s="73" t="s">
        <v>80</v>
      </c>
      <c r="B258" s="86" t="str">
        <f>VLOOKUP(A258,Participanti!A:B,2,0)</f>
        <v>M</v>
      </c>
      <c r="C258" s="74">
        <v>8</v>
      </c>
      <c r="D258" s="75">
        <v>52.58</v>
      </c>
      <c r="E258" s="76">
        <v>0.42976851851851849</v>
      </c>
      <c r="F258" s="76">
        <v>0.46541666666666665</v>
      </c>
      <c r="G258" s="144">
        <f t="shared" si="189"/>
        <v>0.44759259259259254</v>
      </c>
      <c r="H258" s="77">
        <v>2255</v>
      </c>
      <c r="I258" s="17">
        <f t="shared" si="190"/>
        <v>8.5126016088359173E-3</v>
      </c>
      <c r="J258" s="115">
        <f t="shared" si="191"/>
        <v>5</v>
      </c>
      <c r="K258" s="86">
        <f>IF(J258=0,0,IF(B258="F",VLOOKUP(I258,Barem!$G$2:$H$11,2,1),VLOOKUP(I258,Barem!$G$12:$H$21,2,1)))</f>
        <v>0</v>
      </c>
      <c r="L258" s="74" t="str">
        <f>VLOOKUP(C258,Barem!L:Q,6,0)</f>
        <v>V</v>
      </c>
      <c r="M258" s="14">
        <f t="shared" si="192"/>
        <v>0.25</v>
      </c>
      <c r="N258" s="14">
        <f t="shared" si="193"/>
        <v>0.75</v>
      </c>
      <c r="O258" s="55">
        <f t="shared" si="194"/>
        <v>1.5033333333333334</v>
      </c>
      <c r="P258" s="31">
        <f>IF(D258&gt;21,VLOOKUP(D258,Barem!$S$1:$T$141,2,1),0)</f>
        <v>1.5</v>
      </c>
      <c r="Q258" s="31">
        <f>IF(D258&lt;1.609,0,IF(B258="F",VLOOKUP(I258,Barem!$W$2:$Y$13,2,1),VLOOKUP(I258,Barem!$W$14:$Y$25,2,1)))</f>
        <v>0</v>
      </c>
      <c r="R258" s="31">
        <f>VLOOKUP(A258,Participanti!A:C,3,0)</f>
        <v>0.4</v>
      </c>
      <c r="S258" s="25">
        <f t="shared" si="195"/>
        <v>4.6533333333333342</v>
      </c>
      <c r="T258" s="95">
        <v>44380</v>
      </c>
      <c r="U258" s="13">
        <f t="shared" ref="U258:U319" si="196">COUNTIFS(A:A,A258,C:C,C258)</f>
        <v>1</v>
      </c>
      <c r="V258" s="86" t="str">
        <f>VLOOKUP(A258,Data_echipe!A:U,21,0)</f>
        <v>UltrașiiSYR</v>
      </c>
      <c r="X258" s="27">
        <f t="shared" si="125"/>
        <v>0</v>
      </c>
    </row>
    <row r="259" spans="1:24" x14ac:dyDescent="0.25">
      <c r="A259" s="73" t="s">
        <v>203</v>
      </c>
      <c r="B259" s="86" t="str">
        <f>VLOOKUP(A259,Participanti!A:B,2,0)</f>
        <v>F</v>
      </c>
      <c r="C259" s="74">
        <v>8</v>
      </c>
      <c r="D259" s="75">
        <v>30</v>
      </c>
      <c r="E259" s="76">
        <v>0.12822916666666667</v>
      </c>
      <c r="F259" s="76">
        <v>0.17921296296296296</v>
      </c>
      <c r="G259" s="144">
        <f t="shared" si="189"/>
        <v>0.15372106481481482</v>
      </c>
      <c r="H259" s="77">
        <v>80</v>
      </c>
      <c r="I259" s="17">
        <f t="shared" si="190"/>
        <v>5.1240354938271605E-3</v>
      </c>
      <c r="J259" s="115">
        <f t="shared" si="191"/>
        <v>5</v>
      </c>
      <c r="K259" s="86">
        <f>IF(J259=0,0,IF(B259="F",VLOOKUP(I259,Barem!$G$2:$H$11,2,1),VLOOKUP(I259,Barem!$G$12:$H$21,2,1)))</f>
        <v>1</v>
      </c>
      <c r="L259" s="119" t="s">
        <v>109</v>
      </c>
      <c r="M259" s="14">
        <f t="shared" si="192"/>
        <v>0.75</v>
      </c>
      <c r="N259" s="14">
        <f t="shared" si="193"/>
        <v>0.25</v>
      </c>
      <c r="O259" s="55">
        <f t="shared" si="194"/>
        <v>0</v>
      </c>
      <c r="P259" s="31">
        <f>IF(D259&gt;21,VLOOKUP(D259,Barem!$S$1:$T$141,2,1),0)</f>
        <v>0.4</v>
      </c>
      <c r="Q259" s="31">
        <f>IF(D259&lt;1.609,0,IF(B259="F",VLOOKUP(I259,Barem!$W$2:$Y$13,2,1),VLOOKUP(I259,Barem!$W$14:$Y$25,2,1)))</f>
        <v>0</v>
      </c>
      <c r="R259" s="31">
        <f>VLOOKUP(A259,Participanti!A:C,3,0)</f>
        <v>0</v>
      </c>
      <c r="S259" s="25">
        <f t="shared" si="195"/>
        <v>4.4000000000000004</v>
      </c>
      <c r="T259" s="95">
        <v>44380</v>
      </c>
      <c r="U259" s="13">
        <f t="shared" si="196"/>
        <v>1</v>
      </c>
      <c r="V259" s="86" t="str">
        <f>VLOOKUP(A259,Data_echipe!A:U,21,0)</f>
        <v>UltrașiiSYR</v>
      </c>
      <c r="X259" s="27">
        <f t="shared" ref="X259:X319" si="197">IF(K259&gt;0,1,0)</f>
        <v>1</v>
      </c>
    </row>
    <row r="260" spans="1:24" x14ac:dyDescent="0.25">
      <c r="A260" s="73" t="s">
        <v>102</v>
      </c>
      <c r="B260" s="86" t="str">
        <f>VLOOKUP(A260,Participanti!A:B,2,0)</f>
        <v>M</v>
      </c>
      <c r="C260" s="74">
        <v>8</v>
      </c>
      <c r="D260" s="75">
        <v>17.010000000000002</v>
      </c>
      <c r="E260" s="76">
        <v>5.8159722222222217E-2</v>
      </c>
      <c r="F260" s="76">
        <v>5.8356481481481481E-2</v>
      </c>
      <c r="G260" s="144">
        <f t="shared" si="189"/>
        <v>5.8258101851851846E-2</v>
      </c>
      <c r="H260" s="77">
        <v>524</v>
      </c>
      <c r="I260" s="17">
        <f t="shared" si="190"/>
        <v>3.4249325015785915E-3</v>
      </c>
      <c r="J260" s="115">
        <f t="shared" si="191"/>
        <v>4.05</v>
      </c>
      <c r="K260" s="86">
        <f>IF(J260=0,0,IF(B260="F",VLOOKUP(I260,Barem!$G$2:$H$11,2,1),VLOOKUP(I260,Barem!$G$12:$H$21,2,1)))</f>
        <v>3</v>
      </c>
      <c r="L260" s="119" t="s">
        <v>109</v>
      </c>
      <c r="M260" s="14">
        <f t="shared" si="192"/>
        <v>0.75</v>
      </c>
      <c r="N260" s="14">
        <f t="shared" si="193"/>
        <v>0.25</v>
      </c>
      <c r="O260" s="55">
        <f t="shared" si="194"/>
        <v>0.34933333333333333</v>
      </c>
      <c r="P260" s="31">
        <f>IF(D260&gt;21,VLOOKUP(D260,Barem!$S$1:$T$141,2,1),0)</f>
        <v>0</v>
      </c>
      <c r="Q260" s="31">
        <f>IF(D260&lt;1.609,0,IF(B260="F",VLOOKUP(I260,Barem!$W$2:$Y$13,2,1),VLOOKUP(I260,Barem!$W$14:$Y$25,2,1)))</f>
        <v>0</v>
      </c>
      <c r="R260" s="31">
        <f>VLOOKUP(A260,Participanti!A:C,3,0)</f>
        <v>0</v>
      </c>
      <c r="S260" s="25">
        <f t="shared" si="195"/>
        <v>4.1368333333333327</v>
      </c>
      <c r="T260" s="95">
        <v>44381</v>
      </c>
      <c r="U260" s="13">
        <f t="shared" si="196"/>
        <v>1</v>
      </c>
      <c r="V260" s="86" t="str">
        <f>VLOOKUP(A260,Data_echipe!A:U,21,0)</f>
        <v>Flower power</v>
      </c>
      <c r="X260" s="27">
        <f t="shared" si="197"/>
        <v>1</v>
      </c>
    </row>
    <row r="261" spans="1:24" x14ac:dyDescent="0.25">
      <c r="A261" s="73" t="s">
        <v>66</v>
      </c>
      <c r="B261" s="86" t="str">
        <f>VLOOKUP(A261,Participanti!A:B,2,0)</f>
        <v>F</v>
      </c>
      <c r="C261" s="74">
        <v>8</v>
      </c>
      <c r="D261" s="75">
        <v>10.75</v>
      </c>
      <c r="E261" s="76">
        <v>5.1145833333333335E-2</v>
      </c>
      <c r="F261" s="76">
        <v>5.3576388888888889E-2</v>
      </c>
      <c r="G261" s="144">
        <f t="shared" si="189"/>
        <v>5.2361111111111108E-2</v>
      </c>
      <c r="H261" s="77">
        <v>34</v>
      </c>
      <c r="I261" s="17">
        <f t="shared" si="190"/>
        <v>4.8708010335917311E-3</v>
      </c>
      <c r="J261" s="115">
        <f t="shared" si="191"/>
        <v>2.6875</v>
      </c>
      <c r="K261" s="86">
        <f>IF(J261=0,0,IF(B261="F",VLOOKUP(I261,Barem!$G$2:$H$11,2,1),VLOOKUP(I261,Barem!$G$12:$H$21,2,1)))</f>
        <v>1</v>
      </c>
      <c r="L261" s="74" t="str">
        <f>VLOOKUP(C261,Barem!L:Q,6,0)</f>
        <v>V</v>
      </c>
      <c r="M261" s="14">
        <f t="shared" si="192"/>
        <v>0.25</v>
      </c>
      <c r="N261" s="14">
        <f t="shared" si="193"/>
        <v>0.75</v>
      </c>
      <c r="O261" s="55">
        <f t="shared" si="194"/>
        <v>0</v>
      </c>
      <c r="P261" s="31">
        <f>IF(D261&gt;21,VLOOKUP(D261,Barem!$S$1:$T$141,2,1),0)</f>
        <v>0</v>
      </c>
      <c r="Q261" s="31">
        <f>IF(D261&lt;1.609,0,IF(B261="F",VLOOKUP(I261,Barem!$W$2:$Y$13,2,1),VLOOKUP(I261,Barem!$W$14:$Y$25,2,1)))</f>
        <v>0</v>
      </c>
      <c r="R261" s="31">
        <f>VLOOKUP(A261,Participanti!A:C,3,0)</f>
        <v>0.7</v>
      </c>
      <c r="S261" s="25">
        <f t="shared" si="195"/>
        <v>2.1218750000000002</v>
      </c>
      <c r="T261" s="95">
        <v>44381</v>
      </c>
      <c r="U261" s="13">
        <f t="shared" si="196"/>
        <v>1</v>
      </c>
      <c r="V261" s="86" t="str">
        <f>VLOOKUP(A261,Data_echipe!A:U,21,0)</f>
        <v>Flower power</v>
      </c>
      <c r="X261" s="27">
        <f t="shared" si="197"/>
        <v>1</v>
      </c>
    </row>
    <row r="262" spans="1:24" x14ac:dyDescent="0.25">
      <c r="A262" s="73" t="s">
        <v>153</v>
      </c>
      <c r="B262" s="86" t="str">
        <f>VLOOKUP(A262,Participanti!A:B,2,0)</f>
        <v>F</v>
      </c>
      <c r="C262" s="74">
        <v>8</v>
      </c>
      <c r="D262" s="75">
        <v>10.02</v>
      </c>
      <c r="E262" s="76">
        <v>4.2002314814814812E-2</v>
      </c>
      <c r="F262" s="76">
        <v>4.3171296296296298E-2</v>
      </c>
      <c r="G262" s="144">
        <f t="shared" si="189"/>
        <v>4.2586805555555551E-2</v>
      </c>
      <c r="H262" s="77">
        <v>106</v>
      </c>
      <c r="I262" s="17">
        <f t="shared" si="190"/>
        <v>4.2501801951652252E-3</v>
      </c>
      <c r="J262" s="115">
        <f t="shared" si="191"/>
        <v>2.5049999999999999</v>
      </c>
      <c r="K262" s="86">
        <f>IF(J262=0,0,IF(B262="F",VLOOKUP(I262,Barem!$G$2:$H$11,2,1),VLOOKUP(I262,Barem!$G$12:$H$21,2,1)))</f>
        <v>1.5</v>
      </c>
      <c r="L262" s="119" t="s">
        <v>109</v>
      </c>
      <c r="M262" s="14">
        <f t="shared" si="192"/>
        <v>0.75</v>
      </c>
      <c r="N262" s="14">
        <f t="shared" si="193"/>
        <v>0.25</v>
      </c>
      <c r="O262" s="55">
        <f t="shared" si="194"/>
        <v>7.0666666666666669E-2</v>
      </c>
      <c r="P262" s="31">
        <f>IF(D262&gt;21,VLOOKUP(D262,Barem!$S$1:$T$141,2,1),0)</f>
        <v>0</v>
      </c>
      <c r="Q262" s="31">
        <f>IF(D262&lt;1.609,0,IF(B262="F",VLOOKUP(I262,Barem!$W$2:$Y$13,2,1),VLOOKUP(I262,Barem!$W$14:$Y$25,2,1)))</f>
        <v>0</v>
      </c>
      <c r="R262" s="31">
        <f>VLOOKUP(A262,Participanti!A:C,3,0)</f>
        <v>0</v>
      </c>
      <c r="S262" s="25">
        <f t="shared" si="195"/>
        <v>2.324416666666667</v>
      </c>
      <c r="T262" s="95">
        <v>44378</v>
      </c>
      <c r="U262" s="13">
        <f t="shared" si="196"/>
        <v>1</v>
      </c>
      <c r="V262" s="86" t="str">
        <f>VLOOKUP(A262,Data_echipe!A:U,21,0)</f>
        <v>Flower power</v>
      </c>
      <c r="X262" s="27">
        <f t="shared" si="197"/>
        <v>1</v>
      </c>
    </row>
    <row r="263" spans="1:24" x14ac:dyDescent="0.25">
      <c r="A263" s="73" t="s">
        <v>132</v>
      </c>
      <c r="B263" s="86" t="str">
        <f>VLOOKUP(A263,Participanti!A:B,2,0)</f>
        <v>M</v>
      </c>
      <c r="C263" s="74">
        <v>8</v>
      </c>
      <c r="D263" s="75"/>
      <c r="E263" s="76"/>
      <c r="F263" s="76"/>
      <c r="G263" s="144"/>
      <c r="H263" s="77"/>
      <c r="I263" s="17"/>
      <c r="J263" s="115"/>
      <c r="K263" s="86"/>
      <c r="L263" s="74"/>
      <c r="M263" s="14"/>
      <c r="N263" s="14"/>
      <c r="O263" s="55"/>
      <c r="S263" s="143">
        <v>1.5</v>
      </c>
      <c r="T263" s="95"/>
      <c r="U263" s="13">
        <f t="shared" si="196"/>
        <v>1</v>
      </c>
      <c r="V263" s="86" t="str">
        <f>VLOOKUP(A263,Data_echipe!A:U,21,0)</f>
        <v>Flower power</v>
      </c>
      <c r="X263" s="27">
        <f t="shared" si="197"/>
        <v>0</v>
      </c>
    </row>
    <row r="264" spans="1:24" x14ac:dyDescent="0.25">
      <c r="A264" s="73" t="s">
        <v>67</v>
      </c>
      <c r="B264" s="86" t="str">
        <f>VLOOKUP(A264,Participanti!A:B,2,0)</f>
        <v>M</v>
      </c>
      <c r="C264" s="74">
        <v>8</v>
      </c>
      <c r="D264" s="75">
        <v>5.15</v>
      </c>
      <c r="E264" s="76">
        <v>1.53125E-2</v>
      </c>
      <c r="F264" s="76">
        <v>1.53125E-2</v>
      </c>
      <c r="G264" s="144">
        <f t="shared" si="189"/>
        <v>1.53125E-2</v>
      </c>
      <c r="H264" s="77">
        <v>4</v>
      </c>
      <c r="I264" s="17">
        <f t="shared" si="190"/>
        <v>2.9733009708737862E-3</v>
      </c>
      <c r="J264" s="115">
        <f t="shared" si="191"/>
        <v>1.2261904761904763</v>
      </c>
      <c r="K264" s="86">
        <f>IF(J264=0,0,IF(B264="F",VLOOKUP(I264,Barem!$G$2:$H$11,2,1),VLOOKUP(I264,Barem!$G$12:$H$21,2,1)))</f>
        <v>4</v>
      </c>
      <c r="L264" s="74" t="str">
        <f>VLOOKUP(C264,Barem!L:Q,6,0)</f>
        <v>V</v>
      </c>
      <c r="M264" s="14">
        <f t="shared" si="192"/>
        <v>0.25</v>
      </c>
      <c r="N264" s="14">
        <f t="shared" si="193"/>
        <v>0.75</v>
      </c>
      <c r="O264" s="55">
        <f t="shared" si="194"/>
        <v>0</v>
      </c>
      <c r="P264" s="31">
        <f>IF(D264&gt;21,VLOOKUP(D264,Barem!$S$1:$T$141,2,1),0)</f>
        <v>0</v>
      </c>
      <c r="Q264" s="31">
        <f>IF(D264&lt;1.609,0,IF(B264="F",VLOOKUP(I264,Barem!$W$2:$Y$13,2,1),VLOOKUP(I264,Barem!$W$14:$Y$25,2,1)))</f>
        <v>0</v>
      </c>
      <c r="R264" s="31">
        <f>VLOOKUP(A264,Participanti!A:C,3,0)</f>
        <v>0</v>
      </c>
      <c r="S264" s="25">
        <f t="shared" si="195"/>
        <v>3.3065476190476191</v>
      </c>
      <c r="T264" s="95">
        <v>44381</v>
      </c>
      <c r="U264" s="13">
        <f t="shared" si="196"/>
        <v>1</v>
      </c>
      <c r="V264" s="86" t="str">
        <f>VLOOKUP(A264,Data_echipe!A:U,21,0)</f>
        <v>Flower power</v>
      </c>
      <c r="X264" s="27">
        <f t="shared" si="197"/>
        <v>1</v>
      </c>
    </row>
    <row r="265" spans="1:24" x14ac:dyDescent="0.25">
      <c r="A265" s="73" t="s">
        <v>52</v>
      </c>
      <c r="B265" s="86" t="str">
        <f>VLOOKUP(A265,Participanti!A:B,2,0)</f>
        <v>M</v>
      </c>
      <c r="C265" s="74">
        <v>8</v>
      </c>
      <c r="D265" s="75">
        <v>12.26</v>
      </c>
      <c r="E265" s="76">
        <v>4.780092592592592E-2</v>
      </c>
      <c r="F265" s="76">
        <v>4.8483796296296296E-2</v>
      </c>
      <c r="G265" s="144">
        <f t="shared" ref="G265" si="198">AVERAGE(E265:F265)</f>
        <v>4.8142361111111108E-2</v>
      </c>
      <c r="H265" s="77">
        <v>7</v>
      </c>
      <c r="I265" s="17">
        <f t="shared" ref="I265" si="199">G265/D265</f>
        <v>3.9267831248867135E-3</v>
      </c>
      <c r="J265" s="115">
        <f t="shared" ref="J265" si="200">IF(B265="F",IF(D265&lt;2.5,0,IF(D265&gt;19.99,5,D265/4)),IF(D265&lt;3,0, IF(D265&gt;20.99,5,D265/4.2)))</f>
        <v>2.9190476190476189</v>
      </c>
      <c r="K265" s="86">
        <f>IF(J265=0,0,IF(B265="F",VLOOKUP(I265,Barem!$G$2:$H$11,2,1),VLOOKUP(I265,Barem!$G$12:$H$21,2,1)))</f>
        <v>1.5</v>
      </c>
      <c r="L265" s="74" t="str">
        <f>VLOOKUP(C265,Barem!L:Q,6,0)</f>
        <v>V</v>
      </c>
      <c r="M265" s="14">
        <f t="shared" ref="M265" si="201">IF(OR(L265="P1",L265="P2",L265="P3"),"",IF(C265=15,0.5,IF(L265="D",0.75,0.25)))</f>
        <v>0.25</v>
      </c>
      <c r="N265" s="14">
        <f t="shared" ref="N265" si="202">IF(OR(L265="P1",L265="P2",L265="P3"),"",IF(C265=15,0.5,IF(L265="V",0.75,0.25)))</f>
        <v>0.75</v>
      </c>
      <c r="O265" s="55">
        <f t="shared" ref="O265" si="203">IF(H265&lt;-49,H265/1500,IF(H265&gt;99,H265/1500,0))</f>
        <v>0</v>
      </c>
      <c r="P265" s="31">
        <f>IF(D265&gt;21,VLOOKUP(D265,Barem!$S$1:$T$141,2,1),0)</f>
        <v>0</v>
      </c>
      <c r="Q265" s="31">
        <f>IF(D265&lt;1.609,0,IF(B265="F",VLOOKUP(I265,Barem!$W$2:$Y$13,2,1),VLOOKUP(I265,Barem!$W$14:$Y$25,2,1)))</f>
        <v>0</v>
      </c>
      <c r="R265" s="31">
        <f>VLOOKUP(A265,Participanti!A:C,3,0)</f>
        <v>0</v>
      </c>
      <c r="S265" s="25">
        <f t="shared" ref="S265" si="204">J265*M265+K265*N265+O265+P265+Q265+R265</f>
        <v>1.8547619047619048</v>
      </c>
      <c r="T265" s="95">
        <v>44381</v>
      </c>
      <c r="U265" s="13">
        <f t="shared" si="196"/>
        <v>1</v>
      </c>
      <c r="V265" s="86" t="e">
        <f>VLOOKUP(A265,Data_echipe!A:U,21,0)</f>
        <v>#N/A</v>
      </c>
      <c r="X265" s="27">
        <f t="shared" si="197"/>
        <v>1</v>
      </c>
    </row>
    <row r="266" spans="1:24" x14ac:dyDescent="0.25">
      <c r="A266" s="73" t="s">
        <v>220</v>
      </c>
      <c r="B266" s="86" t="str">
        <f>VLOOKUP(A266,Participanti!A:B,2,0)</f>
        <v>M</v>
      </c>
      <c r="C266" s="74">
        <v>8</v>
      </c>
      <c r="D266" s="75">
        <v>33.04</v>
      </c>
      <c r="E266" s="76">
        <v>9.7083333333333341E-2</v>
      </c>
      <c r="F266" s="76">
        <v>9.7083333333333341E-2</v>
      </c>
      <c r="G266" s="144">
        <f t="shared" si="189"/>
        <v>9.7083333333333341E-2</v>
      </c>
      <c r="H266" s="77">
        <v>181</v>
      </c>
      <c r="I266" s="17">
        <f t="shared" si="190"/>
        <v>2.9383575464083942E-3</v>
      </c>
      <c r="J266" s="115">
        <f t="shared" si="191"/>
        <v>5</v>
      </c>
      <c r="K266" s="86">
        <f>IF(J266=0,0,IF(B266="F",VLOOKUP(I266,Barem!$G$2:$H$11,2,1),VLOOKUP(I266,Barem!$G$12:$H$21,2,1)))</f>
        <v>4.5</v>
      </c>
      <c r="L266" s="119" t="s">
        <v>109</v>
      </c>
      <c r="M266" s="14">
        <f t="shared" si="192"/>
        <v>0.75</v>
      </c>
      <c r="N266" s="14">
        <f t="shared" si="193"/>
        <v>0.25</v>
      </c>
      <c r="O266" s="55">
        <f t="shared" si="194"/>
        <v>0.12066666666666667</v>
      </c>
      <c r="P266" s="31">
        <f>IF(D266&gt;21,VLOOKUP(D266,Barem!$S$1:$T$141,2,1),0)</f>
        <v>0.6</v>
      </c>
      <c r="Q266" s="31">
        <f>IF(D266&lt;1.609,0,IF(B266="F",VLOOKUP(I266,Barem!$W$2:$Y$13,2,1),VLOOKUP(I266,Barem!$W$14:$Y$25,2,1)))</f>
        <v>0</v>
      </c>
      <c r="R266" s="31">
        <f>VLOOKUP(A266,Participanti!A:C,3,0)</f>
        <v>0</v>
      </c>
      <c r="S266" s="25">
        <f t="shared" si="195"/>
        <v>5.5956666666666663</v>
      </c>
      <c r="T266" s="95">
        <v>44380</v>
      </c>
      <c r="U266" s="13">
        <f t="shared" si="196"/>
        <v>1</v>
      </c>
      <c r="V266" s="86" t="e">
        <f>VLOOKUP(A266,Data_echipe!A:U,21,0)</f>
        <v>#N/A</v>
      </c>
      <c r="X266" s="27">
        <f t="shared" si="197"/>
        <v>1</v>
      </c>
    </row>
    <row r="267" spans="1:24" x14ac:dyDescent="0.25">
      <c r="A267" s="73" t="s">
        <v>111</v>
      </c>
      <c r="B267" s="86" t="str">
        <f>VLOOKUP(A267,Participanti!A:B,2,0)</f>
        <v>M</v>
      </c>
      <c r="C267" s="74">
        <v>8</v>
      </c>
      <c r="D267" s="75">
        <v>23.1</v>
      </c>
      <c r="E267" s="76">
        <v>7.5972222222222219E-2</v>
      </c>
      <c r="F267" s="76">
        <v>8.0648148148148149E-2</v>
      </c>
      <c r="G267" s="144">
        <f t="shared" si="189"/>
        <v>7.8310185185185177E-2</v>
      </c>
      <c r="H267" s="77">
        <v>21</v>
      </c>
      <c r="I267" s="17">
        <f t="shared" si="190"/>
        <v>3.3900513067179729E-3</v>
      </c>
      <c r="J267" s="115">
        <f t="shared" si="191"/>
        <v>5</v>
      </c>
      <c r="K267" s="86">
        <f>IF(J267=0,0,IF(B267="F",VLOOKUP(I267,Barem!$G$2:$H$11,2,1),VLOOKUP(I267,Barem!$G$12:$H$21,2,1)))</f>
        <v>3</v>
      </c>
      <c r="L267" s="74" t="str">
        <f>VLOOKUP(C267,Barem!L:Q,6,0)</f>
        <v>V</v>
      </c>
      <c r="M267" s="14">
        <f t="shared" si="192"/>
        <v>0.25</v>
      </c>
      <c r="N267" s="14">
        <f t="shared" si="193"/>
        <v>0.75</v>
      </c>
      <c r="O267" s="55">
        <f t="shared" si="194"/>
        <v>0</v>
      </c>
      <c r="P267" s="31">
        <f>IF(D267&gt;21,VLOOKUP(D267,Barem!$S$1:$T$141,2,1),0)</f>
        <v>0.1</v>
      </c>
      <c r="Q267" s="31">
        <f>IF(D267&lt;1.609,0,IF(B267="F",VLOOKUP(I267,Barem!$W$2:$Y$13,2,1),VLOOKUP(I267,Barem!$W$14:$Y$25,2,1)))</f>
        <v>0</v>
      </c>
      <c r="R267" s="31">
        <f>VLOOKUP(A267,Participanti!A:C,3,0)</f>
        <v>0</v>
      </c>
      <c r="S267" s="25">
        <f t="shared" si="195"/>
        <v>3.6</v>
      </c>
      <c r="T267" s="95">
        <v>44380</v>
      </c>
      <c r="U267" s="13">
        <f t="shared" si="196"/>
        <v>1</v>
      </c>
      <c r="V267" s="86" t="str">
        <f>VLOOKUP(A267,Data_echipe!A:U,21,0)</f>
        <v>UltrașiiSYR</v>
      </c>
      <c r="X267" s="27">
        <f t="shared" si="197"/>
        <v>1</v>
      </c>
    </row>
    <row r="268" spans="1:24" x14ac:dyDescent="0.25">
      <c r="A268" s="73" t="s">
        <v>119</v>
      </c>
      <c r="B268" s="86" t="str">
        <f>VLOOKUP(A268,Participanti!A:B,2,0)</f>
        <v>M</v>
      </c>
      <c r="C268" s="74">
        <v>8</v>
      </c>
      <c r="D268" s="75">
        <v>11.41</v>
      </c>
      <c r="E268" s="76">
        <v>3.7743055555555557E-2</v>
      </c>
      <c r="F268" s="76">
        <v>3.982638888888889E-2</v>
      </c>
      <c r="G268" s="144">
        <f t="shared" si="189"/>
        <v>3.878472222222222E-2</v>
      </c>
      <c r="H268" s="77">
        <v>17</v>
      </c>
      <c r="I268" s="17">
        <f t="shared" si="190"/>
        <v>3.3991868731132534E-3</v>
      </c>
      <c r="J268" s="115">
        <f t="shared" si="191"/>
        <v>2.7166666666666668</v>
      </c>
      <c r="K268" s="86">
        <f>IF(J268=0,0,IF(B268="F",VLOOKUP(I268,Barem!$G$2:$H$11,2,1),VLOOKUP(I268,Barem!$G$12:$H$21,2,1)))</f>
        <v>3</v>
      </c>
      <c r="L268" s="119" t="s">
        <v>109</v>
      </c>
      <c r="M268" s="14">
        <f t="shared" si="192"/>
        <v>0.75</v>
      </c>
      <c r="N268" s="14">
        <f t="shared" si="193"/>
        <v>0.25</v>
      </c>
      <c r="O268" s="55">
        <f t="shared" si="194"/>
        <v>0</v>
      </c>
      <c r="P268" s="31">
        <f>IF(D268&gt;21,VLOOKUP(D268,Barem!$S$1:$T$141,2,1),0)</f>
        <v>0</v>
      </c>
      <c r="Q268" s="31">
        <f>IF(D268&lt;1.609,0,IF(B268="F",VLOOKUP(I268,Barem!$W$2:$Y$13,2,1),VLOOKUP(I268,Barem!$W$14:$Y$25,2,1)))</f>
        <v>0</v>
      </c>
      <c r="R268" s="31">
        <f>VLOOKUP(A268,Participanti!A:C,3,0)</f>
        <v>0</v>
      </c>
      <c r="S268" s="25">
        <f t="shared" si="195"/>
        <v>2.7875000000000001</v>
      </c>
      <c r="T268" s="95">
        <v>44376</v>
      </c>
      <c r="U268" s="13">
        <f t="shared" si="196"/>
        <v>1</v>
      </c>
      <c r="V268" s="86" t="str">
        <f>VLOOKUP(A268,Data_echipe!A:U,21,0)</f>
        <v>Flower power</v>
      </c>
      <c r="X268" s="27">
        <f t="shared" si="197"/>
        <v>1</v>
      </c>
    </row>
    <row r="269" spans="1:24" x14ac:dyDescent="0.25">
      <c r="A269" s="73" t="s">
        <v>103</v>
      </c>
      <c r="B269" s="86" t="str">
        <f>VLOOKUP(A269,Participanti!A:B,2,0)</f>
        <v>F</v>
      </c>
      <c r="C269" s="74">
        <v>8</v>
      </c>
      <c r="D269" s="75">
        <v>3</v>
      </c>
      <c r="E269" s="76">
        <v>1.082175925925926E-2</v>
      </c>
      <c r="F269" s="76">
        <v>1.0902777777777777E-2</v>
      </c>
      <c r="G269" s="144">
        <f t="shared" si="189"/>
        <v>1.0862268518518518E-2</v>
      </c>
      <c r="H269" s="77">
        <v>0</v>
      </c>
      <c r="I269" s="17">
        <f t="shared" si="190"/>
        <v>3.6207561728395059E-3</v>
      </c>
      <c r="J269" s="115">
        <f t="shared" si="191"/>
        <v>0.75</v>
      </c>
      <c r="K269" s="86">
        <f>IF(J269=0,0,IF(B269="F",VLOOKUP(I269,Barem!$G$2:$H$11,2,1),VLOOKUP(I269,Barem!$G$12:$H$21,2,1)))</f>
        <v>3.5</v>
      </c>
      <c r="L269" s="74" t="str">
        <f>VLOOKUP(C269,Barem!L:Q,6,0)</f>
        <v>V</v>
      </c>
      <c r="M269" s="14">
        <f t="shared" si="192"/>
        <v>0.25</v>
      </c>
      <c r="N269" s="14">
        <f t="shared" si="193"/>
        <v>0.75</v>
      </c>
      <c r="O269" s="55">
        <f t="shared" si="194"/>
        <v>0</v>
      </c>
      <c r="P269" s="31">
        <f>IF(D269&gt;21,VLOOKUP(D269,Barem!$S$1:$T$141,2,1),0)</f>
        <v>0</v>
      </c>
      <c r="Q269" s="31">
        <f>IF(D269&lt;1.609,0,IF(B269="F",VLOOKUP(I269,Barem!$W$2:$Y$13,2,1),VLOOKUP(I269,Barem!$W$14:$Y$25,2,1)))</f>
        <v>0</v>
      </c>
      <c r="R269" s="31">
        <f>VLOOKUP(A269,Participanti!A:C,3,0)</f>
        <v>0</v>
      </c>
      <c r="S269" s="25">
        <f t="shared" si="195"/>
        <v>2.8125</v>
      </c>
      <c r="T269" s="95">
        <v>44381</v>
      </c>
      <c r="U269" s="13">
        <f t="shared" si="196"/>
        <v>1</v>
      </c>
      <c r="V269" s="86" t="str">
        <f>VLOOKUP(A269,Data_echipe!A:U,21,0)</f>
        <v>UltrașiiSYR</v>
      </c>
      <c r="X269" s="27">
        <f t="shared" si="197"/>
        <v>1</v>
      </c>
    </row>
    <row r="270" spans="1:24" x14ac:dyDescent="0.25">
      <c r="A270" s="73" t="s">
        <v>157</v>
      </c>
      <c r="B270" s="86" t="str">
        <f>VLOOKUP(A270,Participanti!A:B,2,0)</f>
        <v>F</v>
      </c>
      <c r="C270" s="74">
        <v>8</v>
      </c>
      <c r="D270" s="75">
        <v>12.05</v>
      </c>
      <c r="E270" s="76">
        <v>8.3784722222222219E-2</v>
      </c>
      <c r="F270" s="76">
        <v>8.6597222222222214E-2</v>
      </c>
      <c r="G270" s="144">
        <f t="shared" si="189"/>
        <v>8.5190972222222217E-2</v>
      </c>
      <c r="H270" s="77">
        <v>710</v>
      </c>
      <c r="I270" s="17">
        <f t="shared" si="190"/>
        <v>7.069790225910557E-3</v>
      </c>
      <c r="J270" s="115">
        <f t="shared" si="191"/>
        <v>3.0125000000000002</v>
      </c>
      <c r="K270" s="86">
        <f>IF(J270=0,0,IF(B270="F",VLOOKUP(I270,Barem!$G$2:$H$11,2,1),VLOOKUP(I270,Barem!$G$12:$H$21,2,1)))</f>
        <v>0</v>
      </c>
      <c r="L270" s="119" t="s">
        <v>109</v>
      </c>
      <c r="M270" s="14">
        <f t="shared" si="192"/>
        <v>0.75</v>
      </c>
      <c r="N270" s="14">
        <f t="shared" si="193"/>
        <v>0.25</v>
      </c>
      <c r="O270" s="55">
        <f t="shared" si="194"/>
        <v>0.47333333333333333</v>
      </c>
      <c r="P270" s="31">
        <f>IF(D270&gt;21,VLOOKUP(D270,Barem!$S$1:$T$141,2,1),0)</f>
        <v>0</v>
      </c>
      <c r="Q270" s="31">
        <f>IF(D270&lt;1.609,0,IF(B270="F",VLOOKUP(I270,Barem!$W$2:$Y$13,2,1),VLOOKUP(I270,Barem!$W$14:$Y$25,2,1)))</f>
        <v>0</v>
      </c>
      <c r="R270" s="31">
        <f>VLOOKUP(A270,Participanti!A:C,3,0)</f>
        <v>0</v>
      </c>
      <c r="S270" s="25">
        <f t="shared" si="195"/>
        <v>2.7327083333333335</v>
      </c>
      <c r="T270" s="95">
        <v>44380</v>
      </c>
      <c r="U270" s="13">
        <f t="shared" si="196"/>
        <v>1</v>
      </c>
      <c r="V270" s="86" t="str">
        <f>VLOOKUP(A270,Data_echipe!A:U,21,0)</f>
        <v>Flower power</v>
      </c>
      <c r="X270" s="27">
        <f t="shared" si="197"/>
        <v>0</v>
      </c>
    </row>
    <row r="271" spans="1:24" x14ac:dyDescent="0.25">
      <c r="A271" s="73" t="s">
        <v>53</v>
      </c>
      <c r="B271" s="86" t="str">
        <f>VLOOKUP(A271,Participanti!A:B,2,0)</f>
        <v>M</v>
      </c>
      <c r="C271" s="74">
        <v>8</v>
      </c>
      <c r="D271" s="75">
        <v>25.01</v>
      </c>
      <c r="E271" s="76">
        <v>9.5625000000000002E-2</v>
      </c>
      <c r="F271" s="76">
        <v>0.10045138888888888</v>
      </c>
      <c r="G271" s="144">
        <f t="shared" si="189"/>
        <v>9.8038194444444449E-2</v>
      </c>
      <c r="H271" s="77">
        <v>676</v>
      </c>
      <c r="I271" s="17">
        <f t="shared" si="190"/>
        <v>3.9199597938602334E-3</v>
      </c>
      <c r="J271" s="115">
        <f t="shared" si="191"/>
        <v>5</v>
      </c>
      <c r="K271" s="86">
        <f>IF(J271=0,0,IF(B271="F",VLOOKUP(I271,Barem!$G$2:$H$11,2,1),VLOOKUP(I271,Barem!$G$12:$H$21,2,1)))</f>
        <v>1.5</v>
      </c>
      <c r="L271" s="119" t="s">
        <v>109</v>
      </c>
      <c r="M271" s="14">
        <f t="shared" si="192"/>
        <v>0.75</v>
      </c>
      <c r="N271" s="14">
        <f t="shared" si="193"/>
        <v>0.25</v>
      </c>
      <c r="O271" s="55">
        <f t="shared" si="194"/>
        <v>0.45066666666666666</v>
      </c>
      <c r="P271" s="31">
        <f>IF(D271&gt;21,VLOOKUP(D271,Barem!$S$1:$T$141,2,1),0)</f>
        <v>0.2</v>
      </c>
      <c r="Q271" s="31">
        <f>IF(D271&lt;1.609,0,IF(B271="F",VLOOKUP(I271,Barem!$W$2:$Y$13,2,1),VLOOKUP(I271,Barem!$W$14:$Y$25,2,1)))</f>
        <v>0</v>
      </c>
      <c r="R271" s="31">
        <f>VLOOKUP(A271,Participanti!A:C,3,0)</f>
        <v>0</v>
      </c>
      <c r="S271" s="25">
        <f t="shared" si="195"/>
        <v>4.7756666666666669</v>
      </c>
      <c r="T271" s="95">
        <v>44380</v>
      </c>
      <c r="U271" s="13">
        <f t="shared" si="196"/>
        <v>1</v>
      </c>
      <c r="V271" s="86" t="str">
        <f>VLOOKUP(A271,Data_echipe!A:U,21,0)</f>
        <v>UltrașiiSYR</v>
      </c>
      <c r="X271" s="27">
        <f t="shared" si="197"/>
        <v>1</v>
      </c>
    </row>
    <row r="272" spans="1:24" x14ac:dyDescent="0.25">
      <c r="A272" s="120" t="s">
        <v>213</v>
      </c>
      <c r="B272" s="121" t="str">
        <f>VLOOKUP(A272,Participanti!A:B,2,0)</f>
        <v>F</v>
      </c>
      <c r="C272" s="122">
        <v>8</v>
      </c>
      <c r="D272" s="123">
        <v>5.67</v>
      </c>
      <c r="E272" s="124">
        <v>2.4884259259259259E-2</v>
      </c>
      <c r="F272" s="124">
        <v>4.2002314814814812E-2</v>
      </c>
      <c r="G272" s="145">
        <f t="shared" si="189"/>
        <v>3.3443287037037035E-2</v>
      </c>
      <c r="H272" s="125">
        <v>16</v>
      </c>
      <c r="I272" s="126">
        <f t="shared" si="190"/>
        <v>5.8982869553857202E-3</v>
      </c>
      <c r="J272" s="127">
        <f t="shared" si="191"/>
        <v>1.4175</v>
      </c>
      <c r="K272" s="121">
        <f>IF(J272=0,0,IF(B272="F",VLOOKUP(I272,Barem!$G$2:$H$11,2,1),VLOOKUP(I272,Barem!$G$12:$H$21,2,1)))</f>
        <v>1</v>
      </c>
      <c r="L272" s="135" t="s">
        <v>109</v>
      </c>
      <c r="M272" s="128">
        <f t="shared" si="192"/>
        <v>0.75</v>
      </c>
      <c r="N272" s="128">
        <f t="shared" si="193"/>
        <v>0.25</v>
      </c>
      <c r="O272" s="129">
        <f t="shared" si="194"/>
        <v>0</v>
      </c>
      <c r="P272" s="130">
        <f>IF(D272&gt;21,VLOOKUP(D272,Barem!$S$1:$T$141,2,1),0)</f>
        <v>0</v>
      </c>
      <c r="Q272" s="130">
        <f>IF(D272&lt;1.609,0,IF(B272="F",VLOOKUP(I272,Barem!$W$2:$Y$13,2,1),VLOOKUP(I272,Barem!$W$14:$Y$25,2,1)))</f>
        <v>0</v>
      </c>
      <c r="R272" s="130">
        <f>VLOOKUP(A272,Participanti!A:C,3,0)</f>
        <v>0</v>
      </c>
      <c r="S272" s="131">
        <f t="shared" si="195"/>
        <v>1.3131249999999999</v>
      </c>
      <c r="T272" s="132">
        <v>44379</v>
      </c>
      <c r="U272" s="133">
        <f t="shared" si="196"/>
        <v>1</v>
      </c>
      <c r="V272" s="121" t="e">
        <f>VLOOKUP(A272,Data_echipe!A:U,21,0)</f>
        <v>#N/A</v>
      </c>
      <c r="W272" s="134"/>
      <c r="X272" s="27">
        <f t="shared" si="197"/>
        <v>1</v>
      </c>
    </row>
    <row r="273" spans="1:24" x14ac:dyDescent="0.25">
      <c r="A273" s="73" t="s">
        <v>49</v>
      </c>
      <c r="B273" s="86" t="str">
        <f>VLOOKUP(A273,Participanti!A:B,2,0)</f>
        <v>M</v>
      </c>
      <c r="C273" s="74">
        <v>9</v>
      </c>
      <c r="D273" s="75">
        <v>5.0199999999999996</v>
      </c>
      <c r="E273" s="76">
        <v>1.375E-2</v>
      </c>
      <c r="F273" s="76">
        <v>1.375E-2</v>
      </c>
      <c r="G273" s="144">
        <f>AVERAGE(E273:F273)</f>
        <v>1.375E-2</v>
      </c>
      <c r="H273" s="77">
        <v>29</v>
      </c>
      <c r="I273" s="17">
        <f>G273/D273</f>
        <v>2.7390438247011954E-3</v>
      </c>
      <c r="J273" s="115">
        <f>IF(B273="F",IF(D273&lt;2.5,0,IF(D273&gt;19.99,5,D273/4)),IF(D273&lt;3,0, IF(D273&gt;20.99,5,D273/4.2)))</f>
        <v>1.195238095238095</v>
      </c>
      <c r="K273" s="86">
        <f>IF(J273=0,0,IF(B273="F",VLOOKUP(I273,Barem!$G$2:$H$11,2,1),VLOOKUP(I273,Barem!$G$12:$H$21,2,1)))</f>
        <v>5</v>
      </c>
      <c r="L273" s="119" t="s">
        <v>110</v>
      </c>
      <c r="M273" s="14">
        <f>IF(OR(L273="P1",L273="P2",L273="P3"),"",IF(C273=15,0.5,IF(L273="D",0.75,0.25)))</f>
        <v>0.25</v>
      </c>
      <c r="N273" s="14">
        <f>IF(OR(L273="P1",L273="P2",L273="P3"),"",IF(C273=15,0.5,IF(L273="V",0.75,0.25)))</f>
        <v>0.75</v>
      </c>
      <c r="O273" s="55">
        <f>IF(H273&lt;-49,H273/1500,IF(H273&gt;99,H273/1500,0))</f>
        <v>0</v>
      </c>
      <c r="P273" s="31">
        <f>IF(D273&gt;21,VLOOKUP(D273,Barem!$S$1:$T$141,2,1),0)</f>
        <v>0</v>
      </c>
      <c r="Q273" s="31">
        <f>IF(D273&lt;1.609,0,IF(B273="F",VLOOKUP(I273,Barem!$W$2:$Y$13,2,1),VLOOKUP(I273,Barem!$W$14:$Y$25,2,1)))</f>
        <v>0.1</v>
      </c>
      <c r="R273" s="31">
        <f>VLOOKUP(A273,Participanti!A:C,3,0)</f>
        <v>0</v>
      </c>
      <c r="S273" s="25">
        <f>J273*M273+K273*N273+O273+P273+Q273+R273</f>
        <v>4.1488095238095237</v>
      </c>
      <c r="T273" s="95">
        <v>44385</v>
      </c>
      <c r="U273" s="13">
        <f t="shared" si="196"/>
        <v>1</v>
      </c>
      <c r="V273" s="86" t="str">
        <f>VLOOKUP(A273,Data_echipe!A:U,21,0)</f>
        <v>Flower power</v>
      </c>
      <c r="W273" s="27" t="s">
        <v>309</v>
      </c>
      <c r="X273" s="27">
        <f t="shared" si="197"/>
        <v>1</v>
      </c>
    </row>
    <row r="274" spans="1:24" x14ac:dyDescent="0.25">
      <c r="A274" s="73" t="s">
        <v>51</v>
      </c>
      <c r="B274" s="86" t="str">
        <f>VLOOKUP(A274,Participanti!A:B,2,0)</f>
        <v>M</v>
      </c>
      <c r="C274" s="74">
        <v>9</v>
      </c>
      <c r="D274" s="75">
        <v>23.45</v>
      </c>
      <c r="E274" s="76">
        <v>9.1111111111111101E-2</v>
      </c>
      <c r="F274" s="76">
        <v>9.4016203703703713E-2</v>
      </c>
      <c r="G274" s="144">
        <f t="shared" ref="G274:G296" si="205">AVERAGE(E274:F274)</f>
        <v>9.2563657407407407E-2</v>
      </c>
      <c r="H274" s="77">
        <v>102</v>
      </c>
      <c r="I274" s="17">
        <f t="shared" ref="I274:I296" si="206">G274/D274</f>
        <v>3.9472775013819792E-3</v>
      </c>
      <c r="J274" s="115">
        <f t="shared" ref="J274:J296" si="207">IF(B274="F",IF(D274&lt;2.5,0,IF(D274&gt;19.99,5,D274/4)),IF(D274&lt;3,0, IF(D274&gt;20.99,5,D274/4.2)))</f>
        <v>5</v>
      </c>
      <c r="K274" s="86">
        <f>IF(J274=0,0,IF(B274="F",VLOOKUP(I274,Barem!$G$2:$H$11,2,1),VLOOKUP(I274,Barem!$G$12:$H$21,2,1)))</f>
        <v>1.5</v>
      </c>
      <c r="L274" s="119" t="s">
        <v>110</v>
      </c>
      <c r="M274" s="14">
        <f t="shared" ref="M274:M296" si="208">IF(OR(L274="P1",L274="P2",L274="P3"),"",IF(C274=15,0.5,IF(L274="D",0.75,0.25)))</f>
        <v>0.25</v>
      </c>
      <c r="N274" s="14">
        <f t="shared" ref="N274:N296" si="209">IF(OR(L274="P1",L274="P2",L274="P3"),"",IF(C274=15,0.5,IF(L274="V",0.75,0.25)))</f>
        <v>0.75</v>
      </c>
      <c r="O274" s="55">
        <f t="shared" ref="O274:O296" si="210">IF(H274&lt;-49,H274/1500,IF(H274&gt;99,H274/1500,0))</f>
        <v>6.8000000000000005E-2</v>
      </c>
      <c r="P274" s="31">
        <f>IF(D274&gt;21,VLOOKUP(D274,Barem!$S$1:$T$141,2,1),0)</f>
        <v>0.1</v>
      </c>
      <c r="Q274" s="31">
        <f>IF(D274&lt;1.609,0,IF(B274="F",VLOOKUP(I274,Barem!$W$2:$Y$13,2,1),VLOOKUP(I274,Barem!$W$14:$Y$25,2,1)))</f>
        <v>0</v>
      </c>
      <c r="R274" s="31">
        <f>VLOOKUP(A274,Participanti!A:C,3,0)</f>
        <v>0</v>
      </c>
      <c r="S274" s="25">
        <f t="shared" ref="S274:S296" si="211">J274*M274+K274*N274+O274+P274+Q274+R274</f>
        <v>2.5430000000000001</v>
      </c>
      <c r="T274" s="95">
        <v>44386</v>
      </c>
      <c r="U274" s="13">
        <f t="shared" si="196"/>
        <v>1</v>
      </c>
      <c r="V274" s="86" t="str">
        <f>VLOOKUP(A274,Data_echipe!A:U,21,0)</f>
        <v>UltrașiiSYR</v>
      </c>
      <c r="X274" s="27">
        <f t="shared" si="197"/>
        <v>1</v>
      </c>
    </row>
    <row r="275" spans="1:24" x14ac:dyDescent="0.25">
      <c r="A275" s="73" t="s">
        <v>5</v>
      </c>
      <c r="B275" s="86" t="str">
        <f>VLOOKUP(A275,Participanti!A:B,2,0)</f>
        <v>F</v>
      </c>
      <c r="C275" s="74">
        <v>9</v>
      </c>
      <c r="D275" s="75"/>
      <c r="E275" s="76"/>
      <c r="F275" s="76"/>
      <c r="G275" s="144"/>
      <c r="H275" s="77"/>
      <c r="I275" s="17"/>
      <c r="J275" s="115"/>
      <c r="K275" s="86"/>
      <c r="L275" s="74"/>
      <c r="M275" s="14"/>
      <c r="N275" s="14"/>
      <c r="O275" s="55"/>
      <c r="S275" s="143">
        <v>1.5</v>
      </c>
      <c r="T275" s="95"/>
      <c r="U275" s="13">
        <f t="shared" si="196"/>
        <v>1</v>
      </c>
      <c r="V275" s="86" t="str">
        <f>VLOOKUP(A275,Data_echipe!A:U,21,0)</f>
        <v>Flower power</v>
      </c>
      <c r="X275" s="27">
        <f t="shared" si="197"/>
        <v>0</v>
      </c>
    </row>
    <row r="276" spans="1:24" x14ac:dyDescent="0.25">
      <c r="A276" s="73" t="s">
        <v>307</v>
      </c>
      <c r="B276" s="86" t="str">
        <f>VLOOKUP(A276,Participanti!A:B,2,0)</f>
        <v>F</v>
      </c>
      <c r="C276" s="74">
        <v>9</v>
      </c>
      <c r="D276" s="75">
        <v>7.76</v>
      </c>
      <c r="E276" s="76">
        <v>2.5358796296296296E-2</v>
      </c>
      <c r="F276" s="76">
        <v>2.5370370370370366E-2</v>
      </c>
      <c r="G276" s="144">
        <f t="shared" si="205"/>
        <v>2.5364583333333329E-2</v>
      </c>
      <c r="H276" s="77">
        <v>8</v>
      </c>
      <c r="I276" s="17">
        <f t="shared" si="206"/>
        <v>3.2686318728522333E-3</v>
      </c>
      <c r="J276" s="115">
        <f t="shared" si="207"/>
        <v>1.94</v>
      </c>
      <c r="K276" s="86">
        <f>IF(J276=0,0,IF(B276="F",VLOOKUP(I276,Barem!$G$2:$H$11,2,1),VLOOKUP(I276,Barem!$G$12:$H$21,2,1)))</f>
        <v>4.5</v>
      </c>
      <c r="L276" s="119" t="s">
        <v>110</v>
      </c>
      <c r="M276" s="14">
        <f t="shared" si="208"/>
        <v>0.25</v>
      </c>
      <c r="N276" s="14">
        <f t="shared" si="209"/>
        <v>0.75</v>
      </c>
      <c r="O276" s="55">
        <f t="shared" si="210"/>
        <v>0</v>
      </c>
      <c r="P276" s="31">
        <f>IF(D276&gt;21,VLOOKUP(D276,Barem!$S$1:$T$141,2,1),0)</f>
        <v>0</v>
      </c>
      <c r="Q276" s="31">
        <f>IF(D276&lt;1.609,0,IF(B276="F",VLOOKUP(I276,Barem!$W$2:$Y$13,2,1),VLOOKUP(I276,Barem!$W$14:$Y$25,2,1)))</f>
        <v>0</v>
      </c>
      <c r="R276" s="31">
        <f>VLOOKUP(A276,Participanti!A:C,3,0)</f>
        <v>0</v>
      </c>
      <c r="S276" s="25">
        <f t="shared" si="211"/>
        <v>3.86</v>
      </c>
      <c r="T276" s="95">
        <v>44382</v>
      </c>
      <c r="U276" s="13">
        <f t="shared" si="196"/>
        <v>1</v>
      </c>
      <c r="V276" s="86" t="e">
        <f>VLOOKUP(A276,Data_echipe!A:U,21,0)</f>
        <v>#N/A</v>
      </c>
      <c r="X276" s="27">
        <f t="shared" si="197"/>
        <v>1</v>
      </c>
    </row>
    <row r="277" spans="1:24" x14ac:dyDescent="0.25">
      <c r="A277" s="73" t="s">
        <v>159</v>
      </c>
      <c r="B277" s="86" t="str">
        <f>VLOOKUP(A277,Participanti!A:B,2,0)</f>
        <v>F</v>
      </c>
      <c r="C277" s="74">
        <v>9</v>
      </c>
      <c r="D277" s="75">
        <v>15.57</v>
      </c>
      <c r="E277" s="76">
        <v>8.9872685185185194E-2</v>
      </c>
      <c r="F277" s="76">
        <v>0.11366898148148148</v>
      </c>
      <c r="G277" s="144">
        <f t="shared" si="205"/>
        <v>0.10177083333333334</v>
      </c>
      <c r="H277" s="77">
        <v>808</v>
      </c>
      <c r="I277" s="17">
        <f t="shared" si="206"/>
        <v>6.5363412545493471E-3</v>
      </c>
      <c r="J277" s="115">
        <f t="shared" si="207"/>
        <v>3.8925000000000001</v>
      </c>
      <c r="K277" s="86">
        <f>IF(J277=0,0,IF(B277="F",VLOOKUP(I277,Barem!$G$2:$H$11,2,1),VLOOKUP(I277,Barem!$G$12:$H$21,2,1)))</f>
        <v>0</v>
      </c>
      <c r="L277" s="74" t="str">
        <f>VLOOKUP(C277,Barem!L:Q,6,0)</f>
        <v>D</v>
      </c>
      <c r="M277" s="14">
        <f t="shared" si="208"/>
        <v>0.75</v>
      </c>
      <c r="N277" s="14">
        <f t="shared" si="209"/>
        <v>0.25</v>
      </c>
      <c r="O277" s="55">
        <f t="shared" si="210"/>
        <v>0.53866666666666663</v>
      </c>
      <c r="P277" s="31">
        <f>IF(D277&gt;21,VLOOKUP(D277,Barem!$S$1:$T$141,2,1),0)</f>
        <v>0</v>
      </c>
      <c r="Q277" s="31">
        <f>IF(D277&lt;1.609,0,IF(B277="F",VLOOKUP(I277,Barem!$W$2:$Y$13,2,1),VLOOKUP(I277,Barem!$W$14:$Y$25,2,1)))</f>
        <v>0</v>
      </c>
      <c r="R277" s="31">
        <f>VLOOKUP(A277,Participanti!A:C,3,0)</f>
        <v>0</v>
      </c>
      <c r="S277" s="25">
        <f t="shared" si="211"/>
        <v>3.4580416666666665</v>
      </c>
      <c r="T277" s="95">
        <v>44387</v>
      </c>
      <c r="U277" s="13">
        <f t="shared" si="196"/>
        <v>1</v>
      </c>
      <c r="V277" s="86" t="str">
        <f>VLOOKUP(A277,Data_echipe!A:U,21,0)</f>
        <v>Flower power</v>
      </c>
      <c r="X277" s="27">
        <f t="shared" si="197"/>
        <v>0</v>
      </c>
    </row>
    <row r="278" spans="1:24" x14ac:dyDescent="0.25">
      <c r="A278" s="73" t="s">
        <v>202</v>
      </c>
      <c r="B278" s="86" t="str">
        <f>VLOOKUP(A278,Participanti!A:B,2,0)</f>
        <v>F</v>
      </c>
      <c r="C278" s="74">
        <v>9</v>
      </c>
      <c r="D278" s="75">
        <v>12.82</v>
      </c>
      <c r="E278" s="76">
        <v>5.7407407407407407E-2</v>
      </c>
      <c r="F278" s="76">
        <v>5.8530092592592592E-2</v>
      </c>
      <c r="G278" s="144">
        <f t="shared" si="205"/>
        <v>5.7968749999999999E-2</v>
      </c>
      <c r="H278" s="77">
        <v>197</v>
      </c>
      <c r="I278" s="17">
        <f t="shared" si="206"/>
        <v>4.5217433697347896E-3</v>
      </c>
      <c r="J278" s="115">
        <f t="shared" si="207"/>
        <v>3.2050000000000001</v>
      </c>
      <c r="K278" s="86">
        <f>IF(J278=0,0,IF(B278="F",VLOOKUP(I278,Barem!$G$2:$H$11,2,1),VLOOKUP(I278,Barem!$G$12:$H$21,2,1)))</f>
        <v>1.5</v>
      </c>
      <c r="L278" s="74" t="str">
        <f>VLOOKUP(C278,Barem!L:Q,6,0)</f>
        <v>D</v>
      </c>
      <c r="M278" s="14">
        <f t="shared" si="208"/>
        <v>0.75</v>
      </c>
      <c r="N278" s="14">
        <f t="shared" si="209"/>
        <v>0.25</v>
      </c>
      <c r="O278" s="55">
        <f t="shared" si="210"/>
        <v>0.13133333333333333</v>
      </c>
      <c r="P278" s="31">
        <f>IF(D278&gt;21,VLOOKUP(D278,Barem!$S$1:$T$141,2,1),0)</f>
        <v>0</v>
      </c>
      <c r="Q278" s="31">
        <f>IF(D278&lt;1.609,0,IF(B278="F",VLOOKUP(I278,Barem!$W$2:$Y$13,2,1),VLOOKUP(I278,Barem!$W$14:$Y$25,2,1)))</f>
        <v>0</v>
      </c>
      <c r="R278" s="31">
        <f>VLOOKUP(A278,Participanti!A:C,3,0)</f>
        <v>0</v>
      </c>
      <c r="S278" s="25">
        <f t="shared" si="211"/>
        <v>2.9100833333333336</v>
      </c>
      <c r="T278" s="95">
        <v>44382</v>
      </c>
      <c r="U278" s="13">
        <f t="shared" si="196"/>
        <v>1</v>
      </c>
      <c r="V278" s="86" t="str">
        <f>VLOOKUP(A278,Data_echipe!A:U,21,0)</f>
        <v>Flower power</v>
      </c>
      <c r="X278" s="27">
        <f t="shared" si="197"/>
        <v>1</v>
      </c>
    </row>
    <row r="279" spans="1:24" x14ac:dyDescent="0.25">
      <c r="A279" s="73" t="s">
        <v>118</v>
      </c>
      <c r="B279" s="86" t="str">
        <f>VLOOKUP(A279,Participanti!A:B,2,0)</f>
        <v>M</v>
      </c>
      <c r="C279" s="74">
        <v>9</v>
      </c>
      <c r="D279" s="75">
        <v>23.92</v>
      </c>
      <c r="E279" s="76">
        <v>8.0115740740740737E-2</v>
      </c>
      <c r="F279" s="76">
        <v>8.7326388888888884E-2</v>
      </c>
      <c r="G279" s="144">
        <f t="shared" si="205"/>
        <v>8.3721064814814811E-2</v>
      </c>
      <c r="H279" s="77">
        <v>77</v>
      </c>
      <c r="I279" s="17">
        <f t="shared" si="206"/>
        <v>3.5000445156695152E-3</v>
      </c>
      <c r="J279" s="115">
        <f t="shared" si="207"/>
        <v>5</v>
      </c>
      <c r="K279" s="86">
        <f>IF(J279=0,0,IF(B279="F",VLOOKUP(I279,Barem!$G$2:$H$11,2,1),VLOOKUP(I279,Barem!$G$12:$H$21,2,1)))</f>
        <v>2.5</v>
      </c>
      <c r="L279" s="74" t="str">
        <f>VLOOKUP(C279,Barem!L:Q,6,0)</f>
        <v>D</v>
      </c>
      <c r="M279" s="14">
        <f t="shared" si="208"/>
        <v>0.75</v>
      </c>
      <c r="N279" s="14">
        <f t="shared" si="209"/>
        <v>0.25</v>
      </c>
      <c r="O279" s="55">
        <f t="shared" si="210"/>
        <v>0</v>
      </c>
      <c r="P279" s="31">
        <f>IF(D279&gt;21,VLOOKUP(D279,Barem!$S$1:$T$141,2,1),0)</f>
        <v>0.1</v>
      </c>
      <c r="Q279" s="31">
        <f>IF(D279&lt;1.609,0,IF(B279="F",VLOOKUP(I279,Barem!$W$2:$Y$13,2,1),VLOOKUP(I279,Barem!$W$14:$Y$25,2,1)))</f>
        <v>0</v>
      </c>
      <c r="R279" s="31">
        <f>VLOOKUP(A279,Participanti!A:C,3,0)</f>
        <v>0</v>
      </c>
      <c r="S279" s="25">
        <f t="shared" si="211"/>
        <v>4.4749999999999996</v>
      </c>
      <c r="T279" s="95">
        <v>44388</v>
      </c>
      <c r="U279" s="13">
        <f t="shared" si="196"/>
        <v>1</v>
      </c>
      <c r="V279" s="86" t="str">
        <f>VLOOKUP(A279,Data_echipe!A:U,21,0)</f>
        <v>UltrașiiSYR</v>
      </c>
      <c r="X279" s="27">
        <f t="shared" si="197"/>
        <v>1</v>
      </c>
    </row>
    <row r="280" spans="1:24" x14ac:dyDescent="0.25">
      <c r="A280" s="73" t="s">
        <v>80</v>
      </c>
      <c r="B280" s="86" t="str">
        <f>VLOOKUP(A280,Participanti!A:B,2,0)</f>
        <v>M</v>
      </c>
      <c r="C280" s="74">
        <v>9</v>
      </c>
      <c r="D280" s="75">
        <v>43.08</v>
      </c>
      <c r="E280" s="76">
        <v>0.36928240740740742</v>
      </c>
      <c r="F280" s="76">
        <v>0.39964120370370365</v>
      </c>
      <c r="G280" s="144">
        <f t="shared" si="205"/>
        <v>0.38446180555555554</v>
      </c>
      <c r="H280" s="77">
        <v>2377</v>
      </c>
      <c r="I280" s="17">
        <f t="shared" si="206"/>
        <v>8.9243687454864332E-3</v>
      </c>
      <c r="J280" s="115">
        <f t="shared" si="207"/>
        <v>5</v>
      </c>
      <c r="K280" s="86">
        <f>IF(J280=0,0,IF(B280="F",VLOOKUP(I280,Barem!$G$2:$H$11,2,1),VLOOKUP(I280,Barem!$G$12:$H$21,2,1)))</f>
        <v>0</v>
      </c>
      <c r="L280" s="74" t="str">
        <f>VLOOKUP(C280,Barem!L:Q,6,0)</f>
        <v>D</v>
      </c>
      <c r="M280" s="14">
        <f t="shared" si="208"/>
        <v>0.75</v>
      </c>
      <c r="N280" s="14">
        <f t="shared" si="209"/>
        <v>0.25</v>
      </c>
      <c r="O280" s="55">
        <f t="shared" si="210"/>
        <v>1.5846666666666667</v>
      </c>
      <c r="P280" s="31">
        <f>IF(D280&gt;21,VLOOKUP(D280,Barem!$S$1:$T$141,2,1),0)</f>
        <v>1.1000000000000001</v>
      </c>
      <c r="Q280" s="31">
        <f>IF(D280&lt;1.609,0,IF(B280="F",VLOOKUP(I280,Barem!$W$2:$Y$13,2,1),VLOOKUP(I280,Barem!$W$14:$Y$25,2,1)))</f>
        <v>0</v>
      </c>
      <c r="R280" s="31">
        <f>VLOOKUP(A280,Participanti!A:C,3,0)</f>
        <v>0.4</v>
      </c>
      <c r="S280" s="25">
        <f t="shared" si="211"/>
        <v>6.8346666666666671</v>
      </c>
      <c r="T280" s="95">
        <v>44387</v>
      </c>
      <c r="U280" s="13">
        <f t="shared" si="196"/>
        <v>1</v>
      </c>
      <c r="V280" s="86" t="str">
        <f>VLOOKUP(A280,Data_echipe!A:U,21,0)</f>
        <v>UltrașiiSYR</v>
      </c>
      <c r="X280" s="27">
        <f t="shared" si="197"/>
        <v>0</v>
      </c>
    </row>
    <row r="281" spans="1:24" x14ac:dyDescent="0.25">
      <c r="A281" s="73" t="s">
        <v>203</v>
      </c>
      <c r="B281" s="86" t="str">
        <f>VLOOKUP(A281,Participanti!A:B,2,0)</f>
        <v>F</v>
      </c>
      <c r="C281" s="74">
        <v>9</v>
      </c>
      <c r="D281" s="75">
        <v>9.11</v>
      </c>
      <c r="E281" s="76">
        <v>4.6307870370370374E-2</v>
      </c>
      <c r="F281" s="76">
        <v>6.0925925925925932E-2</v>
      </c>
      <c r="G281" s="144">
        <f t="shared" si="205"/>
        <v>5.3616898148148157E-2</v>
      </c>
      <c r="H281" s="77">
        <v>212</v>
      </c>
      <c r="I281" s="17">
        <f t="shared" si="206"/>
        <v>5.8854992478757587E-3</v>
      </c>
      <c r="J281" s="115">
        <f t="shared" si="207"/>
        <v>2.2774999999999999</v>
      </c>
      <c r="K281" s="86">
        <f>IF(J281=0,0,IF(B281="F",VLOOKUP(I281,Barem!$G$2:$H$11,2,1),VLOOKUP(I281,Barem!$G$12:$H$21,2,1)))</f>
        <v>1</v>
      </c>
      <c r="L281" s="119" t="s">
        <v>110</v>
      </c>
      <c r="M281" s="14">
        <f t="shared" si="208"/>
        <v>0.25</v>
      </c>
      <c r="N281" s="14">
        <f t="shared" si="209"/>
        <v>0.75</v>
      </c>
      <c r="O281" s="55">
        <f t="shared" si="210"/>
        <v>0.14133333333333334</v>
      </c>
      <c r="P281" s="31">
        <f>IF(D281&gt;21,VLOOKUP(D281,Barem!$S$1:$T$141,2,1),0)</f>
        <v>0</v>
      </c>
      <c r="Q281" s="31">
        <f>IF(D281&lt;1.609,0,IF(B281="F",VLOOKUP(I281,Barem!$W$2:$Y$13,2,1),VLOOKUP(I281,Barem!$W$14:$Y$25,2,1)))</f>
        <v>0</v>
      </c>
      <c r="R281" s="31">
        <f>VLOOKUP(A281,Participanti!A:C,3,0)</f>
        <v>0</v>
      </c>
      <c r="S281" s="25">
        <f t="shared" si="211"/>
        <v>1.4607083333333333</v>
      </c>
      <c r="T281" s="95">
        <v>44388</v>
      </c>
      <c r="U281" s="13">
        <f t="shared" si="196"/>
        <v>1</v>
      </c>
      <c r="V281" s="86" t="str">
        <f>VLOOKUP(A281,Data_echipe!A:U,21,0)</f>
        <v>UltrașiiSYR</v>
      </c>
      <c r="X281" s="27">
        <f t="shared" si="197"/>
        <v>1</v>
      </c>
    </row>
    <row r="282" spans="1:24" x14ac:dyDescent="0.25">
      <c r="A282" s="73" t="s">
        <v>102</v>
      </c>
      <c r="B282" s="86" t="str">
        <f>VLOOKUP(A282,Participanti!A:B,2,0)</f>
        <v>M</v>
      </c>
      <c r="C282" s="74">
        <v>9</v>
      </c>
      <c r="D282" s="75">
        <v>10.3</v>
      </c>
      <c r="E282" s="76">
        <v>2.9675925925925925E-2</v>
      </c>
      <c r="F282" s="76">
        <v>2.9756944444444447E-2</v>
      </c>
      <c r="G282" s="144">
        <f t="shared" si="205"/>
        <v>2.9716435185185186E-2</v>
      </c>
      <c r="H282" s="77">
        <v>38</v>
      </c>
      <c r="I282" s="17">
        <f t="shared" si="206"/>
        <v>2.8850907946781734E-3</v>
      </c>
      <c r="J282" s="115">
        <f t="shared" si="207"/>
        <v>2.4523809523809526</v>
      </c>
      <c r="K282" s="86">
        <f>IF(J282=0,0,IF(B282="F",VLOOKUP(I282,Barem!$G$2:$H$11,2,1),VLOOKUP(I282,Barem!$G$12:$H$21,2,1)))</f>
        <v>4.5</v>
      </c>
      <c r="L282" s="119" t="s">
        <v>110</v>
      </c>
      <c r="M282" s="14">
        <f t="shared" si="208"/>
        <v>0.25</v>
      </c>
      <c r="N282" s="14">
        <f t="shared" si="209"/>
        <v>0.75</v>
      </c>
      <c r="O282" s="55">
        <f t="shared" si="210"/>
        <v>0</v>
      </c>
      <c r="P282" s="31">
        <f>IF(D282&gt;21,VLOOKUP(D282,Barem!$S$1:$T$141,2,1),0)</f>
        <v>0</v>
      </c>
      <c r="Q282" s="31">
        <f>IF(D282&lt;1.609,0,IF(B282="F",VLOOKUP(I282,Barem!$W$2:$Y$13,2,1),VLOOKUP(I282,Barem!$W$14:$Y$25,2,1)))</f>
        <v>0</v>
      </c>
      <c r="R282" s="31">
        <f>VLOOKUP(A282,Participanti!A:C,3,0)</f>
        <v>0</v>
      </c>
      <c r="S282" s="25">
        <f t="shared" si="211"/>
        <v>3.9880952380952381</v>
      </c>
      <c r="T282" s="95">
        <v>44384</v>
      </c>
      <c r="U282" s="13">
        <f t="shared" si="196"/>
        <v>1</v>
      </c>
      <c r="V282" s="86" t="str">
        <f>VLOOKUP(A282,Data_echipe!A:U,21,0)</f>
        <v>Flower power</v>
      </c>
      <c r="X282" s="27">
        <f t="shared" si="197"/>
        <v>1</v>
      </c>
    </row>
    <row r="283" spans="1:24" x14ac:dyDescent="0.25">
      <c r="A283" s="73" t="s">
        <v>66</v>
      </c>
      <c r="B283" s="86" t="str">
        <f>VLOOKUP(A283,Participanti!A:B,2,0)</f>
        <v>F</v>
      </c>
      <c r="C283" s="74">
        <v>9</v>
      </c>
      <c r="D283" s="75">
        <v>10.26</v>
      </c>
      <c r="E283" s="76">
        <v>0.10659722222222223</v>
      </c>
      <c r="F283" s="76">
        <v>0.10754629629629631</v>
      </c>
      <c r="G283" s="144">
        <f t="shared" si="205"/>
        <v>0.10707175925925927</v>
      </c>
      <c r="H283" s="77">
        <v>425</v>
      </c>
      <c r="I283" s="17">
        <f t="shared" si="206"/>
        <v>1.0435843982383945E-2</v>
      </c>
      <c r="J283" s="115">
        <f t="shared" si="207"/>
        <v>2.5649999999999999</v>
      </c>
      <c r="K283" s="86">
        <f>IF(J283=0,0,IF(B283="F",VLOOKUP(I283,Barem!$G$2:$H$11,2,1),VLOOKUP(I283,Barem!$G$12:$H$21,2,1)))</f>
        <v>0</v>
      </c>
      <c r="L283" s="74" t="str">
        <f>VLOOKUP(C283,Barem!L:Q,6,0)</f>
        <v>D</v>
      </c>
      <c r="M283" s="14">
        <f t="shared" si="208"/>
        <v>0.75</v>
      </c>
      <c r="N283" s="14">
        <f t="shared" si="209"/>
        <v>0.25</v>
      </c>
      <c r="O283" s="55">
        <f t="shared" si="210"/>
        <v>0.28333333333333333</v>
      </c>
      <c r="P283" s="31">
        <f>IF(D283&gt;21,VLOOKUP(D283,Barem!$S$1:$T$141,2,1),0)</f>
        <v>0</v>
      </c>
      <c r="Q283" s="31">
        <f>IF(D283&lt;1.609,0,IF(B283="F",VLOOKUP(I283,Barem!$W$2:$Y$13,2,1),VLOOKUP(I283,Barem!$W$14:$Y$25,2,1)))</f>
        <v>0</v>
      </c>
      <c r="R283" s="31">
        <f>VLOOKUP(A283,Participanti!A:C,3,0)</f>
        <v>0.7</v>
      </c>
      <c r="S283" s="25">
        <f t="shared" si="211"/>
        <v>2.9070833333333335</v>
      </c>
      <c r="T283" s="95">
        <v>44387</v>
      </c>
      <c r="U283" s="13">
        <f t="shared" si="196"/>
        <v>1</v>
      </c>
      <c r="V283" s="86" t="str">
        <f>VLOOKUP(A283,Data_echipe!A:U,21,0)</f>
        <v>Flower power</v>
      </c>
      <c r="X283" s="27">
        <f t="shared" si="197"/>
        <v>0</v>
      </c>
    </row>
    <row r="284" spans="1:24" x14ac:dyDescent="0.25">
      <c r="A284" s="73" t="s">
        <v>153</v>
      </c>
      <c r="B284" s="86" t="str">
        <f>VLOOKUP(A284,Participanti!A:B,2,0)</f>
        <v>F</v>
      </c>
      <c r="C284" s="74">
        <v>9</v>
      </c>
      <c r="D284" s="75"/>
      <c r="E284" s="76"/>
      <c r="F284" s="76"/>
      <c r="G284" s="144"/>
      <c r="H284" s="77"/>
      <c r="I284" s="17"/>
      <c r="J284" s="115"/>
      <c r="K284" s="86"/>
      <c r="L284" s="74"/>
      <c r="M284" s="14"/>
      <c r="N284" s="14"/>
      <c r="O284" s="55"/>
      <c r="S284" s="143">
        <v>1.5</v>
      </c>
      <c r="T284" s="95"/>
      <c r="U284" s="13">
        <f t="shared" si="196"/>
        <v>1</v>
      </c>
      <c r="V284" s="86" t="str">
        <f>VLOOKUP(A284,Data_echipe!A:U,21,0)</f>
        <v>Flower power</v>
      </c>
      <c r="X284" s="27">
        <f t="shared" si="197"/>
        <v>0</v>
      </c>
    </row>
    <row r="285" spans="1:24" x14ac:dyDescent="0.25">
      <c r="A285" s="73" t="s">
        <v>67</v>
      </c>
      <c r="B285" s="86" t="str">
        <f>VLOOKUP(A285,Participanti!A:B,2,0)</f>
        <v>M</v>
      </c>
      <c r="C285" s="74">
        <v>9</v>
      </c>
      <c r="D285" s="75"/>
      <c r="E285" s="76"/>
      <c r="F285" s="76"/>
      <c r="G285" s="144"/>
      <c r="H285" s="77"/>
      <c r="I285" s="17"/>
      <c r="J285" s="115"/>
      <c r="K285" s="86"/>
      <c r="L285" s="74"/>
      <c r="M285" s="14"/>
      <c r="N285" s="14"/>
      <c r="O285" s="55"/>
      <c r="S285" s="143">
        <v>1.5</v>
      </c>
      <c r="T285" s="95"/>
      <c r="U285" s="13">
        <f t="shared" si="196"/>
        <v>1</v>
      </c>
      <c r="V285" s="86" t="str">
        <f>VLOOKUP(A285,Data_echipe!A:U,21,0)</f>
        <v>Flower power</v>
      </c>
      <c r="X285" s="27">
        <f t="shared" si="197"/>
        <v>0</v>
      </c>
    </row>
    <row r="286" spans="1:24" x14ac:dyDescent="0.25">
      <c r="A286" s="73" t="s">
        <v>220</v>
      </c>
      <c r="B286" s="86" t="str">
        <f>VLOOKUP(A286,Participanti!A:B,2,0)</f>
        <v>M</v>
      </c>
      <c r="C286" s="74">
        <v>9</v>
      </c>
      <c r="D286" s="75">
        <v>15.69</v>
      </c>
      <c r="E286" s="76">
        <v>7.1192129629629633E-2</v>
      </c>
      <c r="F286" s="76">
        <v>7.2256944444444443E-2</v>
      </c>
      <c r="G286" s="144">
        <f t="shared" si="205"/>
        <v>7.1724537037037045E-2</v>
      </c>
      <c r="H286" s="77">
        <v>898</v>
      </c>
      <c r="I286" s="17">
        <f t="shared" si="206"/>
        <v>4.5713535396454457E-3</v>
      </c>
      <c r="J286" s="115">
        <f t="shared" si="207"/>
        <v>3.7357142857142853</v>
      </c>
      <c r="K286" s="86">
        <f>IF(J286=0,0,IF(B286="F",VLOOKUP(I286,Barem!$G$2:$H$11,2,1),VLOOKUP(I286,Barem!$G$12:$H$21,2,1)))</f>
        <v>1</v>
      </c>
      <c r="L286" s="119" t="s">
        <v>110</v>
      </c>
      <c r="M286" s="14">
        <f t="shared" si="208"/>
        <v>0.25</v>
      </c>
      <c r="N286" s="14">
        <f t="shared" si="209"/>
        <v>0.75</v>
      </c>
      <c r="O286" s="55">
        <f t="shared" si="210"/>
        <v>0.59866666666666668</v>
      </c>
      <c r="P286" s="31">
        <f>IF(D286&gt;21,VLOOKUP(D286,Barem!$S$1:$T$141,2,1),0)</f>
        <v>0</v>
      </c>
      <c r="Q286" s="31">
        <f>IF(D286&lt;1.609,0,IF(B286="F",VLOOKUP(I286,Barem!$W$2:$Y$13,2,1),VLOOKUP(I286,Barem!$W$14:$Y$25,2,1)))</f>
        <v>0</v>
      </c>
      <c r="R286" s="31">
        <f>VLOOKUP(A286,Participanti!A:C,3,0)</f>
        <v>0</v>
      </c>
      <c r="S286" s="25">
        <f t="shared" si="211"/>
        <v>2.2825952380952383</v>
      </c>
      <c r="T286" s="95">
        <v>44387</v>
      </c>
      <c r="U286" s="13">
        <f t="shared" si="196"/>
        <v>1</v>
      </c>
      <c r="V286" s="86" t="e">
        <f>VLOOKUP(A286,Data_echipe!A:U,21,0)</f>
        <v>#N/A</v>
      </c>
      <c r="X286" s="27">
        <f t="shared" si="197"/>
        <v>1</v>
      </c>
    </row>
    <row r="287" spans="1:24" x14ac:dyDescent="0.25">
      <c r="A287" s="73" t="s">
        <v>65</v>
      </c>
      <c r="B287" s="86" t="str">
        <f>VLOOKUP(A287,Participanti!A:B,2,0)</f>
        <v>M</v>
      </c>
      <c r="C287" s="74">
        <v>9</v>
      </c>
      <c r="D287" s="75">
        <v>5.01</v>
      </c>
      <c r="E287" s="76">
        <v>1.7326388888888888E-2</v>
      </c>
      <c r="F287" s="76">
        <v>1.7326388888888888E-2</v>
      </c>
      <c r="G287" s="144">
        <f t="shared" ref="G287" si="212">AVERAGE(E287:F287)</f>
        <v>1.7326388888888888E-2</v>
      </c>
      <c r="H287" s="77">
        <v>18</v>
      </c>
      <c r="I287" s="17">
        <f t="shared" ref="I287" si="213">G287/D287</f>
        <v>3.4583610556664446E-3</v>
      </c>
      <c r="J287" s="115">
        <f t="shared" ref="J287" si="214">IF(B287="F",IF(D287&lt;2.5,0,IF(D287&gt;19.99,5,D287/4)),IF(D287&lt;3,0, IF(D287&gt;20.99,5,D287/4.2)))</f>
        <v>1.1928571428571428</v>
      </c>
      <c r="K287" s="86">
        <f>IF(J287=0,0,IF(B287="F",VLOOKUP(I287,Barem!$G$2:$H$11,2,1),VLOOKUP(I287,Barem!$G$12:$H$21,2,1)))</f>
        <v>3</v>
      </c>
      <c r="L287" s="119" t="s">
        <v>110</v>
      </c>
      <c r="M287" s="14">
        <f t="shared" ref="M287" si="215">IF(OR(L287="P1",L287="P2",L287="P3"),"",IF(C287=15,0.5,IF(L287="D",0.75,0.25)))</f>
        <v>0.25</v>
      </c>
      <c r="N287" s="14">
        <f t="shared" ref="N287" si="216">IF(OR(L287="P1",L287="P2",L287="P3"),"",IF(C287=15,0.5,IF(L287="V",0.75,0.25)))</f>
        <v>0.75</v>
      </c>
      <c r="O287" s="55">
        <f t="shared" ref="O287" si="217">IF(H287&lt;-49,H287/1500,IF(H287&gt;99,H287/1500,0))</f>
        <v>0</v>
      </c>
      <c r="P287" s="31">
        <f>IF(D287&gt;21,VLOOKUP(D287,Barem!$S$1:$T$141,2,1),0)</f>
        <v>0</v>
      </c>
      <c r="Q287" s="31">
        <f>IF(D287&lt;1.609,0,IF(B287="F",VLOOKUP(I287,Barem!$W$2:$Y$13,2,1),VLOOKUP(I287,Barem!$W$14:$Y$25,2,1)))</f>
        <v>0</v>
      </c>
      <c r="R287" s="31">
        <f>VLOOKUP(A287,Participanti!A:C,3,0)</f>
        <v>0</v>
      </c>
      <c r="S287" s="25">
        <f t="shared" ref="S287" si="218">J287*M287+K287*N287+O287+P287+Q287+R287</f>
        <v>2.5482142857142858</v>
      </c>
      <c r="T287" s="95">
        <v>44388</v>
      </c>
      <c r="U287" s="13">
        <f t="shared" si="196"/>
        <v>1</v>
      </c>
      <c r="V287" s="86" t="str">
        <f>VLOOKUP(A287,Data_echipe!A:U,21,0)</f>
        <v>UltrașiiSYR</v>
      </c>
      <c r="X287" s="27">
        <f t="shared" si="197"/>
        <v>1</v>
      </c>
    </row>
    <row r="288" spans="1:24" x14ac:dyDescent="0.25">
      <c r="A288" s="73" t="s">
        <v>111</v>
      </c>
      <c r="B288" s="86" t="str">
        <f>VLOOKUP(A288,Participanti!A:B,2,0)</f>
        <v>M</v>
      </c>
      <c r="C288" s="74">
        <v>9</v>
      </c>
      <c r="D288" s="75">
        <v>34.200000000000003</v>
      </c>
      <c r="E288" s="76">
        <v>0.17476851851851852</v>
      </c>
      <c r="F288" s="76">
        <v>0.20344907407407409</v>
      </c>
      <c r="G288" s="144">
        <f t="shared" si="205"/>
        <v>0.18910879629629629</v>
      </c>
      <c r="H288" s="77">
        <v>822</v>
      </c>
      <c r="I288" s="17">
        <f t="shared" si="206"/>
        <v>5.5294969677279612E-3</v>
      </c>
      <c r="J288" s="115">
        <f t="shared" si="207"/>
        <v>5</v>
      </c>
      <c r="K288" s="86">
        <f>IF(J288=0,0,IF(B288="F",VLOOKUP(I288,Barem!$G$2:$H$11,2,1),VLOOKUP(I288,Barem!$G$12:$H$21,2,1)))</f>
        <v>1</v>
      </c>
      <c r="L288" s="74" t="str">
        <f>VLOOKUP(C288,Barem!L:Q,6,0)</f>
        <v>D</v>
      </c>
      <c r="M288" s="14">
        <f t="shared" si="208"/>
        <v>0.75</v>
      </c>
      <c r="N288" s="14">
        <f t="shared" si="209"/>
        <v>0.25</v>
      </c>
      <c r="O288" s="55">
        <f t="shared" si="210"/>
        <v>0.54800000000000004</v>
      </c>
      <c r="P288" s="31">
        <f>IF(D288&gt;21,VLOOKUP(D288,Barem!$S$1:$T$141,2,1),0)</f>
        <v>0.6</v>
      </c>
      <c r="Q288" s="31">
        <f>IF(D288&lt;1.609,0,IF(B288="F",VLOOKUP(I288,Barem!$W$2:$Y$13,2,1),VLOOKUP(I288,Barem!$W$14:$Y$25,2,1)))</f>
        <v>0</v>
      </c>
      <c r="R288" s="31">
        <f>VLOOKUP(A288,Participanti!A:C,3,0)</f>
        <v>0</v>
      </c>
      <c r="S288" s="25">
        <f t="shared" si="211"/>
        <v>5.1479999999999997</v>
      </c>
      <c r="T288" s="95">
        <v>44387</v>
      </c>
      <c r="U288" s="13">
        <f t="shared" si="196"/>
        <v>1</v>
      </c>
      <c r="V288" s="86" t="str">
        <f>VLOOKUP(A288,Data_echipe!A:U,21,0)</f>
        <v>UltrașiiSYR</v>
      </c>
      <c r="X288" s="27">
        <f t="shared" si="197"/>
        <v>1</v>
      </c>
    </row>
    <row r="289" spans="1:24" x14ac:dyDescent="0.25">
      <c r="A289" s="73" t="s">
        <v>119</v>
      </c>
      <c r="B289" s="86" t="str">
        <f>VLOOKUP(A289,Participanti!A:B,2,0)</f>
        <v>M</v>
      </c>
      <c r="C289" s="74">
        <v>9</v>
      </c>
      <c r="D289" s="75">
        <v>13.1</v>
      </c>
      <c r="E289" s="76">
        <v>4.040509259259259E-2</v>
      </c>
      <c r="F289" s="76">
        <v>4.040509259259259E-2</v>
      </c>
      <c r="G289" s="144">
        <f t="shared" si="205"/>
        <v>4.040509259259259E-2</v>
      </c>
      <c r="H289" s="77">
        <v>11</v>
      </c>
      <c r="I289" s="17">
        <f t="shared" si="206"/>
        <v>3.0843582131750069E-3</v>
      </c>
      <c r="J289" s="115">
        <f t="shared" si="207"/>
        <v>3.1190476190476186</v>
      </c>
      <c r="K289" s="86">
        <f>IF(J289=0,0,IF(B289="F",VLOOKUP(I289,Barem!$G$2:$H$11,2,1),VLOOKUP(I289,Barem!$G$12:$H$21,2,1)))</f>
        <v>4</v>
      </c>
      <c r="L289" s="119" t="s">
        <v>110</v>
      </c>
      <c r="M289" s="14">
        <f t="shared" si="208"/>
        <v>0.25</v>
      </c>
      <c r="N289" s="14">
        <f t="shared" si="209"/>
        <v>0.75</v>
      </c>
      <c r="O289" s="55">
        <f t="shared" si="210"/>
        <v>0</v>
      </c>
      <c r="P289" s="31">
        <f>IF(D289&gt;21,VLOOKUP(D289,Barem!$S$1:$T$141,2,1),0)</f>
        <v>0</v>
      </c>
      <c r="Q289" s="31">
        <f>IF(D289&lt;1.609,0,IF(B289="F",VLOOKUP(I289,Barem!$W$2:$Y$13,2,1),VLOOKUP(I289,Barem!$W$14:$Y$25,2,1)))</f>
        <v>0</v>
      </c>
      <c r="R289" s="31">
        <f>VLOOKUP(A289,Participanti!A:C,3,0)</f>
        <v>0</v>
      </c>
      <c r="S289" s="25">
        <f t="shared" si="211"/>
        <v>3.7797619047619047</v>
      </c>
      <c r="T289" s="95">
        <v>44385</v>
      </c>
      <c r="U289" s="13">
        <f t="shared" si="196"/>
        <v>1</v>
      </c>
      <c r="V289" s="86" t="str">
        <f>VLOOKUP(A289,Data_echipe!A:U,21,0)</f>
        <v>Flower power</v>
      </c>
      <c r="X289" s="27">
        <f t="shared" si="197"/>
        <v>1</v>
      </c>
    </row>
    <row r="290" spans="1:24" x14ac:dyDescent="0.25">
      <c r="A290" s="73" t="s">
        <v>103</v>
      </c>
      <c r="B290" s="86" t="str">
        <f>VLOOKUP(A290,Participanti!A:B,2,0)</f>
        <v>F</v>
      </c>
      <c r="C290" s="74">
        <v>9</v>
      </c>
      <c r="D290" s="75">
        <v>10.039999999999999</v>
      </c>
      <c r="E290" s="76">
        <v>3.9733796296296302E-2</v>
      </c>
      <c r="F290" s="76">
        <v>4.0925925925925928E-2</v>
      </c>
      <c r="G290" s="144">
        <f t="shared" si="205"/>
        <v>4.0329861111111115E-2</v>
      </c>
      <c r="H290" s="77">
        <v>0</v>
      </c>
      <c r="I290" s="17">
        <f t="shared" si="206"/>
        <v>4.0169184373616655E-3</v>
      </c>
      <c r="J290" s="115">
        <f t="shared" si="207"/>
        <v>2.5099999999999998</v>
      </c>
      <c r="K290" s="86">
        <f>IF(J290=0,0,IF(B290="F",VLOOKUP(I290,Barem!$G$2:$H$11,2,1),VLOOKUP(I290,Barem!$G$12:$H$21,2,1)))</f>
        <v>2</v>
      </c>
      <c r="L290" s="74" t="str">
        <f>VLOOKUP(C290,Barem!L:Q,6,0)</f>
        <v>D</v>
      </c>
      <c r="M290" s="14">
        <f t="shared" si="208"/>
        <v>0.75</v>
      </c>
      <c r="N290" s="14">
        <f t="shared" si="209"/>
        <v>0.25</v>
      </c>
      <c r="O290" s="55">
        <f t="shared" si="210"/>
        <v>0</v>
      </c>
      <c r="P290" s="31">
        <f>IF(D290&gt;21,VLOOKUP(D290,Barem!$S$1:$T$141,2,1),0)</f>
        <v>0</v>
      </c>
      <c r="Q290" s="31">
        <f>IF(D290&lt;1.609,0,IF(B290="F",VLOOKUP(I290,Barem!$W$2:$Y$13,2,1),VLOOKUP(I290,Barem!$W$14:$Y$25,2,1)))</f>
        <v>0</v>
      </c>
      <c r="R290" s="31">
        <f>VLOOKUP(A290,Participanti!A:C,3,0)</f>
        <v>0</v>
      </c>
      <c r="S290" s="25">
        <f t="shared" si="211"/>
        <v>2.3824999999999998</v>
      </c>
      <c r="T290" s="95">
        <v>44388</v>
      </c>
      <c r="U290" s="13">
        <f t="shared" si="196"/>
        <v>1</v>
      </c>
      <c r="V290" s="86" t="str">
        <f>VLOOKUP(A290,Data_echipe!A:U,21,0)</f>
        <v>UltrașiiSYR</v>
      </c>
      <c r="X290" s="27">
        <f t="shared" si="197"/>
        <v>1</v>
      </c>
    </row>
    <row r="291" spans="1:24" x14ac:dyDescent="0.25">
      <c r="A291" s="73" t="s">
        <v>55</v>
      </c>
      <c r="B291" s="86" t="str">
        <f>VLOOKUP(A291,Participanti!A:B,2,0)</f>
        <v>M</v>
      </c>
      <c r="C291" s="74">
        <v>9</v>
      </c>
      <c r="D291" s="75">
        <v>13.66</v>
      </c>
      <c r="E291" s="76">
        <v>6.8888888888888888E-2</v>
      </c>
      <c r="F291" s="76">
        <v>7.90162037037037E-2</v>
      </c>
      <c r="G291" s="144">
        <f t="shared" ref="G291" si="219">AVERAGE(E291:F291)</f>
        <v>7.3952546296296301E-2</v>
      </c>
      <c r="H291" s="77">
        <v>0</v>
      </c>
      <c r="I291" s="17">
        <f t="shared" ref="I291" si="220">G291/D291</f>
        <v>5.4138028035356006E-3</v>
      </c>
      <c r="J291" s="115">
        <f t="shared" ref="J291" si="221">IF(B291="F",IF(D291&lt;2.5,0,IF(D291&gt;19.99,5,D291/4)),IF(D291&lt;3,0, IF(D291&gt;20.99,5,D291/4.2)))</f>
        <v>3.2523809523809524</v>
      </c>
      <c r="K291" s="86">
        <f>IF(J291=0,0,IF(B291="F",VLOOKUP(I291,Barem!$G$2:$H$11,2,1),VLOOKUP(I291,Barem!$G$12:$H$21,2,1)))</f>
        <v>1</v>
      </c>
      <c r="L291" s="74" t="str">
        <f>VLOOKUP(C291,Barem!L:Q,6,0)</f>
        <v>D</v>
      </c>
      <c r="M291" s="14">
        <f t="shared" ref="M291" si="222">IF(OR(L291="P1",L291="P2",L291="P3"),"",IF(C291=15,0.5,IF(L291="D",0.75,0.25)))</f>
        <v>0.75</v>
      </c>
      <c r="N291" s="14">
        <f t="shared" ref="N291" si="223">IF(OR(L291="P1",L291="P2",L291="P3"),"",IF(C291=15,0.5,IF(L291="V",0.75,0.25)))</f>
        <v>0.25</v>
      </c>
      <c r="O291" s="55">
        <f t="shared" ref="O291" si="224">IF(H291&lt;-49,H291/1500,IF(H291&gt;99,H291/1500,0))</f>
        <v>0</v>
      </c>
      <c r="P291" s="31">
        <f>IF(D291&gt;21,VLOOKUP(D291,Barem!$S$1:$T$141,2,1),0)</f>
        <v>0</v>
      </c>
      <c r="Q291" s="31">
        <f>IF(D291&lt;1.609,0,IF(B291="F",VLOOKUP(I291,Barem!$W$2:$Y$13,2,1),VLOOKUP(I291,Barem!$W$14:$Y$25,2,1)))</f>
        <v>0</v>
      </c>
      <c r="R291" s="31">
        <f>VLOOKUP(A291,Participanti!A:C,3,0)</f>
        <v>0</v>
      </c>
      <c r="S291" s="25">
        <f t="shared" ref="S291" si="225">J291*M291+K291*N291+O291+P291+Q291+R291</f>
        <v>2.6892857142857141</v>
      </c>
      <c r="T291" s="95">
        <v>44388</v>
      </c>
      <c r="U291" s="13">
        <f t="shared" si="196"/>
        <v>1</v>
      </c>
      <c r="V291" s="86" t="e">
        <f>VLOOKUP(A291,Data_echipe!A:U,21,0)</f>
        <v>#N/A</v>
      </c>
      <c r="X291" s="27">
        <f t="shared" si="197"/>
        <v>1</v>
      </c>
    </row>
    <row r="292" spans="1:24" x14ac:dyDescent="0.25">
      <c r="A292" s="73" t="s">
        <v>81</v>
      </c>
      <c r="B292" s="86" t="str">
        <f>VLOOKUP(A292,Participanti!A:B,2,0)</f>
        <v>M</v>
      </c>
      <c r="C292" s="74">
        <v>9</v>
      </c>
      <c r="D292" s="75">
        <v>17.05</v>
      </c>
      <c r="E292" s="76">
        <v>7.1747685185185192E-2</v>
      </c>
      <c r="F292" s="76">
        <v>7.3877314814814812E-2</v>
      </c>
      <c r="G292" s="144">
        <f t="shared" ref="G292" si="226">AVERAGE(E292:F292)</f>
        <v>7.2812500000000002E-2</v>
      </c>
      <c r="H292" s="77">
        <v>68</v>
      </c>
      <c r="I292" s="17">
        <f t="shared" ref="I292" si="227">G292/D292</f>
        <v>4.2705278592375367E-3</v>
      </c>
      <c r="J292" s="115">
        <f t="shared" ref="J292" si="228">IF(B292="F",IF(D292&lt;2.5,0,IF(D292&gt;19.99,5,D292/4)),IF(D292&lt;3,0, IF(D292&gt;20.99,5,D292/4.2)))</f>
        <v>4.0595238095238093</v>
      </c>
      <c r="K292" s="86">
        <f>IF(J292=0,0,IF(B292="F",VLOOKUP(I292,Barem!$G$2:$H$11,2,1),VLOOKUP(I292,Barem!$G$12:$H$21,2,1)))</f>
        <v>1</v>
      </c>
      <c r="L292" s="74" t="str">
        <f>VLOOKUP(C292,Barem!L:Q,6,0)</f>
        <v>D</v>
      </c>
      <c r="M292" s="14">
        <f t="shared" ref="M292" si="229">IF(OR(L292="P1",L292="P2",L292="P3"),"",IF(C292=15,0.5,IF(L292="D",0.75,0.25)))</f>
        <v>0.75</v>
      </c>
      <c r="N292" s="14">
        <f t="shared" ref="N292" si="230">IF(OR(L292="P1",L292="P2",L292="P3"),"",IF(C292=15,0.5,IF(L292="V",0.75,0.25)))</f>
        <v>0.25</v>
      </c>
      <c r="O292" s="55">
        <f t="shared" ref="O292" si="231">IF(H292&lt;-49,H292/1500,IF(H292&gt;99,H292/1500,0))</f>
        <v>0</v>
      </c>
      <c r="P292" s="31">
        <f>IF(D292&gt;21,VLOOKUP(D292,Barem!$S$1:$T$141,2,1),0)</f>
        <v>0</v>
      </c>
      <c r="Q292" s="31">
        <f>IF(D292&lt;1.609,0,IF(B292="F",VLOOKUP(I292,Barem!$W$2:$Y$13,2,1),VLOOKUP(I292,Barem!$W$14:$Y$25,2,1)))</f>
        <v>0</v>
      </c>
      <c r="R292" s="31">
        <f>VLOOKUP(A292,Participanti!A:C,3,0)</f>
        <v>0</v>
      </c>
      <c r="S292" s="25">
        <f t="shared" ref="S292" si="232">J292*M292+K292*N292+O292+P292+Q292+R292</f>
        <v>3.2946428571428568</v>
      </c>
      <c r="T292" s="95">
        <v>44387</v>
      </c>
      <c r="U292" s="13">
        <f t="shared" si="196"/>
        <v>1</v>
      </c>
      <c r="V292" s="86" t="str">
        <f>VLOOKUP(A292,Data_echipe!A:U,21,0)</f>
        <v>Flower power</v>
      </c>
      <c r="X292" s="27">
        <f t="shared" si="197"/>
        <v>1</v>
      </c>
    </row>
    <row r="293" spans="1:24" x14ac:dyDescent="0.25">
      <c r="A293" s="73" t="s">
        <v>60</v>
      </c>
      <c r="B293" s="86" t="str">
        <f>VLOOKUP(A293,Participanti!A:B,2,0)</f>
        <v>M</v>
      </c>
      <c r="C293" s="74">
        <v>9</v>
      </c>
      <c r="D293" s="75">
        <v>10.050000000000001</v>
      </c>
      <c r="E293" s="76">
        <v>5.0138888888888893E-2</v>
      </c>
      <c r="F293" s="76">
        <v>5.0462962962962959E-2</v>
      </c>
      <c r="G293" s="144">
        <f t="shared" ref="G293" si="233">AVERAGE(E293:F293)</f>
        <v>5.0300925925925929E-2</v>
      </c>
      <c r="H293" s="77">
        <v>52</v>
      </c>
      <c r="I293" s="17">
        <f t="shared" ref="I293" si="234">G293/D293</f>
        <v>5.0050672563110377E-3</v>
      </c>
      <c r="J293" s="115">
        <f t="shared" ref="J293" si="235">IF(B293="F",IF(D293&lt;2.5,0,IF(D293&gt;19.99,5,D293/4)),IF(D293&lt;3,0, IF(D293&gt;20.99,5,D293/4.2)))</f>
        <v>2.3928571428571428</v>
      </c>
      <c r="K293" s="86">
        <f>IF(J293=0,0,IF(B293="F",VLOOKUP(I293,Barem!$G$2:$H$11,2,1),VLOOKUP(I293,Barem!$G$12:$H$21,2,1)))</f>
        <v>1</v>
      </c>
      <c r="L293" s="74" t="str">
        <f>VLOOKUP(C293,Barem!L:Q,6,0)</f>
        <v>D</v>
      </c>
      <c r="M293" s="14">
        <f t="shared" ref="M293" si="236">IF(OR(L293="P1",L293="P2",L293="P3"),"",IF(C293=15,0.5,IF(L293="D",0.75,0.25)))</f>
        <v>0.75</v>
      </c>
      <c r="N293" s="14">
        <f t="shared" ref="N293" si="237">IF(OR(L293="P1",L293="P2",L293="P3"),"",IF(C293=15,0.5,IF(L293="V",0.75,0.25)))</f>
        <v>0.25</v>
      </c>
      <c r="O293" s="55">
        <f t="shared" ref="O293" si="238">IF(H293&lt;-49,H293/1500,IF(H293&gt;99,H293/1500,0))</f>
        <v>0</v>
      </c>
      <c r="P293" s="31">
        <f>IF(D293&gt;21,VLOOKUP(D293,Barem!$S$1:$T$141,2,1),0)</f>
        <v>0</v>
      </c>
      <c r="Q293" s="31">
        <f>IF(D293&lt;1.609,0,IF(B293="F",VLOOKUP(I293,Barem!$W$2:$Y$13,2,1),VLOOKUP(I293,Barem!$W$14:$Y$25,2,1)))</f>
        <v>0</v>
      </c>
      <c r="R293" s="31">
        <f>VLOOKUP(A293,Participanti!A:C,3,0)</f>
        <v>0</v>
      </c>
      <c r="S293" s="25">
        <f t="shared" ref="S293" si="239">J293*M293+K293*N293+O293+P293+Q293+R293</f>
        <v>2.0446428571428572</v>
      </c>
      <c r="T293" s="95">
        <v>44385</v>
      </c>
      <c r="U293" s="13">
        <f t="shared" si="196"/>
        <v>1</v>
      </c>
      <c r="V293" s="86" t="e">
        <f>VLOOKUP(A293,Data_echipe!A:U,21,0)</f>
        <v>#N/A</v>
      </c>
      <c r="X293" s="27">
        <f t="shared" si="197"/>
        <v>1</v>
      </c>
    </row>
    <row r="294" spans="1:24" x14ac:dyDescent="0.25">
      <c r="A294" s="73" t="s">
        <v>157</v>
      </c>
      <c r="B294" s="86" t="str">
        <f>VLOOKUP(A294,Participanti!A:B,2,0)</f>
        <v>F</v>
      </c>
      <c r="C294" s="74">
        <v>9</v>
      </c>
      <c r="D294" s="75">
        <v>3.01</v>
      </c>
      <c r="E294" s="76">
        <v>1.0046296296296296E-2</v>
      </c>
      <c r="F294" s="76">
        <v>1.0046296296296296E-2</v>
      </c>
      <c r="G294" s="144">
        <f t="shared" si="205"/>
        <v>1.0046296296296296E-2</v>
      </c>
      <c r="H294" s="77">
        <v>91</v>
      </c>
      <c r="I294" s="17">
        <f t="shared" si="206"/>
        <v>3.3376399655469426E-3</v>
      </c>
      <c r="J294" s="115">
        <f t="shared" si="207"/>
        <v>0.75249999999999995</v>
      </c>
      <c r="K294" s="86">
        <f>IF(J294=0,0,IF(B294="F",VLOOKUP(I294,Barem!$G$2:$H$11,2,1),VLOOKUP(I294,Barem!$G$12:$H$21,2,1)))</f>
        <v>4</v>
      </c>
      <c r="L294" s="119" t="s">
        <v>110</v>
      </c>
      <c r="M294" s="14">
        <f t="shared" si="208"/>
        <v>0.25</v>
      </c>
      <c r="N294" s="14">
        <f t="shared" si="209"/>
        <v>0.75</v>
      </c>
      <c r="O294" s="55">
        <f t="shared" si="210"/>
        <v>0</v>
      </c>
      <c r="P294" s="31">
        <f>IF(D294&gt;21,VLOOKUP(D294,Barem!$S$1:$T$141,2,1),0)</f>
        <v>0</v>
      </c>
      <c r="Q294" s="31">
        <f>IF(D294&lt;1.609,0,IF(B294="F",VLOOKUP(I294,Barem!$W$2:$Y$13,2,1),VLOOKUP(I294,Barem!$W$14:$Y$25,2,1)))</f>
        <v>0</v>
      </c>
      <c r="R294" s="31">
        <f>VLOOKUP(A294,Participanti!A:C,3,0)</f>
        <v>0</v>
      </c>
      <c r="S294" s="25">
        <f t="shared" si="211"/>
        <v>3.1881249999999999</v>
      </c>
      <c r="T294" s="95">
        <v>44387</v>
      </c>
      <c r="U294" s="13">
        <f t="shared" si="196"/>
        <v>1</v>
      </c>
      <c r="V294" s="86" t="str">
        <f>VLOOKUP(A294,Data_echipe!A:U,21,0)</f>
        <v>Flower power</v>
      </c>
      <c r="X294" s="27">
        <f t="shared" si="197"/>
        <v>1</v>
      </c>
    </row>
    <row r="295" spans="1:24" x14ac:dyDescent="0.25">
      <c r="A295" s="73" t="s">
        <v>53</v>
      </c>
      <c r="B295" s="86" t="str">
        <f>VLOOKUP(A295,Participanti!A:B,2,0)</f>
        <v>M</v>
      </c>
      <c r="C295" s="74">
        <v>9</v>
      </c>
      <c r="D295" s="75">
        <v>32.17</v>
      </c>
      <c r="E295" s="76">
        <v>0.12974537037037037</v>
      </c>
      <c r="F295" s="76">
        <v>0.14254629629629631</v>
      </c>
      <c r="G295" s="144">
        <f t="shared" si="205"/>
        <v>0.13614583333333335</v>
      </c>
      <c r="H295" s="77">
        <v>750</v>
      </c>
      <c r="I295" s="17">
        <f t="shared" si="206"/>
        <v>4.2320743964356028E-3</v>
      </c>
      <c r="J295" s="115">
        <f t="shared" si="207"/>
        <v>5</v>
      </c>
      <c r="K295" s="86">
        <f>IF(J295=0,0,IF(B295="F",VLOOKUP(I295,Barem!$G$2:$H$11,2,1),VLOOKUP(I295,Barem!$G$12:$H$21,2,1)))</f>
        <v>1</v>
      </c>
      <c r="L295" s="74" t="str">
        <f>VLOOKUP(C295,Barem!L:Q,6,0)</f>
        <v>D</v>
      </c>
      <c r="M295" s="14">
        <f t="shared" si="208"/>
        <v>0.75</v>
      </c>
      <c r="N295" s="14">
        <f t="shared" si="209"/>
        <v>0.25</v>
      </c>
      <c r="O295" s="55">
        <f t="shared" si="210"/>
        <v>0.5</v>
      </c>
      <c r="P295" s="31">
        <f>IF(D295&gt;21,VLOOKUP(D295,Barem!$S$1:$T$141,2,1),0)</f>
        <v>0.5</v>
      </c>
      <c r="Q295" s="31">
        <f>IF(D295&lt;1.609,0,IF(B295="F",VLOOKUP(I295,Barem!$W$2:$Y$13,2,1),VLOOKUP(I295,Barem!$W$14:$Y$25,2,1)))</f>
        <v>0</v>
      </c>
      <c r="R295" s="31">
        <f>VLOOKUP(A295,Participanti!A:C,3,0)</f>
        <v>0</v>
      </c>
      <c r="S295" s="25">
        <f t="shared" si="211"/>
        <v>5</v>
      </c>
      <c r="T295" s="95">
        <v>44388</v>
      </c>
      <c r="U295" s="13">
        <f t="shared" si="196"/>
        <v>1</v>
      </c>
      <c r="V295" s="86" t="str">
        <f>VLOOKUP(A295,Data_echipe!A:U,21,0)</f>
        <v>UltrașiiSYR</v>
      </c>
      <c r="X295" s="27">
        <f t="shared" si="197"/>
        <v>1</v>
      </c>
    </row>
    <row r="296" spans="1:24" s="134" customFormat="1" x14ac:dyDescent="0.25">
      <c r="A296" s="120" t="s">
        <v>213</v>
      </c>
      <c r="B296" s="121" t="str">
        <f>VLOOKUP(A296,Participanti!A:B,2,0)</f>
        <v>F</v>
      </c>
      <c r="C296" s="122">
        <v>9</v>
      </c>
      <c r="D296" s="123">
        <v>10.16</v>
      </c>
      <c r="E296" s="124">
        <v>5.0995370370370365E-2</v>
      </c>
      <c r="F296" s="124">
        <v>5.2407407407407403E-2</v>
      </c>
      <c r="G296" s="145">
        <f t="shared" si="205"/>
        <v>5.170138888888888E-2</v>
      </c>
      <c r="H296" s="125">
        <v>14</v>
      </c>
      <c r="I296" s="126">
        <f t="shared" si="206"/>
        <v>5.0887193788276457E-3</v>
      </c>
      <c r="J296" s="127">
        <f t="shared" si="207"/>
        <v>2.54</v>
      </c>
      <c r="K296" s="121">
        <f>IF(J296=0,0,IF(B296="F",VLOOKUP(I296,Barem!$G$2:$H$11,2,1),VLOOKUP(I296,Barem!$G$12:$H$21,2,1)))</f>
        <v>1</v>
      </c>
      <c r="L296" s="122" t="str">
        <f>VLOOKUP(C296,Barem!L:Q,6,0)</f>
        <v>D</v>
      </c>
      <c r="M296" s="128">
        <f t="shared" si="208"/>
        <v>0.75</v>
      </c>
      <c r="N296" s="128">
        <f t="shared" si="209"/>
        <v>0.25</v>
      </c>
      <c r="O296" s="129">
        <f t="shared" si="210"/>
        <v>0</v>
      </c>
      <c r="P296" s="130">
        <f>IF(D296&gt;21,VLOOKUP(D296,Barem!$S$1:$T$141,2,1),0)</f>
        <v>0</v>
      </c>
      <c r="Q296" s="130">
        <f>IF(D296&lt;1.609,0,IF(B296="F",VLOOKUP(I296,Barem!$W$2:$Y$13,2,1),VLOOKUP(I296,Barem!$W$14:$Y$25,2,1)))</f>
        <v>0</v>
      </c>
      <c r="R296" s="130">
        <f>VLOOKUP(A296,Participanti!A:C,3,0)</f>
        <v>0</v>
      </c>
      <c r="S296" s="131">
        <f t="shared" si="211"/>
        <v>2.1550000000000002</v>
      </c>
      <c r="T296" s="132">
        <v>44388</v>
      </c>
      <c r="U296" s="133">
        <f t="shared" si="196"/>
        <v>1</v>
      </c>
      <c r="V296" s="121" t="e">
        <f>VLOOKUP(A296,Data_echipe!A:U,21,0)</f>
        <v>#N/A</v>
      </c>
      <c r="X296" s="27">
        <f t="shared" si="197"/>
        <v>1</v>
      </c>
    </row>
    <row r="297" spans="1:24" x14ac:dyDescent="0.25">
      <c r="A297" s="73" t="s">
        <v>49</v>
      </c>
      <c r="B297" s="86" t="str">
        <f>VLOOKUP(A297,Participanti!A:B,2,0)</f>
        <v>M</v>
      </c>
      <c r="C297" s="74">
        <v>10</v>
      </c>
      <c r="D297" s="75">
        <v>17.25</v>
      </c>
      <c r="E297" s="76">
        <v>6.1168981481481477E-2</v>
      </c>
      <c r="F297" s="76">
        <v>6.1377314814814815E-2</v>
      </c>
      <c r="G297" s="144">
        <f>AVERAGE(E297:F297)</f>
        <v>6.1273148148148146E-2</v>
      </c>
      <c r="H297" s="77">
        <v>87</v>
      </c>
      <c r="I297" s="17">
        <f>G297/D297</f>
        <v>3.5520665593129358E-3</v>
      </c>
      <c r="J297" s="115">
        <f>IF(B297="F",IF(D297&lt;2.5,0,IF(D297&gt;19.99,5,D297/4)),IF(D297&lt;3,0, IF(D297&gt;20.99,5,D297/4.2)))</f>
        <v>4.1071428571428568</v>
      </c>
      <c r="K297" s="86">
        <f>IF(J297=0,0,IF(B297="F",VLOOKUP(I297,Barem!$G$2:$H$11,2,1),VLOOKUP(I297,Barem!$G$12:$H$21,2,1)))</f>
        <v>2.5</v>
      </c>
      <c r="L297" s="119" t="s">
        <v>109</v>
      </c>
      <c r="M297" s="14">
        <f>IF(OR(L297="P1",L297="P2",L297="P3"),"",IF(C297=15,0.5,IF(L297="D",0.75,0.25)))</f>
        <v>0.75</v>
      </c>
      <c r="N297" s="14">
        <f>IF(OR(L297="P1",L297="P2",L297="P3"),"",IF(C297=15,0.5,IF(L297="V",0.75,0.25)))</f>
        <v>0.25</v>
      </c>
      <c r="O297" s="55">
        <f>IF(H297&lt;-49,H297/1500,IF(H297&gt;99,H297/1500,0))</f>
        <v>0</v>
      </c>
      <c r="P297" s="31">
        <f>IF(D297&gt;21,VLOOKUP(D297,Barem!$S$1:$T$141,2,1),0)</f>
        <v>0</v>
      </c>
      <c r="Q297" s="31">
        <f>IF(D297&lt;1.609,0,IF(B297="F",VLOOKUP(I297,Barem!$W$2:$Y$13,2,1),VLOOKUP(I297,Barem!$W$14:$Y$25,2,1)))</f>
        <v>0</v>
      </c>
      <c r="R297" s="31">
        <f>VLOOKUP(A297,Participanti!A:C,3,0)</f>
        <v>0</v>
      </c>
      <c r="S297" s="25">
        <f>J297*M297+K297*N297+O297+P297+Q297+R297</f>
        <v>3.7053571428571423</v>
      </c>
      <c r="T297" s="95">
        <v>44391</v>
      </c>
      <c r="U297" s="13">
        <f t="shared" si="196"/>
        <v>1</v>
      </c>
      <c r="V297" s="86" t="str">
        <f>VLOOKUP(A297,Data_echipe!A:U,21,0)</f>
        <v>Flower power</v>
      </c>
      <c r="W297" s="27" t="s">
        <v>310</v>
      </c>
      <c r="X297" s="27">
        <f t="shared" si="197"/>
        <v>1</v>
      </c>
    </row>
    <row r="298" spans="1:24" x14ac:dyDescent="0.25">
      <c r="A298" s="73" t="s">
        <v>51</v>
      </c>
      <c r="B298" s="86" t="str">
        <f>VLOOKUP(A298,Participanti!A:B,2,0)</f>
        <v>M</v>
      </c>
      <c r="C298" s="74">
        <v>10</v>
      </c>
      <c r="D298" s="75">
        <v>38.79</v>
      </c>
      <c r="E298" s="76">
        <v>0.23498842592592592</v>
      </c>
      <c r="F298" s="76">
        <v>0.26474537037037038</v>
      </c>
      <c r="G298" s="144">
        <f t="shared" ref="G298:G312" si="240">AVERAGE(E298:F298)</f>
        <v>0.24986689814814816</v>
      </c>
      <c r="H298" s="77">
        <v>2066</v>
      </c>
      <c r="I298" s="17">
        <f t="shared" ref="I298:I309" si="241">G298/D298</f>
        <v>6.4415286967813394E-3</v>
      </c>
      <c r="J298" s="115">
        <f t="shared" ref="J298:J310" si="242">IF(B298="F",IF(D298&lt;2.5,0,IF(D298&gt;19.99,5,D298/4)),IF(D298&lt;3,0, IF(D298&gt;20.99,5,D298/4.2)))</f>
        <v>5</v>
      </c>
      <c r="K298" s="86">
        <f>IF(J298=0,0,IF(B298="F",VLOOKUP(I298,Barem!$G$2:$H$11,2,1),VLOOKUP(I298,Barem!$G$12:$H$21,2,1)))</f>
        <v>0</v>
      </c>
      <c r="L298" s="74" t="str">
        <f>VLOOKUP(C298,Barem!L:Q,6,0)</f>
        <v>V</v>
      </c>
      <c r="M298" s="14">
        <f t="shared" ref="M298" si="243">IF(OR(L298="P1",L298="P2",L298="P3"),"",IF(C298=15,0.5,IF(L298="D",0.75,0.25)))</f>
        <v>0.25</v>
      </c>
      <c r="N298" s="14">
        <f t="shared" ref="N298" si="244">IF(OR(L298="P1",L298="P2",L298="P3"),"",IF(C298=15,0.5,IF(L298="V",0.75,0.25)))</f>
        <v>0.75</v>
      </c>
      <c r="O298" s="55">
        <f t="shared" ref="O298" si="245">IF(H298&lt;-49,H298/1500,IF(H298&gt;99,H298/1500,0))</f>
        <v>1.3773333333333333</v>
      </c>
      <c r="P298" s="31">
        <f>IF(D298&gt;21,VLOOKUP(D298,Barem!$S$1:$T$141,2,1),0)</f>
        <v>0.8</v>
      </c>
      <c r="Q298" s="31">
        <f>IF(D298&lt;1.609,0,IF(B298="F",VLOOKUP(I298,Barem!$W$2:$Y$13,2,1),VLOOKUP(I298,Barem!$W$14:$Y$25,2,1)))</f>
        <v>0</v>
      </c>
      <c r="R298" s="31">
        <f>VLOOKUP(A298,Participanti!A:C,3,0)</f>
        <v>0</v>
      </c>
      <c r="S298" s="25">
        <f t="shared" ref="S298" si="246">J298*M298+K298*N298+O298+P298+Q298+R298</f>
        <v>3.4273333333333333</v>
      </c>
      <c r="T298" s="95">
        <v>44394</v>
      </c>
      <c r="U298" s="13">
        <f t="shared" si="196"/>
        <v>1</v>
      </c>
      <c r="V298" s="86" t="str">
        <f>VLOOKUP(A298,Data_echipe!A:U,21,0)</f>
        <v>UltrașiiSYR</v>
      </c>
      <c r="X298" s="27">
        <f t="shared" si="197"/>
        <v>0</v>
      </c>
    </row>
    <row r="299" spans="1:24" x14ac:dyDescent="0.25">
      <c r="A299" s="73" t="s">
        <v>5</v>
      </c>
      <c r="B299" s="86" t="str">
        <f>VLOOKUP(A299,Participanti!A:B,2,0)</f>
        <v>F</v>
      </c>
      <c r="C299" s="74">
        <v>10</v>
      </c>
      <c r="D299" s="75">
        <v>39.270000000000003</v>
      </c>
      <c r="E299" s="76">
        <v>0.22973379629629631</v>
      </c>
      <c r="F299" s="76">
        <v>0.24197916666666666</v>
      </c>
      <c r="G299" s="144">
        <f t="shared" si="240"/>
        <v>0.23585648148148147</v>
      </c>
      <c r="H299" s="77">
        <v>2049</v>
      </c>
      <c r="I299" s="17">
        <f t="shared" si="241"/>
        <v>6.0060219373944861E-3</v>
      </c>
      <c r="J299" s="115">
        <f t="shared" si="242"/>
        <v>5</v>
      </c>
      <c r="K299" s="86">
        <f>IF(J299=0,0,IF(B299="F",VLOOKUP(I299,Barem!$G$2:$H$11,2,1),VLOOKUP(I299,Barem!$G$12:$H$21,2,1)))</f>
        <v>1</v>
      </c>
      <c r="L299" s="119" t="s">
        <v>109</v>
      </c>
      <c r="M299" s="14">
        <f t="shared" ref="M299:M313" si="247">IF(OR(L299="P1",L299="P2",L299="P3"),"",IF(C299=15,0.5,IF(L299="D",0.75,0.25)))</f>
        <v>0.75</v>
      </c>
      <c r="N299" s="14">
        <f t="shared" ref="N299:N313" si="248">IF(OR(L299="P1",L299="P2",L299="P3"),"",IF(C299=15,0.5,IF(L299="V",0.75,0.25)))</f>
        <v>0.25</v>
      </c>
      <c r="O299" s="55">
        <f t="shared" ref="O299:O313" si="249">IF(H299&lt;-49,H299/1500,IF(H299&gt;99,H299/1500,0))</f>
        <v>1.3660000000000001</v>
      </c>
      <c r="P299" s="31">
        <f>IF(D299&gt;21,VLOOKUP(D299,Barem!$S$1:$T$141,2,1),0)</f>
        <v>0.9</v>
      </c>
      <c r="Q299" s="31">
        <f>IF(D299&lt;1.609,0,IF(B299="F",VLOOKUP(I299,Barem!$W$2:$Y$13,2,1),VLOOKUP(I299,Barem!$W$14:$Y$25,2,1)))</f>
        <v>0</v>
      </c>
      <c r="R299" s="31">
        <f>VLOOKUP(A299,Participanti!A:C,3,0)</f>
        <v>0</v>
      </c>
      <c r="S299" s="25">
        <f t="shared" ref="S299:S313" si="250">J299*M299+K299*N299+O299+P299+Q299+R299</f>
        <v>6.266</v>
      </c>
      <c r="T299" s="95">
        <v>44394</v>
      </c>
      <c r="U299" s="13">
        <f t="shared" si="196"/>
        <v>1</v>
      </c>
      <c r="V299" s="86" t="str">
        <f>VLOOKUP(A299,Data_echipe!A:U,21,0)</f>
        <v>Flower power</v>
      </c>
      <c r="X299" s="27">
        <f t="shared" si="197"/>
        <v>1</v>
      </c>
    </row>
    <row r="300" spans="1:24" x14ac:dyDescent="0.25">
      <c r="A300" s="73" t="s">
        <v>307</v>
      </c>
      <c r="B300" s="86" t="str">
        <f>VLOOKUP(A300,Participanti!A:B,2,0)</f>
        <v>F</v>
      </c>
      <c r="C300" s="74">
        <v>10</v>
      </c>
      <c r="D300" s="75">
        <v>18.559999999999999</v>
      </c>
      <c r="E300" s="76">
        <v>9.300925925925925E-2</v>
      </c>
      <c r="F300" s="76">
        <v>0.10215277777777777</v>
      </c>
      <c r="G300" s="144">
        <f t="shared" si="240"/>
        <v>9.7581018518518511E-2</v>
      </c>
      <c r="H300" s="77">
        <v>1005</v>
      </c>
      <c r="I300" s="17">
        <f t="shared" si="241"/>
        <v>5.2575979805236268E-3</v>
      </c>
      <c r="J300" s="115">
        <f t="shared" si="242"/>
        <v>4.6399999999999997</v>
      </c>
      <c r="K300" s="86">
        <f>IF(J300=0,0,IF(B300="F",VLOOKUP(I300,Barem!$G$2:$H$11,2,1),VLOOKUP(I300,Barem!$G$12:$H$21,2,1)))</f>
        <v>1</v>
      </c>
      <c r="L300" s="119" t="s">
        <v>109</v>
      </c>
      <c r="M300" s="14">
        <f t="shared" si="247"/>
        <v>0.75</v>
      </c>
      <c r="N300" s="14">
        <f t="shared" si="248"/>
        <v>0.25</v>
      </c>
      <c r="O300" s="55">
        <f t="shared" si="249"/>
        <v>0.67</v>
      </c>
      <c r="P300" s="31">
        <f>IF(D300&gt;21,VLOOKUP(D300,Barem!$S$1:$T$141,2,1),0)</f>
        <v>0</v>
      </c>
      <c r="Q300" s="31">
        <f>IF(D300&lt;1.609,0,IF(B300="F",VLOOKUP(I300,Barem!$W$2:$Y$13,2,1),VLOOKUP(I300,Barem!$W$14:$Y$25,2,1)))</f>
        <v>0</v>
      </c>
      <c r="R300" s="31">
        <f>VLOOKUP(A300,Participanti!A:C,3,0)</f>
        <v>0</v>
      </c>
      <c r="S300" s="25">
        <f t="shared" si="250"/>
        <v>4.3999999999999995</v>
      </c>
      <c r="T300" s="95">
        <v>44394</v>
      </c>
      <c r="U300" s="13">
        <f t="shared" si="196"/>
        <v>1</v>
      </c>
      <c r="V300" s="86" t="e">
        <f>VLOOKUP(A300,Data_echipe!A:U,21,0)</f>
        <v>#N/A</v>
      </c>
      <c r="X300" s="27">
        <f t="shared" si="197"/>
        <v>1</v>
      </c>
    </row>
    <row r="301" spans="1:24" x14ac:dyDescent="0.25">
      <c r="A301" s="73" t="s">
        <v>159</v>
      </c>
      <c r="B301" s="86" t="str">
        <f>VLOOKUP(A301,Participanti!A:B,2,0)</f>
        <v>F</v>
      </c>
      <c r="C301" s="74">
        <v>10</v>
      </c>
      <c r="D301" s="75">
        <v>7.01</v>
      </c>
      <c r="E301" s="76">
        <v>2.3344907407407408E-2</v>
      </c>
      <c r="F301" s="76">
        <v>2.3344907407407408E-2</v>
      </c>
      <c r="G301" s="144">
        <f t="shared" si="240"/>
        <v>2.3344907407407408E-2</v>
      </c>
      <c r="H301" s="77">
        <v>38</v>
      </c>
      <c r="I301" s="17">
        <f t="shared" si="241"/>
        <v>3.330229302055265E-3</v>
      </c>
      <c r="J301" s="115">
        <f t="shared" si="242"/>
        <v>1.7524999999999999</v>
      </c>
      <c r="K301" s="86">
        <f>IF(J301=0,0,IF(B301="F",VLOOKUP(I301,Barem!$G$2:$H$11,2,1),VLOOKUP(I301,Barem!$G$12:$H$21,2,1)))</f>
        <v>4</v>
      </c>
      <c r="L301" s="74" t="str">
        <f>VLOOKUP(C301,Barem!L:Q,6,0)</f>
        <v>V</v>
      </c>
      <c r="M301" s="14">
        <f t="shared" si="247"/>
        <v>0.25</v>
      </c>
      <c r="N301" s="14">
        <f t="shared" si="248"/>
        <v>0.75</v>
      </c>
      <c r="O301" s="55">
        <f t="shared" si="249"/>
        <v>0</v>
      </c>
      <c r="P301" s="31">
        <f>IF(D301&gt;21,VLOOKUP(D301,Barem!$S$1:$T$141,2,1),0)</f>
        <v>0</v>
      </c>
      <c r="Q301" s="31">
        <f>IF(D301&lt;1.609,0,IF(B301="F",VLOOKUP(I301,Barem!$W$2:$Y$13,2,1),VLOOKUP(I301,Barem!$W$14:$Y$25,2,1)))</f>
        <v>0</v>
      </c>
      <c r="R301" s="31">
        <f>VLOOKUP(A301,Participanti!A:C,3,0)</f>
        <v>0</v>
      </c>
      <c r="S301" s="25">
        <f t="shared" si="250"/>
        <v>3.4381249999999999</v>
      </c>
      <c r="T301" s="95">
        <v>44395</v>
      </c>
      <c r="U301" s="13">
        <f t="shared" si="196"/>
        <v>1</v>
      </c>
      <c r="V301" s="86" t="str">
        <f>VLOOKUP(A301,Data_echipe!A:U,21,0)</f>
        <v>Flower power</v>
      </c>
      <c r="X301" s="27">
        <f t="shared" si="197"/>
        <v>1</v>
      </c>
    </row>
    <row r="302" spans="1:24" x14ac:dyDescent="0.25">
      <c r="A302" s="73" t="s">
        <v>118</v>
      </c>
      <c r="B302" s="86" t="str">
        <f>VLOOKUP(A302,Participanti!A:B,2,0)</f>
        <v>M</v>
      </c>
      <c r="C302" s="74">
        <v>10</v>
      </c>
      <c r="D302" s="75">
        <v>34.07</v>
      </c>
      <c r="E302" s="76">
        <v>0.12877314814814814</v>
      </c>
      <c r="F302" s="76">
        <v>0.14229166666666668</v>
      </c>
      <c r="G302" s="144">
        <f t="shared" si="240"/>
        <v>0.13553240740740741</v>
      </c>
      <c r="H302" s="77">
        <v>53</v>
      </c>
      <c r="I302" s="17">
        <f t="shared" si="241"/>
        <v>3.9780571590081418E-3</v>
      </c>
      <c r="J302" s="115">
        <f t="shared" si="242"/>
        <v>5</v>
      </c>
      <c r="K302" s="86">
        <f>IF(J302=0,0,IF(B302="F",VLOOKUP(I302,Barem!$G$2:$H$11,2,1),VLOOKUP(I302,Barem!$G$12:$H$21,2,1)))</f>
        <v>1.5</v>
      </c>
      <c r="L302" s="119" t="s">
        <v>109</v>
      </c>
      <c r="M302" s="14">
        <f t="shared" si="247"/>
        <v>0.75</v>
      </c>
      <c r="N302" s="14">
        <f t="shared" si="248"/>
        <v>0.25</v>
      </c>
      <c r="O302" s="55">
        <f t="shared" si="249"/>
        <v>0</v>
      </c>
      <c r="P302" s="31">
        <f>IF(D302&gt;21,VLOOKUP(D302,Barem!$S$1:$T$141,2,1),0)</f>
        <v>0.6</v>
      </c>
      <c r="Q302" s="31">
        <f>IF(D302&lt;1.609,0,IF(B302="F",VLOOKUP(I302,Barem!$W$2:$Y$13,2,1),VLOOKUP(I302,Barem!$W$14:$Y$25,2,1)))</f>
        <v>0</v>
      </c>
      <c r="R302" s="31">
        <f>VLOOKUP(A302,Participanti!A:C,3,0)</f>
        <v>0</v>
      </c>
      <c r="S302" s="25">
        <f t="shared" si="250"/>
        <v>4.7249999999999996</v>
      </c>
      <c r="T302" s="95">
        <v>44394</v>
      </c>
      <c r="U302" s="13">
        <f t="shared" si="196"/>
        <v>1</v>
      </c>
      <c r="V302" s="86" t="str">
        <f>VLOOKUP(A302,Data_echipe!A:U,21,0)</f>
        <v>UltrașiiSYR</v>
      </c>
      <c r="X302" s="27">
        <f t="shared" si="197"/>
        <v>1</v>
      </c>
    </row>
    <row r="303" spans="1:24" x14ac:dyDescent="0.25">
      <c r="A303" s="73" t="s">
        <v>80</v>
      </c>
      <c r="B303" s="86" t="str">
        <f>VLOOKUP(A303,Participanti!A:B,2,0)</f>
        <v>M</v>
      </c>
      <c r="C303" s="74">
        <v>10</v>
      </c>
      <c r="D303" s="75">
        <v>77.2</v>
      </c>
      <c r="E303" s="76">
        <v>0.84583333333333333</v>
      </c>
      <c r="F303" s="76">
        <v>0.84583333333333333</v>
      </c>
      <c r="G303" s="144">
        <f t="shared" si="240"/>
        <v>0.84583333333333333</v>
      </c>
      <c r="H303" s="77">
        <v>4300</v>
      </c>
      <c r="I303" s="17">
        <f t="shared" si="241"/>
        <v>1.0956390328151986E-2</v>
      </c>
      <c r="J303" s="115">
        <f t="shared" si="242"/>
        <v>5</v>
      </c>
      <c r="K303" s="86">
        <f>IF(J303=0,0,IF(B303="F",VLOOKUP(I303,Barem!$G$2:$H$11,2,1),VLOOKUP(I303,Barem!$G$12:$H$21,2,1)))</f>
        <v>0</v>
      </c>
      <c r="L303" s="74" t="str">
        <f>VLOOKUP(C303,Barem!L:Q,6,0)</f>
        <v>V</v>
      </c>
      <c r="M303" s="14">
        <f t="shared" si="247"/>
        <v>0.25</v>
      </c>
      <c r="N303" s="14">
        <f t="shared" si="248"/>
        <v>0.75</v>
      </c>
      <c r="O303" s="55">
        <f t="shared" si="249"/>
        <v>2.8666666666666667</v>
      </c>
      <c r="P303" s="31">
        <f>IF(D303&gt;21,VLOOKUP(D303,Barem!$S$1:$T$141,2,1),0)</f>
        <v>2.8</v>
      </c>
      <c r="Q303" s="31">
        <f>IF(D303&lt;1.609,0,IF(B303="F",VLOOKUP(I303,Barem!$W$2:$Y$13,2,1),VLOOKUP(I303,Barem!$W$14:$Y$25,2,1)))</f>
        <v>0</v>
      </c>
      <c r="R303" s="31">
        <f>VLOOKUP(A303,Participanti!A:C,3,0)</f>
        <v>0.4</v>
      </c>
      <c r="S303" s="25">
        <f t="shared" si="250"/>
        <v>7.3166666666666673</v>
      </c>
      <c r="T303" s="95">
        <v>44393</v>
      </c>
      <c r="U303" s="13">
        <f t="shared" si="196"/>
        <v>1</v>
      </c>
      <c r="V303" s="86" t="str">
        <f>VLOOKUP(A303,Data_echipe!A:U,21,0)</f>
        <v>UltrașiiSYR</v>
      </c>
      <c r="X303" s="27">
        <f t="shared" si="197"/>
        <v>0</v>
      </c>
    </row>
    <row r="304" spans="1:24" x14ac:dyDescent="0.25">
      <c r="A304" s="73" t="s">
        <v>203</v>
      </c>
      <c r="B304" s="86" t="str">
        <f>VLOOKUP(A304,Participanti!A:B,2,0)</f>
        <v>F</v>
      </c>
      <c r="C304" s="74">
        <v>10</v>
      </c>
      <c r="D304" s="75">
        <v>21.74</v>
      </c>
      <c r="E304" s="76">
        <v>0.1521875</v>
      </c>
      <c r="F304" s="76">
        <v>0.15221064814814814</v>
      </c>
      <c r="G304" s="144">
        <f t="shared" si="240"/>
        <v>0.15219907407407407</v>
      </c>
      <c r="H304" s="77">
        <v>1074</v>
      </c>
      <c r="I304" s="17">
        <f t="shared" si="241"/>
        <v>7.000877372312515E-3</v>
      </c>
      <c r="J304" s="115">
        <f t="shared" si="242"/>
        <v>5</v>
      </c>
      <c r="K304" s="86">
        <f>IF(J304=0,0,IF(B304="F",VLOOKUP(I304,Barem!$G$2:$H$11,2,1),VLOOKUP(I304,Barem!$G$12:$H$21,2,1)))</f>
        <v>0</v>
      </c>
      <c r="L304" s="74" t="str">
        <f>VLOOKUP(C304,Barem!L:Q,6,0)</f>
        <v>V</v>
      </c>
      <c r="M304" s="14">
        <f t="shared" si="247"/>
        <v>0.25</v>
      </c>
      <c r="N304" s="14">
        <f t="shared" si="248"/>
        <v>0.75</v>
      </c>
      <c r="O304" s="55">
        <f t="shared" si="249"/>
        <v>0.71599999999999997</v>
      </c>
      <c r="P304" s="31">
        <f>IF(D304&gt;21,VLOOKUP(D304,Barem!$S$1:$T$141,2,1),0)</f>
        <v>0</v>
      </c>
      <c r="Q304" s="31">
        <f>IF(D304&lt;1.609,0,IF(B304="F",VLOOKUP(I304,Barem!$W$2:$Y$13,2,1),VLOOKUP(I304,Barem!$W$14:$Y$25,2,1)))</f>
        <v>0</v>
      </c>
      <c r="R304" s="31">
        <f>VLOOKUP(A304,Participanti!A:C,3,0)</f>
        <v>0</v>
      </c>
      <c r="S304" s="25">
        <f t="shared" si="250"/>
        <v>1.966</v>
      </c>
      <c r="T304" s="95">
        <v>44394</v>
      </c>
      <c r="U304" s="13">
        <f t="shared" si="196"/>
        <v>1</v>
      </c>
      <c r="V304" s="86" t="str">
        <f>VLOOKUP(A304,Data_echipe!A:U,21,0)</f>
        <v>UltrașiiSYR</v>
      </c>
      <c r="X304" s="27">
        <f t="shared" si="197"/>
        <v>0</v>
      </c>
    </row>
    <row r="305" spans="1:24" x14ac:dyDescent="0.25">
      <c r="A305" s="73" t="s">
        <v>102</v>
      </c>
      <c r="B305" s="86" t="str">
        <f>VLOOKUP(A305,Participanti!A:B,2,0)</f>
        <v>M</v>
      </c>
      <c r="C305" s="74">
        <v>10</v>
      </c>
      <c r="D305" s="75">
        <v>21.49</v>
      </c>
      <c r="E305" s="76">
        <v>9.707175925925926E-2</v>
      </c>
      <c r="F305" s="76">
        <v>9.7337962962962973E-2</v>
      </c>
      <c r="G305" s="144">
        <f t="shared" si="240"/>
        <v>9.7204861111111124E-2</v>
      </c>
      <c r="H305" s="77">
        <v>1067</v>
      </c>
      <c r="I305" s="17">
        <f t="shared" si="241"/>
        <v>4.5232601726901411E-3</v>
      </c>
      <c r="J305" s="115">
        <f t="shared" si="242"/>
        <v>5</v>
      </c>
      <c r="K305" s="86">
        <f>IF(J305=0,0,IF(B305="F",VLOOKUP(I305,Barem!$G$2:$H$11,2,1),VLOOKUP(I305,Barem!$G$12:$H$21,2,1)))</f>
        <v>1</v>
      </c>
      <c r="L305" s="119" t="s">
        <v>109</v>
      </c>
      <c r="M305" s="14">
        <f t="shared" si="247"/>
        <v>0.75</v>
      </c>
      <c r="N305" s="14">
        <f t="shared" si="248"/>
        <v>0.25</v>
      </c>
      <c r="O305" s="55">
        <f t="shared" si="249"/>
        <v>0.71133333333333337</v>
      </c>
      <c r="P305" s="31">
        <f>IF(D305&gt;21,VLOOKUP(D305,Barem!$S$1:$T$141,2,1),0)</f>
        <v>0</v>
      </c>
      <c r="Q305" s="31">
        <f>IF(D305&lt;1.609,0,IF(B305="F",VLOOKUP(I305,Barem!$W$2:$Y$13,2,1),VLOOKUP(I305,Barem!$W$14:$Y$25,2,1)))</f>
        <v>0</v>
      </c>
      <c r="R305" s="31">
        <f>VLOOKUP(A305,Participanti!A:C,3,0)</f>
        <v>0</v>
      </c>
      <c r="S305" s="25">
        <f t="shared" si="250"/>
        <v>4.7113333333333332</v>
      </c>
      <c r="T305" s="95">
        <v>44394</v>
      </c>
      <c r="U305" s="13">
        <f t="shared" si="196"/>
        <v>1</v>
      </c>
      <c r="V305" s="86" t="str">
        <f>VLOOKUP(A305,Data_echipe!A:U,21,0)</f>
        <v>Flower power</v>
      </c>
      <c r="X305" s="27">
        <f t="shared" si="197"/>
        <v>1</v>
      </c>
    </row>
    <row r="306" spans="1:24" x14ac:dyDescent="0.25">
      <c r="A306" s="73" t="s">
        <v>66</v>
      </c>
      <c r="B306" s="86" t="str">
        <f>VLOOKUP(A306,Participanti!A:B,2,0)</f>
        <v>F</v>
      </c>
      <c r="C306" s="74">
        <v>10</v>
      </c>
      <c r="D306" s="75">
        <v>8.09</v>
      </c>
      <c r="E306" s="76">
        <v>4.2349537037037033E-2</v>
      </c>
      <c r="F306" s="76">
        <v>4.2939814814814813E-2</v>
      </c>
      <c r="G306" s="144">
        <f t="shared" si="240"/>
        <v>4.2644675925925926E-2</v>
      </c>
      <c r="H306" s="77">
        <v>16</v>
      </c>
      <c r="I306" s="17">
        <f t="shared" si="241"/>
        <v>5.2712825619191505E-3</v>
      </c>
      <c r="J306" s="115">
        <f t="shared" si="242"/>
        <v>2.0225</v>
      </c>
      <c r="K306" s="86">
        <f>IF(J306=0,0,IF(B306="F",VLOOKUP(I306,Barem!$G$2:$H$11,2,1),VLOOKUP(I306,Barem!$G$12:$H$21,2,1)))</f>
        <v>1</v>
      </c>
      <c r="L306" s="74" t="str">
        <f>VLOOKUP(C306,Barem!L:Q,6,0)</f>
        <v>V</v>
      </c>
      <c r="M306" s="14">
        <f t="shared" si="247"/>
        <v>0.25</v>
      </c>
      <c r="N306" s="14">
        <f t="shared" si="248"/>
        <v>0.75</v>
      </c>
      <c r="O306" s="55">
        <f t="shared" si="249"/>
        <v>0</v>
      </c>
      <c r="P306" s="31">
        <f>IF(D306&gt;21,VLOOKUP(D306,Barem!$S$1:$T$141,2,1),0)</f>
        <v>0</v>
      </c>
      <c r="Q306" s="31">
        <f>IF(D306&lt;1.609,0,IF(B306="F",VLOOKUP(I306,Barem!$W$2:$Y$13,2,1),VLOOKUP(I306,Barem!$W$14:$Y$25,2,1)))</f>
        <v>0</v>
      </c>
      <c r="R306" s="31">
        <f>VLOOKUP(A306,Participanti!A:C,3,0)</f>
        <v>0.7</v>
      </c>
      <c r="S306" s="25">
        <f t="shared" si="250"/>
        <v>1.9556249999999999</v>
      </c>
      <c r="T306" s="95">
        <v>44393</v>
      </c>
      <c r="U306" s="13">
        <f t="shared" si="196"/>
        <v>1</v>
      </c>
      <c r="V306" s="86" t="str">
        <f>VLOOKUP(A306,Data_echipe!A:U,21,0)</f>
        <v>Flower power</v>
      </c>
      <c r="X306" s="27">
        <f t="shared" si="197"/>
        <v>1</v>
      </c>
    </row>
    <row r="307" spans="1:24" x14ac:dyDescent="0.25">
      <c r="A307" s="73" t="s">
        <v>153</v>
      </c>
      <c r="B307" s="86" t="str">
        <f>VLOOKUP(A307,Participanti!A:B,2,0)</f>
        <v>F</v>
      </c>
      <c r="C307" s="74">
        <v>10</v>
      </c>
      <c r="D307" s="75">
        <v>5.16</v>
      </c>
      <c r="E307" s="76">
        <v>2.7523148148148147E-2</v>
      </c>
      <c r="F307" s="76">
        <v>2.9409722222222223E-2</v>
      </c>
      <c r="G307" s="144">
        <f t="shared" si="240"/>
        <v>2.8466435185185185E-2</v>
      </c>
      <c r="H307" s="77">
        <v>47</v>
      </c>
      <c r="I307" s="17">
        <f t="shared" si="241"/>
        <v>5.5167510048808495E-3</v>
      </c>
      <c r="J307" s="115">
        <f t="shared" si="242"/>
        <v>1.29</v>
      </c>
      <c r="K307" s="86">
        <f>IF(J307=0,0,IF(B307="F",VLOOKUP(I307,Barem!$G$2:$H$11,2,1),VLOOKUP(I307,Barem!$G$12:$H$21,2,1)))</f>
        <v>1</v>
      </c>
      <c r="L307" s="74" t="str">
        <f>VLOOKUP(C307,Barem!L:Q,6,0)</f>
        <v>V</v>
      </c>
      <c r="M307" s="14">
        <f t="shared" si="247"/>
        <v>0.25</v>
      </c>
      <c r="N307" s="14">
        <f t="shared" si="248"/>
        <v>0.75</v>
      </c>
      <c r="O307" s="55">
        <f t="shared" si="249"/>
        <v>0</v>
      </c>
      <c r="P307" s="31">
        <f>IF(D307&gt;21,VLOOKUP(D307,Barem!$S$1:$T$141,2,1),0)</f>
        <v>0</v>
      </c>
      <c r="Q307" s="31">
        <f>IF(D307&lt;1.609,0,IF(B307="F",VLOOKUP(I307,Barem!$W$2:$Y$13,2,1),VLOOKUP(I307,Barem!$W$14:$Y$25,2,1)))</f>
        <v>0</v>
      </c>
      <c r="R307" s="31">
        <f>VLOOKUP(A307,Participanti!A:C,3,0)</f>
        <v>0</v>
      </c>
      <c r="S307" s="25">
        <f t="shared" si="250"/>
        <v>1.0725</v>
      </c>
      <c r="T307" s="95">
        <v>44394</v>
      </c>
      <c r="U307" s="13">
        <f t="shared" si="196"/>
        <v>1</v>
      </c>
      <c r="V307" s="86" t="str">
        <f>VLOOKUP(A307,Data_echipe!A:U,21,0)</f>
        <v>Flower power</v>
      </c>
      <c r="X307" s="27">
        <f t="shared" si="197"/>
        <v>1</v>
      </c>
    </row>
    <row r="308" spans="1:24" x14ac:dyDescent="0.25">
      <c r="A308" s="73" t="s">
        <v>220</v>
      </c>
      <c r="B308" s="86" t="str">
        <f>VLOOKUP(A308,Participanti!A:B,2,0)</f>
        <v>M</v>
      </c>
      <c r="C308" s="74">
        <v>10</v>
      </c>
      <c r="D308" s="75">
        <v>28.73</v>
      </c>
      <c r="E308" s="76">
        <v>0.22078703703703703</v>
      </c>
      <c r="F308" s="76">
        <v>0.3082523148148148</v>
      </c>
      <c r="G308" s="144">
        <f t="shared" si="240"/>
        <v>0.2645196759259259</v>
      </c>
      <c r="H308" s="77">
        <v>2560</v>
      </c>
      <c r="I308" s="17">
        <f t="shared" si="241"/>
        <v>9.2070893117273192E-3</v>
      </c>
      <c r="J308" s="115">
        <f t="shared" si="242"/>
        <v>5</v>
      </c>
      <c r="K308" s="86">
        <f>IF(J308=0,0,IF(B308="F",VLOOKUP(I308,Barem!$G$2:$H$11,2,1),VLOOKUP(I308,Barem!$G$12:$H$21,2,1)))</f>
        <v>0</v>
      </c>
      <c r="L308" s="119" t="s">
        <v>109</v>
      </c>
      <c r="M308" s="14">
        <f t="shared" si="247"/>
        <v>0.75</v>
      </c>
      <c r="N308" s="14">
        <f t="shared" si="248"/>
        <v>0.25</v>
      </c>
      <c r="O308" s="55">
        <f t="shared" si="249"/>
        <v>1.7066666666666668</v>
      </c>
      <c r="P308" s="31">
        <f>IF(D308&gt;21,VLOOKUP(D308,Barem!$S$1:$T$141,2,1),0)</f>
        <v>0.3</v>
      </c>
      <c r="Q308" s="31">
        <f>IF(D308&lt;1.609,0,IF(B308="F",VLOOKUP(I308,Barem!$W$2:$Y$13,2,1),VLOOKUP(I308,Barem!$W$14:$Y$25,2,1)))</f>
        <v>0</v>
      </c>
      <c r="R308" s="31">
        <f>VLOOKUP(A308,Participanti!A:C,3,0)</f>
        <v>0</v>
      </c>
      <c r="S308" s="25">
        <f t="shared" si="250"/>
        <v>5.7566666666666668</v>
      </c>
      <c r="T308" s="95">
        <v>44395</v>
      </c>
      <c r="U308" s="13">
        <f t="shared" si="196"/>
        <v>1</v>
      </c>
      <c r="V308" s="86" t="e">
        <f>VLOOKUP(A308,Data_echipe!A:U,21,0)</f>
        <v>#N/A</v>
      </c>
      <c r="X308" s="27">
        <f t="shared" si="197"/>
        <v>0</v>
      </c>
    </row>
    <row r="309" spans="1:24" x14ac:dyDescent="0.25">
      <c r="A309" s="73" t="s">
        <v>65</v>
      </c>
      <c r="B309" s="86" t="str">
        <f>VLOOKUP(A309,Participanti!A:B,2,0)</f>
        <v>M</v>
      </c>
      <c r="C309" s="74">
        <v>10</v>
      </c>
      <c r="D309" s="75">
        <v>59.06</v>
      </c>
      <c r="E309" s="76">
        <v>0.51353009259259264</v>
      </c>
      <c r="F309" s="76">
        <v>0.51355324074074071</v>
      </c>
      <c r="G309" s="144">
        <f t="shared" si="240"/>
        <v>0.51354166666666667</v>
      </c>
      <c r="H309" s="77">
        <v>3230</v>
      </c>
      <c r="I309" s="17">
        <f t="shared" si="241"/>
        <v>8.6952534146066147E-3</v>
      </c>
      <c r="J309" s="115">
        <f t="shared" si="242"/>
        <v>5</v>
      </c>
      <c r="K309" s="86">
        <f>IF(J309=0,0,IF(B309="F",VLOOKUP(I309,Barem!$G$2:$H$11,2,1),VLOOKUP(I309,Barem!$G$12:$H$21,2,1)))</f>
        <v>0</v>
      </c>
      <c r="L309" s="119" t="s">
        <v>109</v>
      </c>
      <c r="M309" s="14">
        <f t="shared" si="247"/>
        <v>0.75</v>
      </c>
      <c r="N309" s="14">
        <f t="shared" si="248"/>
        <v>0.25</v>
      </c>
      <c r="O309" s="55">
        <f t="shared" si="249"/>
        <v>2.1533333333333333</v>
      </c>
      <c r="P309" s="31">
        <f>IF(D309&gt;21,VLOOKUP(D309,Barem!$S$1:$T$141,2,1),0)</f>
        <v>1.9</v>
      </c>
      <c r="Q309" s="31">
        <f>IF(D309&lt;1.609,0,IF(B309="F",VLOOKUP(I309,Barem!$W$2:$Y$13,2,1),VLOOKUP(I309,Barem!$W$14:$Y$25,2,1)))</f>
        <v>0</v>
      </c>
      <c r="R309" s="31">
        <f>VLOOKUP(A309,Participanti!A:C,3,0)</f>
        <v>0</v>
      </c>
      <c r="S309" s="25">
        <f t="shared" si="250"/>
        <v>7.8033333333333328</v>
      </c>
      <c r="T309" s="95">
        <v>44393</v>
      </c>
      <c r="U309" s="13">
        <f t="shared" si="196"/>
        <v>1</v>
      </c>
      <c r="V309" s="86" t="str">
        <f>VLOOKUP(A309,Data_echipe!A:U,21,0)</f>
        <v>UltrașiiSYR</v>
      </c>
      <c r="X309" s="27">
        <f t="shared" si="197"/>
        <v>0</v>
      </c>
    </row>
    <row r="310" spans="1:24" x14ac:dyDescent="0.25">
      <c r="A310" s="73" t="s">
        <v>111</v>
      </c>
      <c r="B310" s="86" t="str">
        <f>VLOOKUP(A310,Participanti!A:B,2,0)</f>
        <v>M</v>
      </c>
      <c r="C310" s="74">
        <v>10</v>
      </c>
      <c r="D310" s="75">
        <v>11.19</v>
      </c>
      <c r="E310" s="76">
        <v>3.6620370370370373E-2</v>
      </c>
      <c r="F310" s="76">
        <v>3.6736111111111108E-2</v>
      </c>
      <c r="G310" s="144">
        <f t="shared" si="240"/>
        <v>3.667824074074074E-2</v>
      </c>
      <c r="H310" s="77">
        <v>5</v>
      </c>
      <c r="I310" s="17">
        <f t="shared" ref="I310:I319" si="251">G310/D310</f>
        <v>3.2777695031939893E-3</v>
      </c>
      <c r="J310" s="115">
        <f t="shared" si="242"/>
        <v>2.6642857142857141</v>
      </c>
      <c r="K310" s="86">
        <f>IF(J310=0,0,IF(B310="F",VLOOKUP(I310,Barem!$G$2:$H$11,2,1),VLOOKUP(I310,Barem!$G$12:$H$21,2,1)))</f>
        <v>3.5</v>
      </c>
      <c r="L310" s="74" t="str">
        <f>VLOOKUP(C310,Barem!L:Q,6,0)</f>
        <v>V</v>
      </c>
      <c r="M310" s="14">
        <f t="shared" si="247"/>
        <v>0.25</v>
      </c>
      <c r="N310" s="14">
        <f t="shared" si="248"/>
        <v>0.75</v>
      </c>
      <c r="O310" s="55">
        <f t="shared" si="249"/>
        <v>0</v>
      </c>
      <c r="P310" s="31">
        <f>IF(D310&gt;21,VLOOKUP(D310,Barem!$S$1:$T$141,2,1),0)</f>
        <v>0</v>
      </c>
      <c r="Q310" s="31">
        <f>IF(D310&lt;1.609,0,IF(B310="F",VLOOKUP(I310,Barem!$W$2:$Y$13,2,1),VLOOKUP(I310,Barem!$W$14:$Y$25,2,1)))</f>
        <v>0</v>
      </c>
      <c r="R310" s="31">
        <f>VLOOKUP(A310,Participanti!A:C,3,0)</f>
        <v>0</v>
      </c>
      <c r="S310" s="25">
        <f t="shared" si="250"/>
        <v>3.2910714285714286</v>
      </c>
      <c r="T310" s="95">
        <v>44393</v>
      </c>
      <c r="U310" s="13">
        <f t="shared" si="196"/>
        <v>1</v>
      </c>
      <c r="V310" s="86" t="str">
        <f>VLOOKUP(A310,Data_echipe!A:U,21,0)</f>
        <v>UltrașiiSYR</v>
      </c>
      <c r="X310" s="27">
        <f t="shared" si="197"/>
        <v>1</v>
      </c>
    </row>
    <row r="311" spans="1:24" x14ac:dyDescent="0.25">
      <c r="A311" s="73" t="s">
        <v>119</v>
      </c>
      <c r="B311" s="86" t="str">
        <f>VLOOKUP(A311,Participanti!A:B,2,0)</f>
        <v>M</v>
      </c>
      <c r="C311" s="74">
        <v>10</v>
      </c>
      <c r="D311" s="75">
        <v>21.64</v>
      </c>
      <c r="E311" s="76">
        <v>0.10234953703703703</v>
      </c>
      <c r="F311" s="76">
        <v>0.10354166666666666</v>
      </c>
      <c r="G311" s="144">
        <f t="shared" si="240"/>
        <v>0.10294560185185184</v>
      </c>
      <c r="H311" s="77">
        <v>1025</v>
      </c>
      <c r="I311" s="17">
        <f t="shared" si="251"/>
        <v>4.7571904737454635E-3</v>
      </c>
      <c r="J311" s="115">
        <f t="shared" ref="J311:J319" si="252">IF(B311="F",IF(D311&lt;2.5,0,IF(D311&gt;19.99,5,D311/4)),IF(D311&lt;3,0, IF(D311&gt;20.99,5,D311/4.2)))</f>
        <v>5</v>
      </c>
      <c r="K311" s="86">
        <f>IF(J311=0,0,IF(B311="F",VLOOKUP(I311,Barem!$G$2:$H$11,2,1),VLOOKUP(I311,Barem!$G$12:$H$21,2,1)))</f>
        <v>1</v>
      </c>
      <c r="L311" s="119" t="s">
        <v>109</v>
      </c>
      <c r="M311" s="14">
        <f t="shared" si="247"/>
        <v>0.75</v>
      </c>
      <c r="N311" s="14">
        <f t="shared" si="248"/>
        <v>0.25</v>
      </c>
      <c r="O311" s="55">
        <f t="shared" si="249"/>
        <v>0.68333333333333335</v>
      </c>
      <c r="P311" s="31">
        <f>IF(D311&gt;21,VLOOKUP(D311,Barem!$S$1:$T$141,2,1),0)</f>
        <v>0</v>
      </c>
      <c r="Q311" s="31">
        <f>IF(D311&lt;1.609,0,IF(B311="F",VLOOKUP(I311,Barem!$W$2:$Y$13,2,1),VLOOKUP(I311,Barem!$W$14:$Y$25,2,1)))</f>
        <v>0</v>
      </c>
      <c r="R311" s="31">
        <f>VLOOKUP(A311,Participanti!A:C,3,0)</f>
        <v>0</v>
      </c>
      <c r="S311" s="25">
        <f t="shared" si="250"/>
        <v>4.6833333333333336</v>
      </c>
      <c r="T311" s="95">
        <v>44394</v>
      </c>
      <c r="U311" s="13">
        <f t="shared" si="196"/>
        <v>1</v>
      </c>
      <c r="V311" s="86" t="str">
        <f>VLOOKUP(A311,Data_echipe!A:U,21,0)</f>
        <v>Flower power</v>
      </c>
      <c r="X311" s="27">
        <f t="shared" si="197"/>
        <v>1</v>
      </c>
    </row>
    <row r="312" spans="1:24" x14ac:dyDescent="0.25">
      <c r="A312" s="73" t="s">
        <v>103</v>
      </c>
      <c r="B312" s="86" t="str">
        <f>VLOOKUP(A312,Participanti!A:B,2,0)</f>
        <v>F</v>
      </c>
      <c r="C312" s="74">
        <v>10</v>
      </c>
      <c r="D312" s="75">
        <v>21.58</v>
      </c>
      <c r="E312" s="76">
        <v>9.1898148148148159E-2</v>
      </c>
      <c r="F312" s="76">
        <v>9.2384259259259263E-2</v>
      </c>
      <c r="G312" s="144">
        <f t="shared" si="240"/>
        <v>9.2141203703703711E-2</v>
      </c>
      <c r="H312" s="77">
        <v>228</v>
      </c>
      <c r="I312" s="17">
        <f t="shared" si="251"/>
        <v>4.2697499399306635E-3</v>
      </c>
      <c r="J312" s="115">
        <f t="shared" si="252"/>
        <v>5</v>
      </c>
      <c r="K312" s="86">
        <f>IF(J312=0,0,IF(B312="F",VLOOKUP(I312,Barem!$G$2:$H$11,2,1),VLOOKUP(I312,Barem!$G$12:$H$21,2,1)))</f>
        <v>1.5</v>
      </c>
      <c r="L312" s="119" t="s">
        <v>109</v>
      </c>
      <c r="M312" s="14">
        <f t="shared" si="247"/>
        <v>0.75</v>
      </c>
      <c r="N312" s="14">
        <f t="shared" si="248"/>
        <v>0.25</v>
      </c>
      <c r="O312" s="55">
        <f t="shared" si="249"/>
        <v>0.152</v>
      </c>
      <c r="P312" s="31">
        <f>IF(D312&gt;21,VLOOKUP(D312,Barem!$S$1:$T$141,2,1),0)</f>
        <v>0</v>
      </c>
      <c r="Q312" s="31">
        <f>IF(D312&lt;1.609,0,IF(B312="F",VLOOKUP(I312,Barem!$W$2:$Y$13,2,1),VLOOKUP(I312,Barem!$W$14:$Y$25,2,1)))</f>
        <v>0</v>
      </c>
      <c r="R312" s="31">
        <f>VLOOKUP(A312,Participanti!A:C,3,0)</f>
        <v>0</v>
      </c>
      <c r="S312" s="25">
        <f t="shared" si="250"/>
        <v>4.2770000000000001</v>
      </c>
      <c r="T312" s="95">
        <v>44394</v>
      </c>
      <c r="U312" s="13">
        <f t="shared" si="196"/>
        <v>1</v>
      </c>
      <c r="V312" s="86" t="str">
        <f>VLOOKUP(A312,Data_echipe!A:U,21,0)</f>
        <v>UltrașiiSYR</v>
      </c>
      <c r="X312" s="27">
        <f t="shared" si="197"/>
        <v>1</v>
      </c>
    </row>
    <row r="313" spans="1:24" x14ac:dyDescent="0.25">
      <c r="A313" s="73" t="s">
        <v>81</v>
      </c>
      <c r="B313" s="86" t="str">
        <f>VLOOKUP(A313,Participanti!A:B,2,0)</f>
        <v>M</v>
      </c>
      <c r="C313" s="74">
        <v>10</v>
      </c>
      <c r="D313" s="75">
        <v>21.12</v>
      </c>
      <c r="E313" s="76">
        <v>8.8310185185185186E-2</v>
      </c>
      <c r="F313" s="76">
        <v>8.9155092592592591E-2</v>
      </c>
      <c r="G313" s="144">
        <f t="shared" ref="G313:G319" si="253">AVERAGE(E313:F313)</f>
        <v>8.8732638888888882E-2</v>
      </c>
      <c r="H313" s="77">
        <v>53</v>
      </c>
      <c r="I313" s="17">
        <f t="shared" si="251"/>
        <v>4.2013560079966327E-3</v>
      </c>
      <c r="J313" s="115">
        <f t="shared" si="252"/>
        <v>5</v>
      </c>
      <c r="K313" s="86">
        <f>IF(J313=0,0,IF(B313="F",VLOOKUP(I313,Barem!$G$2:$H$11,2,1),VLOOKUP(I313,Barem!$G$12:$H$21,2,1)))</f>
        <v>1</v>
      </c>
      <c r="L313" s="119" t="s">
        <v>109</v>
      </c>
      <c r="M313" s="14">
        <f t="shared" si="247"/>
        <v>0.75</v>
      </c>
      <c r="N313" s="14">
        <f t="shared" si="248"/>
        <v>0.25</v>
      </c>
      <c r="O313" s="55">
        <f t="shared" si="249"/>
        <v>0</v>
      </c>
      <c r="P313" s="31">
        <f>IF(D313&gt;21,VLOOKUP(D313,Barem!$S$1:$T$141,2,1),0)</f>
        <v>0</v>
      </c>
      <c r="Q313" s="31">
        <f>IF(D313&lt;1.609,0,IF(B313="F",VLOOKUP(I313,Barem!$W$2:$Y$13,2,1),VLOOKUP(I313,Barem!$W$14:$Y$25,2,1)))</f>
        <v>0</v>
      </c>
      <c r="R313" s="31">
        <f>VLOOKUP(A313,Participanti!A:C,3,0)</f>
        <v>0</v>
      </c>
      <c r="S313" s="25">
        <f t="shared" si="250"/>
        <v>4</v>
      </c>
      <c r="T313" s="95">
        <v>44394</v>
      </c>
      <c r="U313" s="13">
        <f t="shared" si="196"/>
        <v>1</v>
      </c>
      <c r="V313" s="86" t="str">
        <f>VLOOKUP(A313,Data_echipe!A:U,21,0)</f>
        <v>Flower power</v>
      </c>
      <c r="X313" s="27">
        <f t="shared" si="197"/>
        <v>1</v>
      </c>
    </row>
    <row r="314" spans="1:24" x14ac:dyDescent="0.25">
      <c r="A314" s="73" t="s">
        <v>60</v>
      </c>
      <c r="B314" s="86" t="str">
        <f>VLOOKUP(A314,Participanti!A:B,2,0)</f>
        <v>M</v>
      </c>
      <c r="C314" s="74">
        <v>10</v>
      </c>
      <c r="D314" s="75">
        <v>10.039999999999999</v>
      </c>
      <c r="E314" s="76">
        <v>5.5312499999999994E-2</v>
      </c>
      <c r="F314" s="76">
        <v>6.6516203703703702E-2</v>
      </c>
      <c r="G314" s="144">
        <f t="shared" si="253"/>
        <v>6.0914351851851845E-2</v>
      </c>
      <c r="H314" s="77">
        <v>83</v>
      </c>
      <c r="I314" s="17">
        <f t="shared" si="251"/>
        <v>6.0671665191087496E-3</v>
      </c>
      <c r="J314" s="115">
        <f t="shared" si="252"/>
        <v>2.39047619047619</v>
      </c>
      <c r="K314" s="86">
        <f>IF(J314=0,0,IF(B314="F",VLOOKUP(I314,Barem!$G$2:$H$11,2,1),VLOOKUP(I314,Barem!$G$12:$H$21,2,1)))</f>
        <v>0</v>
      </c>
      <c r="L314" s="74" t="str">
        <f>VLOOKUP(C314,Barem!L:Q,6,0)</f>
        <v>V</v>
      </c>
      <c r="M314" s="14">
        <f t="shared" ref="M314:M319" si="254">IF(OR(L314="P1",L314="P2",L314="P3"),"",IF(C314=15,0.5,IF(L314="D",0.75,0.25)))</f>
        <v>0.25</v>
      </c>
      <c r="N314" s="14">
        <f t="shared" ref="N314:N319" si="255">IF(OR(L314="P1",L314="P2",L314="P3"),"",IF(C314=15,0.5,IF(L314="V",0.75,0.25)))</f>
        <v>0.75</v>
      </c>
      <c r="O314" s="55">
        <f t="shared" ref="O314:O319" si="256">IF(H314&lt;-49,H314/1500,IF(H314&gt;99,H314/1500,0))</f>
        <v>0</v>
      </c>
      <c r="P314" s="31">
        <f>IF(D314&gt;21,VLOOKUP(D314,Barem!$S$1:$T$141,2,1),0)</f>
        <v>0</v>
      </c>
      <c r="Q314" s="31">
        <f>IF(D314&lt;1.609,0,IF(B314="F",VLOOKUP(I314,Barem!$W$2:$Y$13,2,1),VLOOKUP(I314,Barem!$W$14:$Y$25,2,1)))</f>
        <v>0</v>
      </c>
      <c r="R314" s="31">
        <f>VLOOKUP(A314,Participanti!A:C,3,0)</f>
        <v>0</v>
      </c>
      <c r="S314" s="25">
        <f t="shared" ref="S314:S319" si="257">J314*M314+K314*N314+O314+P314+Q314+R314</f>
        <v>0.59761904761904749</v>
      </c>
      <c r="T314" s="95">
        <v>44390</v>
      </c>
      <c r="U314" s="13">
        <f t="shared" si="196"/>
        <v>1</v>
      </c>
      <c r="V314" s="86" t="e">
        <f>VLOOKUP(A314,Data_echipe!A:U,21,0)</f>
        <v>#N/A</v>
      </c>
      <c r="X314" s="27">
        <f t="shared" si="197"/>
        <v>0</v>
      </c>
    </row>
    <row r="315" spans="1:24" x14ac:dyDescent="0.25">
      <c r="A315" s="73" t="s">
        <v>50</v>
      </c>
      <c r="B315" s="86" t="str">
        <f>VLOOKUP(A315,Participanti!A:B,2,0)</f>
        <v>M</v>
      </c>
      <c r="C315" s="74">
        <v>10</v>
      </c>
      <c r="D315" s="75">
        <v>10.23</v>
      </c>
      <c r="E315" s="76">
        <v>4.341435185185185E-2</v>
      </c>
      <c r="F315" s="76">
        <v>4.3518518518518519E-2</v>
      </c>
      <c r="G315" s="144">
        <f t="shared" ref="G315" si="258">AVERAGE(E315:F315)</f>
        <v>4.3466435185185184E-2</v>
      </c>
      <c r="H315" s="77">
        <v>193</v>
      </c>
      <c r="I315" s="17">
        <f t="shared" ref="I315" si="259">G315/D315</f>
        <v>4.2489183954237718E-3</v>
      </c>
      <c r="J315" s="115">
        <f t="shared" ref="J315" si="260">IF(B315="F",IF(D315&lt;2.5,0,IF(D315&gt;19.99,5,D315/4)),IF(D315&lt;3,0, IF(D315&gt;20.99,5,D315/4.2)))</f>
        <v>2.4357142857142855</v>
      </c>
      <c r="K315" s="86">
        <f>IF(J315=0,0,IF(B315="F",VLOOKUP(I315,Barem!$G$2:$H$11,2,1),VLOOKUP(I315,Barem!$G$12:$H$21,2,1)))</f>
        <v>1</v>
      </c>
      <c r="L315" s="119" t="s">
        <v>109</v>
      </c>
      <c r="M315" s="14">
        <f t="shared" ref="M315" si="261">IF(OR(L315="P1",L315="P2",L315="P3"),"",IF(C315=15,0.5,IF(L315="D",0.75,0.25)))</f>
        <v>0.75</v>
      </c>
      <c r="N315" s="14">
        <f t="shared" ref="N315" si="262">IF(OR(L315="P1",L315="P2",L315="P3"),"",IF(C315=15,0.5,IF(L315="V",0.75,0.25)))</f>
        <v>0.25</v>
      </c>
      <c r="O315" s="55">
        <f t="shared" ref="O315" si="263">IF(H315&lt;-49,H315/1500,IF(H315&gt;99,H315/1500,0))</f>
        <v>0.12866666666666668</v>
      </c>
      <c r="P315" s="31">
        <f>IF(D315&gt;21,VLOOKUP(D315,Barem!$S$1:$T$141,2,1),0)</f>
        <v>0</v>
      </c>
      <c r="Q315" s="31">
        <f>IF(D315&lt;1.609,0,IF(B315="F",VLOOKUP(I315,Barem!$W$2:$Y$13,2,1),VLOOKUP(I315,Barem!$W$14:$Y$25,2,1)))</f>
        <v>0</v>
      </c>
      <c r="R315" s="31">
        <f>VLOOKUP(A315,Participanti!A:C,3,0)</f>
        <v>0.4</v>
      </c>
      <c r="S315" s="25">
        <f t="shared" ref="S315" si="264">J315*M315+K315*N315+O315+P315+Q315+R315</f>
        <v>2.6054523809523809</v>
      </c>
      <c r="T315" s="95">
        <v>44394</v>
      </c>
      <c r="U315" s="13">
        <f t="shared" si="196"/>
        <v>1</v>
      </c>
      <c r="V315" s="86" t="str">
        <f>VLOOKUP(A315,Data_echipe!A:U,21,0)</f>
        <v>UltrașiiSYR</v>
      </c>
      <c r="X315" s="27">
        <f t="shared" si="197"/>
        <v>1</v>
      </c>
    </row>
    <row r="316" spans="1:24" x14ac:dyDescent="0.25">
      <c r="A316" s="73" t="s">
        <v>157</v>
      </c>
      <c r="B316" s="86" t="str">
        <f>VLOOKUP(A316,Participanti!A:B,2,0)</f>
        <v>F</v>
      </c>
      <c r="C316" s="74">
        <v>10</v>
      </c>
      <c r="D316" s="75">
        <v>4.01</v>
      </c>
      <c r="E316" s="76">
        <v>1.4305555555555557E-2</v>
      </c>
      <c r="F316" s="76">
        <v>1.4305555555555557E-2</v>
      </c>
      <c r="G316" s="144">
        <f t="shared" si="253"/>
        <v>1.4305555555555557E-2</v>
      </c>
      <c r="H316" s="77">
        <v>4</v>
      </c>
      <c r="I316" s="17">
        <f t="shared" si="251"/>
        <v>3.5674702133555009E-3</v>
      </c>
      <c r="J316" s="115">
        <f t="shared" si="252"/>
        <v>1.0024999999999999</v>
      </c>
      <c r="K316" s="86">
        <f>IF(J316=0,0,IF(B316="F",VLOOKUP(I316,Barem!$G$2:$H$11,2,1),VLOOKUP(I316,Barem!$G$12:$H$21,2,1)))</f>
        <v>3.5</v>
      </c>
      <c r="L316" s="74" t="str">
        <f>VLOOKUP(C316,Barem!L:Q,6,0)</f>
        <v>V</v>
      </c>
      <c r="M316" s="14">
        <f t="shared" si="254"/>
        <v>0.25</v>
      </c>
      <c r="N316" s="14">
        <f t="shared" si="255"/>
        <v>0.75</v>
      </c>
      <c r="O316" s="55">
        <f t="shared" si="256"/>
        <v>0</v>
      </c>
      <c r="P316" s="31">
        <f>IF(D316&gt;21,VLOOKUP(D316,Barem!$S$1:$T$141,2,1),0)</f>
        <v>0</v>
      </c>
      <c r="Q316" s="31">
        <f>IF(D316&lt;1.609,0,IF(B316="F",VLOOKUP(I316,Barem!$W$2:$Y$13,2,1),VLOOKUP(I316,Barem!$W$14:$Y$25,2,1)))</f>
        <v>0</v>
      </c>
      <c r="R316" s="31">
        <f>VLOOKUP(A316,Participanti!A:C,3,0)</f>
        <v>0</v>
      </c>
      <c r="S316" s="25">
        <f t="shared" si="257"/>
        <v>2.8756249999999999</v>
      </c>
      <c r="T316" s="95">
        <v>44392</v>
      </c>
      <c r="U316" s="13">
        <f t="shared" si="196"/>
        <v>1</v>
      </c>
      <c r="V316" s="86" t="str">
        <f>VLOOKUP(A316,Data_echipe!A:U,21,0)</f>
        <v>Flower power</v>
      </c>
      <c r="X316" s="27">
        <f t="shared" si="197"/>
        <v>1</v>
      </c>
    </row>
    <row r="317" spans="1:24" x14ac:dyDescent="0.25">
      <c r="A317" s="73" t="s">
        <v>132</v>
      </c>
      <c r="B317" s="86" t="str">
        <f>VLOOKUP(A317,Participanti!A:B,2,0)</f>
        <v>M</v>
      </c>
      <c r="C317" s="74">
        <v>10</v>
      </c>
      <c r="D317" s="75">
        <v>12.15</v>
      </c>
      <c r="E317" s="76">
        <v>3.8796296296296294E-2</v>
      </c>
      <c r="F317" s="76">
        <v>3.8796296296296294E-2</v>
      </c>
      <c r="G317" s="144">
        <f t="shared" ref="G317" si="265">AVERAGE(E317:F317)</f>
        <v>3.8796296296296294E-2</v>
      </c>
      <c r="H317" s="77">
        <v>113</v>
      </c>
      <c r="I317" s="17">
        <f t="shared" ref="I317" si="266">G317/D317</f>
        <v>3.1931108062795304E-3</v>
      </c>
      <c r="J317" s="115">
        <f t="shared" ref="J317" si="267">IF(B317="F",IF(D317&lt;2.5,0,IF(D317&gt;19.99,5,D317/4)),IF(D317&lt;3,0, IF(D317&gt;20.99,5,D317/4.2)))</f>
        <v>2.8928571428571428</v>
      </c>
      <c r="K317" s="86">
        <f>IF(J317=0,0,IF(B317="F",VLOOKUP(I317,Barem!$G$2:$H$11,2,1),VLOOKUP(I317,Barem!$G$12:$H$21,2,1)))</f>
        <v>3.5</v>
      </c>
      <c r="L317" s="119" t="s">
        <v>109</v>
      </c>
      <c r="M317" s="14">
        <f t="shared" ref="M317" si="268">IF(OR(L317="P1",L317="P2",L317="P3"),"",IF(C317=15,0.5,IF(L317="D",0.75,0.25)))</f>
        <v>0.75</v>
      </c>
      <c r="N317" s="14">
        <f t="shared" ref="N317" si="269">IF(OR(L317="P1",L317="P2",L317="P3"),"",IF(C317=15,0.5,IF(L317="V",0.75,0.25)))</f>
        <v>0.25</v>
      </c>
      <c r="O317" s="55">
        <f t="shared" ref="O317" si="270">IF(H317&lt;-49,H317/1500,IF(H317&gt;99,H317/1500,0))</f>
        <v>7.5333333333333335E-2</v>
      </c>
      <c r="P317" s="31">
        <f>IF(D317&gt;21,VLOOKUP(D317,Barem!$S$1:$T$141,2,1),0)</f>
        <v>0</v>
      </c>
      <c r="Q317" s="31">
        <f>IF(D317&lt;1.609,0,IF(B317="F",VLOOKUP(I317,Barem!$W$2:$Y$13,2,1),VLOOKUP(I317,Barem!$W$14:$Y$25,2,1)))</f>
        <v>0</v>
      </c>
      <c r="R317" s="31">
        <f>VLOOKUP(A317,Participanti!A:C,3,0)</f>
        <v>0</v>
      </c>
      <c r="S317" s="25">
        <f t="shared" ref="S317" si="271">J317*M317+K317*N317+O317+P317+Q317+R317</f>
        <v>3.1199761904761907</v>
      </c>
      <c r="T317" s="95">
        <v>44393</v>
      </c>
      <c r="U317" s="13">
        <f t="shared" si="196"/>
        <v>1</v>
      </c>
      <c r="V317" s="86" t="str">
        <f>VLOOKUP(A317,Data_echipe!A:U,21,0)</f>
        <v>Flower power</v>
      </c>
      <c r="X317" s="27">
        <f t="shared" si="197"/>
        <v>1</v>
      </c>
    </row>
    <row r="318" spans="1:24" x14ac:dyDescent="0.25">
      <c r="A318" s="73" t="s">
        <v>53</v>
      </c>
      <c r="B318" s="86" t="str">
        <f>VLOOKUP(A318,Participanti!A:B,2,0)</f>
        <v>M</v>
      </c>
      <c r="C318" s="74">
        <v>10</v>
      </c>
      <c r="D318" s="75">
        <v>33.5</v>
      </c>
      <c r="E318" s="76">
        <v>0.1879976851851852</v>
      </c>
      <c r="F318" s="76">
        <v>0.20883101851851851</v>
      </c>
      <c r="G318" s="144">
        <f t="shared" si="253"/>
        <v>0.19841435185185186</v>
      </c>
      <c r="H318" s="77">
        <v>1578</v>
      </c>
      <c r="I318" s="17">
        <f t="shared" si="251"/>
        <v>5.9228164731896073E-3</v>
      </c>
      <c r="J318" s="115">
        <f t="shared" si="252"/>
        <v>5</v>
      </c>
      <c r="K318" s="86">
        <f>IF(J318=0,0,IF(B318="F",VLOOKUP(I318,Barem!$G$2:$H$11,2,1),VLOOKUP(I318,Barem!$G$12:$H$21,2,1)))</f>
        <v>0</v>
      </c>
      <c r="L318" s="74" t="str">
        <f>VLOOKUP(C318,Barem!L:Q,6,0)</f>
        <v>V</v>
      </c>
      <c r="M318" s="14">
        <f t="shared" si="254"/>
        <v>0.25</v>
      </c>
      <c r="N318" s="14">
        <f t="shared" si="255"/>
        <v>0.75</v>
      </c>
      <c r="O318" s="55">
        <f t="shared" si="256"/>
        <v>1.052</v>
      </c>
      <c r="P318" s="31">
        <f>IF(D318&gt;21,VLOOKUP(D318,Barem!$S$1:$T$141,2,1),0)</f>
        <v>0.6</v>
      </c>
      <c r="Q318" s="31">
        <f>IF(D318&lt;1.609,0,IF(B318="F",VLOOKUP(I318,Barem!$W$2:$Y$13,2,1),VLOOKUP(I318,Barem!$W$14:$Y$25,2,1)))</f>
        <v>0</v>
      </c>
      <c r="R318" s="31">
        <f>VLOOKUP(A318,Participanti!A:C,3,0)</f>
        <v>0</v>
      </c>
      <c r="S318" s="25">
        <f t="shared" si="257"/>
        <v>2.9020000000000001</v>
      </c>
      <c r="T318" s="95">
        <v>44395</v>
      </c>
      <c r="U318" s="13">
        <f t="shared" si="196"/>
        <v>1</v>
      </c>
      <c r="V318" s="86" t="str">
        <f>VLOOKUP(A318,Data_echipe!A:U,21,0)</f>
        <v>UltrașiiSYR</v>
      </c>
      <c r="X318" s="27">
        <f t="shared" si="197"/>
        <v>0</v>
      </c>
    </row>
    <row r="319" spans="1:24" x14ac:dyDescent="0.25">
      <c r="A319" s="120" t="s">
        <v>213</v>
      </c>
      <c r="B319" s="121" t="str">
        <f>VLOOKUP(A319,Participanti!A:B,2,0)</f>
        <v>F</v>
      </c>
      <c r="C319" s="122">
        <v>10</v>
      </c>
      <c r="D319" s="123">
        <v>2.87</v>
      </c>
      <c r="E319" s="124">
        <v>1.3321759259259261E-2</v>
      </c>
      <c r="F319" s="124">
        <v>1.3506944444444445E-2</v>
      </c>
      <c r="G319" s="145">
        <f t="shared" si="253"/>
        <v>1.3414351851851853E-2</v>
      </c>
      <c r="H319" s="125">
        <v>26</v>
      </c>
      <c r="I319" s="126">
        <f t="shared" si="251"/>
        <v>4.6739901922828756E-3</v>
      </c>
      <c r="J319" s="127">
        <f t="shared" si="252"/>
        <v>0.71750000000000003</v>
      </c>
      <c r="K319" s="121">
        <f>IF(J319=0,0,IF(B319="F",VLOOKUP(I319,Barem!$G$2:$H$11,2,1),VLOOKUP(I319,Barem!$G$12:$H$21,2,1)))</f>
        <v>1</v>
      </c>
      <c r="L319" s="122" t="str">
        <f>VLOOKUP(C319,Barem!L:Q,6,0)</f>
        <v>V</v>
      </c>
      <c r="M319" s="128">
        <f t="shared" si="254"/>
        <v>0.25</v>
      </c>
      <c r="N319" s="128">
        <f t="shared" si="255"/>
        <v>0.75</v>
      </c>
      <c r="O319" s="129">
        <f t="shared" si="256"/>
        <v>0</v>
      </c>
      <c r="P319" s="130">
        <f>IF(D319&gt;21,VLOOKUP(D319,Barem!$S$1:$T$141,2,1),0)</f>
        <v>0</v>
      </c>
      <c r="Q319" s="130">
        <f>IF(D319&lt;1.609,0,IF(B319="F",VLOOKUP(I319,Barem!$W$2:$Y$13,2,1),VLOOKUP(I319,Barem!$W$14:$Y$25,2,1)))</f>
        <v>0</v>
      </c>
      <c r="R319" s="130">
        <f>VLOOKUP(A319,Participanti!A:C,3,0)</f>
        <v>0</v>
      </c>
      <c r="S319" s="131">
        <f t="shared" si="257"/>
        <v>0.92937500000000006</v>
      </c>
      <c r="T319" s="132">
        <v>44394</v>
      </c>
      <c r="U319" s="133">
        <f t="shared" si="196"/>
        <v>1</v>
      </c>
      <c r="V319" s="121" t="e">
        <f>VLOOKUP(A319,Data_echipe!A:U,21,0)</f>
        <v>#N/A</v>
      </c>
      <c r="W319" s="134"/>
      <c r="X319" s="27">
        <f t="shared" si="197"/>
        <v>1</v>
      </c>
    </row>
    <row r="320" spans="1:24" x14ac:dyDescent="0.25">
      <c r="A320" s="73" t="s">
        <v>49</v>
      </c>
      <c r="B320" s="86" t="str">
        <f>VLOOKUP(A320,Participanti!A:B,2,0)</f>
        <v>M</v>
      </c>
      <c r="C320" s="74" t="s">
        <v>150</v>
      </c>
      <c r="D320" s="75"/>
      <c r="E320" s="76"/>
      <c r="F320" s="76"/>
      <c r="G320" s="144"/>
      <c r="H320" s="77"/>
      <c r="I320" s="17"/>
      <c r="J320" s="115"/>
      <c r="K320" s="86"/>
      <c r="L320" s="74" t="s">
        <v>300</v>
      </c>
      <c r="M320" s="14"/>
      <c r="N320" s="14"/>
      <c r="O320" s="55"/>
      <c r="S320" s="25">
        <f>SUMIFS('P2'!H:H,'P2'!B:B,Data!A320)</f>
        <v>3.25</v>
      </c>
      <c r="T320" s="95"/>
    </row>
    <row r="321" spans="1:20" x14ac:dyDescent="0.25">
      <c r="A321" s="73" t="s">
        <v>65</v>
      </c>
      <c r="B321" s="86" t="str">
        <f>VLOOKUP(A321,Participanti!A:B,2,0)</f>
        <v>M</v>
      </c>
      <c r="C321" s="74" t="s">
        <v>150</v>
      </c>
      <c r="D321" s="75"/>
      <c r="E321" s="76"/>
      <c r="F321" s="76"/>
      <c r="G321" s="144"/>
      <c r="H321" s="77"/>
      <c r="I321" s="17"/>
      <c r="J321" s="115"/>
      <c r="K321" s="86"/>
      <c r="L321" s="74" t="s">
        <v>300</v>
      </c>
      <c r="M321" s="14"/>
      <c r="N321" s="14"/>
      <c r="O321" s="55"/>
      <c r="S321" s="25">
        <f>SUMIFS('P2'!H:H,'P2'!B:B,Data!A321)</f>
        <v>1.5</v>
      </c>
      <c r="T321" s="95"/>
    </row>
    <row r="322" spans="1:20" x14ac:dyDescent="0.25">
      <c r="A322" s="73" t="s">
        <v>51</v>
      </c>
      <c r="B322" s="86" t="str">
        <f>VLOOKUP(A322,Participanti!A:B,2,0)</f>
        <v>M</v>
      </c>
      <c r="C322" s="74" t="s">
        <v>150</v>
      </c>
      <c r="D322" s="75"/>
      <c r="E322" s="76"/>
      <c r="F322" s="76"/>
      <c r="G322" s="144"/>
      <c r="H322" s="77"/>
      <c r="I322" s="17"/>
      <c r="J322" s="115"/>
      <c r="K322" s="86"/>
      <c r="L322" s="74" t="s">
        <v>300</v>
      </c>
      <c r="M322" s="14"/>
      <c r="N322" s="14"/>
      <c r="O322" s="55"/>
      <c r="S322" s="25">
        <f>SUMIFS('P2'!H:H,'P2'!B:B,Data!A322)</f>
        <v>5.333333333333333</v>
      </c>
      <c r="T322" s="95"/>
    </row>
    <row r="323" spans="1:20" x14ac:dyDescent="0.25">
      <c r="A323" s="73" t="s">
        <v>5</v>
      </c>
      <c r="B323" s="86" t="str">
        <f>VLOOKUP(A323,Participanti!A:B,2,0)</f>
        <v>F</v>
      </c>
      <c r="C323" s="74" t="s">
        <v>150</v>
      </c>
      <c r="D323" s="75"/>
      <c r="E323" s="76"/>
      <c r="F323" s="76"/>
      <c r="G323" s="144"/>
      <c r="H323" s="77"/>
      <c r="I323" s="17"/>
      <c r="J323" s="115"/>
      <c r="K323" s="86"/>
      <c r="L323" s="74" t="s">
        <v>300</v>
      </c>
      <c r="M323" s="14"/>
      <c r="N323" s="14"/>
      <c r="O323" s="55"/>
      <c r="S323" s="25">
        <f>SUMIFS('P2'!H:H,'P2'!B:B,Data!A323)</f>
        <v>4</v>
      </c>
      <c r="T323" s="95"/>
    </row>
    <row r="324" spans="1:20" x14ac:dyDescent="0.25">
      <c r="A324" s="73" t="s">
        <v>212</v>
      </c>
      <c r="B324" s="86" t="str">
        <f>VLOOKUP(A324,Participanti!A:B,2,0)</f>
        <v>F</v>
      </c>
      <c r="C324" s="74" t="s">
        <v>150</v>
      </c>
      <c r="D324" s="75"/>
      <c r="E324" s="76"/>
      <c r="F324" s="76"/>
      <c r="G324" s="144"/>
      <c r="H324" s="77"/>
      <c r="I324" s="17"/>
      <c r="J324" s="115"/>
      <c r="K324" s="86"/>
      <c r="L324" s="74" t="s">
        <v>300</v>
      </c>
      <c r="M324" s="14"/>
      <c r="N324" s="14"/>
      <c r="O324" s="55"/>
      <c r="S324" s="25">
        <f>SUMIFS('P2'!H:H,'P2'!B:B,Data!A324)</f>
        <v>3.1666666666666665</v>
      </c>
      <c r="T324" s="95"/>
    </row>
    <row r="325" spans="1:20" x14ac:dyDescent="0.25">
      <c r="A325" s="73" t="s">
        <v>159</v>
      </c>
      <c r="B325" s="86" t="str">
        <f>VLOOKUP(A325,Participanti!A:B,2,0)</f>
        <v>F</v>
      </c>
      <c r="C325" s="74" t="s">
        <v>150</v>
      </c>
      <c r="D325" s="75"/>
      <c r="E325" s="76"/>
      <c r="F325" s="76"/>
      <c r="G325" s="144"/>
      <c r="H325" s="77"/>
      <c r="I325" s="17"/>
      <c r="J325" s="115"/>
      <c r="K325" s="86"/>
      <c r="L325" s="74" t="s">
        <v>300</v>
      </c>
      <c r="M325" s="14"/>
      <c r="N325" s="14"/>
      <c r="O325" s="55"/>
      <c r="S325" s="25">
        <f>SUMIFS('P2'!H:H,'P2'!B:B,Data!A325)</f>
        <v>3.6666666666666665</v>
      </c>
      <c r="T325" s="95"/>
    </row>
    <row r="326" spans="1:20" x14ac:dyDescent="0.25">
      <c r="A326" s="73" t="s">
        <v>202</v>
      </c>
      <c r="B326" s="86" t="str">
        <f>VLOOKUP(A326,Participanti!A:B,2,0)</f>
        <v>F</v>
      </c>
      <c r="C326" s="74" t="s">
        <v>150</v>
      </c>
      <c r="D326" s="75"/>
      <c r="E326" s="76"/>
      <c r="F326" s="76"/>
      <c r="G326" s="144"/>
      <c r="H326" s="77"/>
      <c r="I326" s="17"/>
      <c r="J326" s="115"/>
      <c r="K326" s="86"/>
      <c r="L326" s="74" t="s">
        <v>300</v>
      </c>
      <c r="M326" s="14"/>
      <c r="N326" s="14"/>
      <c r="O326" s="55"/>
      <c r="S326" s="25">
        <f>SUMIFS('P2'!H:H,'P2'!B:B,Data!A326)</f>
        <v>1.8333333333333333</v>
      </c>
      <c r="T326" s="95"/>
    </row>
    <row r="327" spans="1:20" x14ac:dyDescent="0.25">
      <c r="A327" s="73" t="s">
        <v>118</v>
      </c>
      <c r="B327" s="86" t="str">
        <f>VLOOKUP(A327,Participanti!A:B,2,0)</f>
        <v>M</v>
      </c>
      <c r="C327" s="74" t="s">
        <v>150</v>
      </c>
      <c r="D327" s="75"/>
      <c r="E327" s="76"/>
      <c r="F327" s="76"/>
      <c r="G327" s="144"/>
      <c r="H327" s="77"/>
      <c r="I327" s="17"/>
      <c r="J327" s="115"/>
      <c r="K327" s="86"/>
      <c r="L327" s="74" t="s">
        <v>300</v>
      </c>
      <c r="M327" s="14"/>
      <c r="N327" s="14"/>
      <c r="O327" s="55"/>
      <c r="S327" s="25">
        <f>SUMIFS('P2'!H:H,'P2'!B:B,Data!A327)</f>
        <v>3</v>
      </c>
      <c r="T327" s="95"/>
    </row>
    <row r="328" spans="1:20" x14ac:dyDescent="0.25">
      <c r="A328" s="73" t="s">
        <v>47</v>
      </c>
      <c r="B328" s="86" t="str">
        <f>VLOOKUP(A328,Participanti!A:B,2,0)</f>
        <v>F</v>
      </c>
      <c r="C328" s="74" t="s">
        <v>150</v>
      </c>
      <c r="D328" s="75"/>
      <c r="E328" s="76"/>
      <c r="F328" s="76"/>
      <c r="G328" s="144"/>
      <c r="H328" s="77"/>
      <c r="I328" s="17"/>
      <c r="J328" s="115"/>
      <c r="K328" s="86"/>
      <c r="L328" s="74" t="s">
        <v>300</v>
      </c>
      <c r="M328" s="14"/>
      <c r="N328" s="14"/>
      <c r="O328" s="55"/>
      <c r="S328" s="25">
        <f>SUMIFS('P2'!H:H,'P2'!B:B,Data!A328)</f>
        <v>2.6666666666666665</v>
      </c>
      <c r="T328" s="95"/>
    </row>
    <row r="329" spans="1:20" x14ac:dyDescent="0.25">
      <c r="A329" s="73" t="s">
        <v>80</v>
      </c>
      <c r="B329" s="86" t="str">
        <f>VLOOKUP(A329,Participanti!A:B,2,0)</f>
        <v>M</v>
      </c>
      <c r="C329" s="74" t="s">
        <v>150</v>
      </c>
      <c r="D329" s="75"/>
      <c r="E329" s="76"/>
      <c r="F329" s="76"/>
      <c r="G329" s="144"/>
      <c r="H329" s="77"/>
      <c r="I329" s="17"/>
      <c r="J329" s="115"/>
      <c r="K329" s="86"/>
      <c r="L329" s="74" t="s">
        <v>300</v>
      </c>
      <c r="M329" s="14"/>
      <c r="N329" s="14"/>
      <c r="O329" s="55"/>
      <c r="S329" s="25">
        <f>SUMIFS('P2'!H:H,'P2'!B:B,Data!A329)</f>
        <v>4.666666666666667</v>
      </c>
      <c r="T329" s="95"/>
    </row>
    <row r="330" spans="1:20" x14ac:dyDescent="0.25">
      <c r="A330" s="73" t="s">
        <v>203</v>
      </c>
      <c r="B330" s="86" t="str">
        <f>VLOOKUP(A330,Participanti!A:B,2,0)</f>
        <v>F</v>
      </c>
      <c r="C330" s="74" t="s">
        <v>150</v>
      </c>
      <c r="D330" s="75"/>
      <c r="E330" s="76"/>
      <c r="F330" s="76"/>
      <c r="G330" s="144"/>
      <c r="H330" s="77"/>
      <c r="I330" s="17"/>
      <c r="J330" s="115"/>
      <c r="K330" s="86"/>
      <c r="L330" s="74" t="s">
        <v>300</v>
      </c>
      <c r="M330" s="14"/>
      <c r="N330" s="14"/>
      <c r="O330" s="55"/>
      <c r="S330" s="25">
        <f>SUMIFS('P2'!H:H,'P2'!B:B,Data!A330)</f>
        <v>3.3333333333333335</v>
      </c>
      <c r="T330" s="95"/>
    </row>
    <row r="331" spans="1:20" x14ac:dyDescent="0.25">
      <c r="A331" s="73" t="s">
        <v>102</v>
      </c>
      <c r="B331" s="86" t="str">
        <f>VLOOKUP(A331,Participanti!A:B,2,0)</f>
        <v>M</v>
      </c>
      <c r="C331" s="74" t="s">
        <v>150</v>
      </c>
      <c r="D331" s="75"/>
      <c r="E331" s="76"/>
      <c r="F331" s="76"/>
      <c r="G331" s="144"/>
      <c r="H331" s="77"/>
      <c r="I331" s="17"/>
      <c r="J331" s="115"/>
      <c r="K331" s="86"/>
      <c r="L331" s="74" t="s">
        <v>300</v>
      </c>
      <c r="M331" s="14"/>
      <c r="N331" s="14"/>
      <c r="O331" s="55"/>
      <c r="S331" s="25">
        <f>SUMIFS('P2'!H:H,'P2'!B:B,Data!A331)</f>
        <v>2.3333333333333335</v>
      </c>
      <c r="T331" s="95"/>
    </row>
    <row r="332" spans="1:20" x14ac:dyDescent="0.25">
      <c r="A332" s="73" t="s">
        <v>155</v>
      </c>
      <c r="B332" s="86" t="str">
        <f>VLOOKUP(A332,Participanti!A:B,2,0)</f>
        <v>M</v>
      </c>
      <c r="C332" s="74" t="s">
        <v>150</v>
      </c>
      <c r="D332" s="75"/>
      <c r="E332" s="76"/>
      <c r="F332" s="76"/>
      <c r="G332" s="144"/>
      <c r="H332" s="77"/>
      <c r="I332" s="17"/>
      <c r="J332" s="115"/>
      <c r="K332" s="86"/>
      <c r="L332" s="74" t="s">
        <v>300</v>
      </c>
      <c r="M332" s="14"/>
      <c r="N332" s="14"/>
      <c r="O332" s="55"/>
      <c r="S332" s="25">
        <f>SUMIFS('P2'!H:H,'P2'!B:B,Data!A332)</f>
        <v>3.8333333333333335</v>
      </c>
      <c r="T332" s="95"/>
    </row>
    <row r="333" spans="1:20" x14ac:dyDescent="0.25">
      <c r="A333" s="73" t="s">
        <v>221</v>
      </c>
      <c r="B333" s="86" t="str">
        <f>VLOOKUP(A333,Participanti!A:B,2,0)</f>
        <v>M</v>
      </c>
      <c r="C333" s="74" t="s">
        <v>150</v>
      </c>
      <c r="D333" s="75"/>
      <c r="E333" s="76"/>
      <c r="F333" s="76"/>
      <c r="G333" s="144"/>
      <c r="H333" s="77"/>
      <c r="I333" s="17"/>
      <c r="J333" s="115"/>
      <c r="K333" s="86"/>
      <c r="L333" s="74" t="s">
        <v>300</v>
      </c>
      <c r="M333" s="14"/>
      <c r="N333" s="14"/>
      <c r="O333" s="55"/>
      <c r="S333" s="25">
        <f>SUMIFS('P2'!H:H,'P2'!B:B,Data!A333)</f>
        <v>0.66666666666666663</v>
      </c>
      <c r="T333" s="95"/>
    </row>
    <row r="334" spans="1:20" x14ac:dyDescent="0.25">
      <c r="A334" s="73" t="s">
        <v>81</v>
      </c>
      <c r="B334" s="86" t="str">
        <f>VLOOKUP(A334,Participanti!A:B,2,0)</f>
        <v>M</v>
      </c>
      <c r="C334" s="74" t="s">
        <v>150</v>
      </c>
      <c r="D334" s="75"/>
      <c r="E334" s="76"/>
      <c r="F334" s="76"/>
      <c r="G334" s="144"/>
      <c r="H334" s="77"/>
      <c r="I334" s="17"/>
      <c r="J334" s="115"/>
      <c r="K334" s="86"/>
      <c r="L334" s="74" t="s">
        <v>300</v>
      </c>
      <c r="M334" s="14"/>
      <c r="N334" s="14"/>
      <c r="O334" s="55"/>
      <c r="S334" s="25">
        <f>SUMIFS('P2'!H:H,'P2'!B:B,Data!A334)</f>
        <v>0.16666666666666666</v>
      </c>
      <c r="T334" s="95"/>
    </row>
    <row r="335" spans="1:20" x14ac:dyDescent="0.25">
      <c r="A335" s="73" t="s">
        <v>154</v>
      </c>
      <c r="B335" s="86" t="str">
        <f>VLOOKUP(A335,Participanti!A:B,2,0)</f>
        <v>M</v>
      </c>
      <c r="C335" s="74" t="s">
        <v>150</v>
      </c>
      <c r="D335" s="75"/>
      <c r="E335" s="76"/>
      <c r="F335" s="76"/>
      <c r="G335" s="144"/>
      <c r="H335" s="77"/>
      <c r="I335" s="17"/>
      <c r="J335" s="115"/>
      <c r="K335" s="86"/>
      <c r="L335" s="74" t="s">
        <v>300</v>
      </c>
      <c r="M335" s="14"/>
      <c r="N335" s="14"/>
      <c r="O335" s="55"/>
      <c r="S335" s="25">
        <f>SUMIFS('P2'!H:H,'P2'!B:B,Data!A335)</f>
        <v>0</v>
      </c>
      <c r="T335" s="95"/>
    </row>
    <row r="336" spans="1:20" x14ac:dyDescent="0.25">
      <c r="A336" s="73" t="s">
        <v>66</v>
      </c>
      <c r="B336" s="86" t="str">
        <f>VLOOKUP(A336,Participanti!A:B,2,0)</f>
        <v>F</v>
      </c>
      <c r="C336" s="74" t="s">
        <v>150</v>
      </c>
      <c r="D336" s="75"/>
      <c r="E336" s="76"/>
      <c r="F336" s="76"/>
      <c r="G336" s="144"/>
      <c r="H336" s="77"/>
      <c r="I336" s="17"/>
      <c r="J336" s="115"/>
      <c r="K336" s="86"/>
      <c r="L336" s="74" t="s">
        <v>300</v>
      </c>
      <c r="M336" s="14"/>
      <c r="N336" s="14"/>
      <c r="O336" s="55"/>
      <c r="S336" s="25">
        <f>SUMIFS('P2'!H:H,'P2'!B:B,Data!A336)</f>
        <v>2.5</v>
      </c>
      <c r="T336" s="95"/>
    </row>
    <row r="337" spans="1:22" x14ac:dyDescent="0.25">
      <c r="A337" s="73" t="s">
        <v>128</v>
      </c>
      <c r="B337" s="86" t="str">
        <f>VLOOKUP(A337,Participanti!A:B,2,0)</f>
        <v>M</v>
      </c>
      <c r="C337" s="74" t="s">
        <v>150</v>
      </c>
      <c r="D337" s="75"/>
      <c r="E337" s="76"/>
      <c r="F337" s="76"/>
      <c r="G337" s="144"/>
      <c r="H337" s="77"/>
      <c r="I337" s="17"/>
      <c r="J337" s="115"/>
      <c r="K337" s="86"/>
      <c r="L337" s="74" t="s">
        <v>300</v>
      </c>
      <c r="M337" s="14"/>
      <c r="N337" s="14"/>
      <c r="O337" s="55"/>
      <c r="S337" s="25">
        <f>SUMIFS('P2'!H:H,'P2'!B:B,Data!A337)</f>
        <v>0.16666666666666666</v>
      </c>
      <c r="T337" s="95"/>
    </row>
    <row r="338" spans="1:22" x14ac:dyDescent="0.25">
      <c r="A338" s="73" t="s">
        <v>153</v>
      </c>
      <c r="B338" s="86" t="str">
        <f>VLOOKUP(A338,Participanti!A:B,2,0)</f>
        <v>F</v>
      </c>
      <c r="C338" s="74" t="s">
        <v>150</v>
      </c>
      <c r="D338" s="75"/>
      <c r="E338" s="76"/>
      <c r="F338" s="76"/>
      <c r="G338" s="144"/>
      <c r="H338" s="77"/>
      <c r="I338" s="17"/>
      <c r="J338" s="115"/>
      <c r="K338" s="86"/>
      <c r="L338" s="74" t="s">
        <v>300</v>
      </c>
      <c r="M338" s="14"/>
      <c r="N338" s="14"/>
      <c r="O338" s="55"/>
      <c r="S338" s="25">
        <f>SUMIFS('P2'!H:H,'P2'!B:B,Data!A338)</f>
        <v>1.8333333333333333</v>
      </c>
      <c r="T338" s="95"/>
    </row>
    <row r="339" spans="1:22" x14ac:dyDescent="0.25">
      <c r="A339" s="73" t="s">
        <v>132</v>
      </c>
      <c r="B339" s="86" t="str">
        <f>VLOOKUP(A339,Participanti!A:B,2,0)</f>
        <v>M</v>
      </c>
      <c r="C339" s="74" t="s">
        <v>150</v>
      </c>
      <c r="D339" s="75"/>
      <c r="E339" s="76"/>
      <c r="F339" s="76"/>
      <c r="G339" s="144"/>
      <c r="H339" s="77"/>
      <c r="I339" s="17"/>
      <c r="J339" s="115"/>
      <c r="K339" s="86"/>
      <c r="L339" s="74" t="s">
        <v>300</v>
      </c>
      <c r="M339" s="14"/>
      <c r="N339" s="14"/>
      <c r="O339" s="55"/>
      <c r="S339" s="25">
        <f>SUMIFS('P2'!H:H,'P2'!B:B,Data!A339)</f>
        <v>3.1666666666666665</v>
      </c>
      <c r="T339" s="95"/>
    </row>
    <row r="340" spans="1:22" x14ac:dyDescent="0.25">
      <c r="A340" s="73" t="s">
        <v>61</v>
      </c>
      <c r="B340" s="86" t="str">
        <f>VLOOKUP(A340,Participanti!A:B,2,0)</f>
        <v>M</v>
      </c>
      <c r="C340" s="74" t="s">
        <v>150</v>
      </c>
      <c r="D340" s="75"/>
      <c r="E340" s="76"/>
      <c r="F340" s="76"/>
      <c r="G340" s="144"/>
      <c r="H340" s="77"/>
      <c r="I340" s="17"/>
      <c r="J340" s="115"/>
      <c r="K340" s="86"/>
      <c r="L340" s="74" t="s">
        <v>300</v>
      </c>
      <c r="M340" s="14"/>
      <c r="N340" s="14"/>
      <c r="O340" s="55"/>
      <c r="S340" s="25">
        <f>SUMIFS('P2'!H:H,'P2'!B:B,Data!A340)</f>
        <v>4.333333333333333</v>
      </c>
      <c r="T340" s="95"/>
    </row>
    <row r="341" spans="1:22" x14ac:dyDescent="0.25">
      <c r="A341" s="73" t="s">
        <v>43</v>
      </c>
      <c r="B341" s="86" t="str">
        <f>VLOOKUP(A341,Participanti!A:B,2,0)</f>
        <v>M</v>
      </c>
      <c r="C341" s="74" t="s">
        <v>150</v>
      </c>
      <c r="D341" s="75"/>
      <c r="E341" s="76"/>
      <c r="F341" s="76"/>
      <c r="G341" s="144"/>
      <c r="H341" s="77"/>
      <c r="I341" s="17"/>
      <c r="J341" s="115"/>
      <c r="K341" s="86"/>
      <c r="L341" s="74" t="s">
        <v>300</v>
      </c>
      <c r="M341" s="14"/>
      <c r="N341" s="14"/>
      <c r="O341" s="55"/>
      <c r="S341" s="25">
        <f>SUMIFS('P2'!H:H,'P2'!B:B,Data!A341)</f>
        <v>0</v>
      </c>
      <c r="T341" s="95"/>
    </row>
    <row r="342" spans="1:22" x14ac:dyDescent="0.25">
      <c r="A342" s="73" t="s">
        <v>67</v>
      </c>
      <c r="B342" s="86" t="str">
        <f>VLOOKUP(A342,Participanti!A:B,2,0)</f>
        <v>M</v>
      </c>
      <c r="C342" s="74" t="s">
        <v>150</v>
      </c>
      <c r="D342" s="75"/>
      <c r="E342" s="76"/>
      <c r="F342" s="76"/>
      <c r="G342" s="144"/>
      <c r="H342" s="77"/>
      <c r="I342" s="17"/>
      <c r="J342" s="115"/>
      <c r="K342" s="86"/>
      <c r="L342" s="74" t="s">
        <v>300</v>
      </c>
      <c r="M342" s="14"/>
      <c r="N342" s="14"/>
      <c r="O342" s="55"/>
      <c r="S342" s="25">
        <f>SUMIFS('P2'!H:H,'P2'!B:B,Data!A342)</f>
        <v>3.6666666666666665</v>
      </c>
      <c r="T342" s="95"/>
    </row>
    <row r="343" spans="1:22" x14ac:dyDescent="0.25">
      <c r="A343" s="73" t="s">
        <v>220</v>
      </c>
      <c r="B343" s="86" t="str">
        <f>VLOOKUP(A343,Participanti!A:B,2,0)</f>
        <v>M</v>
      </c>
      <c r="C343" s="74" t="s">
        <v>150</v>
      </c>
      <c r="D343" s="75"/>
      <c r="E343" s="76"/>
      <c r="F343" s="76"/>
      <c r="G343" s="144"/>
      <c r="H343" s="77"/>
      <c r="I343" s="17"/>
      <c r="J343" s="115"/>
      <c r="K343" s="86"/>
      <c r="L343" s="74" t="s">
        <v>300</v>
      </c>
      <c r="M343" s="14"/>
      <c r="N343" s="14"/>
      <c r="O343" s="55"/>
      <c r="S343" s="25">
        <f>SUMIFS('P2'!H:H,'P2'!B:B,Data!A343)</f>
        <v>1</v>
      </c>
      <c r="T343" s="95"/>
    </row>
    <row r="344" spans="1:22" x14ac:dyDescent="0.25">
      <c r="A344" s="73" t="s">
        <v>205</v>
      </c>
      <c r="B344" s="86" t="str">
        <f>VLOOKUP(A344,Participanti!A:B,2,0)</f>
        <v>M</v>
      </c>
      <c r="C344" s="74" t="s">
        <v>150</v>
      </c>
      <c r="D344" s="75"/>
      <c r="E344" s="76"/>
      <c r="F344" s="76"/>
      <c r="G344" s="144"/>
      <c r="H344" s="77"/>
      <c r="I344" s="17"/>
      <c r="J344" s="115"/>
      <c r="K344" s="86"/>
      <c r="L344" s="74" t="s">
        <v>300</v>
      </c>
      <c r="M344" s="14"/>
      <c r="N344" s="14"/>
      <c r="O344" s="55"/>
      <c r="S344" s="25">
        <f>SUMIFS('P2'!H:H,'P2'!B:B,Data!A344)</f>
        <v>0</v>
      </c>
      <c r="T344" s="95"/>
    </row>
    <row r="345" spans="1:22" x14ac:dyDescent="0.25">
      <c r="A345" s="73" t="s">
        <v>50</v>
      </c>
      <c r="B345" s="86" t="str">
        <f>VLOOKUP(A345,Participanti!A:B,2,0)</f>
        <v>M</v>
      </c>
      <c r="C345" s="74" t="s">
        <v>150</v>
      </c>
      <c r="D345" s="75"/>
      <c r="E345" s="76"/>
      <c r="F345" s="76"/>
      <c r="G345" s="144"/>
      <c r="H345" s="77"/>
      <c r="I345" s="17"/>
      <c r="J345" s="115"/>
      <c r="K345" s="86"/>
      <c r="L345" s="74" t="s">
        <v>300</v>
      </c>
      <c r="M345" s="14"/>
      <c r="N345" s="14"/>
      <c r="O345" s="55"/>
      <c r="S345" s="25">
        <f>SUMIFS('P2'!H:H,'P2'!B:B,Data!A345)</f>
        <v>1.6666666666666667</v>
      </c>
      <c r="T345" s="95"/>
    </row>
    <row r="346" spans="1:22" x14ac:dyDescent="0.25">
      <c r="A346" s="73" t="s">
        <v>307</v>
      </c>
      <c r="B346" s="86" t="str">
        <f>VLOOKUP(A346,Participanti!A:B,2,0)</f>
        <v>F</v>
      </c>
      <c r="C346" s="74" t="s">
        <v>150</v>
      </c>
      <c r="D346" s="75"/>
      <c r="E346" s="76"/>
      <c r="F346" s="76"/>
      <c r="G346" s="144"/>
      <c r="H346" s="77"/>
      <c r="I346" s="17"/>
      <c r="J346" s="115"/>
      <c r="K346" s="86"/>
      <c r="L346" s="74" t="s">
        <v>300</v>
      </c>
      <c r="M346" s="14"/>
      <c r="N346" s="14"/>
      <c r="O346" s="55"/>
      <c r="S346" s="25">
        <f>SUMIFS('P2'!H:H,'P2'!B:B,Data!A346)</f>
        <v>1.3333333333333333</v>
      </c>
      <c r="T346" s="95"/>
      <c r="U346" s="86"/>
      <c r="V346" s="86"/>
    </row>
    <row r="347" spans="1:22" x14ac:dyDescent="0.25">
      <c r="A347" s="73" t="s">
        <v>55</v>
      </c>
      <c r="B347" s="86" t="str">
        <f>VLOOKUP(A347,Participanti!A:B,2,0)</f>
        <v>M</v>
      </c>
      <c r="C347" s="74" t="s">
        <v>150</v>
      </c>
      <c r="D347" s="75"/>
      <c r="E347" s="76"/>
      <c r="F347" s="76"/>
      <c r="G347" s="144"/>
      <c r="H347" s="77"/>
      <c r="I347" s="17"/>
      <c r="J347" s="115"/>
      <c r="K347" s="86"/>
      <c r="L347" s="74" t="s">
        <v>300</v>
      </c>
      <c r="M347" s="14"/>
      <c r="N347" s="14"/>
      <c r="O347" s="55"/>
      <c r="S347" s="25">
        <f>SUMIFS('P2'!H:H,'P2'!B:B,Data!A347)</f>
        <v>0.5</v>
      </c>
      <c r="T347" s="95"/>
    </row>
    <row r="348" spans="1:22" x14ac:dyDescent="0.25">
      <c r="A348" s="73" t="s">
        <v>111</v>
      </c>
      <c r="B348" s="86" t="str">
        <f>VLOOKUP(A348,Participanti!A:B,2,0)</f>
        <v>M</v>
      </c>
      <c r="C348" s="74" t="s">
        <v>150</v>
      </c>
      <c r="D348" s="75"/>
      <c r="E348" s="76"/>
      <c r="F348" s="76"/>
      <c r="G348" s="144"/>
      <c r="H348" s="77"/>
      <c r="I348" s="17"/>
      <c r="J348" s="115"/>
      <c r="K348" s="86"/>
      <c r="L348" s="74" t="s">
        <v>300</v>
      </c>
      <c r="M348" s="14"/>
      <c r="N348" s="14"/>
      <c r="O348" s="55"/>
      <c r="S348" s="25">
        <f>SUMIFS('P2'!H:H,'P2'!B:B,Data!A348)</f>
        <v>2.1666666666666665</v>
      </c>
      <c r="T348" s="95"/>
    </row>
    <row r="349" spans="1:22" x14ac:dyDescent="0.25">
      <c r="A349" s="73" t="s">
        <v>52</v>
      </c>
      <c r="B349" s="86" t="str">
        <f>VLOOKUP(A349,Participanti!A:B,2,0)</f>
        <v>M</v>
      </c>
      <c r="C349" s="74" t="s">
        <v>150</v>
      </c>
      <c r="D349" s="75"/>
      <c r="E349" s="76"/>
      <c r="F349" s="76"/>
      <c r="G349" s="144"/>
      <c r="H349" s="77"/>
      <c r="I349" s="17"/>
      <c r="J349" s="115"/>
      <c r="K349" s="86"/>
      <c r="L349" s="74" t="s">
        <v>300</v>
      </c>
      <c r="M349" s="14"/>
      <c r="N349" s="14"/>
      <c r="O349" s="55"/>
      <c r="S349" s="25">
        <f>SUMIFS('P2'!H:H,'P2'!B:B,Data!A349)</f>
        <v>0.83333333333333337</v>
      </c>
      <c r="T349" s="95"/>
    </row>
    <row r="350" spans="1:22" x14ac:dyDescent="0.25">
      <c r="A350" s="73" t="s">
        <v>119</v>
      </c>
      <c r="B350" s="86" t="str">
        <f>VLOOKUP(A350,Participanti!A:B,2,0)</f>
        <v>M</v>
      </c>
      <c r="C350" s="74" t="s">
        <v>150</v>
      </c>
      <c r="D350" s="75"/>
      <c r="E350" s="76"/>
      <c r="F350" s="76"/>
      <c r="G350" s="144"/>
      <c r="H350" s="77"/>
      <c r="I350" s="17"/>
      <c r="J350" s="115"/>
      <c r="K350" s="86"/>
      <c r="L350" s="74" t="s">
        <v>300</v>
      </c>
      <c r="M350" s="14"/>
      <c r="N350" s="14"/>
      <c r="O350" s="55"/>
      <c r="S350" s="25">
        <f>SUMIFS('P2'!H:H,'P2'!B:B,Data!A350)</f>
        <v>1.5</v>
      </c>
      <c r="T350" s="95"/>
    </row>
    <row r="351" spans="1:22" x14ac:dyDescent="0.25">
      <c r="A351" s="73" t="s">
        <v>48</v>
      </c>
      <c r="B351" s="86" t="str">
        <f>VLOOKUP(A351,Participanti!A:B,2,0)</f>
        <v>M</v>
      </c>
      <c r="C351" s="74" t="s">
        <v>150</v>
      </c>
      <c r="D351" s="75"/>
      <c r="E351" s="76"/>
      <c r="F351" s="76"/>
      <c r="G351" s="144"/>
      <c r="H351" s="77"/>
      <c r="I351" s="17"/>
      <c r="J351" s="115"/>
      <c r="K351" s="86"/>
      <c r="L351" s="74" t="s">
        <v>300</v>
      </c>
      <c r="M351" s="14"/>
      <c r="N351" s="14"/>
      <c r="O351" s="55"/>
      <c r="S351" s="25">
        <f>SUMIFS('P2'!H:H,'P2'!B:B,Data!A351)</f>
        <v>0</v>
      </c>
      <c r="T351" s="95"/>
    </row>
    <row r="352" spans="1:22" x14ac:dyDescent="0.25">
      <c r="A352" s="73" t="s">
        <v>60</v>
      </c>
      <c r="B352" s="86" t="str">
        <f>VLOOKUP(A352,Participanti!A:B,2,0)</f>
        <v>M</v>
      </c>
      <c r="C352" s="74" t="s">
        <v>150</v>
      </c>
      <c r="D352" s="75"/>
      <c r="E352" s="76"/>
      <c r="F352" s="76"/>
      <c r="G352" s="144"/>
      <c r="H352" s="77"/>
      <c r="I352" s="17"/>
      <c r="J352" s="115"/>
      <c r="K352" s="86"/>
      <c r="L352" s="74" t="s">
        <v>300</v>
      </c>
      <c r="M352" s="14"/>
      <c r="N352" s="14"/>
      <c r="O352" s="55"/>
      <c r="S352" s="25">
        <f>SUMIFS('P2'!H:H,'P2'!B:B,Data!A352)</f>
        <v>1.6666666666666667</v>
      </c>
      <c r="T352" s="95"/>
    </row>
    <row r="353" spans="1:24" x14ac:dyDescent="0.25">
      <c r="A353" s="73" t="s">
        <v>103</v>
      </c>
      <c r="B353" s="86" t="str">
        <f>VLOOKUP(A353,Participanti!A:B,2,0)</f>
        <v>F</v>
      </c>
      <c r="C353" s="74" t="s">
        <v>150</v>
      </c>
      <c r="D353" s="75"/>
      <c r="E353" s="76"/>
      <c r="F353" s="76"/>
      <c r="G353" s="144"/>
      <c r="H353" s="77"/>
      <c r="I353" s="17"/>
      <c r="J353" s="115"/>
      <c r="K353" s="86"/>
      <c r="L353" s="74" t="s">
        <v>300</v>
      </c>
      <c r="M353" s="14"/>
      <c r="N353" s="14"/>
      <c r="O353" s="55"/>
      <c r="S353" s="25">
        <f>SUMIFS('P2'!H:H,'P2'!B:B,Data!A353)</f>
        <v>1.6666666666666667</v>
      </c>
      <c r="T353" s="95"/>
    </row>
    <row r="354" spans="1:24" x14ac:dyDescent="0.25">
      <c r="A354" s="73" t="s">
        <v>157</v>
      </c>
      <c r="B354" s="86" t="str">
        <f>VLOOKUP(A354,Participanti!A:B,2,0)</f>
        <v>F</v>
      </c>
      <c r="C354" s="74" t="s">
        <v>150</v>
      </c>
      <c r="D354" s="75"/>
      <c r="E354" s="76"/>
      <c r="F354" s="76"/>
      <c r="G354" s="144"/>
      <c r="H354" s="77"/>
      <c r="I354" s="17"/>
      <c r="J354" s="115"/>
      <c r="K354" s="86"/>
      <c r="L354" s="74" t="s">
        <v>300</v>
      </c>
      <c r="M354" s="14"/>
      <c r="N354" s="14"/>
      <c r="O354" s="55"/>
      <c r="S354" s="25">
        <f>SUMIFS('P2'!H:H,'P2'!B:B,Data!A354)</f>
        <v>2.3333333333333335</v>
      </c>
      <c r="T354" s="95"/>
    </row>
    <row r="355" spans="1:24" x14ac:dyDescent="0.25">
      <c r="A355" s="73" t="s">
        <v>53</v>
      </c>
      <c r="B355" s="86" t="str">
        <f>VLOOKUP(A355,Participanti!A:B,2,0)</f>
        <v>M</v>
      </c>
      <c r="C355" s="74" t="s">
        <v>150</v>
      </c>
      <c r="D355" s="75"/>
      <c r="E355" s="76"/>
      <c r="F355" s="76"/>
      <c r="G355" s="144"/>
      <c r="H355" s="77"/>
      <c r="I355" s="17"/>
      <c r="J355" s="115"/>
      <c r="K355" s="86"/>
      <c r="L355" s="74" t="s">
        <v>300</v>
      </c>
      <c r="M355" s="14"/>
      <c r="N355" s="14"/>
      <c r="O355" s="55"/>
      <c r="S355" s="25">
        <f>SUMIFS('P2'!H:H,'P2'!B:B,Data!A355)</f>
        <v>5.166666666666667</v>
      </c>
      <c r="T355" s="95"/>
    </row>
    <row r="356" spans="1:24" x14ac:dyDescent="0.25">
      <c r="A356" s="120" t="s">
        <v>213</v>
      </c>
      <c r="B356" s="121" t="str">
        <f>VLOOKUP(A356,Participanti!A:B,2,0)</f>
        <v>F</v>
      </c>
      <c r="C356" s="122" t="s">
        <v>150</v>
      </c>
      <c r="D356" s="123"/>
      <c r="E356" s="124"/>
      <c r="F356" s="124"/>
      <c r="G356" s="145"/>
      <c r="H356" s="125"/>
      <c r="I356" s="126"/>
      <c r="J356" s="127"/>
      <c r="K356" s="121"/>
      <c r="L356" s="122" t="s">
        <v>300</v>
      </c>
      <c r="M356" s="128"/>
      <c r="N356" s="128"/>
      <c r="O356" s="129"/>
      <c r="P356" s="130"/>
      <c r="Q356" s="130"/>
      <c r="R356" s="130"/>
      <c r="S356" s="131">
        <f>SUMIFS('P2'!H:H,'P2'!B:B,Data!A356)</f>
        <v>0.66666666666666663</v>
      </c>
      <c r="T356" s="132"/>
      <c r="U356" s="121"/>
      <c r="V356" s="121"/>
      <c r="W356" s="134"/>
    </row>
    <row r="357" spans="1:24" x14ac:dyDescent="0.25">
      <c r="A357" s="73" t="s">
        <v>49</v>
      </c>
      <c r="B357" s="86" t="str">
        <f>VLOOKUP(A357,Participanti!A:B,2,0)</f>
        <v>M</v>
      </c>
      <c r="C357" s="74">
        <v>11</v>
      </c>
      <c r="D357" s="75">
        <v>16.21</v>
      </c>
      <c r="E357" s="76">
        <v>5.7754629629629628E-2</v>
      </c>
      <c r="F357" s="76">
        <v>5.8391203703703702E-2</v>
      </c>
      <c r="G357" s="144">
        <f>AVERAGE(E357:F357)</f>
        <v>5.8072916666666669E-2</v>
      </c>
      <c r="H357" s="77">
        <v>332</v>
      </c>
      <c r="I357" s="17">
        <f>G357/D357</f>
        <v>3.5825365001028171E-3</v>
      </c>
      <c r="J357" s="115">
        <f>IF(B357="F",IF(D357&lt;2.5,0,IF(D357&gt;19.99,5,D357/4)),IF(D357&lt;3,0, IF(D357&gt;20.99,5,D357/4.2)))</f>
        <v>3.8595238095238096</v>
      </c>
      <c r="K357" s="86">
        <f>IF(J357=0,0,IF(B357="F",VLOOKUP(I357,Barem!$G$2:$H$11,2,1),VLOOKUP(I357,Barem!$G$12:$H$21,2,1)))</f>
        <v>2.5</v>
      </c>
      <c r="L357" s="119" t="s">
        <v>110</v>
      </c>
      <c r="M357" s="14">
        <f>IF(OR(L357="P1",L357="P2",L357="P3"),"",IF(C357=15,0.5,IF(L357="D",0.75,0.25)))</f>
        <v>0.25</v>
      </c>
      <c r="N357" s="14">
        <f>IF(OR(L357="P1",L357="P2",L357="P3"),"",IF(C357=15,0.5,IF(L357="V",0.75,0.25)))</f>
        <v>0.75</v>
      </c>
      <c r="O357" s="55">
        <f>IF(H357&lt;-49,H357/1500,IF(H357&gt;99,H357/1500,0))</f>
        <v>0.22133333333333333</v>
      </c>
      <c r="P357" s="31">
        <f>IF(D357&gt;21,VLOOKUP(D357,Barem!$S$1:$T$141,2,1),0)</f>
        <v>0</v>
      </c>
      <c r="Q357" s="31">
        <f>IF(D357&lt;1.609,0,IF(B357="F",VLOOKUP(I357,Barem!$W$2:$Y$13,2,1),VLOOKUP(I357,Barem!$W$14:$Y$25,2,1)))</f>
        <v>0</v>
      </c>
      <c r="R357" s="31">
        <f>VLOOKUP(A357,Participanti!A:C,3,0)</f>
        <v>0</v>
      </c>
      <c r="S357" s="25">
        <f>J357*M357+K357*N357+O357+P357+Q357+R357</f>
        <v>3.0612142857142857</v>
      </c>
      <c r="T357" s="95">
        <v>44400</v>
      </c>
      <c r="U357" s="13">
        <f t="shared" ref="U357:U388" si="272">COUNTIFS(A:A,A357,C:C,C357)</f>
        <v>1</v>
      </c>
      <c r="V357" s="86" t="str">
        <f>VLOOKUP(A357,Data_echipe!A:U,21,0)</f>
        <v>Flower power</v>
      </c>
      <c r="W357" s="27" t="s">
        <v>344</v>
      </c>
      <c r="X357" s="27">
        <f t="shared" ref="X357:X386" si="273">IF(K357&gt;0,1,0)</f>
        <v>1</v>
      </c>
    </row>
    <row r="358" spans="1:24" x14ac:dyDescent="0.25">
      <c r="A358" s="73" t="s">
        <v>51</v>
      </c>
      <c r="B358" s="86" t="str">
        <f>VLOOKUP(A358,Participanti!A:B,2,0)</f>
        <v>M</v>
      </c>
      <c r="C358" s="74">
        <v>11</v>
      </c>
      <c r="D358" s="75">
        <v>21</v>
      </c>
      <c r="E358" s="76">
        <v>7.0243055555555559E-2</v>
      </c>
      <c r="F358" s="76">
        <v>7.059027777777778E-2</v>
      </c>
      <c r="G358" s="144">
        <f t="shared" ref="G358:G377" si="274">AVERAGE(E358:F358)</f>
        <v>7.0416666666666669E-2</v>
      </c>
      <c r="H358" s="77">
        <v>43</v>
      </c>
      <c r="I358" s="17">
        <f t="shared" ref="I358:I377" si="275">G358/D358</f>
        <v>3.3531746031746031E-3</v>
      </c>
      <c r="J358" s="115">
        <f t="shared" ref="J358:J377" si="276">IF(B358="F",IF(D358&lt;2.5,0,IF(D358&gt;19.99,5,D358/4)),IF(D358&lt;3,0, IF(D358&gt;20.99,5,D358/4.2)))</f>
        <v>5</v>
      </c>
      <c r="K358" s="86">
        <f>IF(J358=0,0,IF(B358="F",VLOOKUP(I358,Barem!$G$2:$H$11,2,1),VLOOKUP(I358,Barem!$G$12:$H$21,2,1)))</f>
        <v>3</v>
      </c>
      <c r="L358" s="119" t="s">
        <v>110</v>
      </c>
      <c r="M358" s="14">
        <f t="shared" ref="M358:M377" si="277">IF(OR(L358="P1",L358="P2",L358="P3"),"",IF(C358=15,0.5,IF(L358="D",0.75,0.25)))</f>
        <v>0.25</v>
      </c>
      <c r="N358" s="14">
        <f t="shared" ref="N358:N377" si="278">IF(OR(L358="P1",L358="P2",L358="P3"),"",IF(C358=15,0.5,IF(L358="V",0.75,0.25)))</f>
        <v>0.75</v>
      </c>
      <c r="O358" s="55">
        <f t="shared" ref="O358:O377" si="279">IF(H358&lt;-49,H358/1500,IF(H358&gt;99,H358/1500,0))</f>
        <v>0</v>
      </c>
      <c r="P358" s="31">
        <f>IF(D358&gt;21,VLOOKUP(D358,Barem!$S$1:$T$141,2,1),0)</f>
        <v>0</v>
      </c>
      <c r="Q358" s="31">
        <f>IF(D358&lt;1.609,0,IF(B358="F",VLOOKUP(I358,Barem!$W$2:$Y$13,2,1),VLOOKUP(I358,Barem!$W$14:$Y$25,2,1)))</f>
        <v>0</v>
      </c>
      <c r="R358" s="31">
        <f>VLOOKUP(A358,Participanti!A:C,3,0)</f>
        <v>0</v>
      </c>
      <c r="S358" s="25">
        <f t="shared" ref="S358:S377" si="280">J358*M358+K358*N358+O358+P358+Q358+R358</f>
        <v>3.5</v>
      </c>
      <c r="T358" s="95">
        <v>44402</v>
      </c>
      <c r="U358" s="13">
        <f t="shared" si="272"/>
        <v>1</v>
      </c>
      <c r="V358" s="86" t="str">
        <f>VLOOKUP(A358,Data_echipe!A:U,21,0)</f>
        <v>UltrașiiSYR</v>
      </c>
      <c r="X358" s="27">
        <f t="shared" si="273"/>
        <v>1</v>
      </c>
    </row>
    <row r="359" spans="1:24" x14ac:dyDescent="0.25">
      <c r="A359" s="73" t="s">
        <v>5</v>
      </c>
      <c r="B359" s="86" t="str">
        <f>VLOOKUP(A359,Participanti!A:B,2,0)</f>
        <v>F</v>
      </c>
      <c r="C359" s="74">
        <v>11</v>
      </c>
      <c r="D359" s="75">
        <v>17.62</v>
      </c>
      <c r="E359" s="76">
        <v>6.4386574074074068E-2</v>
      </c>
      <c r="F359" s="76">
        <v>7.795138888888889E-2</v>
      </c>
      <c r="G359" s="144">
        <f t="shared" si="274"/>
        <v>7.1168981481481486E-2</v>
      </c>
      <c r="H359" s="77">
        <v>36</v>
      </c>
      <c r="I359" s="17">
        <f t="shared" si="275"/>
        <v>4.0391022407197212E-3</v>
      </c>
      <c r="J359" s="115">
        <f t="shared" si="276"/>
        <v>4.4050000000000002</v>
      </c>
      <c r="K359" s="86">
        <f>IF(J359=0,0,IF(B359="F",VLOOKUP(I359,Barem!$G$2:$H$11,2,1),VLOOKUP(I359,Barem!$G$12:$H$21,2,1)))</f>
        <v>2</v>
      </c>
      <c r="L359" s="74" t="str">
        <f>VLOOKUP(C359,Barem!L:Q,6,0)</f>
        <v>D</v>
      </c>
      <c r="M359" s="14">
        <f t="shared" si="277"/>
        <v>0.75</v>
      </c>
      <c r="N359" s="14">
        <f t="shared" si="278"/>
        <v>0.25</v>
      </c>
      <c r="O359" s="55">
        <f t="shared" si="279"/>
        <v>0</v>
      </c>
      <c r="P359" s="31">
        <f>IF(D359&gt;21,VLOOKUP(D359,Barem!$S$1:$T$141,2,1),0)</f>
        <v>0</v>
      </c>
      <c r="Q359" s="31">
        <f>IF(D359&lt;1.609,0,IF(B359="F",VLOOKUP(I359,Barem!$W$2:$Y$13,2,1),VLOOKUP(I359,Barem!$W$14:$Y$25,2,1)))</f>
        <v>0</v>
      </c>
      <c r="R359" s="31">
        <f>VLOOKUP(A359,Participanti!A:C,3,0)</f>
        <v>0</v>
      </c>
      <c r="S359" s="25">
        <f t="shared" si="280"/>
        <v>3.80375</v>
      </c>
      <c r="T359" s="95">
        <v>44402</v>
      </c>
      <c r="U359" s="13">
        <f t="shared" si="272"/>
        <v>1</v>
      </c>
      <c r="V359" s="86" t="str">
        <f>VLOOKUP(A359,Data_echipe!A:U,21,0)</f>
        <v>Flower power</v>
      </c>
      <c r="X359" s="27">
        <f t="shared" si="273"/>
        <v>1</v>
      </c>
    </row>
    <row r="360" spans="1:24" x14ac:dyDescent="0.25">
      <c r="A360" s="73" t="s">
        <v>307</v>
      </c>
      <c r="B360" s="86" t="str">
        <f>VLOOKUP(A360,Participanti!A:B,2,0)</f>
        <v>F</v>
      </c>
      <c r="C360" s="74">
        <v>11</v>
      </c>
      <c r="D360" s="75">
        <v>8.24</v>
      </c>
      <c r="E360" s="76">
        <v>2.6030092592592594E-2</v>
      </c>
      <c r="F360" s="76">
        <v>2.6053240740740738E-2</v>
      </c>
      <c r="G360" s="144">
        <f t="shared" si="274"/>
        <v>2.6041666666666664E-2</v>
      </c>
      <c r="H360" s="77">
        <v>42</v>
      </c>
      <c r="I360" s="17">
        <f t="shared" si="275"/>
        <v>3.1603964401294496E-3</v>
      </c>
      <c r="J360" s="115">
        <f t="shared" si="276"/>
        <v>2.06</v>
      </c>
      <c r="K360" s="86">
        <f>IF(J360=0,0,IF(B360="F",VLOOKUP(I360,Barem!$G$2:$H$11,2,1),VLOOKUP(I360,Barem!$G$12:$H$21,2,1)))</f>
        <v>4.5</v>
      </c>
      <c r="L360" s="119" t="s">
        <v>110</v>
      </c>
      <c r="M360" s="14">
        <f t="shared" si="277"/>
        <v>0.25</v>
      </c>
      <c r="N360" s="14">
        <f t="shared" si="278"/>
        <v>0.75</v>
      </c>
      <c r="O360" s="55">
        <f t="shared" si="279"/>
        <v>0</v>
      </c>
      <c r="P360" s="31">
        <f>IF(D360&gt;21,VLOOKUP(D360,Barem!$S$1:$T$141,2,1),0)</f>
        <v>0</v>
      </c>
      <c r="Q360" s="31">
        <f>IF(D360&lt;1.609,0,IF(B360="F",VLOOKUP(I360,Barem!$W$2:$Y$13,2,1),VLOOKUP(I360,Barem!$W$14:$Y$25,2,1)))</f>
        <v>0</v>
      </c>
      <c r="R360" s="31">
        <f>VLOOKUP(A360,Participanti!A:C,3,0)</f>
        <v>0</v>
      </c>
      <c r="S360" s="25">
        <f t="shared" si="280"/>
        <v>3.89</v>
      </c>
      <c r="T360" s="95">
        <v>44397</v>
      </c>
      <c r="U360" s="13">
        <f t="shared" si="272"/>
        <v>1</v>
      </c>
      <c r="V360" s="86" t="e">
        <f>VLOOKUP(A360,Data_echipe!A:U,21,0)</f>
        <v>#N/A</v>
      </c>
      <c r="X360" s="27">
        <f t="shared" si="273"/>
        <v>1</v>
      </c>
    </row>
    <row r="361" spans="1:24" x14ac:dyDescent="0.25">
      <c r="A361" s="73" t="s">
        <v>159</v>
      </c>
      <c r="B361" s="86" t="str">
        <f>VLOOKUP(A361,Participanti!A:B,2,0)</f>
        <v>F</v>
      </c>
      <c r="C361" s="74">
        <v>11</v>
      </c>
      <c r="D361" s="75">
        <v>8.16</v>
      </c>
      <c r="E361" s="76">
        <v>2.8472222222222222E-2</v>
      </c>
      <c r="F361" s="76">
        <v>2.8472222222222222E-2</v>
      </c>
      <c r="G361" s="144">
        <f t="shared" si="274"/>
        <v>2.8472222222222222E-2</v>
      </c>
      <c r="H361" s="77">
        <v>26</v>
      </c>
      <c r="I361" s="17">
        <f t="shared" si="275"/>
        <v>3.4892429193899782E-3</v>
      </c>
      <c r="J361" s="115">
        <f t="shared" si="276"/>
        <v>2.04</v>
      </c>
      <c r="K361" s="86">
        <f>IF(J361=0,0,IF(B361="F",VLOOKUP(I361,Barem!$G$2:$H$11,2,1),VLOOKUP(I361,Barem!$G$12:$H$21,2,1)))</f>
        <v>3.5</v>
      </c>
      <c r="L361" s="119" t="s">
        <v>110</v>
      </c>
      <c r="M361" s="14">
        <f t="shared" si="277"/>
        <v>0.25</v>
      </c>
      <c r="N361" s="14">
        <f t="shared" si="278"/>
        <v>0.75</v>
      </c>
      <c r="O361" s="55">
        <f t="shared" si="279"/>
        <v>0</v>
      </c>
      <c r="P361" s="31">
        <f>IF(D361&gt;21,VLOOKUP(D361,Barem!$S$1:$T$141,2,1),0)</f>
        <v>0</v>
      </c>
      <c r="Q361" s="31">
        <f>IF(D361&lt;1.609,0,IF(B361="F",VLOOKUP(I361,Barem!$W$2:$Y$13,2,1),VLOOKUP(I361,Barem!$W$14:$Y$25,2,1)))</f>
        <v>0</v>
      </c>
      <c r="R361" s="31">
        <f>VLOOKUP(A361,Participanti!A:C,3,0)</f>
        <v>0</v>
      </c>
      <c r="S361" s="25">
        <f t="shared" si="280"/>
        <v>3.1349999999999998</v>
      </c>
      <c r="T361" s="95">
        <v>44402</v>
      </c>
      <c r="U361" s="13">
        <f t="shared" si="272"/>
        <v>1</v>
      </c>
      <c r="V361" s="86" t="str">
        <f>VLOOKUP(A361,Data_echipe!A:U,21,0)</f>
        <v>Flower power</v>
      </c>
      <c r="X361" s="27">
        <f t="shared" si="273"/>
        <v>1</v>
      </c>
    </row>
    <row r="362" spans="1:24" x14ac:dyDescent="0.25">
      <c r="A362" s="73" t="s">
        <v>118</v>
      </c>
      <c r="B362" s="86" t="str">
        <f>VLOOKUP(A362,Participanti!A:B,2,0)</f>
        <v>M</v>
      </c>
      <c r="C362" s="74">
        <v>11</v>
      </c>
      <c r="D362" s="75">
        <v>3</v>
      </c>
      <c r="E362" s="76">
        <v>8.1828703703703699E-3</v>
      </c>
      <c r="F362" s="76">
        <v>8.1828703703703699E-3</v>
      </c>
      <c r="G362" s="144">
        <f t="shared" si="274"/>
        <v>8.1828703703703699E-3</v>
      </c>
      <c r="H362" s="77">
        <v>22</v>
      </c>
      <c r="I362" s="17">
        <f t="shared" si="275"/>
        <v>2.7276234567901233E-3</v>
      </c>
      <c r="J362" s="115">
        <f t="shared" si="276"/>
        <v>0.7142857142857143</v>
      </c>
      <c r="K362" s="86">
        <f>IF(J362=0,0,IF(B362="F",VLOOKUP(I362,Barem!$G$2:$H$11,2,1),VLOOKUP(I362,Barem!$G$12:$H$21,2,1)))</f>
        <v>5</v>
      </c>
      <c r="L362" s="119" t="s">
        <v>110</v>
      </c>
      <c r="M362" s="14">
        <f t="shared" si="277"/>
        <v>0.25</v>
      </c>
      <c r="N362" s="14">
        <f t="shared" si="278"/>
        <v>0.75</v>
      </c>
      <c r="O362" s="55">
        <f t="shared" si="279"/>
        <v>0</v>
      </c>
      <c r="P362" s="31">
        <f>IF(D362&gt;21,VLOOKUP(D362,Barem!$S$1:$T$141,2,1),0)</f>
        <v>0</v>
      </c>
      <c r="Q362" s="31">
        <f>IF(D362&lt;1.609,0,IF(B362="F",VLOOKUP(I362,Barem!$W$2:$Y$13,2,1),VLOOKUP(I362,Barem!$W$14:$Y$25,2,1)))</f>
        <v>0.30000000000000004</v>
      </c>
      <c r="R362" s="31">
        <f>VLOOKUP(A362,Participanti!A:C,3,0)</f>
        <v>0</v>
      </c>
      <c r="S362" s="25">
        <f t="shared" si="280"/>
        <v>4.2285714285714286</v>
      </c>
      <c r="T362" s="95">
        <v>44399</v>
      </c>
      <c r="U362" s="13">
        <f t="shared" si="272"/>
        <v>1</v>
      </c>
      <c r="V362" s="86" t="str">
        <f>VLOOKUP(A362,Data_echipe!A:U,21,0)</f>
        <v>UltrașiiSYR</v>
      </c>
      <c r="X362" s="27">
        <f t="shared" si="273"/>
        <v>1</v>
      </c>
    </row>
    <row r="363" spans="1:24" x14ac:dyDescent="0.25">
      <c r="A363" s="73" t="s">
        <v>80</v>
      </c>
      <c r="B363" s="86" t="str">
        <f>VLOOKUP(A363,Participanti!A:B,2,0)</f>
        <v>M</v>
      </c>
      <c r="C363" s="74">
        <v>11</v>
      </c>
      <c r="D363" s="75">
        <v>50.92</v>
      </c>
      <c r="E363" s="76">
        <v>0.37368055555555557</v>
      </c>
      <c r="F363" s="76">
        <v>0.3737847222222222</v>
      </c>
      <c r="G363" s="144">
        <f t="shared" si="274"/>
        <v>0.37373263888888886</v>
      </c>
      <c r="H363" s="77">
        <v>638</v>
      </c>
      <c r="I363" s="17">
        <f t="shared" si="275"/>
        <v>7.3396040630182412E-3</v>
      </c>
      <c r="J363" s="115">
        <f t="shared" si="276"/>
        <v>5</v>
      </c>
      <c r="K363" s="86">
        <f>IF(J363=0,0,IF(B363="F",VLOOKUP(I363,Barem!$G$2:$H$11,2,1),VLOOKUP(I363,Barem!$G$12:$H$21,2,1)))</f>
        <v>0</v>
      </c>
      <c r="L363" s="74" t="str">
        <f>VLOOKUP(C363,Barem!L:Q,6,0)</f>
        <v>D</v>
      </c>
      <c r="M363" s="14">
        <f t="shared" si="277"/>
        <v>0.75</v>
      </c>
      <c r="N363" s="14">
        <f t="shared" si="278"/>
        <v>0.25</v>
      </c>
      <c r="O363" s="55">
        <f t="shared" si="279"/>
        <v>0.42533333333333334</v>
      </c>
      <c r="P363" s="31">
        <f>IF(D363&gt;21,VLOOKUP(D363,Barem!$S$1:$T$141,2,1),0)</f>
        <v>1.4</v>
      </c>
      <c r="Q363" s="31">
        <f>IF(D363&lt;1.609,0,IF(B363="F",VLOOKUP(I363,Barem!$W$2:$Y$13,2,1),VLOOKUP(I363,Barem!$W$14:$Y$25,2,1)))</f>
        <v>0</v>
      </c>
      <c r="R363" s="31">
        <f>VLOOKUP(A363,Participanti!A:C,3,0)</f>
        <v>0.4</v>
      </c>
      <c r="S363" s="25">
        <f t="shared" si="280"/>
        <v>5.9753333333333334</v>
      </c>
      <c r="T363" s="95">
        <v>44402</v>
      </c>
      <c r="U363" s="13">
        <f t="shared" si="272"/>
        <v>1</v>
      </c>
      <c r="V363" s="86" t="str">
        <f>VLOOKUP(A363,Data_echipe!A:U,21,0)</f>
        <v>UltrașiiSYR</v>
      </c>
      <c r="X363" s="27">
        <f t="shared" si="273"/>
        <v>0</v>
      </c>
    </row>
    <row r="364" spans="1:24" x14ac:dyDescent="0.25">
      <c r="A364" s="73" t="s">
        <v>203</v>
      </c>
      <c r="B364" s="86" t="str">
        <f>VLOOKUP(A364,Participanti!A:B,2,0)</f>
        <v>F</v>
      </c>
      <c r="C364" s="74">
        <v>11</v>
      </c>
      <c r="D364" s="75">
        <v>11</v>
      </c>
      <c r="E364" s="76">
        <v>4.4675925925925924E-2</v>
      </c>
      <c r="F364" s="76">
        <v>5.4004629629629632E-2</v>
      </c>
      <c r="G364" s="144">
        <f t="shared" si="274"/>
        <v>4.9340277777777775E-2</v>
      </c>
      <c r="H364" s="77">
        <v>19</v>
      </c>
      <c r="I364" s="17">
        <f t="shared" si="275"/>
        <v>4.4854797979797974E-3</v>
      </c>
      <c r="J364" s="115">
        <f t="shared" si="276"/>
        <v>2.75</v>
      </c>
      <c r="K364" s="86">
        <f>IF(J364=0,0,IF(B364="F",VLOOKUP(I364,Barem!$G$2:$H$11,2,1),VLOOKUP(I364,Barem!$G$12:$H$21,2,1)))</f>
        <v>1.5</v>
      </c>
      <c r="L364" s="119" t="s">
        <v>110</v>
      </c>
      <c r="M364" s="14">
        <f t="shared" si="277"/>
        <v>0.25</v>
      </c>
      <c r="N364" s="14">
        <f t="shared" si="278"/>
        <v>0.75</v>
      </c>
      <c r="O364" s="55">
        <f t="shared" si="279"/>
        <v>0</v>
      </c>
      <c r="P364" s="31">
        <f>IF(D364&gt;21,VLOOKUP(D364,Barem!$S$1:$T$141,2,1),0)</f>
        <v>0</v>
      </c>
      <c r="Q364" s="31">
        <f>IF(D364&lt;1.609,0,IF(B364="F",VLOOKUP(I364,Barem!$W$2:$Y$13,2,1),VLOOKUP(I364,Barem!$W$14:$Y$25,2,1)))</f>
        <v>0</v>
      </c>
      <c r="R364" s="31">
        <f>VLOOKUP(A364,Participanti!A:C,3,0)</f>
        <v>0</v>
      </c>
      <c r="S364" s="25">
        <f t="shared" si="280"/>
        <v>1.8125</v>
      </c>
      <c r="T364" s="95">
        <v>44398</v>
      </c>
      <c r="U364" s="13">
        <f t="shared" si="272"/>
        <v>1</v>
      </c>
      <c r="V364" s="86" t="str">
        <f>VLOOKUP(A364,Data_echipe!A:U,21,0)</f>
        <v>UltrașiiSYR</v>
      </c>
      <c r="X364" s="27">
        <f t="shared" si="273"/>
        <v>1</v>
      </c>
    </row>
    <row r="365" spans="1:24" x14ac:dyDescent="0.25">
      <c r="A365" s="73" t="s">
        <v>102</v>
      </c>
      <c r="B365" s="86" t="str">
        <f>VLOOKUP(A365,Participanti!A:B,2,0)</f>
        <v>M</v>
      </c>
      <c r="C365" s="74">
        <v>11</v>
      </c>
      <c r="D365" s="75">
        <v>10.96</v>
      </c>
      <c r="E365" s="76">
        <v>3.15625E-2</v>
      </c>
      <c r="F365" s="76">
        <v>3.2199074074074074E-2</v>
      </c>
      <c r="G365" s="144">
        <f t="shared" si="274"/>
        <v>3.1880787037037034E-2</v>
      </c>
      <c r="H365" s="77">
        <v>36</v>
      </c>
      <c r="I365" s="17">
        <f t="shared" si="275"/>
        <v>2.9088309340362254E-3</v>
      </c>
      <c r="J365" s="115">
        <f t="shared" si="276"/>
        <v>2.6095238095238096</v>
      </c>
      <c r="K365" s="86">
        <f>IF(J365=0,0,IF(B365="F",VLOOKUP(I365,Barem!$G$2:$H$11,2,1),VLOOKUP(I365,Barem!$G$12:$H$21,2,1)))</f>
        <v>4.5</v>
      </c>
      <c r="L365" s="119" t="s">
        <v>110</v>
      </c>
      <c r="M365" s="14">
        <f t="shared" si="277"/>
        <v>0.25</v>
      </c>
      <c r="N365" s="14">
        <f t="shared" si="278"/>
        <v>0.75</v>
      </c>
      <c r="O365" s="55">
        <f t="shared" si="279"/>
        <v>0</v>
      </c>
      <c r="P365" s="31">
        <f>IF(D365&gt;21,VLOOKUP(D365,Barem!$S$1:$T$141,2,1),0)</f>
        <v>0</v>
      </c>
      <c r="Q365" s="31">
        <f>IF(D365&lt;1.609,0,IF(B365="F",VLOOKUP(I365,Barem!$W$2:$Y$13,2,1),VLOOKUP(I365,Barem!$W$14:$Y$25,2,1)))</f>
        <v>0</v>
      </c>
      <c r="R365" s="31">
        <f>VLOOKUP(A365,Participanti!A:C,3,0)</f>
        <v>0</v>
      </c>
      <c r="S365" s="25">
        <f t="shared" si="280"/>
        <v>4.0273809523809527</v>
      </c>
      <c r="T365" s="95">
        <v>44403</v>
      </c>
      <c r="U365" s="13">
        <f t="shared" si="272"/>
        <v>1</v>
      </c>
      <c r="V365" s="86" t="str">
        <f>VLOOKUP(A365,Data_echipe!A:U,21,0)</f>
        <v>Flower power</v>
      </c>
      <c r="X365" s="27">
        <f t="shared" si="273"/>
        <v>1</v>
      </c>
    </row>
    <row r="366" spans="1:24" x14ac:dyDescent="0.25">
      <c r="A366" s="73" t="s">
        <v>66</v>
      </c>
      <c r="B366" s="86" t="str">
        <f>VLOOKUP(A366,Participanti!A:B,2,0)</f>
        <v>F</v>
      </c>
      <c r="C366" s="74">
        <v>11</v>
      </c>
      <c r="D366" s="75">
        <v>10.01</v>
      </c>
      <c r="E366" s="76">
        <v>5.7719907407407407E-2</v>
      </c>
      <c r="F366" s="76">
        <v>5.8206018518518511E-2</v>
      </c>
      <c r="G366" s="144">
        <f t="shared" si="274"/>
        <v>5.7962962962962959E-2</v>
      </c>
      <c r="H366" s="77">
        <v>85</v>
      </c>
      <c r="I366" s="17">
        <f t="shared" si="275"/>
        <v>5.7905057905057906E-3</v>
      </c>
      <c r="J366" s="115">
        <f t="shared" si="276"/>
        <v>2.5024999999999999</v>
      </c>
      <c r="K366" s="86">
        <f>IF(J366=0,0,IF(B366="F",VLOOKUP(I366,Barem!$G$2:$H$11,2,1),VLOOKUP(I366,Barem!$G$12:$H$21,2,1)))</f>
        <v>1</v>
      </c>
      <c r="L366" s="74" t="str">
        <f>VLOOKUP(C366,Barem!L:Q,6,0)</f>
        <v>D</v>
      </c>
      <c r="M366" s="14">
        <f t="shared" si="277"/>
        <v>0.75</v>
      </c>
      <c r="N366" s="14">
        <f t="shared" si="278"/>
        <v>0.25</v>
      </c>
      <c r="O366" s="55">
        <f t="shared" si="279"/>
        <v>0</v>
      </c>
      <c r="P366" s="31">
        <f>IF(D366&gt;21,VLOOKUP(D366,Barem!$S$1:$T$141,2,1),0)</f>
        <v>0</v>
      </c>
      <c r="Q366" s="31">
        <f>IF(D366&lt;1.609,0,IF(B366="F",VLOOKUP(I366,Barem!$W$2:$Y$13,2,1),VLOOKUP(I366,Barem!$W$14:$Y$25,2,1)))</f>
        <v>0</v>
      </c>
      <c r="R366" s="31">
        <f>VLOOKUP(A366,Participanti!A:C,3,0)</f>
        <v>0.7</v>
      </c>
      <c r="S366" s="25">
        <f t="shared" si="280"/>
        <v>2.8268750000000002</v>
      </c>
      <c r="T366" s="95">
        <v>44402</v>
      </c>
      <c r="U366" s="13">
        <f t="shared" si="272"/>
        <v>1</v>
      </c>
      <c r="V366" s="86" t="str">
        <f>VLOOKUP(A366,Data_echipe!A:U,21,0)</f>
        <v>Flower power</v>
      </c>
      <c r="X366" s="27">
        <f t="shared" si="273"/>
        <v>1</v>
      </c>
    </row>
    <row r="367" spans="1:24" x14ac:dyDescent="0.25">
      <c r="A367" s="73" t="s">
        <v>220</v>
      </c>
      <c r="B367" s="86" t="str">
        <f>VLOOKUP(A367,Participanti!A:B,2,0)</f>
        <v>M</v>
      </c>
      <c r="C367" s="74">
        <v>11</v>
      </c>
      <c r="D367" s="75">
        <v>21</v>
      </c>
      <c r="E367" s="76">
        <v>6.8460648148148159E-2</v>
      </c>
      <c r="F367" s="76">
        <v>6.9340277777777778E-2</v>
      </c>
      <c r="G367" s="144">
        <f t="shared" si="274"/>
        <v>6.8900462962962969E-2</v>
      </c>
      <c r="H367" s="77">
        <v>125</v>
      </c>
      <c r="I367" s="17">
        <f t="shared" si="275"/>
        <v>3.2809744268077604E-3</v>
      </c>
      <c r="J367" s="115">
        <f t="shared" si="276"/>
        <v>5</v>
      </c>
      <c r="K367" s="86">
        <f>IF(J367=0,0,IF(B367="F",VLOOKUP(I367,Barem!$G$2:$H$11,2,1),VLOOKUP(I367,Barem!$G$12:$H$21,2,1)))</f>
        <v>3.5</v>
      </c>
      <c r="L367" s="74" t="str">
        <f>VLOOKUP(C367,Barem!L:Q,6,0)</f>
        <v>D</v>
      </c>
      <c r="M367" s="14">
        <f t="shared" si="277"/>
        <v>0.75</v>
      </c>
      <c r="N367" s="14">
        <f t="shared" si="278"/>
        <v>0.25</v>
      </c>
      <c r="O367" s="55">
        <f t="shared" si="279"/>
        <v>8.3333333333333329E-2</v>
      </c>
      <c r="P367" s="31">
        <f>IF(D367&gt;21,VLOOKUP(D367,Barem!$S$1:$T$141,2,1),0)</f>
        <v>0</v>
      </c>
      <c r="Q367" s="31">
        <f>IF(D367&lt;1.609,0,IF(B367="F",VLOOKUP(I367,Barem!$W$2:$Y$13,2,1),VLOOKUP(I367,Barem!$W$14:$Y$25,2,1)))</f>
        <v>0</v>
      </c>
      <c r="R367" s="31">
        <f>VLOOKUP(A367,Participanti!A:C,3,0)</f>
        <v>0</v>
      </c>
      <c r="S367" s="25">
        <f t="shared" si="280"/>
        <v>4.708333333333333</v>
      </c>
      <c r="T367" s="95">
        <v>44402</v>
      </c>
      <c r="U367" s="13">
        <f t="shared" si="272"/>
        <v>1</v>
      </c>
      <c r="V367" s="86" t="e">
        <f>VLOOKUP(A367,Data_echipe!A:U,21,0)</f>
        <v>#N/A</v>
      </c>
      <c r="X367" s="27">
        <f t="shared" si="273"/>
        <v>1</v>
      </c>
    </row>
    <row r="368" spans="1:24" x14ac:dyDescent="0.25">
      <c r="A368" s="73" t="s">
        <v>128</v>
      </c>
      <c r="B368" s="86" t="str">
        <f>VLOOKUP(A368,Participanti!A:B,2,0)</f>
        <v>M</v>
      </c>
      <c r="C368" s="74">
        <v>11</v>
      </c>
      <c r="D368" s="75">
        <v>6</v>
      </c>
      <c r="E368" s="76">
        <v>1.9803240740740739E-2</v>
      </c>
      <c r="F368" s="76">
        <v>2.0011574074074074E-2</v>
      </c>
      <c r="G368" s="144">
        <f t="shared" ref="G368" si="281">AVERAGE(E368:F368)</f>
        <v>1.9907407407407408E-2</v>
      </c>
      <c r="H368" s="77">
        <v>26</v>
      </c>
      <c r="I368" s="17">
        <f t="shared" ref="I368" si="282">G368/D368</f>
        <v>3.3179012345679014E-3</v>
      </c>
      <c r="J368" s="115">
        <f t="shared" ref="J368" si="283">IF(B368="F",IF(D368&lt;2.5,0,IF(D368&gt;19.99,5,D368/4)),IF(D368&lt;3,0, IF(D368&gt;20.99,5,D368/4.2)))</f>
        <v>1.4285714285714286</v>
      </c>
      <c r="K368" s="86">
        <f>IF(J368=0,0,IF(B368="F",VLOOKUP(I368,Barem!$G$2:$H$11,2,1),VLOOKUP(I368,Barem!$G$12:$H$21,2,1)))</f>
        <v>3</v>
      </c>
      <c r="L368" s="74" t="str">
        <f>VLOOKUP(C368,Barem!L:Q,6,0)</f>
        <v>D</v>
      </c>
      <c r="M368" s="14">
        <f t="shared" ref="M368" si="284">IF(OR(L368="P1",L368="P2",L368="P3"),"",IF(C368=15,0.5,IF(L368="D",0.75,0.25)))</f>
        <v>0.75</v>
      </c>
      <c r="N368" s="14">
        <f t="shared" ref="N368" si="285">IF(OR(L368="P1",L368="P2",L368="P3"),"",IF(C368=15,0.5,IF(L368="V",0.75,0.25)))</f>
        <v>0.25</v>
      </c>
      <c r="O368" s="55">
        <f t="shared" ref="O368" si="286">IF(H368&lt;-49,H368/1500,IF(H368&gt;99,H368/1500,0))</f>
        <v>0</v>
      </c>
      <c r="P368" s="31">
        <f>IF(D368&gt;21,VLOOKUP(D368,Barem!$S$1:$T$141,2,1),0)</f>
        <v>0</v>
      </c>
      <c r="Q368" s="31">
        <f>IF(D368&lt;1.609,0,IF(B368="F",VLOOKUP(I368,Barem!$W$2:$Y$13,2,1),VLOOKUP(I368,Barem!$W$14:$Y$25,2,1)))</f>
        <v>0</v>
      </c>
      <c r="R368" s="31">
        <f>VLOOKUP(A368,Participanti!A:C,3,0)</f>
        <v>0</v>
      </c>
      <c r="S368" s="25">
        <f t="shared" ref="S368" si="287">J368*M368+K368*N368+O368+P368+Q368+R368</f>
        <v>1.8214285714285714</v>
      </c>
      <c r="T368" s="95">
        <v>44401</v>
      </c>
      <c r="U368" s="13">
        <f t="shared" si="272"/>
        <v>1</v>
      </c>
      <c r="V368" s="86" t="str">
        <f>VLOOKUP(A368,Data_echipe!A:U,21,0)</f>
        <v>Flower power</v>
      </c>
      <c r="X368" s="27">
        <f t="shared" si="273"/>
        <v>1</v>
      </c>
    </row>
    <row r="369" spans="1:24" x14ac:dyDescent="0.25">
      <c r="A369" s="73" t="s">
        <v>65</v>
      </c>
      <c r="B369" s="86" t="str">
        <f>VLOOKUP(A369,Participanti!A:B,2,0)</f>
        <v>M</v>
      </c>
      <c r="C369" s="74">
        <v>11</v>
      </c>
      <c r="D369" s="75">
        <v>11.05</v>
      </c>
      <c r="E369" s="76">
        <v>4.5740740740740742E-2</v>
      </c>
      <c r="F369" s="76">
        <v>4.5740740740740742E-2</v>
      </c>
      <c r="G369" s="144">
        <f t="shared" si="274"/>
        <v>4.5740740740740742E-2</v>
      </c>
      <c r="H369" s="77">
        <v>299</v>
      </c>
      <c r="I369" s="17">
        <f t="shared" si="275"/>
        <v>4.1394335511982568E-3</v>
      </c>
      <c r="J369" s="115">
        <f t="shared" si="276"/>
        <v>2.6309523809523809</v>
      </c>
      <c r="K369" s="86">
        <f>IF(J369=0,0,IF(B369="F",VLOOKUP(I369,Barem!$G$2:$H$11,2,1),VLOOKUP(I369,Barem!$G$12:$H$21,2,1)))</f>
        <v>1.5</v>
      </c>
      <c r="L369" s="119" t="s">
        <v>110</v>
      </c>
      <c r="M369" s="14">
        <f t="shared" si="277"/>
        <v>0.25</v>
      </c>
      <c r="N369" s="14">
        <f t="shared" si="278"/>
        <v>0.75</v>
      </c>
      <c r="O369" s="55">
        <f t="shared" si="279"/>
        <v>0.19933333333333333</v>
      </c>
      <c r="P369" s="31">
        <f>IF(D369&gt;21,VLOOKUP(D369,Barem!$S$1:$T$141,2,1),0)</f>
        <v>0</v>
      </c>
      <c r="Q369" s="31">
        <f>IF(D369&lt;1.609,0,IF(B369="F",VLOOKUP(I369,Barem!$W$2:$Y$13,2,1),VLOOKUP(I369,Barem!$W$14:$Y$25,2,1)))</f>
        <v>0</v>
      </c>
      <c r="R369" s="31">
        <f>VLOOKUP(A369,Participanti!A:C,3,0)</f>
        <v>0</v>
      </c>
      <c r="S369" s="25">
        <f t="shared" si="280"/>
        <v>1.9820714285714287</v>
      </c>
      <c r="T369" s="95">
        <v>44399</v>
      </c>
      <c r="U369" s="13">
        <f t="shared" si="272"/>
        <v>1</v>
      </c>
      <c r="V369" s="86" t="str">
        <f>VLOOKUP(A369,Data_echipe!A:U,21,0)</f>
        <v>UltrașiiSYR</v>
      </c>
      <c r="X369" s="27">
        <f t="shared" si="273"/>
        <v>1</v>
      </c>
    </row>
    <row r="370" spans="1:24" x14ac:dyDescent="0.25">
      <c r="A370" s="73" t="s">
        <v>111</v>
      </c>
      <c r="B370" s="86" t="str">
        <f>VLOOKUP(A370,Participanti!A:B,2,0)</f>
        <v>M</v>
      </c>
      <c r="C370" s="74">
        <v>11</v>
      </c>
      <c r="D370" s="75">
        <v>24.1</v>
      </c>
      <c r="E370" s="76">
        <v>0.14034722222222221</v>
      </c>
      <c r="F370" s="76">
        <v>0.15346064814814817</v>
      </c>
      <c r="G370" s="144">
        <f t="shared" si="274"/>
        <v>0.14690393518518519</v>
      </c>
      <c r="H370" s="77">
        <v>862</v>
      </c>
      <c r="I370" s="17">
        <f t="shared" si="275"/>
        <v>6.095598970339634E-3</v>
      </c>
      <c r="J370" s="115">
        <f t="shared" si="276"/>
        <v>5</v>
      </c>
      <c r="K370" s="86">
        <f>IF(J370=0,0,IF(B370="F",VLOOKUP(I370,Barem!$G$2:$H$11,2,1),VLOOKUP(I370,Barem!$G$12:$H$21,2,1)))</f>
        <v>0</v>
      </c>
      <c r="L370" s="74" t="str">
        <f>VLOOKUP(C370,Barem!L:Q,6,0)</f>
        <v>D</v>
      </c>
      <c r="M370" s="14">
        <f t="shared" si="277"/>
        <v>0.75</v>
      </c>
      <c r="N370" s="14">
        <f t="shared" si="278"/>
        <v>0.25</v>
      </c>
      <c r="O370" s="55">
        <f t="shared" si="279"/>
        <v>0.57466666666666666</v>
      </c>
      <c r="P370" s="31">
        <f>IF(D370&gt;21,VLOOKUP(D370,Barem!$S$1:$T$141,2,1),0)</f>
        <v>0.1</v>
      </c>
      <c r="Q370" s="31">
        <f>IF(D370&lt;1.609,0,IF(B370="F",VLOOKUP(I370,Barem!$W$2:$Y$13,2,1),VLOOKUP(I370,Barem!$W$14:$Y$25,2,1)))</f>
        <v>0</v>
      </c>
      <c r="R370" s="31">
        <f>VLOOKUP(A370,Participanti!A:C,3,0)</f>
        <v>0</v>
      </c>
      <c r="S370" s="25">
        <f t="shared" si="280"/>
        <v>4.4246666666666661</v>
      </c>
      <c r="T370" s="95">
        <v>44402</v>
      </c>
      <c r="U370" s="13">
        <f t="shared" si="272"/>
        <v>1</v>
      </c>
      <c r="V370" s="86" t="str">
        <f>VLOOKUP(A370,Data_echipe!A:U,21,0)</f>
        <v>UltrașiiSYR</v>
      </c>
      <c r="X370" s="27">
        <f t="shared" si="273"/>
        <v>0</v>
      </c>
    </row>
    <row r="371" spans="1:24" x14ac:dyDescent="0.25">
      <c r="A371" s="73" t="s">
        <v>119</v>
      </c>
      <c r="B371" s="86" t="str">
        <f>VLOOKUP(A371,Participanti!A:B,2,0)</f>
        <v>M</v>
      </c>
      <c r="C371" s="74">
        <v>11</v>
      </c>
      <c r="D371" s="75">
        <v>20.059999999999999</v>
      </c>
      <c r="E371" s="76">
        <v>6.8148148148148138E-2</v>
      </c>
      <c r="F371" s="76">
        <v>7.5821759259259255E-2</v>
      </c>
      <c r="G371" s="144">
        <f t="shared" si="274"/>
        <v>7.1984953703703697E-2</v>
      </c>
      <c r="H371" s="77">
        <v>53</v>
      </c>
      <c r="I371" s="17">
        <f t="shared" si="275"/>
        <v>3.5884822384697757E-3</v>
      </c>
      <c r="J371" s="115">
        <f t="shared" si="276"/>
        <v>4.7761904761904761</v>
      </c>
      <c r="K371" s="86">
        <f>IF(J371=0,0,IF(B371="F",VLOOKUP(I371,Barem!$G$2:$H$11,2,1),VLOOKUP(I371,Barem!$G$12:$H$21,2,1)))</f>
        <v>2.5</v>
      </c>
      <c r="L371" s="74" t="str">
        <f>VLOOKUP(C371,Barem!L:Q,6,0)</f>
        <v>D</v>
      </c>
      <c r="M371" s="14">
        <f t="shared" si="277"/>
        <v>0.75</v>
      </c>
      <c r="N371" s="14">
        <f t="shared" si="278"/>
        <v>0.25</v>
      </c>
      <c r="O371" s="55">
        <f t="shared" si="279"/>
        <v>0</v>
      </c>
      <c r="P371" s="31">
        <f>IF(D371&gt;21,VLOOKUP(D371,Barem!$S$1:$T$141,2,1),0)</f>
        <v>0</v>
      </c>
      <c r="Q371" s="31">
        <f>IF(D371&lt;1.609,0,IF(B371="F",VLOOKUP(I371,Barem!$W$2:$Y$13,2,1),VLOOKUP(I371,Barem!$W$14:$Y$25,2,1)))</f>
        <v>0</v>
      </c>
      <c r="R371" s="31">
        <f>VLOOKUP(A371,Participanti!A:C,3,0)</f>
        <v>0</v>
      </c>
      <c r="S371" s="25">
        <f t="shared" si="280"/>
        <v>4.2071428571428573</v>
      </c>
      <c r="T371" s="95">
        <v>44402</v>
      </c>
      <c r="U371" s="13">
        <f t="shared" si="272"/>
        <v>1</v>
      </c>
      <c r="V371" s="86" t="str">
        <f>VLOOKUP(A371,Data_echipe!A:U,21,0)</f>
        <v>Flower power</v>
      </c>
      <c r="X371" s="27">
        <f t="shared" si="273"/>
        <v>1</v>
      </c>
    </row>
    <row r="372" spans="1:24" x14ac:dyDescent="0.25">
      <c r="A372" s="73" t="s">
        <v>103</v>
      </c>
      <c r="B372" s="86" t="str">
        <f>VLOOKUP(A372,Participanti!A:B,2,0)</f>
        <v>F</v>
      </c>
      <c r="C372" s="74">
        <v>11</v>
      </c>
      <c r="D372" s="75">
        <v>4</v>
      </c>
      <c r="E372" s="76">
        <v>1.4895833333333332E-2</v>
      </c>
      <c r="F372" s="76">
        <v>1.5717592592592592E-2</v>
      </c>
      <c r="G372" s="144">
        <f t="shared" si="274"/>
        <v>1.5306712962962963E-2</v>
      </c>
      <c r="H372" s="77">
        <v>0</v>
      </c>
      <c r="I372" s="17">
        <f t="shared" si="275"/>
        <v>3.8266782407407407E-3</v>
      </c>
      <c r="J372" s="115">
        <f t="shared" si="276"/>
        <v>1</v>
      </c>
      <c r="K372" s="86">
        <f>IF(J372=0,0,IF(B372="F",VLOOKUP(I372,Barem!$G$2:$H$11,2,1),VLOOKUP(I372,Barem!$G$12:$H$21,2,1)))</f>
        <v>3</v>
      </c>
      <c r="L372" s="119" t="s">
        <v>110</v>
      </c>
      <c r="M372" s="14">
        <f t="shared" si="277"/>
        <v>0.25</v>
      </c>
      <c r="N372" s="14">
        <f t="shared" si="278"/>
        <v>0.75</v>
      </c>
      <c r="O372" s="55">
        <f t="shared" si="279"/>
        <v>0</v>
      </c>
      <c r="P372" s="31">
        <f>IF(D372&gt;21,VLOOKUP(D372,Barem!$S$1:$T$141,2,1),0)</f>
        <v>0</v>
      </c>
      <c r="Q372" s="31">
        <f>IF(D372&lt;1.609,0,IF(B372="F",VLOOKUP(I372,Barem!$W$2:$Y$13,2,1),VLOOKUP(I372,Barem!$W$14:$Y$25,2,1)))</f>
        <v>0</v>
      </c>
      <c r="R372" s="31">
        <f>VLOOKUP(A372,Participanti!A:C,3,0)</f>
        <v>0</v>
      </c>
      <c r="S372" s="25">
        <f t="shared" si="280"/>
        <v>2.5</v>
      </c>
      <c r="T372" s="95">
        <v>44402</v>
      </c>
      <c r="U372" s="13">
        <f t="shared" si="272"/>
        <v>1</v>
      </c>
      <c r="V372" s="86" t="str">
        <f>VLOOKUP(A372,Data_echipe!A:U,21,0)</f>
        <v>UltrașiiSYR</v>
      </c>
      <c r="X372" s="27">
        <f t="shared" si="273"/>
        <v>1</v>
      </c>
    </row>
    <row r="373" spans="1:24" x14ac:dyDescent="0.25">
      <c r="A373" s="73" t="s">
        <v>81</v>
      </c>
      <c r="B373" s="86" t="str">
        <f>VLOOKUP(A373,Participanti!A:B,2,0)</f>
        <v>M</v>
      </c>
      <c r="C373" s="74">
        <v>11</v>
      </c>
      <c r="D373" s="75">
        <v>7.1</v>
      </c>
      <c r="E373" s="76">
        <v>2.5532407407407406E-2</v>
      </c>
      <c r="F373" s="76">
        <v>2.5532407407407406E-2</v>
      </c>
      <c r="G373" s="144">
        <f t="shared" si="274"/>
        <v>2.5532407407407406E-2</v>
      </c>
      <c r="H373" s="77">
        <v>8</v>
      </c>
      <c r="I373" s="17">
        <f t="shared" si="275"/>
        <v>3.5961137193531562E-3</v>
      </c>
      <c r="J373" s="115">
        <f t="shared" si="276"/>
        <v>1.6904761904761902</v>
      </c>
      <c r="K373" s="86">
        <f>IF(J373=0,0,IF(B373="F",VLOOKUP(I373,Barem!$G$2:$H$11,2,1),VLOOKUP(I373,Barem!$G$12:$H$21,2,1)))</f>
        <v>2.5</v>
      </c>
      <c r="L373" s="119" t="s">
        <v>110</v>
      </c>
      <c r="M373" s="14">
        <f t="shared" si="277"/>
        <v>0.25</v>
      </c>
      <c r="N373" s="14">
        <f t="shared" si="278"/>
        <v>0.75</v>
      </c>
      <c r="O373" s="55">
        <f t="shared" si="279"/>
        <v>0</v>
      </c>
      <c r="P373" s="31">
        <f>IF(D373&gt;21,VLOOKUP(D373,Barem!$S$1:$T$141,2,1),0)</f>
        <v>0</v>
      </c>
      <c r="Q373" s="31">
        <f>IF(D373&lt;1.609,0,IF(B373="F",VLOOKUP(I373,Barem!$W$2:$Y$13,2,1),VLOOKUP(I373,Barem!$W$14:$Y$25,2,1)))</f>
        <v>0</v>
      </c>
      <c r="R373" s="31">
        <f>VLOOKUP(A373,Participanti!A:C,3,0)</f>
        <v>0</v>
      </c>
      <c r="S373" s="25">
        <f t="shared" si="280"/>
        <v>2.2976190476190474</v>
      </c>
      <c r="T373" s="95">
        <v>44399</v>
      </c>
      <c r="U373" s="13">
        <f t="shared" si="272"/>
        <v>1</v>
      </c>
      <c r="V373" s="86" t="str">
        <f>VLOOKUP(A373,Data_echipe!A:U,21,0)</f>
        <v>Flower power</v>
      </c>
      <c r="X373" s="27">
        <f t="shared" si="273"/>
        <v>1</v>
      </c>
    </row>
    <row r="374" spans="1:24" x14ac:dyDescent="0.25">
      <c r="A374" s="73" t="s">
        <v>50</v>
      </c>
      <c r="B374" s="86" t="str">
        <f>VLOOKUP(A374,Participanti!A:B,2,0)</f>
        <v>M</v>
      </c>
      <c r="C374" s="74">
        <v>11</v>
      </c>
      <c r="D374" s="75">
        <v>4.66</v>
      </c>
      <c r="E374" s="76">
        <v>1.712962962962963E-2</v>
      </c>
      <c r="F374" s="76">
        <v>1.7199074074074071E-2</v>
      </c>
      <c r="G374" s="144">
        <f t="shared" si="274"/>
        <v>1.7164351851851851E-2</v>
      </c>
      <c r="H374" s="77">
        <v>5</v>
      </c>
      <c r="I374" s="17">
        <f t="shared" si="275"/>
        <v>3.6833373072643455E-3</v>
      </c>
      <c r="J374" s="115">
        <f t="shared" si="276"/>
        <v>1.1095238095238096</v>
      </c>
      <c r="K374" s="86">
        <f>IF(J374=0,0,IF(B374="F",VLOOKUP(I374,Barem!$G$2:$H$11,2,1),VLOOKUP(I374,Barem!$G$12:$H$21,2,1)))</f>
        <v>2</v>
      </c>
      <c r="L374" s="119" t="s">
        <v>110</v>
      </c>
      <c r="M374" s="14">
        <f t="shared" si="277"/>
        <v>0.25</v>
      </c>
      <c r="N374" s="14">
        <f t="shared" si="278"/>
        <v>0.75</v>
      </c>
      <c r="O374" s="55">
        <f t="shared" si="279"/>
        <v>0</v>
      </c>
      <c r="P374" s="31">
        <f>IF(D374&gt;21,VLOOKUP(D374,Barem!$S$1:$T$141,2,1),0)</f>
        <v>0</v>
      </c>
      <c r="Q374" s="31">
        <f>IF(D374&lt;1.609,0,IF(B374="F",VLOOKUP(I374,Barem!$W$2:$Y$13,2,1),VLOOKUP(I374,Barem!$W$14:$Y$25,2,1)))</f>
        <v>0</v>
      </c>
      <c r="R374" s="31">
        <f>VLOOKUP(A374,Participanti!A:C,3,0)</f>
        <v>0.4</v>
      </c>
      <c r="S374" s="25">
        <f t="shared" si="280"/>
        <v>2.1773809523809522</v>
      </c>
      <c r="T374" s="95">
        <v>44398</v>
      </c>
      <c r="U374" s="13">
        <f t="shared" si="272"/>
        <v>1</v>
      </c>
      <c r="V374" s="86" t="str">
        <f>VLOOKUP(A374,Data_echipe!A:U,21,0)</f>
        <v>UltrașiiSYR</v>
      </c>
      <c r="X374" s="27">
        <f t="shared" si="273"/>
        <v>1</v>
      </c>
    </row>
    <row r="375" spans="1:24" x14ac:dyDescent="0.25">
      <c r="A375" s="73" t="s">
        <v>157</v>
      </c>
      <c r="B375" s="86" t="str">
        <f>VLOOKUP(A375,Participanti!A:B,2,0)</f>
        <v>F</v>
      </c>
      <c r="C375" s="74">
        <v>11</v>
      </c>
      <c r="D375" s="75">
        <v>12.65</v>
      </c>
      <c r="E375" s="76">
        <v>4.7962962962962964E-2</v>
      </c>
      <c r="F375" s="76">
        <v>4.7962962962962964E-2</v>
      </c>
      <c r="G375" s="144">
        <f t="shared" si="274"/>
        <v>4.7962962962962964E-2</v>
      </c>
      <c r="H375" s="77">
        <v>68</v>
      </c>
      <c r="I375" s="17">
        <f t="shared" si="275"/>
        <v>3.7915385741472698E-3</v>
      </c>
      <c r="J375" s="115">
        <f t="shared" si="276"/>
        <v>3.1625000000000001</v>
      </c>
      <c r="K375" s="86">
        <f>IF(J375=0,0,IF(B375="F",VLOOKUP(I375,Barem!$G$2:$H$11,2,1),VLOOKUP(I375,Barem!$G$12:$H$21,2,1)))</f>
        <v>3</v>
      </c>
      <c r="L375" s="74" t="str">
        <f>VLOOKUP(C375,Barem!L:Q,6,0)</f>
        <v>D</v>
      </c>
      <c r="M375" s="14">
        <f t="shared" si="277"/>
        <v>0.75</v>
      </c>
      <c r="N375" s="14">
        <f t="shared" si="278"/>
        <v>0.25</v>
      </c>
      <c r="O375" s="55">
        <f t="shared" si="279"/>
        <v>0</v>
      </c>
      <c r="P375" s="31">
        <f>IF(D375&gt;21,VLOOKUP(D375,Barem!$S$1:$T$141,2,1),0)</f>
        <v>0</v>
      </c>
      <c r="Q375" s="31">
        <f>IF(D375&lt;1.609,0,IF(B375="F",VLOOKUP(I375,Barem!$W$2:$Y$13,2,1),VLOOKUP(I375,Barem!$W$14:$Y$25,2,1)))</f>
        <v>0</v>
      </c>
      <c r="R375" s="31">
        <f>VLOOKUP(A375,Participanti!A:C,3,0)</f>
        <v>0</v>
      </c>
      <c r="S375" s="25">
        <f t="shared" si="280"/>
        <v>3.1218750000000002</v>
      </c>
      <c r="T375" s="95">
        <v>44401</v>
      </c>
      <c r="U375" s="13">
        <f t="shared" si="272"/>
        <v>1</v>
      </c>
      <c r="V375" s="86" t="str">
        <f>VLOOKUP(A375,Data_echipe!A:U,21,0)</f>
        <v>Flower power</v>
      </c>
      <c r="X375" s="27">
        <f t="shared" si="273"/>
        <v>1</v>
      </c>
    </row>
    <row r="376" spans="1:24" x14ac:dyDescent="0.25">
      <c r="A376" s="73" t="s">
        <v>53</v>
      </c>
      <c r="B376" s="86" t="str">
        <f>VLOOKUP(A376,Participanti!A:B,2,0)</f>
        <v>M</v>
      </c>
      <c r="C376" s="74">
        <v>11</v>
      </c>
      <c r="D376" s="75">
        <v>27.68</v>
      </c>
      <c r="E376" s="76">
        <v>0.1102662037037037</v>
      </c>
      <c r="F376" s="76">
        <v>0.13008101851851853</v>
      </c>
      <c r="G376" s="144">
        <f t="shared" si="274"/>
        <v>0.12017361111111111</v>
      </c>
      <c r="H376" s="77">
        <v>795</v>
      </c>
      <c r="I376" s="17">
        <f t="shared" si="275"/>
        <v>4.3415321933204876E-3</v>
      </c>
      <c r="J376" s="115">
        <f t="shared" si="276"/>
        <v>5</v>
      </c>
      <c r="K376" s="86">
        <f>IF(J376=0,0,IF(B376="F",VLOOKUP(I376,Barem!$G$2:$H$11,2,1),VLOOKUP(I376,Barem!$G$12:$H$21,2,1)))</f>
        <v>1</v>
      </c>
      <c r="L376" s="119" t="s">
        <v>110</v>
      </c>
      <c r="M376" s="14">
        <f t="shared" si="277"/>
        <v>0.25</v>
      </c>
      <c r="N376" s="14">
        <f t="shared" si="278"/>
        <v>0.75</v>
      </c>
      <c r="O376" s="55">
        <f t="shared" si="279"/>
        <v>0.53</v>
      </c>
      <c r="P376" s="31">
        <f>IF(D376&gt;21,VLOOKUP(D376,Barem!$S$1:$T$141,2,1),0)</f>
        <v>0.3</v>
      </c>
      <c r="Q376" s="31">
        <f>IF(D376&lt;1.609,0,IF(B376="F",VLOOKUP(I376,Barem!$W$2:$Y$13,2,1),VLOOKUP(I376,Barem!$W$14:$Y$25,2,1)))</f>
        <v>0</v>
      </c>
      <c r="R376" s="31">
        <f>VLOOKUP(A376,Participanti!A:C,3,0)</f>
        <v>0</v>
      </c>
      <c r="S376" s="25">
        <f t="shared" si="280"/>
        <v>2.83</v>
      </c>
      <c r="T376" s="95">
        <v>44401</v>
      </c>
      <c r="U376" s="13">
        <f t="shared" si="272"/>
        <v>1</v>
      </c>
      <c r="V376" s="86" t="str">
        <f>VLOOKUP(A376,Data_echipe!A:U,21,0)</f>
        <v>UltrașiiSYR</v>
      </c>
      <c r="X376" s="27">
        <f t="shared" si="273"/>
        <v>1</v>
      </c>
    </row>
    <row r="377" spans="1:24" x14ac:dyDescent="0.25">
      <c r="A377" s="120" t="s">
        <v>213</v>
      </c>
      <c r="B377" s="121" t="str">
        <f>VLOOKUP(A377,Participanti!A:B,2,0)</f>
        <v>F</v>
      </c>
      <c r="C377" s="122">
        <v>11</v>
      </c>
      <c r="D377" s="123">
        <v>7.94</v>
      </c>
      <c r="E377" s="124">
        <v>3.5706018518518519E-2</v>
      </c>
      <c r="F377" s="124">
        <v>4.9930555555555554E-2</v>
      </c>
      <c r="G377" s="145">
        <f t="shared" si="274"/>
        <v>4.2818287037037037E-2</v>
      </c>
      <c r="H377" s="125">
        <v>7</v>
      </c>
      <c r="I377" s="126">
        <f t="shared" si="275"/>
        <v>5.3927313648661256E-3</v>
      </c>
      <c r="J377" s="127">
        <f t="shared" si="276"/>
        <v>1.9850000000000001</v>
      </c>
      <c r="K377" s="121">
        <f>IF(J377=0,0,IF(B377="F",VLOOKUP(I377,Barem!$G$2:$H$11,2,1),VLOOKUP(I377,Barem!$G$12:$H$21,2,1)))</f>
        <v>1</v>
      </c>
      <c r="L377" s="122" t="str">
        <f>VLOOKUP(C377,Barem!L:Q,6,0)</f>
        <v>D</v>
      </c>
      <c r="M377" s="128">
        <f t="shared" si="277"/>
        <v>0.75</v>
      </c>
      <c r="N377" s="128">
        <f t="shared" si="278"/>
        <v>0.25</v>
      </c>
      <c r="O377" s="129">
        <f t="shared" si="279"/>
        <v>0</v>
      </c>
      <c r="P377" s="130">
        <f>IF(D377&gt;21,VLOOKUP(D377,Barem!$S$1:$T$141,2,1),0)</f>
        <v>0</v>
      </c>
      <c r="Q377" s="130">
        <f>IF(D377&lt;1.609,0,IF(B377="F",VLOOKUP(I377,Barem!$W$2:$Y$13,2,1),VLOOKUP(I377,Barem!$W$14:$Y$25,2,1)))</f>
        <v>0</v>
      </c>
      <c r="R377" s="130">
        <f>VLOOKUP(A377,Participanti!A:C,3,0)</f>
        <v>0</v>
      </c>
      <c r="S377" s="131">
        <f t="shared" si="280"/>
        <v>1.73875</v>
      </c>
      <c r="T377" s="132">
        <v>44398</v>
      </c>
      <c r="U377" s="133">
        <f t="shared" si="272"/>
        <v>1</v>
      </c>
      <c r="V377" s="121" t="e">
        <f>VLOOKUP(A377,Data_echipe!A:U,21,0)</f>
        <v>#N/A</v>
      </c>
      <c r="W377" s="134"/>
      <c r="X377" s="27">
        <f t="shared" si="273"/>
        <v>1</v>
      </c>
    </row>
    <row r="378" spans="1:24" x14ac:dyDescent="0.25">
      <c r="A378" s="73" t="s">
        <v>49</v>
      </c>
      <c r="B378" s="86" t="str">
        <f>VLOOKUP(A378,Participanti!A:B,2,0)</f>
        <v>M</v>
      </c>
      <c r="C378" s="74">
        <v>12</v>
      </c>
      <c r="D378" s="75">
        <v>10.52</v>
      </c>
      <c r="E378" s="76">
        <v>3.2002314814814817E-2</v>
      </c>
      <c r="F378" s="76">
        <v>3.2002314814814817E-2</v>
      </c>
      <c r="G378" s="144">
        <f>AVERAGE(E378:F378)</f>
        <v>3.2002314814814817E-2</v>
      </c>
      <c r="H378" s="77">
        <v>0</v>
      </c>
      <c r="I378" s="17">
        <f>G378/D378</f>
        <v>3.0420451344881005E-3</v>
      </c>
      <c r="J378" s="115">
        <f>IF(B378="F",IF(D378&lt;2.5,0,IF(D378&gt;19.99,5,D378/4)),IF(D378&lt;3,0, IF(D378&gt;20.99,5,D378/4.2)))</f>
        <v>2.5047619047619047</v>
      </c>
      <c r="K378" s="86">
        <f>IF(J378=0,0,IF(B378="F",VLOOKUP(I378,Barem!$G$2:$H$11,2,1),VLOOKUP(I378,Barem!$G$12:$H$21,2,1)))</f>
        <v>4</v>
      </c>
      <c r="L378" s="74" t="str">
        <f>VLOOKUP(C378,Barem!L:Q,6,0)</f>
        <v>V</v>
      </c>
      <c r="M378" s="14">
        <f>IF(OR(L378="P1",L378="P2",L378="P3"),"",IF(C378=15,0.5,IF(L378="D",0.75,0.25)))</f>
        <v>0.25</v>
      </c>
      <c r="N378" s="14">
        <f>IF(OR(L378="P1",L378="P2",L378="P3"),"",IF(C378=15,0.5,IF(L378="V",0.75,0.25)))</f>
        <v>0.75</v>
      </c>
      <c r="O378" s="55">
        <f>IF(H378&lt;-49,H378/1500,IF(H378&gt;99,H378/1500,0))</f>
        <v>0</v>
      </c>
      <c r="P378" s="31">
        <f>IF(D378&gt;21,VLOOKUP(D378,Barem!$S$1:$T$141,2,1),0)</f>
        <v>0</v>
      </c>
      <c r="Q378" s="31">
        <f>IF(D378&lt;1.609,0,IF(B378="F",VLOOKUP(I378,Barem!$W$2:$Y$13,2,1),VLOOKUP(I378,Barem!$W$14:$Y$25,2,1)))</f>
        <v>0</v>
      </c>
      <c r="R378" s="31">
        <f>VLOOKUP(A378,Participanti!A:C,3,0)</f>
        <v>0</v>
      </c>
      <c r="S378" s="25">
        <f>J378*M378+K378*N378+O378+P378+Q378+R378</f>
        <v>3.6261904761904762</v>
      </c>
      <c r="T378" s="95">
        <v>44407</v>
      </c>
      <c r="U378" s="13">
        <f t="shared" si="272"/>
        <v>1</v>
      </c>
      <c r="V378" s="86" t="str">
        <f>VLOOKUP(A378,Data_echipe!A:U,21,0)</f>
        <v>Flower power</v>
      </c>
      <c r="W378" s="27" t="s">
        <v>345</v>
      </c>
      <c r="X378" s="27">
        <f t="shared" si="273"/>
        <v>1</v>
      </c>
    </row>
    <row r="379" spans="1:24" x14ac:dyDescent="0.25">
      <c r="A379" s="73" t="s">
        <v>51</v>
      </c>
      <c r="B379" s="86" t="str">
        <f>VLOOKUP(A379,Participanti!A:B,2,0)</f>
        <v>M</v>
      </c>
      <c r="C379" s="74">
        <v>12</v>
      </c>
      <c r="D379" s="75"/>
      <c r="E379" s="76"/>
      <c r="F379" s="76"/>
      <c r="G379" s="144"/>
      <c r="H379" s="77"/>
      <c r="I379" s="17"/>
      <c r="J379" s="115"/>
      <c r="K379" s="86"/>
      <c r="L379" s="74"/>
      <c r="M379" s="14"/>
      <c r="N379" s="14"/>
      <c r="O379" s="55"/>
      <c r="S379" s="143">
        <v>1.5</v>
      </c>
      <c r="T379" s="95"/>
      <c r="U379" s="13">
        <f t="shared" si="272"/>
        <v>1</v>
      </c>
      <c r="V379" s="86" t="str">
        <f>VLOOKUP(A379,Data_echipe!A:U,21,0)</f>
        <v>UltrașiiSYR</v>
      </c>
    </row>
    <row r="380" spans="1:24" x14ac:dyDescent="0.25">
      <c r="A380" s="73" t="s">
        <v>5</v>
      </c>
      <c r="B380" s="86" t="str">
        <f>VLOOKUP(A380,Participanti!A:B,2,0)</f>
        <v>F</v>
      </c>
      <c r="C380" s="74">
        <v>12</v>
      </c>
      <c r="D380" s="75">
        <v>9.01</v>
      </c>
      <c r="E380" s="76">
        <v>3.0046296296296297E-2</v>
      </c>
      <c r="F380" s="76">
        <v>3.3379629629629634E-2</v>
      </c>
      <c r="G380" s="144">
        <f t="shared" ref="G380:G396" si="288">AVERAGE(E380:F380)</f>
        <v>3.1712962962962964E-2</v>
      </c>
      <c r="H380" s="77">
        <v>14</v>
      </c>
      <c r="I380" s="17">
        <f t="shared" ref="I380:I396" si="289">G380/D380</f>
        <v>3.5197517162001072E-3</v>
      </c>
      <c r="J380" s="115">
        <f t="shared" ref="J380:J396" si="290">IF(B380="F",IF(D380&lt;2.5,0,IF(D380&gt;19.99,5,D380/4)),IF(D380&lt;3,0, IF(D380&gt;20.99,5,D380/4.2)))</f>
        <v>2.2524999999999999</v>
      </c>
      <c r="K380" s="86">
        <f>IF(J380=0,0,IF(B380="F",VLOOKUP(I380,Barem!$G$2:$H$11,2,1),VLOOKUP(I380,Barem!$G$12:$H$21,2,1)))</f>
        <v>3.5</v>
      </c>
      <c r="L380" s="74" t="str">
        <f>VLOOKUP(C380,Barem!L:Q,6,0)</f>
        <v>V</v>
      </c>
      <c r="M380" s="14">
        <f t="shared" ref="M380:M396" si="291">IF(OR(L380="P1",L380="P2",L380="P3"),"",IF(C380=15,0.5,IF(L380="D",0.75,0.25)))</f>
        <v>0.25</v>
      </c>
      <c r="N380" s="14">
        <f t="shared" ref="N380:N396" si="292">IF(OR(L380="P1",L380="P2",L380="P3"),"",IF(C380=15,0.5,IF(L380="V",0.75,0.25)))</f>
        <v>0.75</v>
      </c>
      <c r="O380" s="55">
        <f t="shared" ref="O380:O396" si="293">IF(H380&lt;-49,H380/1500,IF(H380&gt;99,H380/1500,0))</f>
        <v>0</v>
      </c>
      <c r="P380" s="31">
        <f>IF(D380&gt;21,VLOOKUP(D380,Barem!$S$1:$T$141,2,1),0)</f>
        <v>0</v>
      </c>
      <c r="Q380" s="31">
        <f>IF(D380&lt;1.609,0,IF(B380="F",VLOOKUP(I380,Barem!$W$2:$Y$13,2,1),VLOOKUP(I380,Barem!$W$14:$Y$25,2,1)))</f>
        <v>0</v>
      </c>
      <c r="R380" s="31">
        <f>VLOOKUP(A380,Participanti!A:C,3,0)</f>
        <v>0</v>
      </c>
      <c r="S380" s="25">
        <f t="shared" ref="S380:S396" si="294">J380*M380+K380*N380+O380+P380+Q380+R380</f>
        <v>3.1881249999999999</v>
      </c>
      <c r="T380" s="95">
        <v>44405</v>
      </c>
      <c r="U380" s="13">
        <f t="shared" si="272"/>
        <v>1</v>
      </c>
      <c r="V380" s="86" t="str">
        <f>VLOOKUP(A380,Data_echipe!A:U,21,0)</f>
        <v>Flower power</v>
      </c>
      <c r="X380" s="27">
        <f t="shared" si="273"/>
        <v>1</v>
      </c>
    </row>
    <row r="381" spans="1:24" x14ac:dyDescent="0.25">
      <c r="A381" s="73" t="s">
        <v>307</v>
      </c>
      <c r="B381" s="86" t="str">
        <f>VLOOKUP(A381,Participanti!A:B,2,0)</f>
        <v>F</v>
      </c>
      <c r="C381" s="74">
        <v>12</v>
      </c>
      <c r="D381" s="75">
        <v>16.690000000000001</v>
      </c>
      <c r="E381" s="76">
        <v>0.18508101851851852</v>
      </c>
      <c r="F381" s="76">
        <v>0.19116898148148151</v>
      </c>
      <c r="G381" s="144">
        <f t="shared" si="288"/>
        <v>0.18812500000000001</v>
      </c>
      <c r="H381" s="77">
        <v>1261</v>
      </c>
      <c r="I381" s="17">
        <f t="shared" si="289"/>
        <v>1.1271719592570402E-2</v>
      </c>
      <c r="J381" s="115">
        <f t="shared" si="290"/>
        <v>4.1725000000000003</v>
      </c>
      <c r="K381" s="86">
        <f>IF(J381=0,0,IF(B381="F",VLOOKUP(I381,Barem!$G$2:$H$11,2,1),VLOOKUP(I381,Barem!$G$12:$H$21,2,1)))</f>
        <v>0</v>
      </c>
      <c r="L381" s="119" t="s">
        <v>109</v>
      </c>
      <c r="M381" s="14">
        <f t="shared" si="291"/>
        <v>0.75</v>
      </c>
      <c r="N381" s="14">
        <f t="shared" si="292"/>
        <v>0.25</v>
      </c>
      <c r="O381" s="55">
        <f t="shared" si="293"/>
        <v>0.84066666666666667</v>
      </c>
      <c r="P381" s="31">
        <f>IF(D381&gt;21,VLOOKUP(D381,Barem!$S$1:$T$141,2,1),0)</f>
        <v>0</v>
      </c>
      <c r="Q381" s="31">
        <f>IF(D381&lt;1.609,0,IF(B381="F",VLOOKUP(I381,Barem!$W$2:$Y$13,2,1),VLOOKUP(I381,Barem!$W$14:$Y$25,2,1)))</f>
        <v>0</v>
      </c>
      <c r="R381" s="31">
        <f>VLOOKUP(A381,Participanti!A:C,3,0)</f>
        <v>0</v>
      </c>
      <c r="S381" s="25">
        <f t="shared" si="294"/>
        <v>3.9700416666666669</v>
      </c>
      <c r="T381" s="95">
        <v>44408</v>
      </c>
      <c r="U381" s="13">
        <f t="shared" si="272"/>
        <v>1</v>
      </c>
      <c r="V381" s="86" t="e">
        <f>VLOOKUP(A381,Data_echipe!A:U,21,0)</f>
        <v>#N/A</v>
      </c>
      <c r="X381" s="27">
        <f t="shared" si="273"/>
        <v>0</v>
      </c>
    </row>
    <row r="382" spans="1:24" x14ac:dyDescent="0.25">
      <c r="A382" s="73" t="s">
        <v>159</v>
      </c>
      <c r="B382" s="86" t="str">
        <f>VLOOKUP(A382,Participanti!A:B,2,0)</f>
        <v>F</v>
      </c>
      <c r="C382" s="74">
        <v>12</v>
      </c>
      <c r="D382" s="75">
        <v>31.61</v>
      </c>
      <c r="E382" s="76">
        <v>0.2137037037037037</v>
      </c>
      <c r="F382" s="76">
        <v>0.23276620370370371</v>
      </c>
      <c r="G382" s="144">
        <f t="shared" si="288"/>
        <v>0.22323495370370372</v>
      </c>
      <c r="H382" s="77">
        <v>1790</v>
      </c>
      <c r="I382" s="17">
        <f t="shared" si="289"/>
        <v>7.0621624075831611E-3</v>
      </c>
      <c r="J382" s="115">
        <f t="shared" si="290"/>
        <v>5</v>
      </c>
      <c r="K382" s="86">
        <f>IF(J382=0,0,IF(B382="F",VLOOKUP(I382,Barem!$G$2:$H$11,2,1),VLOOKUP(I382,Barem!$G$12:$H$21,2,1)))</f>
        <v>0</v>
      </c>
      <c r="L382" s="119" t="s">
        <v>109</v>
      </c>
      <c r="M382" s="14">
        <f t="shared" si="291"/>
        <v>0.75</v>
      </c>
      <c r="N382" s="14">
        <f t="shared" si="292"/>
        <v>0.25</v>
      </c>
      <c r="O382" s="55">
        <f t="shared" si="293"/>
        <v>1.1933333333333334</v>
      </c>
      <c r="P382" s="31">
        <f>IF(D382&gt;21,VLOOKUP(D382,Barem!$S$1:$T$141,2,1),0)</f>
        <v>0.5</v>
      </c>
      <c r="Q382" s="31">
        <f>IF(D382&lt;1.609,0,IF(B382="F",VLOOKUP(I382,Barem!$W$2:$Y$13,2,1),VLOOKUP(I382,Barem!$W$14:$Y$25,2,1)))</f>
        <v>0</v>
      </c>
      <c r="R382" s="31">
        <f>VLOOKUP(A382,Participanti!A:C,3,0)</f>
        <v>0</v>
      </c>
      <c r="S382" s="25">
        <f t="shared" si="294"/>
        <v>5.4433333333333334</v>
      </c>
      <c r="T382" s="95">
        <v>44408</v>
      </c>
      <c r="U382" s="13">
        <f t="shared" si="272"/>
        <v>1</v>
      </c>
      <c r="V382" s="86" t="str">
        <f>VLOOKUP(A382,Data_echipe!A:U,21,0)</f>
        <v>Flower power</v>
      </c>
      <c r="X382" s="27">
        <f t="shared" si="273"/>
        <v>0</v>
      </c>
    </row>
    <row r="383" spans="1:24" x14ac:dyDescent="0.25">
      <c r="A383" s="73" t="s">
        <v>80</v>
      </c>
      <c r="B383" s="86" t="str">
        <f>VLOOKUP(A383,Participanti!A:B,2,0)</f>
        <v>M</v>
      </c>
      <c r="C383" s="74">
        <v>12</v>
      </c>
      <c r="D383" s="75">
        <v>76.83</v>
      </c>
      <c r="E383" s="76">
        <v>0.507349537037037</v>
      </c>
      <c r="F383" s="76">
        <v>0.54903935185185182</v>
      </c>
      <c r="G383" s="144">
        <f t="shared" si="288"/>
        <v>0.52819444444444441</v>
      </c>
      <c r="H383" s="77">
        <v>1778</v>
      </c>
      <c r="I383" s="17">
        <f t="shared" si="289"/>
        <v>6.8748463418514174E-3</v>
      </c>
      <c r="J383" s="115">
        <f t="shared" si="290"/>
        <v>5</v>
      </c>
      <c r="K383" s="86">
        <f>IF(J383=0,0,IF(B383="F",VLOOKUP(I383,Barem!$G$2:$H$11,2,1),VLOOKUP(I383,Barem!$G$12:$H$21,2,1)))</f>
        <v>0</v>
      </c>
      <c r="L383" s="74" t="str">
        <f>VLOOKUP(C383,Barem!L:Q,6,0)</f>
        <v>V</v>
      </c>
      <c r="M383" s="14">
        <f t="shared" si="291"/>
        <v>0.25</v>
      </c>
      <c r="N383" s="14">
        <f t="shared" si="292"/>
        <v>0.75</v>
      </c>
      <c r="O383" s="55">
        <f t="shared" si="293"/>
        <v>1.1853333333333333</v>
      </c>
      <c r="P383" s="31">
        <f>IF(D383&gt;21,VLOOKUP(D383,Barem!$S$1:$T$141,2,1),0)</f>
        <v>2.7</v>
      </c>
      <c r="Q383" s="31">
        <f>IF(D383&lt;1.609,0,IF(B383="F",VLOOKUP(I383,Barem!$W$2:$Y$13,2,1),VLOOKUP(I383,Barem!$W$14:$Y$25,2,1)))</f>
        <v>0</v>
      </c>
      <c r="R383" s="31">
        <f>VLOOKUP(A383,Participanti!A:C,3,0)</f>
        <v>0.4</v>
      </c>
      <c r="S383" s="25">
        <f t="shared" si="294"/>
        <v>5.5353333333333339</v>
      </c>
      <c r="T383" s="95">
        <v>44408</v>
      </c>
      <c r="U383" s="13">
        <f t="shared" si="272"/>
        <v>1</v>
      </c>
      <c r="V383" s="86" t="str">
        <f>VLOOKUP(A383,Data_echipe!A:U,21,0)</f>
        <v>UltrașiiSYR</v>
      </c>
      <c r="X383" s="27">
        <f t="shared" si="273"/>
        <v>0</v>
      </c>
    </row>
    <row r="384" spans="1:24" x14ac:dyDescent="0.25">
      <c r="A384" s="73" t="s">
        <v>203</v>
      </c>
      <c r="B384" s="86" t="str">
        <f>VLOOKUP(A384,Participanti!A:B,2,0)</f>
        <v>F</v>
      </c>
      <c r="C384" s="74">
        <v>12</v>
      </c>
      <c r="D384" s="75">
        <v>31.76</v>
      </c>
      <c r="E384" s="76">
        <v>0.27956018518518516</v>
      </c>
      <c r="F384" s="76">
        <v>0.27962962962962962</v>
      </c>
      <c r="G384" s="144">
        <f t="shared" si="288"/>
        <v>0.27959490740740739</v>
      </c>
      <c r="H384" s="77">
        <v>1765</v>
      </c>
      <c r="I384" s="17">
        <f t="shared" si="289"/>
        <v>8.8033661022483434E-3</v>
      </c>
      <c r="J384" s="115">
        <f t="shared" si="290"/>
        <v>5</v>
      </c>
      <c r="K384" s="86">
        <f>IF(J384=0,0,IF(B384="F",VLOOKUP(I384,Barem!$G$2:$H$11,2,1),VLOOKUP(I384,Barem!$G$12:$H$21,2,1)))</f>
        <v>0</v>
      </c>
      <c r="L384" s="74" t="str">
        <f>VLOOKUP(C384,Barem!L:Q,6,0)</f>
        <v>V</v>
      </c>
      <c r="M384" s="14">
        <f t="shared" si="291"/>
        <v>0.25</v>
      </c>
      <c r="N384" s="14">
        <f t="shared" si="292"/>
        <v>0.75</v>
      </c>
      <c r="O384" s="55">
        <f t="shared" si="293"/>
        <v>1.1766666666666667</v>
      </c>
      <c r="P384" s="31">
        <f>IF(D384&gt;21,VLOOKUP(D384,Barem!$S$1:$T$141,2,1),0)</f>
        <v>0.5</v>
      </c>
      <c r="Q384" s="31">
        <f>IF(D384&lt;1.609,0,IF(B384="F",VLOOKUP(I384,Barem!$W$2:$Y$13,2,1),VLOOKUP(I384,Barem!$W$14:$Y$25,2,1)))</f>
        <v>0</v>
      </c>
      <c r="R384" s="31">
        <f>VLOOKUP(A384,Participanti!A:C,3,0)</f>
        <v>0</v>
      </c>
      <c r="S384" s="25">
        <f t="shared" si="294"/>
        <v>2.9266666666666667</v>
      </c>
      <c r="T384" s="95">
        <v>44408</v>
      </c>
      <c r="U384" s="13">
        <f t="shared" si="272"/>
        <v>1</v>
      </c>
      <c r="V384" s="86" t="str">
        <f>VLOOKUP(A384,Data_echipe!A:U,21,0)</f>
        <v>UltrașiiSYR</v>
      </c>
      <c r="X384" s="27">
        <f t="shared" si="273"/>
        <v>0</v>
      </c>
    </row>
    <row r="385" spans="1:24" x14ac:dyDescent="0.25">
      <c r="A385" s="73" t="s">
        <v>102</v>
      </c>
      <c r="B385" s="86" t="str">
        <f>VLOOKUP(A385,Participanti!A:B,2,0)</f>
        <v>M</v>
      </c>
      <c r="C385" s="74">
        <v>12</v>
      </c>
      <c r="D385" s="75">
        <v>10.96</v>
      </c>
      <c r="E385" s="76">
        <v>3.15625E-2</v>
      </c>
      <c r="F385" s="76">
        <v>3.2199074074074074E-2</v>
      </c>
      <c r="G385" s="144">
        <f t="shared" si="288"/>
        <v>3.1880787037037034E-2</v>
      </c>
      <c r="H385" s="77">
        <v>36</v>
      </c>
      <c r="I385" s="17">
        <f t="shared" si="289"/>
        <v>2.9088309340362254E-3</v>
      </c>
      <c r="J385" s="115">
        <f t="shared" si="290"/>
        <v>2.6095238095238096</v>
      </c>
      <c r="K385" s="86">
        <f>IF(J385=0,0,IF(B385="F",VLOOKUP(I385,Barem!$G$2:$H$11,2,1),VLOOKUP(I385,Barem!$G$12:$H$21,2,1)))</f>
        <v>4.5</v>
      </c>
      <c r="L385" s="74" t="str">
        <f>VLOOKUP(C385,Barem!L:Q,6,0)</f>
        <v>V</v>
      </c>
      <c r="M385" s="14">
        <f t="shared" si="291"/>
        <v>0.25</v>
      </c>
      <c r="N385" s="14">
        <f t="shared" si="292"/>
        <v>0.75</v>
      </c>
      <c r="O385" s="55">
        <f t="shared" si="293"/>
        <v>0</v>
      </c>
      <c r="P385" s="31">
        <f>IF(D385&gt;21,VLOOKUP(D385,Barem!$S$1:$T$141,2,1),0)</f>
        <v>0</v>
      </c>
      <c r="Q385" s="31">
        <f>IF(D385&lt;1.609,0,IF(B385="F",VLOOKUP(I385,Barem!$W$2:$Y$13,2,1),VLOOKUP(I385,Barem!$W$14:$Y$25,2,1)))</f>
        <v>0</v>
      </c>
      <c r="R385" s="31">
        <f>VLOOKUP(A385,Participanti!A:C,3,0)</f>
        <v>0</v>
      </c>
      <c r="S385" s="25">
        <f t="shared" si="294"/>
        <v>4.0273809523809527</v>
      </c>
      <c r="T385" s="95">
        <v>44403</v>
      </c>
      <c r="U385" s="13">
        <f t="shared" si="272"/>
        <v>1</v>
      </c>
      <c r="V385" s="86" t="str">
        <f>VLOOKUP(A385,Data_echipe!A:U,21,0)</f>
        <v>Flower power</v>
      </c>
      <c r="X385" s="27">
        <f t="shared" si="273"/>
        <v>1</v>
      </c>
    </row>
    <row r="386" spans="1:24" x14ac:dyDescent="0.25">
      <c r="A386" s="73" t="s">
        <v>66</v>
      </c>
      <c r="B386" s="86" t="str">
        <f>VLOOKUP(A386,Participanti!A:B,2,0)</f>
        <v>F</v>
      </c>
      <c r="C386" s="74">
        <v>12</v>
      </c>
      <c r="D386" s="75">
        <v>8.1999999999999993</v>
      </c>
      <c r="E386" s="76">
        <v>4.3784722222222218E-2</v>
      </c>
      <c r="F386" s="76">
        <v>5.9074074074074077E-2</v>
      </c>
      <c r="G386" s="144">
        <f t="shared" si="288"/>
        <v>5.1429398148148148E-2</v>
      </c>
      <c r="H386" s="77">
        <v>0</v>
      </c>
      <c r="I386" s="17">
        <f t="shared" si="289"/>
        <v>6.2718778229448966E-3</v>
      </c>
      <c r="J386" s="115">
        <f t="shared" si="290"/>
        <v>2.0499999999999998</v>
      </c>
      <c r="K386" s="86">
        <f>IF(J386=0,0,IF(B386="F",VLOOKUP(I386,Barem!$G$2:$H$11,2,1),VLOOKUP(I386,Barem!$G$12:$H$21,2,1)))</f>
        <v>0</v>
      </c>
      <c r="L386" s="74" t="str">
        <f>VLOOKUP(C386,Barem!L:Q,6,0)</f>
        <v>V</v>
      </c>
      <c r="M386" s="14">
        <f t="shared" si="291"/>
        <v>0.25</v>
      </c>
      <c r="N386" s="14">
        <f t="shared" si="292"/>
        <v>0.75</v>
      </c>
      <c r="O386" s="55">
        <f t="shared" si="293"/>
        <v>0</v>
      </c>
      <c r="P386" s="31">
        <f>IF(D386&gt;21,VLOOKUP(D386,Barem!$S$1:$T$141,2,1),0)</f>
        <v>0</v>
      </c>
      <c r="Q386" s="31">
        <f>IF(D386&lt;1.609,0,IF(B386="F",VLOOKUP(I386,Barem!$W$2:$Y$13,2,1),VLOOKUP(I386,Barem!$W$14:$Y$25,2,1)))</f>
        <v>0</v>
      </c>
      <c r="R386" s="31">
        <f>VLOOKUP(A386,Participanti!A:C,3,0)</f>
        <v>0.7</v>
      </c>
      <c r="S386" s="25">
        <f t="shared" si="294"/>
        <v>1.2124999999999999</v>
      </c>
      <c r="T386" s="95">
        <v>44407</v>
      </c>
      <c r="U386" s="13">
        <f t="shared" si="272"/>
        <v>1</v>
      </c>
      <c r="V386" s="86" t="str">
        <f>VLOOKUP(A386,Data_echipe!A:U,21,0)</f>
        <v>Flower power</v>
      </c>
      <c r="X386" s="27">
        <f t="shared" si="273"/>
        <v>0</v>
      </c>
    </row>
    <row r="387" spans="1:24" x14ac:dyDescent="0.25">
      <c r="A387" s="73" t="s">
        <v>220</v>
      </c>
      <c r="B387" s="86" t="str">
        <f>VLOOKUP(A387,Participanti!A:B,2,0)</f>
        <v>M</v>
      </c>
      <c r="C387" s="74">
        <v>12</v>
      </c>
      <c r="D387" s="75">
        <v>17.11</v>
      </c>
      <c r="E387" s="76">
        <v>4.971064814814815E-2</v>
      </c>
      <c r="F387" s="76">
        <v>4.971064814814815E-2</v>
      </c>
      <c r="G387" s="144">
        <f t="shared" si="288"/>
        <v>4.971064814814815E-2</v>
      </c>
      <c r="H387" s="77">
        <v>82</v>
      </c>
      <c r="I387" s="17">
        <f t="shared" si="289"/>
        <v>2.9053564084247896E-3</v>
      </c>
      <c r="J387" s="115">
        <f t="shared" si="290"/>
        <v>4.0738095238095235</v>
      </c>
      <c r="K387" s="86">
        <f>IF(J387=0,0,IF(B387="F",VLOOKUP(I387,Barem!$G$2:$H$11,2,1),VLOOKUP(I387,Barem!$G$12:$H$21,2,1)))</f>
        <v>4.5</v>
      </c>
      <c r="L387" s="74" t="str">
        <f>VLOOKUP(C387,Barem!L:Q,6,0)</f>
        <v>V</v>
      </c>
      <c r="M387" s="14">
        <f t="shared" si="291"/>
        <v>0.25</v>
      </c>
      <c r="N387" s="14">
        <f t="shared" si="292"/>
        <v>0.75</v>
      </c>
      <c r="O387" s="55">
        <f t="shared" si="293"/>
        <v>0</v>
      </c>
      <c r="P387" s="31">
        <f>IF(D387&gt;21,VLOOKUP(D387,Barem!$S$1:$T$141,2,1),0)</f>
        <v>0</v>
      </c>
      <c r="Q387" s="31">
        <f>IF(D387&lt;1.609,0,IF(B387="F",VLOOKUP(I387,Barem!$W$2:$Y$13,2,1),VLOOKUP(I387,Barem!$W$14:$Y$25,2,1)))</f>
        <v>0</v>
      </c>
      <c r="R387" s="31">
        <f>VLOOKUP(A387,Participanti!A:C,3,0)</f>
        <v>0</v>
      </c>
      <c r="S387" s="25">
        <f t="shared" si="294"/>
        <v>4.3934523809523807</v>
      </c>
      <c r="T387" s="95">
        <v>44408</v>
      </c>
      <c r="U387" s="13">
        <f t="shared" si="272"/>
        <v>1</v>
      </c>
      <c r="V387" s="86" t="e">
        <f>VLOOKUP(A387,Data_echipe!A:U,21,0)</f>
        <v>#N/A</v>
      </c>
      <c r="X387" s="27">
        <f t="shared" ref="X387:X450" si="295">IF(K387&gt;0,1,0)</f>
        <v>1</v>
      </c>
    </row>
    <row r="388" spans="1:24" x14ac:dyDescent="0.25">
      <c r="A388" s="73" t="s">
        <v>128</v>
      </c>
      <c r="B388" s="86" t="str">
        <f>VLOOKUP(A388,Participanti!A:B,2,0)</f>
        <v>M</v>
      </c>
      <c r="C388" s="74">
        <v>12</v>
      </c>
      <c r="D388" s="75">
        <v>9</v>
      </c>
      <c r="E388" s="76">
        <v>3.2326388888888884E-2</v>
      </c>
      <c r="F388" s="76">
        <v>3.2326388888888884E-2</v>
      </c>
      <c r="G388" s="144">
        <f t="shared" si="288"/>
        <v>3.2326388888888884E-2</v>
      </c>
      <c r="H388" s="77">
        <v>34</v>
      </c>
      <c r="I388" s="17">
        <f t="shared" si="289"/>
        <v>3.5918209876543202E-3</v>
      </c>
      <c r="J388" s="115">
        <f t="shared" si="290"/>
        <v>2.1428571428571428</v>
      </c>
      <c r="K388" s="86">
        <f>IF(J388=0,0,IF(B388="F",VLOOKUP(I388,Barem!$G$2:$H$11,2,1),VLOOKUP(I388,Barem!$G$12:$H$21,2,1)))</f>
        <v>2.5</v>
      </c>
      <c r="L388" s="74" t="str">
        <f>VLOOKUP(C388,Barem!L:Q,6,0)</f>
        <v>V</v>
      </c>
      <c r="M388" s="14">
        <f t="shared" si="291"/>
        <v>0.25</v>
      </c>
      <c r="N388" s="14">
        <f t="shared" si="292"/>
        <v>0.75</v>
      </c>
      <c r="O388" s="55">
        <f t="shared" si="293"/>
        <v>0</v>
      </c>
      <c r="P388" s="31">
        <f>IF(D388&gt;21,VLOOKUP(D388,Barem!$S$1:$T$141,2,1),0)</f>
        <v>0</v>
      </c>
      <c r="Q388" s="31">
        <f>IF(D388&lt;1.609,0,IF(B388="F",VLOOKUP(I388,Barem!$W$2:$Y$13,2,1),VLOOKUP(I388,Barem!$W$14:$Y$25,2,1)))</f>
        <v>0</v>
      </c>
      <c r="R388" s="31">
        <f>VLOOKUP(A388,Participanti!A:C,3,0)</f>
        <v>0</v>
      </c>
      <c r="S388" s="25">
        <f t="shared" si="294"/>
        <v>2.4107142857142856</v>
      </c>
      <c r="T388" s="95">
        <v>44405</v>
      </c>
      <c r="U388" s="13">
        <f t="shared" si="272"/>
        <v>1</v>
      </c>
      <c r="V388" s="86" t="str">
        <f>VLOOKUP(A388,Data_echipe!A:U,21,0)</f>
        <v>Flower power</v>
      </c>
      <c r="X388" s="27">
        <f t="shared" si="295"/>
        <v>1</v>
      </c>
    </row>
    <row r="389" spans="1:24" x14ac:dyDescent="0.25">
      <c r="A389" s="73" t="s">
        <v>65</v>
      </c>
      <c r="B389" s="86" t="str">
        <f>VLOOKUP(A389,Participanti!A:B,2,0)</f>
        <v>M</v>
      </c>
      <c r="C389" s="74">
        <v>12</v>
      </c>
      <c r="D389" s="75">
        <v>93.71</v>
      </c>
      <c r="E389" s="76">
        <v>0.70085648148148139</v>
      </c>
      <c r="F389" s="76">
        <v>0.96972222222222226</v>
      </c>
      <c r="G389" s="144">
        <f t="shared" si="288"/>
        <v>0.83528935185185182</v>
      </c>
      <c r="H389" s="77">
        <v>6316</v>
      </c>
      <c r="I389" s="17">
        <f t="shared" si="289"/>
        <v>8.9135562037333457E-3</v>
      </c>
      <c r="J389" s="115">
        <f t="shared" si="290"/>
        <v>5</v>
      </c>
      <c r="K389" s="86">
        <f>IF(J389=0,0,IF(B389="F",VLOOKUP(I389,Barem!$G$2:$H$11,2,1),VLOOKUP(I389,Barem!$G$12:$H$21,2,1)))</f>
        <v>0</v>
      </c>
      <c r="L389" s="119" t="s">
        <v>109</v>
      </c>
      <c r="M389" s="14">
        <f t="shared" si="291"/>
        <v>0.75</v>
      </c>
      <c r="N389" s="14">
        <f t="shared" si="292"/>
        <v>0.25</v>
      </c>
      <c r="O389" s="55">
        <f t="shared" si="293"/>
        <v>4.2106666666666666</v>
      </c>
      <c r="P389" s="31">
        <f>IF(D389&gt;21,VLOOKUP(D389,Barem!$S$1:$T$141,2,1),0)</f>
        <v>3.6</v>
      </c>
      <c r="Q389" s="31">
        <f>IF(D389&lt;1.609,0,IF(B389="F",VLOOKUP(I389,Barem!$W$2:$Y$13,2,1),VLOOKUP(I389,Barem!$W$14:$Y$25,2,1)))</f>
        <v>0</v>
      </c>
      <c r="R389" s="31">
        <f>VLOOKUP(A389,Participanti!A:C,3,0)</f>
        <v>0</v>
      </c>
      <c r="S389" s="25">
        <f t="shared" si="294"/>
        <v>11.560666666666666</v>
      </c>
      <c r="T389" s="95">
        <v>44408</v>
      </c>
      <c r="U389" s="13">
        <f t="shared" ref="U389:U420" si="296">COUNTIFS(A:A,A389,C:C,C389)</f>
        <v>1</v>
      </c>
      <c r="V389" s="86" t="str">
        <f>VLOOKUP(A389,Data_echipe!A:U,21,0)</f>
        <v>UltrașiiSYR</v>
      </c>
      <c r="X389" s="27">
        <f t="shared" si="295"/>
        <v>0</v>
      </c>
    </row>
    <row r="390" spans="1:24" x14ac:dyDescent="0.25">
      <c r="A390" s="73" t="s">
        <v>132</v>
      </c>
      <c r="B390" s="86" t="str">
        <f>VLOOKUP(A390,Participanti!A:B,2,0)</f>
        <v>M</v>
      </c>
      <c r="C390" s="74">
        <v>12</v>
      </c>
      <c r="D390" s="75">
        <v>19.100000000000001</v>
      </c>
      <c r="E390" s="76">
        <v>6.1076388888888888E-2</v>
      </c>
      <c r="F390" s="76">
        <v>6.6909722222222232E-2</v>
      </c>
      <c r="G390" s="144">
        <f t="shared" ref="G390" si="297">AVERAGE(E390:F390)</f>
        <v>6.3993055555555567E-2</v>
      </c>
      <c r="H390" s="77">
        <v>310</v>
      </c>
      <c r="I390" s="17">
        <f t="shared" ref="I390" si="298">G390/D390</f>
        <v>3.3504217568353697E-3</v>
      </c>
      <c r="J390" s="115">
        <f t="shared" ref="J390" si="299">IF(B390="F",IF(D390&lt;2.5,0,IF(D390&gt;19.99,5,D390/4)),IF(D390&lt;3,0, IF(D390&gt;20.99,5,D390/4.2)))</f>
        <v>4.5476190476190474</v>
      </c>
      <c r="K390" s="86">
        <f>IF(J390=0,0,IF(B390="F",VLOOKUP(I390,Barem!$G$2:$H$11,2,1),VLOOKUP(I390,Barem!$G$12:$H$21,2,1)))</f>
        <v>3</v>
      </c>
      <c r="L390" s="119" t="s">
        <v>109</v>
      </c>
      <c r="M390" s="14">
        <f t="shared" ref="M390" si="300">IF(OR(L390="P1",L390="P2",L390="P3"),"",IF(C390=15,0.5,IF(L390="D",0.75,0.25)))</f>
        <v>0.75</v>
      </c>
      <c r="N390" s="14">
        <f t="shared" ref="N390" si="301">IF(OR(L390="P1",L390="P2",L390="P3"),"",IF(C390=15,0.5,IF(L390="V",0.75,0.25)))</f>
        <v>0.25</v>
      </c>
      <c r="O390" s="55">
        <f t="shared" ref="O390" si="302">IF(H390&lt;-49,H390/1500,IF(H390&gt;99,H390/1500,0))</f>
        <v>0.20666666666666667</v>
      </c>
      <c r="P390" s="31">
        <f>IF(D390&gt;21,VLOOKUP(D390,Barem!$S$1:$T$141,2,1),0)</f>
        <v>0</v>
      </c>
      <c r="Q390" s="31">
        <f>IF(D390&lt;1.609,0,IF(B390="F",VLOOKUP(I390,Barem!$W$2:$Y$13,2,1),VLOOKUP(I390,Barem!$W$14:$Y$25,2,1)))</f>
        <v>0</v>
      </c>
      <c r="R390" s="31">
        <f>VLOOKUP(A390,Participanti!A:C,3,0)</f>
        <v>0</v>
      </c>
      <c r="S390" s="25">
        <f t="shared" ref="S390" si="303">J390*M390+K390*N390+O390+P390+Q390+R390</f>
        <v>4.3673809523809526</v>
      </c>
      <c r="T390" s="95">
        <v>44404</v>
      </c>
      <c r="U390" s="13">
        <f t="shared" si="296"/>
        <v>1</v>
      </c>
      <c r="V390" s="86" t="str">
        <f>VLOOKUP(A390,Data_echipe!A:U,21,0)</f>
        <v>Flower power</v>
      </c>
      <c r="X390" s="27">
        <f t="shared" si="295"/>
        <v>1</v>
      </c>
    </row>
    <row r="391" spans="1:24" x14ac:dyDescent="0.25">
      <c r="A391" s="73" t="s">
        <v>111</v>
      </c>
      <c r="B391" s="86" t="str">
        <f>VLOOKUP(A391,Participanti!A:B,2,0)</f>
        <v>M</v>
      </c>
      <c r="C391" s="74">
        <v>12</v>
      </c>
      <c r="D391" s="75">
        <v>11.11</v>
      </c>
      <c r="E391" s="76">
        <v>3.5567129629629629E-2</v>
      </c>
      <c r="F391" s="76">
        <v>3.5821759259259262E-2</v>
      </c>
      <c r="G391" s="144">
        <f t="shared" si="288"/>
        <v>3.5694444444444445E-2</v>
      </c>
      <c r="H391" s="77">
        <v>8</v>
      </c>
      <c r="I391" s="17">
        <f t="shared" si="289"/>
        <v>3.212821282128213E-3</v>
      </c>
      <c r="J391" s="115">
        <f t="shared" si="290"/>
        <v>2.6452380952380952</v>
      </c>
      <c r="K391" s="86">
        <f>IF(J391=0,0,IF(B391="F",VLOOKUP(I391,Barem!$G$2:$H$11,2,1),VLOOKUP(I391,Barem!$G$12:$H$21,2,1)))</f>
        <v>3.5</v>
      </c>
      <c r="L391" s="74" t="str">
        <f>VLOOKUP(C391,Barem!L:Q,6,0)</f>
        <v>V</v>
      </c>
      <c r="M391" s="14">
        <f t="shared" si="291"/>
        <v>0.25</v>
      </c>
      <c r="N391" s="14">
        <f t="shared" si="292"/>
        <v>0.75</v>
      </c>
      <c r="O391" s="55">
        <f t="shared" si="293"/>
        <v>0</v>
      </c>
      <c r="P391" s="31">
        <f>IF(D391&gt;21,VLOOKUP(D391,Barem!$S$1:$T$141,2,1),0)</f>
        <v>0</v>
      </c>
      <c r="Q391" s="31">
        <f>IF(D391&lt;1.609,0,IF(B391="F",VLOOKUP(I391,Barem!$W$2:$Y$13,2,1),VLOOKUP(I391,Barem!$W$14:$Y$25,2,1)))</f>
        <v>0</v>
      </c>
      <c r="R391" s="31">
        <f>VLOOKUP(A391,Participanti!A:C,3,0)</f>
        <v>0</v>
      </c>
      <c r="S391" s="25">
        <f t="shared" si="294"/>
        <v>3.2863095238095239</v>
      </c>
      <c r="T391" s="95">
        <v>44408</v>
      </c>
      <c r="U391" s="13">
        <f t="shared" si="296"/>
        <v>1</v>
      </c>
      <c r="V391" s="86" t="str">
        <f>VLOOKUP(A391,Data_echipe!A:U,21,0)</f>
        <v>UltrașiiSYR</v>
      </c>
      <c r="X391" s="27">
        <f t="shared" si="295"/>
        <v>1</v>
      </c>
    </row>
    <row r="392" spans="1:24" x14ac:dyDescent="0.25">
      <c r="A392" s="73" t="s">
        <v>119</v>
      </c>
      <c r="B392" s="86" t="str">
        <f>VLOOKUP(A392,Participanti!A:B,2,0)</f>
        <v>M</v>
      </c>
      <c r="C392" s="74">
        <v>12</v>
      </c>
      <c r="D392" s="75">
        <v>12.02</v>
      </c>
      <c r="E392" s="76">
        <v>3.7048611111111109E-2</v>
      </c>
      <c r="F392" s="76">
        <v>3.7395833333333336E-2</v>
      </c>
      <c r="G392" s="144">
        <f t="shared" si="288"/>
        <v>3.7222222222222226E-2</v>
      </c>
      <c r="H392" s="77">
        <v>3</v>
      </c>
      <c r="I392" s="17">
        <f t="shared" si="289"/>
        <v>3.0966907006840455E-3</v>
      </c>
      <c r="J392" s="115">
        <f t="shared" si="290"/>
        <v>2.8619047619047615</v>
      </c>
      <c r="K392" s="86">
        <f>IF(J392=0,0,IF(B392="F",VLOOKUP(I392,Barem!$G$2:$H$11,2,1),VLOOKUP(I392,Barem!$G$12:$H$21,2,1)))</f>
        <v>4</v>
      </c>
      <c r="L392" s="74" t="str">
        <f>VLOOKUP(C392,Barem!L:Q,6,0)</f>
        <v>V</v>
      </c>
      <c r="M392" s="14">
        <f t="shared" si="291"/>
        <v>0.25</v>
      </c>
      <c r="N392" s="14">
        <f t="shared" si="292"/>
        <v>0.75</v>
      </c>
      <c r="O392" s="55">
        <f t="shared" si="293"/>
        <v>0</v>
      </c>
      <c r="P392" s="31">
        <f>IF(D392&gt;21,VLOOKUP(D392,Barem!$S$1:$T$141,2,1),0)</f>
        <v>0</v>
      </c>
      <c r="Q392" s="31">
        <f>IF(D392&lt;1.609,0,IF(B392="F",VLOOKUP(I392,Barem!$W$2:$Y$13,2,1),VLOOKUP(I392,Barem!$W$14:$Y$25,2,1)))</f>
        <v>0</v>
      </c>
      <c r="R392" s="31">
        <f>VLOOKUP(A392,Participanti!A:C,3,0)</f>
        <v>0</v>
      </c>
      <c r="S392" s="25">
        <f t="shared" si="294"/>
        <v>3.7154761904761902</v>
      </c>
      <c r="T392" s="95">
        <v>44406</v>
      </c>
      <c r="U392" s="13">
        <f t="shared" si="296"/>
        <v>1</v>
      </c>
      <c r="V392" s="86" t="str">
        <f>VLOOKUP(A392,Data_echipe!A:U,21,0)</f>
        <v>Flower power</v>
      </c>
      <c r="X392" s="27">
        <f t="shared" si="295"/>
        <v>1</v>
      </c>
    </row>
    <row r="393" spans="1:24" x14ac:dyDescent="0.25">
      <c r="A393" s="73" t="s">
        <v>103</v>
      </c>
      <c r="B393" s="86" t="str">
        <f>VLOOKUP(A393,Participanti!A:B,2,0)</f>
        <v>F</v>
      </c>
      <c r="C393" s="74">
        <v>12</v>
      </c>
      <c r="D393" s="75">
        <v>10.01</v>
      </c>
      <c r="E393" s="76">
        <v>3.7766203703703705E-2</v>
      </c>
      <c r="F393" s="76">
        <v>3.8784722222222227E-2</v>
      </c>
      <c r="G393" s="144">
        <f t="shared" si="288"/>
        <v>3.8275462962962969E-2</v>
      </c>
      <c r="H393" s="77">
        <v>0</v>
      </c>
      <c r="I393" s="17">
        <f t="shared" si="289"/>
        <v>3.8237225737225745E-3</v>
      </c>
      <c r="J393" s="115">
        <f t="shared" si="290"/>
        <v>2.5024999999999999</v>
      </c>
      <c r="K393" s="86">
        <f>IF(J393=0,0,IF(B393="F",VLOOKUP(I393,Barem!$G$2:$H$11,2,1),VLOOKUP(I393,Barem!$G$12:$H$21,2,1)))</f>
        <v>3</v>
      </c>
      <c r="L393" s="74" t="str">
        <f>VLOOKUP(C393,Barem!L:Q,6,0)</f>
        <v>V</v>
      </c>
      <c r="M393" s="14">
        <f t="shared" si="291"/>
        <v>0.25</v>
      </c>
      <c r="N393" s="14">
        <f t="shared" si="292"/>
        <v>0.75</v>
      </c>
      <c r="O393" s="55">
        <f t="shared" si="293"/>
        <v>0</v>
      </c>
      <c r="P393" s="31">
        <f>IF(D393&gt;21,VLOOKUP(D393,Barem!$S$1:$T$141,2,1),0)</f>
        <v>0</v>
      </c>
      <c r="Q393" s="31">
        <f>IF(D393&lt;1.609,0,IF(B393="F",VLOOKUP(I393,Barem!$W$2:$Y$13,2,1),VLOOKUP(I393,Barem!$W$14:$Y$25,2,1)))</f>
        <v>0</v>
      </c>
      <c r="R393" s="31">
        <f>VLOOKUP(A393,Participanti!A:C,3,0)</f>
        <v>0</v>
      </c>
      <c r="S393" s="25">
        <f t="shared" si="294"/>
        <v>2.8756249999999999</v>
      </c>
      <c r="T393" s="95">
        <v>44403</v>
      </c>
      <c r="U393" s="13">
        <f t="shared" si="296"/>
        <v>1</v>
      </c>
      <c r="V393" s="86" t="str">
        <f>VLOOKUP(A393,Data_echipe!A:U,21,0)</f>
        <v>UltrașiiSYR</v>
      </c>
      <c r="X393" s="27">
        <f t="shared" si="295"/>
        <v>1</v>
      </c>
    </row>
    <row r="394" spans="1:24" x14ac:dyDescent="0.25">
      <c r="A394" s="73" t="s">
        <v>50</v>
      </c>
      <c r="B394" s="86" t="str">
        <f>VLOOKUP(A394,Participanti!A:B,2,0)</f>
        <v>M</v>
      </c>
      <c r="C394" s="74">
        <v>12</v>
      </c>
      <c r="D394" s="75">
        <v>12.95</v>
      </c>
      <c r="E394" s="76">
        <v>5.2511574074074079E-2</v>
      </c>
      <c r="F394" s="76">
        <v>8.5069444444444434E-2</v>
      </c>
      <c r="G394" s="144">
        <f t="shared" si="288"/>
        <v>6.8790509259259253E-2</v>
      </c>
      <c r="H394" s="77">
        <v>171</v>
      </c>
      <c r="I394" s="17">
        <f t="shared" si="289"/>
        <v>5.3120084370084364E-3</v>
      </c>
      <c r="J394" s="115">
        <f t="shared" si="290"/>
        <v>3.083333333333333</v>
      </c>
      <c r="K394" s="86">
        <f>IF(J394=0,0,IF(B394="F",VLOOKUP(I394,Barem!$G$2:$H$11,2,1),VLOOKUP(I394,Barem!$G$12:$H$21,2,1)))</f>
        <v>1</v>
      </c>
      <c r="L394" s="119" t="s">
        <v>109</v>
      </c>
      <c r="M394" s="14">
        <f t="shared" si="291"/>
        <v>0.75</v>
      </c>
      <c r="N394" s="14">
        <f t="shared" si="292"/>
        <v>0.25</v>
      </c>
      <c r="O394" s="55">
        <f t="shared" si="293"/>
        <v>0.114</v>
      </c>
      <c r="P394" s="31">
        <f>IF(D394&gt;21,VLOOKUP(D394,Barem!$S$1:$T$141,2,1),0)</f>
        <v>0</v>
      </c>
      <c r="Q394" s="31">
        <f>IF(D394&lt;1.609,0,IF(B394="F",VLOOKUP(I394,Barem!$W$2:$Y$13,2,1),VLOOKUP(I394,Barem!$W$14:$Y$25,2,1)))</f>
        <v>0</v>
      </c>
      <c r="R394" s="31">
        <f>VLOOKUP(A394,Participanti!A:C,3,0)</f>
        <v>0.4</v>
      </c>
      <c r="S394" s="25">
        <f t="shared" si="294"/>
        <v>3.0764999999999998</v>
      </c>
      <c r="T394" s="95">
        <v>44409</v>
      </c>
      <c r="U394" s="13">
        <f t="shared" si="296"/>
        <v>1</v>
      </c>
      <c r="V394" s="86" t="str">
        <f>VLOOKUP(A394,Data_echipe!A:U,21,0)</f>
        <v>UltrașiiSYR</v>
      </c>
      <c r="X394" s="27">
        <f t="shared" si="295"/>
        <v>1</v>
      </c>
    </row>
    <row r="395" spans="1:24" x14ac:dyDescent="0.25">
      <c r="A395" s="73" t="s">
        <v>157</v>
      </c>
      <c r="B395" s="86" t="str">
        <f>VLOOKUP(A395,Participanti!A:B,2,0)</f>
        <v>F</v>
      </c>
      <c r="C395" s="74">
        <v>12</v>
      </c>
      <c r="D395" s="75">
        <v>8.01</v>
      </c>
      <c r="E395" s="76">
        <v>2.8229166666666666E-2</v>
      </c>
      <c r="F395" s="76">
        <v>2.8229166666666666E-2</v>
      </c>
      <c r="G395" s="144">
        <f t="shared" si="288"/>
        <v>2.8229166666666666E-2</v>
      </c>
      <c r="H395" s="77">
        <v>18</v>
      </c>
      <c r="I395" s="17">
        <f t="shared" si="289"/>
        <v>3.5242405326674992E-3</v>
      </c>
      <c r="J395" s="115">
        <f t="shared" si="290"/>
        <v>2.0024999999999999</v>
      </c>
      <c r="K395" s="86">
        <f>IF(J395=0,0,IF(B395="F",VLOOKUP(I395,Barem!$G$2:$H$11,2,1),VLOOKUP(I395,Barem!$G$12:$H$21,2,1)))</f>
        <v>3.5</v>
      </c>
      <c r="L395" s="119" t="s">
        <v>109</v>
      </c>
      <c r="M395" s="14">
        <f t="shared" si="291"/>
        <v>0.75</v>
      </c>
      <c r="N395" s="14">
        <f t="shared" si="292"/>
        <v>0.25</v>
      </c>
      <c r="O395" s="55">
        <f t="shared" si="293"/>
        <v>0</v>
      </c>
      <c r="P395" s="31">
        <f>IF(D395&gt;21,VLOOKUP(D395,Barem!$S$1:$T$141,2,1),0)</f>
        <v>0</v>
      </c>
      <c r="Q395" s="31">
        <f>IF(D395&lt;1.609,0,IF(B395="F",VLOOKUP(I395,Barem!$W$2:$Y$13,2,1),VLOOKUP(I395,Barem!$W$14:$Y$25,2,1)))</f>
        <v>0</v>
      </c>
      <c r="R395" s="31">
        <f>VLOOKUP(A395,Participanti!A:C,3,0)</f>
        <v>0</v>
      </c>
      <c r="S395" s="25">
        <f t="shared" si="294"/>
        <v>2.3768750000000001</v>
      </c>
      <c r="T395" s="95">
        <v>44407</v>
      </c>
      <c r="U395" s="13">
        <f t="shared" si="296"/>
        <v>1</v>
      </c>
      <c r="V395" s="86" t="str">
        <f>VLOOKUP(A395,Data_echipe!A:U,21,0)</f>
        <v>Flower power</v>
      </c>
      <c r="X395" s="27">
        <f t="shared" si="295"/>
        <v>1</v>
      </c>
    </row>
    <row r="396" spans="1:24" x14ac:dyDescent="0.25">
      <c r="A396" s="120" t="s">
        <v>53</v>
      </c>
      <c r="B396" s="121" t="str">
        <f>VLOOKUP(A396,Participanti!A:B,2,0)</f>
        <v>M</v>
      </c>
      <c r="C396" s="122">
        <v>12</v>
      </c>
      <c r="D396" s="123">
        <v>34.659999999999997</v>
      </c>
      <c r="E396" s="124">
        <v>0.26170138888888889</v>
      </c>
      <c r="F396" s="124">
        <v>0.26170138888888889</v>
      </c>
      <c r="G396" s="145">
        <f t="shared" si="288"/>
        <v>0.26170138888888889</v>
      </c>
      <c r="H396" s="125">
        <v>2402</v>
      </c>
      <c r="I396" s="126">
        <f t="shared" si="289"/>
        <v>7.5505305507469391E-3</v>
      </c>
      <c r="J396" s="127">
        <f t="shared" si="290"/>
        <v>5</v>
      </c>
      <c r="K396" s="121">
        <f>IF(J396=0,0,IF(B396="F",VLOOKUP(I396,Barem!$G$2:$H$11,2,1),VLOOKUP(I396,Barem!$G$12:$H$21,2,1)))</f>
        <v>0</v>
      </c>
      <c r="L396" s="135" t="s">
        <v>109</v>
      </c>
      <c r="M396" s="128">
        <f t="shared" si="291"/>
        <v>0.75</v>
      </c>
      <c r="N396" s="128">
        <f t="shared" si="292"/>
        <v>0.25</v>
      </c>
      <c r="O396" s="129">
        <f t="shared" si="293"/>
        <v>1.6013333333333333</v>
      </c>
      <c r="P396" s="130">
        <f>IF(D396&gt;21,VLOOKUP(D396,Barem!$S$1:$T$141,2,1),0)</f>
        <v>0.6</v>
      </c>
      <c r="Q396" s="130">
        <f>IF(D396&lt;1.609,0,IF(B396="F",VLOOKUP(I396,Barem!$W$2:$Y$13,2,1),VLOOKUP(I396,Barem!$W$14:$Y$25,2,1)))</f>
        <v>0</v>
      </c>
      <c r="R396" s="130">
        <f>VLOOKUP(A396,Participanti!A:C,3,0)</f>
        <v>0</v>
      </c>
      <c r="S396" s="131">
        <f t="shared" si="294"/>
        <v>5.9513333333333325</v>
      </c>
      <c r="T396" s="132">
        <v>44408</v>
      </c>
      <c r="U396" s="133">
        <f t="shared" si="296"/>
        <v>1</v>
      </c>
      <c r="V396" s="121" t="str">
        <f>VLOOKUP(A396,Data_echipe!A:U,21,0)</f>
        <v>UltrașiiSYR</v>
      </c>
      <c r="W396" s="134"/>
      <c r="X396" s="27">
        <f t="shared" si="295"/>
        <v>0</v>
      </c>
    </row>
    <row r="397" spans="1:24" x14ac:dyDescent="0.25">
      <c r="A397" s="73" t="s">
        <v>49</v>
      </c>
      <c r="B397" s="86" t="str">
        <f>VLOOKUP(A397,Participanti!A:B,2,0)</f>
        <v>M</v>
      </c>
      <c r="C397" s="74">
        <v>13</v>
      </c>
      <c r="D397" s="75">
        <v>12.14</v>
      </c>
      <c r="E397" s="76">
        <v>4.2708333333333327E-2</v>
      </c>
      <c r="F397" s="76">
        <v>4.3576388888888894E-2</v>
      </c>
      <c r="G397" s="144">
        <f>AVERAGE(E397:F397)</f>
        <v>4.314236111111111E-2</v>
      </c>
      <c r="H397" s="77">
        <v>59</v>
      </c>
      <c r="I397" s="17">
        <f>G397/D397</f>
        <v>3.5537365000915247E-3</v>
      </c>
      <c r="J397" s="115">
        <f>IF(B397="F",IF(D397&lt;2.5,0,IF(D397&gt;19.99,5,D397/4)),IF(D397&lt;3,0, IF(D397&gt;20.99,5,D397/4.2)))</f>
        <v>2.8904761904761904</v>
      </c>
      <c r="K397" s="86">
        <f>IF(J397=0,0,IF(B397="F",VLOOKUP(I397,Barem!$G$2:$H$11,2,1),VLOOKUP(I397,Barem!$G$12:$H$21,2,1)))</f>
        <v>2.5</v>
      </c>
      <c r="L397" s="119" t="s">
        <v>110</v>
      </c>
      <c r="M397" s="14">
        <f>IF(OR(L397="P1",L397="P2",L397="P3"),"",IF(C397=15,0.5,IF(L397="D",0.75,0.25)))</f>
        <v>0.25</v>
      </c>
      <c r="N397" s="14">
        <f>IF(OR(L397="P1",L397="P2",L397="P3"),"",IF(C397=15,0.5,IF(L397="V",0.75,0.25)))</f>
        <v>0.75</v>
      </c>
      <c r="O397" s="55">
        <f>IF(H397&lt;-49,H397/1500,IF(H397&gt;99,H397/1500,0))</f>
        <v>0</v>
      </c>
      <c r="P397" s="31">
        <f>IF(D397&gt;21,VLOOKUP(D397,Barem!$S$1:$T$141,2,1),0)</f>
        <v>0</v>
      </c>
      <c r="Q397" s="31">
        <f>IF(D397&lt;1.609,0,IF(B397="F",VLOOKUP(I397,Barem!$W$2:$Y$13,2,1),VLOOKUP(I397,Barem!$W$14:$Y$25,2,1)))</f>
        <v>0</v>
      </c>
      <c r="R397" s="31">
        <f>VLOOKUP(A397,Participanti!A:C,3,0)</f>
        <v>0</v>
      </c>
      <c r="S397" s="25">
        <f>J397*M397+K397*N397+O397+P397+Q397+R397</f>
        <v>2.5976190476190477</v>
      </c>
      <c r="T397" s="95">
        <v>44411</v>
      </c>
      <c r="U397" s="13">
        <f t="shared" si="296"/>
        <v>1</v>
      </c>
      <c r="V397" s="86" t="str">
        <f>VLOOKUP(A397,Data_echipe!A:U,21,0)</f>
        <v>Flower power</v>
      </c>
      <c r="W397" s="27" t="s">
        <v>346</v>
      </c>
      <c r="X397" s="27">
        <f t="shared" si="295"/>
        <v>1</v>
      </c>
    </row>
    <row r="398" spans="1:24" x14ac:dyDescent="0.25">
      <c r="A398" s="73" t="s">
        <v>51</v>
      </c>
      <c r="B398" s="86" t="str">
        <f>VLOOKUP(A398,Participanti!A:B,2,0)</f>
        <v>M</v>
      </c>
      <c r="C398" s="74">
        <v>13</v>
      </c>
      <c r="D398" s="75">
        <v>26.92</v>
      </c>
      <c r="E398" s="76">
        <v>0.24385416666666668</v>
      </c>
      <c r="F398" s="76">
        <v>0.37158564814814815</v>
      </c>
      <c r="G398" s="144">
        <f>AVERAGE(E398:F398)</f>
        <v>0.3077199074074074</v>
      </c>
      <c r="H398" s="77">
        <v>2622</v>
      </c>
      <c r="I398" s="17">
        <f>G398/D398</f>
        <v>1.1430902949755104E-2</v>
      </c>
      <c r="J398" s="115">
        <f>IF(B398="F",IF(D398&lt;2.5,0,IF(D398&gt;19.99,5,D398/4)),IF(D398&lt;3,0, IF(D398&gt;20.99,5,D398/4.2)))</f>
        <v>5</v>
      </c>
      <c r="K398" s="86">
        <f>IF(J398=0,0,IF(B398="F",VLOOKUP(I398,Barem!$G$2:$H$11,2,1),VLOOKUP(I398,Barem!$G$12:$H$21,2,1)))</f>
        <v>0</v>
      </c>
      <c r="L398" s="119" t="s">
        <v>110</v>
      </c>
      <c r="M398" s="14">
        <f>IF(OR(L398="P1",L398="P2",L398="P3"),"",IF(C398=15,0.5,IF(L398="D",0.75,0.25)))</f>
        <v>0.25</v>
      </c>
      <c r="N398" s="14">
        <f>IF(OR(L398="P1",L398="P2",L398="P3"),"",IF(C398=15,0.5,IF(L398="V",0.75,0.25)))</f>
        <v>0.75</v>
      </c>
      <c r="O398" s="55">
        <f>IF(H398&lt;-49,H398/1500,IF(H398&gt;99,H398/1500,0))</f>
        <v>1.748</v>
      </c>
      <c r="P398" s="31">
        <f>IF(D398&gt;21,VLOOKUP(D398,Barem!$S$1:$T$141,2,1),0)</f>
        <v>0.2</v>
      </c>
      <c r="Q398" s="31">
        <f>IF(D398&lt;1.609,0,IF(B398="F",VLOOKUP(I398,Barem!$W$2:$Y$13,2,1),VLOOKUP(I398,Barem!$W$14:$Y$25,2,1)))</f>
        <v>0</v>
      </c>
      <c r="R398" s="31">
        <f>VLOOKUP(A398,Participanti!A:C,3,0)</f>
        <v>0</v>
      </c>
      <c r="S398" s="25">
        <f>J398*M398+K398*N398+O398+P398+Q398+R398</f>
        <v>3.1980000000000004</v>
      </c>
      <c r="T398" s="95">
        <v>44410</v>
      </c>
      <c r="U398" s="13">
        <f t="shared" si="296"/>
        <v>1</v>
      </c>
      <c r="V398" s="86" t="str">
        <f>VLOOKUP(A398,Data_echipe!A:U,21,0)</f>
        <v>UltrașiiSYR</v>
      </c>
      <c r="X398" s="27">
        <f t="shared" si="295"/>
        <v>0</v>
      </c>
    </row>
    <row r="399" spans="1:24" x14ac:dyDescent="0.25">
      <c r="A399" s="73" t="s">
        <v>5</v>
      </c>
      <c r="B399" s="86" t="str">
        <f>VLOOKUP(A399,Participanti!A:B,2,0)</f>
        <v>F</v>
      </c>
      <c r="C399" s="74">
        <v>13</v>
      </c>
      <c r="D399" s="75">
        <v>27.13</v>
      </c>
      <c r="E399" s="76">
        <v>0.26935185185185184</v>
      </c>
      <c r="F399" s="76">
        <v>0.35413194444444446</v>
      </c>
      <c r="G399" s="144">
        <f t="shared" ref="G399:G421" si="304">AVERAGE(E399:F399)</f>
        <v>0.31174189814814812</v>
      </c>
      <c r="H399" s="77">
        <v>1900</v>
      </c>
      <c r="I399" s="17">
        <f t="shared" ref="I399:I421" si="305">G399/D399</f>
        <v>1.1490670775825586E-2</v>
      </c>
      <c r="J399" s="115">
        <f t="shared" ref="J399:J421" si="306">IF(B399="F",IF(D399&lt;2.5,0,IF(D399&gt;19.99,5,D399/4)),IF(D399&lt;3,0, IF(D399&gt;20.99,5,D399/4.2)))</f>
        <v>5</v>
      </c>
      <c r="K399" s="86">
        <f>IF(J399=0,0,IF(B399="F",VLOOKUP(I399,Barem!$G$2:$H$11,2,1),VLOOKUP(I399,Barem!$G$12:$H$21,2,1)))</f>
        <v>0</v>
      </c>
      <c r="L399" s="74" t="str">
        <f>VLOOKUP(C399,Barem!L:Q,6,0)</f>
        <v>D</v>
      </c>
      <c r="M399" s="14">
        <f t="shared" ref="M399:M421" si="307">IF(OR(L399="P1",L399="P2",L399="P3"),"",IF(C399=15,0.5,IF(L399="D",0.75,0.25)))</f>
        <v>0.75</v>
      </c>
      <c r="N399" s="14">
        <f t="shared" ref="N399:N421" si="308">IF(OR(L399="P1",L399="P2",L399="P3"),"",IF(C399=15,0.5,IF(L399="V",0.75,0.25)))</f>
        <v>0.25</v>
      </c>
      <c r="O399" s="55">
        <f t="shared" ref="O399:O421" si="309">IF(H399&lt;-49,H399/1500,IF(H399&gt;99,H399/1500,0))</f>
        <v>1.2666666666666666</v>
      </c>
      <c r="P399" s="31">
        <f>IF(D399&gt;21,VLOOKUP(D399,Barem!$S$1:$T$141,2,1),0)</f>
        <v>0.3</v>
      </c>
      <c r="Q399" s="31">
        <f>IF(D399&lt;1.609,0,IF(B399="F",VLOOKUP(I399,Barem!$W$2:$Y$13,2,1),VLOOKUP(I399,Barem!$W$14:$Y$25,2,1)))</f>
        <v>0</v>
      </c>
      <c r="R399" s="31">
        <f>VLOOKUP(A399,Participanti!A:C,3,0)</f>
        <v>0</v>
      </c>
      <c r="S399" s="25">
        <f t="shared" ref="S399:S421" si="310">J399*M399+K399*N399+O399+P399+Q399+R399</f>
        <v>5.3166666666666664</v>
      </c>
      <c r="T399" s="95">
        <v>44416</v>
      </c>
      <c r="U399" s="13">
        <f t="shared" si="296"/>
        <v>1</v>
      </c>
      <c r="V399" s="86" t="str">
        <f>VLOOKUP(A399,Data_echipe!A:U,21,0)</f>
        <v>Flower power</v>
      </c>
      <c r="X399" s="27">
        <f t="shared" si="295"/>
        <v>0</v>
      </c>
    </row>
    <row r="400" spans="1:24" x14ac:dyDescent="0.25">
      <c r="A400" s="73" t="s">
        <v>307</v>
      </c>
      <c r="B400" s="86" t="str">
        <f>VLOOKUP(A400,Participanti!A:B,2,0)</f>
        <v>F</v>
      </c>
      <c r="C400" s="74">
        <v>13</v>
      </c>
      <c r="D400" s="75">
        <v>35.39</v>
      </c>
      <c r="E400" s="76">
        <v>0.23285879629629633</v>
      </c>
      <c r="F400" s="76">
        <v>0.23538194444444446</v>
      </c>
      <c r="G400" s="144">
        <f t="shared" si="304"/>
        <v>0.2341203703703704</v>
      </c>
      <c r="H400" s="77">
        <v>2210</v>
      </c>
      <c r="I400" s="17">
        <f t="shared" si="305"/>
        <v>6.6154385524264028E-3</v>
      </c>
      <c r="J400" s="115">
        <f t="shared" si="306"/>
        <v>5</v>
      </c>
      <c r="K400" s="86">
        <f>IF(J400=0,0,IF(B400="F",VLOOKUP(I400,Barem!$G$2:$H$11,2,1),VLOOKUP(I400,Barem!$G$12:$H$21,2,1)))</f>
        <v>0</v>
      </c>
      <c r="L400" s="74" t="str">
        <f>VLOOKUP(C400,Barem!L:Q,6,0)</f>
        <v>D</v>
      </c>
      <c r="M400" s="14">
        <f t="shared" si="307"/>
        <v>0.75</v>
      </c>
      <c r="N400" s="14">
        <f t="shared" si="308"/>
        <v>0.25</v>
      </c>
      <c r="O400" s="55">
        <f t="shared" si="309"/>
        <v>1.4733333333333334</v>
      </c>
      <c r="P400" s="31">
        <f>IF(D400&gt;21,VLOOKUP(D400,Barem!$S$1:$T$141,2,1),0)</f>
        <v>0.7</v>
      </c>
      <c r="Q400" s="31">
        <f>IF(D400&lt;1.609,0,IF(B400="F",VLOOKUP(I400,Barem!$W$2:$Y$13,2,1),VLOOKUP(I400,Barem!$W$14:$Y$25,2,1)))</f>
        <v>0</v>
      </c>
      <c r="R400" s="31">
        <f>VLOOKUP(A400,Participanti!A:C,3,0)</f>
        <v>0</v>
      </c>
      <c r="S400" s="25">
        <f t="shared" si="310"/>
        <v>5.9233333333333338</v>
      </c>
      <c r="T400" s="95">
        <v>44415</v>
      </c>
      <c r="U400" s="13">
        <f t="shared" si="296"/>
        <v>1</v>
      </c>
      <c r="V400" s="86" t="e">
        <f>VLOOKUP(A400,Data_echipe!A:U,21,0)</f>
        <v>#N/A</v>
      </c>
      <c r="X400" s="27">
        <f t="shared" si="295"/>
        <v>0</v>
      </c>
    </row>
    <row r="401" spans="1:24" x14ac:dyDescent="0.25">
      <c r="A401" s="73" t="s">
        <v>159</v>
      </c>
      <c r="B401" s="86" t="str">
        <f>VLOOKUP(A401,Participanti!A:B,2,0)</f>
        <v>F</v>
      </c>
      <c r="C401" s="74">
        <v>13</v>
      </c>
      <c r="D401" s="75">
        <v>5.01</v>
      </c>
      <c r="E401" s="76">
        <v>1.7013888888888887E-2</v>
      </c>
      <c r="F401" s="76">
        <v>1.7013888888888887E-2</v>
      </c>
      <c r="G401" s="144">
        <f t="shared" si="304"/>
        <v>1.7013888888888887E-2</v>
      </c>
      <c r="H401" s="77">
        <v>24</v>
      </c>
      <c r="I401" s="17">
        <f t="shared" si="305"/>
        <v>3.3959858061654467E-3</v>
      </c>
      <c r="J401" s="115">
        <f t="shared" si="306"/>
        <v>1.2524999999999999</v>
      </c>
      <c r="K401" s="86">
        <f>IF(J401=0,0,IF(B401="F",VLOOKUP(I401,Barem!$G$2:$H$11,2,1),VLOOKUP(I401,Barem!$G$12:$H$21,2,1)))</f>
        <v>4</v>
      </c>
      <c r="L401" s="119" t="s">
        <v>110</v>
      </c>
      <c r="M401" s="14">
        <f t="shared" si="307"/>
        <v>0.25</v>
      </c>
      <c r="N401" s="14">
        <f t="shared" si="308"/>
        <v>0.75</v>
      </c>
      <c r="O401" s="55">
        <f t="shared" si="309"/>
        <v>0</v>
      </c>
      <c r="P401" s="31">
        <f>IF(D401&gt;21,VLOOKUP(D401,Barem!$S$1:$T$141,2,1),0)</f>
        <v>0</v>
      </c>
      <c r="Q401" s="31">
        <f>IF(D401&lt;1.609,0,IF(B401="F",VLOOKUP(I401,Barem!$W$2:$Y$13,2,1),VLOOKUP(I401,Barem!$W$14:$Y$25,2,1)))</f>
        <v>0</v>
      </c>
      <c r="R401" s="31">
        <f>VLOOKUP(A401,Participanti!A:C,3,0)</f>
        <v>0</v>
      </c>
      <c r="S401" s="25">
        <f t="shared" si="310"/>
        <v>3.3131249999999999</v>
      </c>
      <c r="T401" s="95">
        <v>44416</v>
      </c>
      <c r="U401" s="13">
        <f t="shared" si="296"/>
        <v>1</v>
      </c>
      <c r="V401" s="86" t="str">
        <f>VLOOKUP(A401,Data_echipe!A:U,21,0)</f>
        <v>Flower power</v>
      </c>
      <c r="X401" s="27">
        <f t="shared" si="295"/>
        <v>1</v>
      </c>
    </row>
    <row r="402" spans="1:24" x14ac:dyDescent="0.25">
      <c r="A402" s="73" t="s">
        <v>80</v>
      </c>
      <c r="B402" s="86" t="str">
        <f>VLOOKUP(A402,Participanti!A:B,2,0)</f>
        <v>M</v>
      </c>
      <c r="C402" s="74">
        <v>13</v>
      </c>
      <c r="D402" s="75">
        <v>22.55</v>
      </c>
      <c r="E402" s="76">
        <v>0.17849537037037036</v>
      </c>
      <c r="F402" s="76">
        <v>0.19539351851851852</v>
      </c>
      <c r="G402" s="144">
        <f t="shared" si="304"/>
        <v>0.18694444444444444</v>
      </c>
      <c r="H402" s="77">
        <v>1147</v>
      </c>
      <c r="I402" s="17">
        <f t="shared" si="305"/>
        <v>8.2902192658290217E-3</v>
      </c>
      <c r="J402" s="115">
        <f t="shared" si="306"/>
        <v>5</v>
      </c>
      <c r="K402" s="86">
        <f>IF(J402=0,0,IF(B402="F",VLOOKUP(I402,Barem!$G$2:$H$11,2,1),VLOOKUP(I402,Barem!$G$12:$H$21,2,1)))</f>
        <v>0</v>
      </c>
      <c r="L402" s="74" t="str">
        <f>VLOOKUP(C402,Barem!L:Q,6,0)</f>
        <v>D</v>
      </c>
      <c r="M402" s="14">
        <f t="shared" si="307"/>
        <v>0.75</v>
      </c>
      <c r="N402" s="14">
        <f t="shared" si="308"/>
        <v>0.25</v>
      </c>
      <c r="O402" s="55">
        <f t="shared" si="309"/>
        <v>0.76466666666666672</v>
      </c>
      <c r="P402" s="31">
        <f>IF(D402&gt;21,VLOOKUP(D402,Barem!$S$1:$T$141,2,1),0)</f>
        <v>0</v>
      </c>
      <c r="Q402" s="31">
        <f>IF(D402&lt;1.609,0,IF(B402="F",VLOOKUP(I402,Barem!$W$2:$Y$13,2,1),VLOOKUP(I402,Barem!$W$14:$Y$25,2,1)))</f>
        <v>0</v>
      </c>
      <c r="R402" s="31">
        <f>VLOOKUP(A402,Participanti!A:C,3,0)</f>
        <v>0.4</v>
      </c>
      <c r="S402" s="25">
        <f t="shared" si="310"/>
        <v>4.9146666666666672</v>
      </c>
      <c r="T402" s="95">
        <v>44415</v>
      </c>
      <c r="U402" s="13">
        <f t="shared" si="296"/>
        <v>1</v>
      </c>
      <c r="V402" s="86" t="str">
        <f>VLOOKUP(A402,Data_echipe!A:U,21,0)</f>
        <v>UltrașiiSYR</v>
      </c>
      <c r="X402" s="27">
        <f t="shared" si="295"/>
        <v>0</v>
      </c>
    </row>
    <row r="403" spans="1:24" x14ac:dyDescent="0.25">
      <c r="A403" s="73" t="s">
        <v>203</v>
      </c>
      <c r="B403" s="86" t="str">
        <f>VLOOKUP(A403,Participanti!A:B,2,0)</f>
        <v>F</v>
      </c>
      <c r="C403" s="74">
        <v>13</v>
      </c>
      <c r="D403" s="75">
        <v>10</v>
      </c>
      <c r="E403" s="76">
        <v>3.9282407407407412E-2</v>
      </c>
      <c r="F403" s="76">
        <v>5.2650462962962961E-2</v>
      </c>
      <c r="G403" s="144">
        <f t="shared" si="304"/>
        <v>4.5966435185185187E-2</v>
      </c>
      <c r="H403" s="77">
        <v>14</v>
      </c>
      <c r="I403" s="17">
        <f t="shared" si="305"/>
        <v>4.596643518518519E-3</v>
      </c>
      <c r="J403" s="115">
        <f t="shared" si="306"/>
        <v>2.5</v>
      </c>
      <c r="K403" s="86">
        <f>IF(J403=0,0,IF(B403="F",VLOOKUP(I403,Barem!$G$2:$H$11,2,1),VLOOKUP(I403,Barem!$G$12:$H$21,2,1)))</f>
        <v>1</v>
      </c>
      <c r="L403" s="119" t="s">
        <v>110</v>
      </c>
      <c r="M403" s="14">
        <f t="shared" si="307"/>
        <v>0.25</v>
      </c>
      <c r="N403" s="14">
        <f t="shared" si="308"/>
        <v>0.75</v>
      </c>
      <c r="O403" s="55">
        <f t="shared" si="309"/>
        <v>0</v>
      </c>
      <c r="P403" s="31">
        <f>IF(D403&gt;21,VLOOKUP(D403,Barem!$S$1:$T$141,2,1),0)</f>
        <v>0</v>
      </c>
      <c r="Q403" s="31">
        <f>IF(D403&lt;1.609,0,IF(B403="F",VLOOKUP(I403,Barem!$W$2:$Y$13,2,1),VLOOKUP(I403,Barem!$W$14:$Y$25,2,1)))</f>
        <v>0</v>
      </c>
      <c r="R403" s="31">
        <f>VLOOKUP(A403,Participanti!A:C,3,0)</f>
        <v>0</v>
      </c>
      <c r="S403" s="25">
        <f t="shared" si="310"/>
        <v>1.375</v>
      </c>
      <c r="T403" s="95">
        <v>44415</v>
      </c>
      <c r="U403" s="13">
        <f t="shared" si="296"/>
        <v>1</v>
      </c>
      <c r="V403" s="86" t="str">
        <f>VLOOKUP(A403,Data_echipe!A:U,21,0)</f>
        <v>UltrașiiSYR</v>
      </c>
      <c r="X403" s="27">
        <f t="shared" si="295"/>
        <v>1</v>
      </c>
    </row>
    <row r="404" spans="1:24" x14ac:dyDescent="0.25">
      <c r="A404" s="73" t="s">
        <v>102</v>
      </c>
      <c r="B404" s="86" t="str">
        <f>VLOOKUP(A404,Participanti!A:B,2,0)</f>
        <v>M</v>
      </c>
      <c r="C404" s="74">
        <v>13</v>
      </c>
      <c r="D404" s="75">
        <v>19.93</v>
      </c>
      <c r="E404" s="76">
        <v>0.10326388888888889</v>
      </c>
      <c r="F404" s="76">
        <v>0.10813657407407407</v>
      </c>
      <c r="G404" s="144">
        <f t="shared" si="304"/>
        <v>0.10570023148148147</v>
      </c>
      <c r="H404" s="77">
        <v>1313</v>
      </c>
      <c r="I404" s="17">
        <f t="shared" si="305"/>
        <v>5.3035740833658543E-3</v>
      </c>
      <c r="J404" s="115">
        <f t="shared" si="306"/>
        <v>4.7452380952380953</v>
      </c>
      <c r="K404" s="86">
        <f>IF(J404=0,0,IF(B404="F",VLOOKUP(I404,Barem!$G$2:$H$11,2,1),VLOOKUP(I404,Barem!$G$12:$H$21,2,1)))</f>
        <v>1</v>
      </c>
      <c r="L404" s="74" t="str">
        <f>VLOOKUP(C404,Barem!L:Q,6,0)</f>
        <v>D</v>
      </c>
      <c r="M404" s="14">
        <f t="shared" si="307"/>
        <v>0.75</v>
      </c>
      <c r="N404" s="14">
        <f t="shared" si="308"/>
        <v>0.25</v>
      </c>
      <c r="O404" s="55">
        <f t="shared" si="309"/>
        <v>0.8753333333333333</v>
      </c>
      <c r="P404" s="31">
        <f>IF(D404&gt;21,VLOOKUP(D404,Barem!$S$1:$T$141,2,1),0)</f>
        <v>0</v>
      </c>
      <c r="Q404" s="31">
        <f>IF(D404&lt;1.609,0,IF(B404="F",VLOOKUP(I404,Barem!$W$2:$Y$13,2,1),VLOOKUP(I404,Barem!$W$14:$Y$25,2,1)))</f>
        <v>0</v>
      </c>
      <c r="R404" s="31">
        <f>VLOOKUP(A404,Participanti!A:C,3,0)</f>
        <v>0</v>
      </c>
      <c r="S404" s="25">
        <f t="shared" si="310"/>
        <v>4.6842619047619047</v>
      </c>
      <c r="T404" s="95">
        <v>44415</v>
      </c>
      <c r="U404" s="13">
        <f t="shared" si="296"/>
        <v>1</v>
      </c>
      <c r="V404" s="86" t="str">
        <f>VLOOKUP(A404,Data_echipe!A:U,21,0)</f>
        <v>Flower power</v>
      </c>
      <c r="X404" s="27">
        <f t="shared" si="295"/>
        <v>1</v>
      </c>
    </row>
    <row r="405" spans="1:24" x14ac:dyDescent="0.25">
      <c r="A405" s="73" t="s">
        <v>66</v>
      </c>
      <c r="B405" s="86" t="str">
        <f>VLOOKUP(A405,Participanti!A:B,2,0)</f>
        <v>F</v>
      </c>
      <c r="C405" s="74">
        <v>13</v>
      </c>
      <c r="D405" s="75">
        <v>8.18</v>
      </c>
      <c r="E405" s="76">
        <v>4.1006944444444443E-2</v>
      </c>
      <c r="F405" s="76">
        <v>5.3217592592592594E-2</v>
      </c>
      <c r="G405" s="144">
        <f t="shared" si="304"/>
        <v>4.7112268518518519E-2</v>
      </c>
      <c r="H405" s="77">
        <v>0</v>
      </c>
      <c r="I405" s="17">
        <f t="shared" si="305"/>
        <v>5.7594460291587437E-3</v>
      </c>
      <c r="J405" s="115">
        <f t="shared" si="306"/>
        <v>2.0449999999999999</v>
      </c>
      <c r="K405" s="86">
        <f>IF(J405=0,0,IF(B405="F",VLOOKUP(I405,Barem!$G$2:$H$11,2,1),VLOOKUP(I405,Barem!$G$12:$H$21,2,1)))</f>
        <v>1</v>
      </c>
      <c r="L405" s="74" t="str">
        <f>VLOOKUP(C405,Barem!L:Q,6,0)</f>
        <v>D</v>
      </c>
      <c r="M405" s="14">
        <f t="shared" si="307"/>
        <v>0.75</v>
      </c>
      <c r="N405" s="14">
        <f t="shared" si="308"/>
        <v>0.25</v>
      </c>
      <c r="O405" s="55">
        <f t="shared" si="309"/>
        <v>0</v>
      </c>
      <c r="P405" s="31">
        <f>IF(D405&gt;21,VLOOKUP(D405,Barem!$S$1:$T$141,2,1),0)</f>
        <v>0</v>
      </c>
      <c r="Q405" s="31">
        <f>IF(D405&lt;1.609,0,IF(B405="F",VLOOKUP(I405,Barem!$W$2:$Y$13,2,1),VLOOKUP(I405,Barem!$W$14:$Y$25,2,1)))</f>
        <v>0</v>
      </c>
      <c r="R405" s="31">
        <f>VLOOKUP(A405,Participanti!A:C,3,0)</f>
        <v>0.7</v>
      </c>
      <c r="S405" s="25">
        <f t="shared" si="310"/>
        <v>2.4837499999999997</v>
      </c>
      <c r="T405" s="95">
        <v>44410</v>
      </c>
      <c r="U405" s="13">
        <f t="shared" si="296"/>
        <v>1</v>
      </c>
      <c r="V405" s="86" t="str">
        <f>VLOOKUP(A405,Data_echipe!A:U,21,0)</f>
        <v>Flower power</v>
      </c>
      <c r="X405" s="27">
        <f t="shared" si="295"/>
        <v>1</v>
      </c>
    </row>
    <row r="406" spans="1:24" x14ac:dyDescent="0.25">
      <c r="A406" s="73" t="s">
        <v>81</v>
      </c>
      <c r="B406" s="86" t="str">
        <f>VLOOKUP(A406,Participanti!A:B,2,0)</f>
        <v>M</v>
      </c>
      <c r="C406" s="74">
        <v>13</v>
      </c>
      <c r="D406" s="75">
        <v>21.12</v>
      </c>
      <c r="E406" s="76">
        <v>8.8159722222222223E-2</v>
      </c>
      <c r="F406" s="76">
        <v>8.925925925925926E-2</v>
      </c>
      <c r="G406" s="144">
        <f t="shared" ref="G406" si="311">AVERAGE(E406:F406)</f>
        <v>8.8709490740740748E-2</v>
      </c>
      <c r="H406" s="77">
        <v>38</v>
      </c>
      <c r="I406" s="17">
        <f t="shared" ref="I406" si="312">G406/D406</f>
        <v>4.2002599782547702E-3</v>
      </c>
      <c r="J406" s="115">
        <f t="shared" ref="J406" si="313">IF(B406="F",IF(D406&lt;2.5,0,IF(D406&gt;19.99,5,D406/4)),IF(D406&lt;3,0, IF(D406&gt;20.99,5,D406/4.2)))</f>
        <v>5</v>
      </c>
      <c r="K406" s="86">
        <f>IF(J406=0,0,IF(B406="F",VLOOKUP(I406,Barem!$G$2:$H$11,2,1),VLOOKUP(I406,Barem!$G$12:$H$21,2,1)))</f>
        <v>1</v>
      </c>
      <c r="L406" s="74" t="str">
        <f>VLOOKUP(C406,Barem!L:Q,6,0)</f>
        <v>D</v>
      </c>
      <c r="M406" s="14">
        <f t="shared" ref="M406" si="314">IF(OR(L406="P1",L406="P2",L406="P3"),"",IF(C406=15,0.5,IF(L406="D",0.75,0.25)))</f>
        <v>0.75</v>
      </c>
      <c r="N406" s="14">
        <f t="shared" ref="N406" si="315">IF(OR(L406="P1",L406="P2",L406="P3"),"",IF(C406=15,0.5,IF(L406="V",0.75,0.25)))</f>
        <v>0.25</v>
      </c>
      <c r="O406" s="55">
        <f t="shared" ref="O406" si="316">IF(H406&lt;-49,H406/1500,IF(H406&gt;99,H406/1500,0))</f>
        <v>0</v>
      </c>
      <c r="P406" s="31">
        <f>IF(D406&gt;21,VLOOKUP(D406,Barem!$S$1:$T$141,2,1),0)</f>
        <v>0</v>
      </c>
      <c r="Q406" s="31">
        <f>IF(D406&lt;1.609,0,IF(B406="F",VLOOKUP(I406,Barem!$W$2:$Y$13,2,1),VLOOKUP(I406,Barem!$W$14:$Y$25,2,1)))</f>
        <v>0</v>
      </c>
      <c r="R406" s="31">
        <f>VLOOKUP(A406,Participanti!A:C,3,0)</f>
        <v>0</v>
      </c>
      <c r="S406" s="25">
        <f t="shared" ref="S406" si="317">J406*M406+K406*N406+O406+P406+Q406+R406</f>
        <v>4</v>
      </c>
      <c r="T406" s="95">
        <v>44415</v>
      </c>
      <c r="U406" s="13">
        <f t="shared" si="296"/>
        <v>1</v>
      </c>
      <c r="V406" s="86" t="str">
        <f>VLOOKUP(A406,Data_echipe!A:U,21,0)</f>
        <v>Flower power</v>
      </c>
      <c r="X406" s="27">
        <f t="shared" si="295"/>
        <v>1</v>
      </c>
    </row>
    <row r="407" spans="1:24" x14ac:dyDescent="0.25">
      <c r="A407" s="73" t="s">
        <v>52</v>
      </c>
      <c r="B407" s="86" t="str">
        <f>VLOOKUP(A407,Participanti!A:B,2,0)</f>
        <v>M</v>
      </c>
      <c r="C407" s="74">
        <v>13</v>
      </c>
      <c r="D407" s="75">
        <v>16.23</v>
      </c>
      <c r="E407" s="76">
        <v>7.5671296296296306E-2</v>
      </c>
      <c r="F407" s="76">
        <v>7.7256944444444434E-2</v>
      </c>
      <c r="G407" s="144">
        <f t="shared" ref="G407" si="318">AVERAGE(E407:F407)</f>
        <v>7.646412037037037E-2</v>
      </c>
      <c r="H407" s="77">
        <v>428</v>
      </c>
      <c r="I407" s="17">
        <f t="shared" ref="I407" si="319">G407/D407</f>
        <v>4.7112828324319391E-3</v>
      </c>
      <c r="J407" s="115">
        <f t="shared" ref="J407" si="320">IF(B407="F",IF(D407&lt;2.5,0,IF(D407&gt;19.99,5,D407/4)),IF(D407&lt;3,0, IF(D407&gt;20.99,5,D407/4.2)))</f>
        <v>3.8642857142857143</v>
      </c>
      <c r="K407" s="86">
        <f>IF(J407=0,0,IF(B407="F",VLOOKUP(I407,Barem!$G$2:$H$11,2,1),VLOOKUP(I407,Barem!$G$12:$H$21,2,1)))</f>
        <v>1</v>
      </c>
      <c r="L407" s="74" t="str">
        <f>VLOOKUP(C407,Barem!L:Q,6,0)</f>
        <v>D</v>
      </c>
      <c r="M407" s="14">
        <f t="shared" ref="M407" si="321">IF(OR(L407="P1",L407="P2",L407="P3"),"",IF(C407=15,0.5,IF(L407="D",0.75,0.25)))</f>
        <v>0.75</v>
      </c>
      <c r="N407" s="14">
        <f t="shared" ref="N407" si="322">IF(OR(L407="P1",L407="P2",L407="P3"),"",IF(C407=15,0.5,IF(L407="V",0.75,0.25)))</f>
        <v>0.25</v>
      </c>
      <c r="O407" s="55">
        <f t="shared" ref="O407" si="323">IF(H407&lt;-49,H407/1500,IF(H407&gt;99,H407/1500,0))</f>
        <v>0.28533333333333333</v>
      </c>
      <c r="P407" s="31">
        <f>IF(D407&gt;21,VLOOKUP(D407,Barem!$S$1:$T$141,2,1),0)</f>
        <v>0</v>
      </c>
      <c r="Q407" s="31">
        <f>IF(D407&lt;1.609,0,IF(B407="F",VLOOKUP(I407,Barem!$W$2:$Y$13,2,1),VLOOKUP(I407,Barem!$W$14:$Y$25,2,1)))</f>
        <v>0</v>
      </c>
      <c r="R407" s="31">
        <f>VLOOKUP(A407,Participanti!A:C,3,0)</f>
        <v>0</v>
      </c>
      <c r="S407" s="25">
        <f t="shared" ref="S407" si="324">J407*M407+K407*N407+O407+P407+Q407+R407</f>
        <v>3.4335476190476193</v>
      </c>
      <c r="T407" s="95">
        <v>44415</v>
      </c>
      <c r="U407" s="13">
        <f t="shared" si="296"/>
        <v>1</v>
      </c>
      <c r="V407" s="86" t="e">
        <f>VLOOKUP(A407,Data_echipe!A:U,21,0)</f>
        <v>#N/A</v>
      </c>
      <c r="X407" s="27">
        <f t="shared" si="295"/>
        <v>1</v>
      </c>
    </row>
    <row r="408" spans="1:24" x14ac:dyDescent="0.25">
      <c r="A408" s="73" t="s">
        <v>60</v>
      </c>
      <c r="B408" s="86" t="str">
        <f>VLOOKUP(A408,Participanti!A:B,2,0)</f>
        <v>M</v>
      </c>
      <c r="C408" s="74">
        <v>13</v>
      </c>
      <c r="D408" s="75">
        <v>10.02</v>
      </c>
      <c r="E408" s="76">
        <v>4.7384259259259258E-2</v>
      </c>
      <c r="F408" s="76">
        <v>4.8182870370370369E-2</v>
      </c>
      <c r="G408" s="144">
        <f t="shared" ref="G408" si="325">AVERAGE(E408:F408)</f>
        <v>4.7783564814814813E-2</v>
      </c>
      <c r="H408" s="77">
        <v>0</v>
      </c>
      <c r="I408" s="17">
        <f t="shared" ref="I408" si="326">G408/D408</f>
        <v>4.7688188437938935E-3</v>
      </c>
      <c r="J408" s="115">
        <f t="shared" ref="J408" si="327">IF(B408="F",IF(D408&lt;2.5,0,IF(D408&gt;19.99,5,D408/4)),IF(D408&lt;3,0, IF(D408&gt;20.99,5,D408/4.2)))</f>
        <v>2.3857142857142857</v>
      </c>
      <c r="K408" s="86">
        <f>IF(J408=0,0,IF(B408="F",VLOOKUP(I408,Barem!$G$2:$H$11,2,1),VLOOKUP(I408,Barem!$G$12:$H$21,2,1)))</f>
        <v>1</v>
      </c>
      <c r="L408" s="74" t="str">
        <f>VLOOKUP(C408,Barem!L:Q,6,0)</f>
        <v>D</v>
      </c>
      <c r="M408" s="14">
        <f t="shared" ref="M408" si="328">IF(OR(L408="P1",L408="P2",L408="P3"),"",IF(C408=15,0.5,IF(L408="D",0.75,0.25)))</f>
        <v>0.75</v>
      </c>
      <c r="N408" s="14">
        <f t="shared" ref="N408" si="329">IF(OR(L408="P1",L408="P2",L408="P3"),"",IF(C408=15,0.5,IF(L408="V",0.75,0.25)))</f>
        <v>0.25</v>
      </c>
      <c r="O408" s="55">
        <f t="shared" ref="O408" si="330">IF(H408&lt;-49,H408/1500,IF(H408&gt;99,H408/1500,0))</f>
        <v>0</v>
      </c>
      <c r="P408" s="31">
        <f>IF(D408&gt;21,VLOOKUP(D408,Barem!$S$1:$T$141,2,1),0)</f>
        <v>0</v>
      </c>
      <c r="Q408" s="31">
        <f>IF(D408&lt;1.609,0,IF(B408="F",VLOOKUP(I408,Barem!$W$2:$Y$13,2,1),VLOOKUP(I408,Barem!$W$14:$Y$25,2,1)))</f>
        <v>0</v>
      </c>
      <c r="R408" s="31">
        <f>VLOOKUP(A408,Participanti!A:C,3,0)</f>
        <v>0</v>
      </c>
      <c r="S408" s="25">
        <f t="shared" ref="S408" si="331">J408*M408+K408*N408+O408+P408+Q408+R408</f>
        <v>2.0392857142857141</v>
      </c>
      <c r="T408" s="95">
        <v>44414</v>
      </c>
      <c r="U408" s="13">
        <f t="shared" si="296"/>
        <v>1</v>
      </c>
      <c r="V408" s="86" t="e">
        <f>VLOOKUP(A408,Data_echipe!A:U,21,0)</f>
        <v>#N/A</v>
      </c>
      <c r="X408" s="27">
        <f t="shared" si="295"/>
        <v>1</v>
      </c>
    </row>
    <row r="409" spans="1:24" x14ac:dyDescent="0.25">
      <c r="A409" s="73" t="s">
        <v>220</v>
      </c>
      <c r="B409" s="86" t="str">
        <f>VLOOKUP(A409,Participanti!A:B,2,0)</f>
        <v>M</v>
      </c>
      <c r="C409" s="74">
        <v>13</v>
      </c>
      <c r="D409" s="75">
        <v>34.520000000000003</v>
      </c>
      <c r="E409" s="76">
        <v>0.17711805555555557</v>
      </c>
      <c r="F409" s="76">
        <v>0.18274305555555556</v>
      </c>
      <c r="G409" s="144">
        <f t="shared" si="304"/>
        <v>0.17993055555555557</v>
      </c>
      <c r="H409" s="77">
        <v>2205</v>
      </c>
      <c r="I409" s="17">
        <f t="shared" si="305"/>
        <v>5.2123567658040422E-3</v>
      </c>
      <c r="J409" s="115">
        <f t="shared" si="306"/>
        <v>5</v>
      </c>
      <c r="K409" s="86">
        <f>IF(J409=0,0,IF(B409="F",VLOOKUP(I409,Barem!$G$2:$H$11,2,1),VLOOKUP(I409,Barem!$G$12:$H$21,2,1)))</f>
        <v>1</v>
      </c>
      <c r="L409" s="74" t="str">
        <f>VLOOKUP(C409,Barem!L:Q,6,0)</f>
        <v>D</v>
      </c>
      <c r="M409" s="14">
        <f t="shared" si="307"/>
        <v>0.75</v>
      </c>
      <c r="N409" s="14">
        <f t="shared" si="308"/>
        <v>0.25</v>
      </c>
      <c r="O409" s="55">
        <f t="shared" si="309"/>
        <v>1.47</v>
      </c>
      <c r="P409" s="31">
        <f>IF(D409&gt;21,VLOOKUP(D409,Barem!$S$1:$T$141,2,1),0)</f>
        <v>0.6</v>
      </c>
      <c r="Q409" s="31">
        <f>IF(D409&lt;1.609,0,IF(B409="F",VLOOKUP(I409,Barem!$W$2:$Y$13,2,1),VLOOKUP(I409,Barem!$W$14:$Y$25,2,1)))</f>
        <v>0</v>
      </c>
      <c r="R409" s="31">
        <f>VLOOKUP(A409,Participanti!A:C,3,0)</f>
        <v>0</v>
      </c>
      <c r="S409" s="25">
        <f t="shared" si="310"/>
        <v>6.0699999999999994</v>
      </c>
      <c r="T409" s="95">
        <v>44415</v>
      </c>
      <c r="U409" s="13">
        <f t="shared" si="296"/>
        <v>1</v>
      </c>
      <c r="V409" s="86" t="e">
        <f>VLOOKUP(A409,Data_echipe!A:U,21,0)</f>
        <v>#N/A</v>
      </c>
      <c r="X409" s="27">
        <f t="shared" si="295"/>
        <v>1</v>
      </c>
    </row>
    <row r="410" spans="1:24" x14ac:dyDescent="0.25">
      <c r="A410" s="73" t="s">
        <v>128</v>
      </c>
      <c r="B410" s="86" t="str">
        <f>VLOOKUP(A410,Participanti!A:B,2,0)</f>
        <v>M</v>
      </c>
      <c r="C410" s="74">
        <v>13</v>
      </c>
      <c r="D410" s="75">
        <v>14.01</v>
      </c>
      <c r="E410" s="76">
        <v>4.7094907407407405E-2</v>
      </c>
      <c r="F410" s="76">
        <v>4.7152777777777773E-2</v>
      </c>
      <c r="G410" s="144">
        <f t="shared" si="304"/>
        <v>4.7123842592592585E-2</v>
      </c>
      <c r="H410" s="77">
        <v>20</v>
      </c>
      <c r="I410" s="17">
        <f t="shared" si="305"/>
        <v>3.3635861950458662E-3</v>
      </c>
      <c r="J410" s="115">
        <f t="shared" si="306"/>
        <v>3.3357142857142854</v>
      </c>
      <c r="K410" s="86">
        <f>IF(J410=0,0,IF(B410="F",VLOOKUP(I410,Barem!$G$2:$H$11,2,1),VLOOKUP(I410,Barem!$G$12:$H$21,2,1)))</f>
        <v>3</v>
      </c>
      <c r="L410" s="74" t="str">
        <f>VLOOKUP(C410,Barem!L:Q,6,0)</f>
        <v>D</v>
      </c>
      <c r="M410" s="14">
        <f t="shared" si="307"/>
        <v>0.75</v>
      </c>
      <c r="N410" s="14">
        <f t="shared" si="308"/>
        <v>0.25</v>
      </c>
      <c r="O410" s="55">
        <f t="shared" si="309"/>
        <v>0</v>
      </c>
      <c r="P410" s="31">
        <f>IF(D410&gt;21,VLOOKUP(D410,Barem!$S$1:$T$141,2,1),0)</f>
        <v>0</v>
      </c>
      <c r="Q410" s="31">
        <f>IF(D410&lt;1.609,0,IF(B410="F",VLOOKUP(I410,Barem!$W$2:$Y$13,2,1),VLOOKUP(I410,Barem!$W$14:$Y$25,2,1)))</f>
        <v>0</v>
      </c>
      <c r="R410" s="31">
        <f>VLOOKUP(A410,Participanti!A:C,3,0)</f>
        <v>0</v>
      </c>
      <c r="S410" s="25">
        <f t="shared" si="310"/>
        <v>3.2517857142857141</v>
      </c>
      <c r="T410" s="95">
        <v>44416</v>
      </c>
      <c r="U410" s="13">
        <f t="shared" si="296"/>
        <v>1</v>
      </c>
      <c r="V410" s="86" t="str">
        <f>VLOOKUP(A410,Data_echipe!A:U,21,0)</f>
        <v>Flower power</v>
      </c>
      <c r="X410" s="27">
        <f t="shared" si="295"/>
        <v>1</v>
      </c>
    </row>
    <row r="411" spans="1:24" x14ac:dyDescent="0.25">
      <c r="A411" s="73" t="s">
        <v>65</v>
      </c>
      <c r="B411" s="86" t="str">
        <f>VLOOKUP(A411,Participanti!A:B,2,0)</f>
        <v>M</v>
      </c>
      <c r="C411" s="74">
        <v>13</v>
      </c>
      <c r="D411" s="75">
        <v>71.150000000000006</v>
      </c>
      <c r="E411" s="76">
        <v>0.55833333333333335</v>
      </c>
      <c r="F411" s="76">
        <v>0.67480324074074083</v>
      </c>
      <c r="G411" s="144">
        <f t="shared" si="304"/>
        <v>0.61656828703703703</v>
      </c>
      <c r="H411" s="77">
        <v>4774</v>
      </c>
      <c r="I411" s="17">
        <f t="shared" si="305"/>
        <v>8.6657524530855522E-3</v>
      </c>
      <c r="J411" s="115">
        <f t="shared" si="306"/>
        <v>5</v>
      </c>
      <c r="K411" s="86">
        <f>IF(J411=0,0,IF(B411="F",VLOOKUP(I411,Barem!$G$2:$H$11,2,1),VLOOKUP(I411,Barem!$G$12:$H$21,2,1)))</f>
        <v>0</v>
      </c>
      <c r="L411" s="74" t="str">
        <f>VLOOKUP(C411,Barem!L:Q,6,0)</f>
        <v>D</v>
      </c>
      <c r="M411" s="14">
        <f t="shared" si="307"/>
        <v>0.75</v>
      </c>
      <c r="N411" s="14">
        <f t="shared" si="308"/>
        <v>0.25</v>
      </c>
      <c r="O411" s="55">
        <f t="shared" si="309"/>
        <v>3.1826666666666665</v>
      </c>
      <c r="P411" s="31">
        <f>IF(D411&gt;21,VLOOKUP(D411,Barem!$S$1:$T$141,2,1),0)</f>
        <v>2.5</v>
      </c>
      <c r="Q411" s="31">
        <f>IF(D411&lt;1.609,0,IF(B411="F",VLOOKUP(I411,Barem!$W$2:$Y$13,2,1),VLOOKUP(I411,Barem!$W$14:$Y$25,2,1)))</f>
        <v>0</v>
      </c>
      <c r="R411" s="31">
        <f>VLOOKUP(A411,Participanti!A:C,3,0)</f>
        <v>0</v>
      </c>
      <c r="S411" s="25">
        <f t="shared" si="310"/>
        <v>9.4326666666666661</v>
      </c>
      <c r="T411" s="95">
        <v>44415</v>
      </c>
      <c r="U411" s="13">
        <f t="shared" si="296"/>
        <v>1</v>
      </c>
      <c r="V411" s="86" t="str">
        <f>VLOOKUP(A411,Data_echipe!A:U,21,0)</f>
        <v>UltrașiiSYR</v>
      </c>
      <c r="X411" s="27">
        <f t="shared" si="295"/>
        <v>0</v>
      </c>
    </row>
    <row r="412" spans="1:24" x14ac:dyDescent="0.25">
      <c r="A412" s="73" t="s">
        <v>132</v>
      </c>
      <c r="B412" s="86" t="str">
        <f>VLOOKUP(A412,Participanti!A:B,2,0)</f>
        <v>M</v>
      </c>
      <c r="C412" s="74">
        <v>13</v>
      </c>
      <c r="D412" s="75">
        <v>6.22</v>
      </c>
      <c r="E412" s="76">
        <v>1.5532407407407406E-2</v>
      </c>
      <c r="F412" s="76">
        <v>1.5532407407407406E-2</v>
      </c>
      <c r="G412" s="144">
        <f t="shared" si="304"/>
        <v>1.5532407407407406E-2</v>
      </c>
      <c r="H412" s="77">
        <v>0</v>
      </c>
      <c r="I412" s="17">
        <f t="shared" si="305"/>
        <v>2.497171608907943E-3</v>
      </c>
      <c r="J412" s="115">
        <f t="shared" si="306"/>
        <v>1.4809523809523808</v>
      </c>
      <c r="K412" s="86">
        <f>IF(J412=0,0,IF(B412="F",VLOOKUP(I412,Barem!$G$2:$H$11,2,1),VLOOKUP(I412,Barem!$G$12:$H$21,2,1)))</f>
        <v>5</v>
      </c>
      <c r="L412" s="119" t="s">
        <v>110</v>
      </c>
      <c r="M412" s="14">
        <f t="shared" si="307"/>
        <v>0.25</v>
      </c>
      <c r="N412" s="14">
        <f t="shared" si="308"/>
        <v>0.75</v>
      </c>
      <c r="O412" s="55">
        <f t="shared" si="309"/>
        <v>0</v>
      </c>
      <c r="P412" s="31">
        <f>IF(D412&gt;21,VLOOKUP(D412,Barem!$S$1:$T$141,2,1),0)</f>
        <v>0</v>
      </c>
      <c r="Q412" s="31">
        <f>IF(D412&lt;1.609,0,IF(B412="F",VLOOKUP(I412,Barem!$W$2:$Y$13,2,1),VLOOKUP(I412,Barem!$W$14:$Y$25,2,1)))</f>
        <v>2.1</v>
      </c>
      <c r="R412" s="31">
        <f>VLOOKUP(A412,Participanti!A:C,3,0)</f>
        <v>0</v>
      </c>
      <c r="S412" s="25">
        <f t="shared" si="310"/>
        <v>6.2202380952380949</v>
      </c>
      <c r="T412" s="95">
        <v>44416</v>
      </c>
      <c r="U412" s="13">
        <f t="shared" si="296"/>
        <v>1</v>
      </c>
      <c r="V412" s="86" t="str">
        <f>VLOOKUP(A412,Data_echipe!A:U,21,0)</f>
        <v>Flower power</v>
      </c>
      <c r="X412" s="27">
        <f t="shared" si="295"/>
        <v>1</v>
      </c>
    </row>
    <row r="413" spans="1:24" x14ac:dyDescent="0.25">
      <c r="A413" s="73" t="s">
        <v>111</v>
      </c>
      <c r="B413" s="86" t="str">
        <f>VLOOKUP(A413,Participanti!A:B,2,0)</f>
        <v>M</v>
      </c>
      <c r="C413" s="74">
        <v>13</v>
      </c>
      <c r="D413" s="75">
        <v>24.3</v>
      </c>
      <c r="E413" s="76">
        <v>8.6354166666666662E-2</v>
      </c>
      <c r="F413" s="76">
        <v>9.2789351851851845E-2</v>
      </c>
      <c r="G413" s="144">
        <f t="shared" si="304"/>
        <v>8.9571759259259254E-2</v>
      </c>
      <c r="H413" s="77">
        <v>31</v>
      </c>
      <c r="I413" s="17">
        <f t="shared" si="305"/>
        <v>3.6860806279530554E-3</v>
      </c>
      <c r="J413" s="115">
        <f t="shared" si="306"/>
        <v>5</v>
      </c>
      <c r="K413" s="86">
        <f>IF(J413=0,0,IF(B413="F",VLOOKUP(I413,Barem!$G$2:$H$11,2,1),VLOOKUP(I413,Barem!$G$12:$H$21,2,1)))</f>
        <v>2</v>
      </c>
      <c r="L413" s="74" t="str">
        <f>VLOOKUP(C413,Barem!L:Q,6,0)</f>
        <v>D</v>
      </c>
      <c r="M413" s="14">
        <f t="shared" si="307"/>
        <v>0.75</v>
      </c>
      <c r="N413" s="14">
        <f t="shared" si="308"/>
        <v>0.25</v>
      </c>
      <c r="O413" s="55">
        <f t="shared" si="309"/>
        <v>0</v>
      </c>
      <c r="P413" s="31">
        <f>IF(D413&gt;21,VLOOKUP(D413,Barem!$S$1:$T$141,2,1),0)</f>
        <v>0.1</v>
      </c>
      <c r="Q413" s="31">
        <f>IF(D413&lt;1.609,0,IF(B413="F",VLOOKUP(I413,Barem!$W$2:$Y$13,2,1),VLOOKUP(I413,Barem!$W$14:$Y$25,2,1)))</f>
        <v>0</v>
      </c>
      <c r="R413" s="31">
        <f>VLOOKUP(A413,Participanti!A:C,3,0)</f>
        <v>0</v>
      </c>
      <c r="S413" s="25">
        <f t="shared" si="310"/>
        <v>4.3499999999999996</v>
      </c>
      <c r="T413" s="95">
        <v>44415</v>
      </c>
      <c r="U413" s="13">
        <f t="shared" si="296"/>
        <v>1</v>
      </c>
      <c r="V413" s="86" t="str">
        <f>VLOOKUP(A413,Data_echipe!A:U,21,0)</f>
        <v>UltrașiiSYR</v>
      </c>
      <c r="X413" s="27">
        <f t="shared" si="295"/>
        <v>1</v>
      </c>
    </row>
    <row r="414" spans="1:24" x14ac:dyDescent="0.25">
      <c r="A414" s="73" t="s">
        <v>119</v>
      </c>
      <c r="B414" s="86" t="str">
        <f>VLOOKUP(A414,Participanti!A:B,2,0)</f>
        <v>M</v>
      </c>
      <c r="C414" s="74">
        <v>13</v>
      </c>
      <c r="D414" s="75">
        <v>26.14</v>
      </c>
      <c r="E414" s="76">
        <v>8.1793981481481481E-2</v>
      </c>
      <c r="F414" s="76">
        <v>8.2847222222222225E-2</v>
      </c>
      <c r="G414" s="144">
        <f t="shared" si="304"/>
        <v>8.232060185185186E-2</v>
      </c>
      <c r="H414" s="77">
        <v>42</v>
      </c>
      <c r="I414" s="17">
        <f t="shared" si="305"/>
        <v>3.1492196576836978E-3</v>
      </c>
      <c r="J414" s="115">
        <f t="shared" si="306"/>
        <v>5</v>
      </c>
      <c r="K414" s="86">
        <f>IF(J414=0,0,IF(B414="F",VLOOKUP(I414,Barem!$G$2:$H$11,2,1),VLOOKUP(I414,Barem!$G$12:$H$21,2,1)))</f>
        <v>3.5</v>
      </c>
      <c r="L414" s="74" t="str">
        <f>VLOOKUP(C414,Barem!L:Q,6,0)</f>
        <v>D</v>
      </c>
      <c r="M414" s="14">
        <f t="shared" si="307"/>
        <v>0.75</v>
      </c>
      <c r="N414" s="14">
        <f t="shared" si="308"/>
        <v>0.25</v>
      </c>
      <c r="O414" s="55">
        <f t="shared" si="309"/>
        <v>0</v>
      </c>
      <c r="P414" s="31">
        <f>IF(D414&gt;21,VLOOKUP(D414,Barem!$S$1:$T$141,2,1),0)</f>
        <v>0.2</v>
      </c>
      <c r="Q414" s="31">
        <f>IF(D414&lt;1.609,0,IF(B414="F",VLOOKUP(I414,Barem!$W$2:$Y$13,2,1),VLOOKUP(I414,Barem!$W$14:$Y$25,2,1)))</f>
        <v>0</v>
      </c>
      <c r="R414" s="31">
        <f>VLOOKUP(A414,Participanti!A:C,3,0)</f>
        <v>0</v>
      </c>
      <c r="S414" s="25">
        <f t="shared" si="310"/>
        <v>4.8250000000000002</v>
      </c>
      <c r="T414" s="95">
        <v>44416</v>
      </c>
      <c r="U414" s="13">
        <f t="shared" si="296"/>
        <v>1</v>
      </c>
      <c r="V414" s="86" t="str">
        <f>VLOOKUP(A414,Data_echipe!A:U,21,0)</f>
        <v>Flower power</v>
      </c>
      <c r="X414" s="27">
        <f t="shared" si="295"/>
        <v>1</v>
      </c>
    </row>
    <row r="415" spans="1:24" x14ac:dyDescent="0.25">
      <c r="A415" s="73" t="s">
        <v>103</v>
      </c>
      <c r="B415" s="86" t="str">
        <f>VLOOKUP(A415,Participanti!A:B,2,0)</f>
        <v>F</v>
      </c>
      <c r="C415" s="74">
        <v>13</v>
      </c>
      <c r="D415" s="75">
        <v>10.01</v>
      </c>
      <c r="E415" s="76">
        <v>3.5891203703703703E-2</v>
      </c>
      <c r="F415" s="76">
        <v>3.9490740740740743E-2</v>
      </c>
      <c r="G415" s="144">
        <f t="shared" ref="G415" si="332">AVERAGE(E415:F415)</f>
        <v>3.7690972222222223E-2</v>
      </c>
      <c r="H415" s="77">
        <v>0</v>
      </c>
      <c r="I415" s="17">
        <f t="shared" ref="I415" si="333">G415/D415</f>
        <v>3.7653318903318905E-3</v>
      </c>
      <c r="J415" s="115">
        <f t="shared" ref="J415" si="334">IF(B415="F",IF(D415&lt;2.5,0,IF(D415&gt;19.99,5,D415/4)),IF(D415&lt;3,0, IF(D415&gt;20.99,5,D415/4.2)))</f>
        <v>2.5024999999999999</v>
      </c>
      <c r="K415" s="86">
        <f>IF(J415=0,0,IF(B415="F",VLOOKUP(I415,Barem!$G$2:$H$11,2,1),VLOOKUP(I415,Barem!$G$12:$H$21,2,1)))</f>
        <v>3</v>
      </c>
      <c r="L415" s="119" t="s">
        <v>110</v>
      </c>
      <c r="M415" s="14">
        <f t="shared" ref="M415" si="335">IF(OR(L415="P1",L415="P2",L415="P3"),"",IF(C415=15,0.5,IF(L415="D",0.75,0.25)))</f>
        <v>0.25</v>
      </c>
      <c r="N415" s="14">
        <f t="shared" ref="N415" si="336">IF(OR(L415="P1",L415="P2",L415="P3"),"",IF(C415=15,0.5,IF(L415="V",0.75,0.25)))</f>
        <v>0.75</v>
      </c>
      <c r="O415" s="55">
        <f t="shared" ref="O415" si="337">IF(H415&lt;-49,H415/1500,IF(H415&gt;99,H415/1500,0))</f>
        <v>0</v>
      </c>
      <c r="P415" s="31">
        <f>IF(D415&gt;21,VLOOKUP(D415,Barem!$S$1:$T$141,2,1),0)</f>
        <v>0</v>
      </c>
      <c r="Q415" s="31">
        <f>IF(D415&lt;1.609,0,IF(B415="F",VLOOKUP(I415,Barem!$W$2:$Y$13,2,1),VLOOKUP(I415,Barem!$W$14:$Y$25,2,1)))</f>
        <v>0</v>
      </c>
      <c r="R415" s="31">
        <f>VLOOKUP(A415,Participanti!A:C,3,0)</f>
        <v>0</v>
      </c>
      <c r="S415" s="25">
        <f t="shared" ref="S415" si="338">J415*M415+K415*N415+O415+P415+Q415+R415</f>
        <v>2.8756249999999999</v>
      </c>
      <c r="T415" s="95">
        <v>44416</v>
      </c>
      <c r="U415" s="13">
        <f t="shared" si="296"/>
        <v>1</v>
      </c>
      <c r="V415" s="86" t="str">
        <f>VLOOKUP(A415,Data_echipe!A:U,21,0)</f>
        <v>UltrașiiSYR</v>
      </c>
      <c r="X415" s="27">
        <f t="shared" si="295"/>
        <v>1</v>
      </c>
    </row>
    <row r="416" spans="1:24" x14ac:dyDescent="0.25">
      <c r="A416" s="73" t="s">
        <v>213</v>
      </c>
      <c r="B416" s="86" t="str">
        <f>VLOOKUP(A416,Participanti!A:B,2,0)</f>
        <v>F</v>
      </c>
      <c r="C416" s="74">
        <v>13</v>
      </c>
      <c r="D416" s="75">
        <v>3.87</v>
      </c>
      <c r="E416" s="76">
        <v>1.8576388888888889E-2</v>
      </c>
      <c r="F416" s="76">
        <v>2.1226851851851854E-2</v>
      </c>
      <c r="G416" s="144">
        <f t="shared" ref="G416" si="339">AVERAGE(E416:F416)</f>
        <v>1.9901620370370372E-2</v>
      </c>
      <c r="H416" s="77">
        <v>7</v>
      </c>
      <c r="I416" s="17">
        <f t="shared" ref="I416" si="340">G416/D416</f>
        <v>5.1425375634031965E-3</v>
      </c>
      <c r="J416" s="115">
        <f t="shared" ref="J416" si="341">IF(B416="F",IF(D416&lt;2.5,0,IF(D416&gt;19.99,5,D416/4)),IF(D416&lt;3,0, IF(D416&gt;20.99,5,D416/4.2)))</f>
        <v>0.96750000000000003</v>
      </c>
      <c r="K416" s="86">
        <f>IF(J416=0,0,IF(B416="F",VLOOKUP(I416,Barem!$G$2:$H$11,2,1),VLOOKUP(I416,Barem!$G$12:$H$21,2,1)))</f>
        <v>1</v>
      </c>
      <c r="L416" s="119" t="s">
        <v>110</v>
      </c>
      <c r="M416" s="14">
        <f t="shared" ref="M416" si="342">IF(OR(L416="P1",L416="P2",L416="P3"),"",IF(C416=15,0.5,IF(L416="D",0.75,0.25)))</f>
        <v>0.25</v>
      </c>
      <c r="N416" s="14">
        <f t="shared" ref="N416" si="343">IF(OR(L416="P1",L416="P2",L416="P3"),"",IF(C416=15,0.5,IF(L416="V",0.75,0.25)))</f>
        <v>0.75</v>
      </c>
      <c r="O416" s="55">
        <f t="shared" ref="O416" si="344">IF(H416&lt;-49,H416/1500,IF(H416&gt;99,H416/1500,0))</f>
        <v>0</v>
      </c>
      <c r="P416" s="31">
        <f>IF(D416&gt;21,VLOOKUP(D416,Barem!$S$1:$T$141,2,1),0)</f>
        <v>0</v>
      </c>
      <c r="Q416" s="31">
        <f>IF(D416&lt;1.609,0,IF(B416="F",VLOOKUP(I416,Barem!$W$2:$Y$13,2,1),VLOOKUP(I416,Barem!$W$14:$Y$25,2,1)))</f>
        <v>0</v>
      </c>
      <c r="R416" s="31">
        <f>VLOOKUP(A416,Participanti!A:C,3,0)</f>
        <v>0</v>
      </c>
      <c r="S416" s="25">
        <f t="shared" ref="S416" si="345">J416*M416+K416*N416+O416+P416+Q416+R416</f>
        <v>0.99187500000000006</v>
      </c>
      <c r="T416" s="95">
        <v>44411</v>
      </c>
      <c r="U416" s="13">
        <f t="shared" si="296"/>
        <v>1</v>
      </c>
      <c r="V416" s="86" t="e">
        <f>VLOOKUP(A416,Data_echipe!A:U,21,0)</f>
        <v>#N/A</v>
      </c>
      <c r="X416" s="27">
        <f t="shared" si="295"/>
        <v>1</v>
      </c>
    </row>
    <row r="417" spans="1:24" x14ac:dyDescent="0.25">
      <c r="A417" s="73" t="s">
        <v>61</v>
      </c>
      <c r="B417" s="86" t="str">
        <f>VLOOKUP(A417,Participanti!A:B,2,0)</f>
        <v>M</v>
      </c>
      <c r="C417" s="74">
        <v>13</v>
      </c>
      <c r="D417" s="75">
        <v>3.01</v>
      </c>
      <c r="E417" s="76">
        <v>8.3101851851851861E-3</v>
      </c>
      <c r="F417" s="76">
        <v>8.3101851851851861E-3</v>
      </c>
      <c r="G417" s="144">
        <f t="shared" si="304"/>
        <v>8.3101851851851861E-3</v>
      </c>
      <c r="H417" s="77">
        <v>0</v>
      </c>
      <c r="I417" s="17">
        <f t="shared" si="305"/>
        <v>2.7608588655100288E-3</v>
      </c>
      <c r="J417" s="115">
        <f t="shared" si="306"/>
        <v>0.71666666666666656</v>
      </c>
      <c r="K417" s="86">
        <f>IF(J417=0,0,IF(B417="F",VLOOKUP(I417,Barem!$G$2:$H$11,2,1),VLOOKUP(I417,Barem!$G$12:$H$21,2,1)))</f>
        <v>5</v>
      </c>
      <c r="L417" s="119" t="s">
        <v>110</v>
      </c>
      <c r="M417" s="14">
        <f t="shared" si="307"/>
        <v>0.25</v>
      </c>
      <c r="N417" s="14">
        <f t="shared" si="308"/>
        <v>0.75</v>
      </c>
      <c r="O417" s="55">
        <f t="shared" si="309"/>
        <v>0</v>
      </c>
      <c r="P417" s="31">
        <f>IF(D417&gt;21,VLOOKUP(D417,Barem!$S$1:$T$141,2,1),0)</f>
        <v>0</v>
      </c>
      <c r="Q417" s="31">
        <f>IF(D417&lt;1.609,0,IF(B417="F",VLOOKUP(I417,Barem!$W$2:$Y$13,2,1),VLOOKUP(I417,Barem!$W$14:$Y$25,2,1)))</f>
        <v>0.1</v>
      </c>
      <c r="R417" s="31">
        <f>VLOOKUP(A417,Participanti!A:C,3,0)</f>
        <v>0</v>
      </c>
      <c r="S417" s="25">
        <f t="shared" si="310"/>
        <v>4.0291666666666668</v>
      </c>
      <c r="T417" s="95">
        <v>44415</v>
      </c>
      <c r="U417" s="13">
        <f t="shared" si="296"/>
        <v>1</v>
      </c>
      <c r="V417" s="86" t="str">
        <f>VLOOKUP(A417,Data_echipe!A:U,21,0)</f>
        <v>UltrașiiSYR</v>
      </c>
      <c r="X417" s="27">
        <f t="shared" si="295"/>
        <v>1</v>
      </c>
    </row>
    <row r="418" spans="1:24" x14ac:dyDescent="0.25">
      <c r="A418" s="73" t="s">
        <v>118</v>
      </c>
      <c r="B418" s="86" t="str">
        <f>VLOOKUP(A418,Participanti!A:B,2,0)</f>
        <v>M</v>
      </c>
      <c r="C418" s="74">
        <v>13</v>
      </c>
      <c r="D418" s="75">
        <v>10.61</v>
      </c>
      <c r="E418" s="76">
        <v>3.6793981481481483E-2</v>
      </c>
      <c r="F418" s="76">
        <v>3.6793981481481483E-2</v>
      </c>
      <c r="G418" s="144">
        <f t="shared" ref="G418" si="346">AVERAGE(E418:F418)</f>
        <v>3.6793981481481483E-2</v>
      </c>
      <c r="H418" s="77">
        <v>97</v>
      </c>
      <c r="I418" s="17">
        <f t="shared" ref="I418" si="347">G418/D418</f>
        <v>3.4678587635703566E-3</v>
      </c>
      <c r="J418" s="115">
        <f t="shared" ref="J418" si="348">IF(B418="F",IF(D418&lt;2.5,0,IF(D418&gt;19.99,5,D418/4)),IF(D418&lt;3,0, IF(D418&gt;20.99,5,D418/4.2)))</f>
        <v>2.5261904761904761</v>
      </c>
      <c r="K418" s="86">
        <f>IF(J418=0,0,IF(B418="F",VLOOKUP(I418,Barem!$G$2:$H$11,2,1),VLOOKUP(I418,Barem!$G$12:$H$21,2,1)))</f>
        <v>3</v>
      </c>
      <c r="L418" s="119" t="s">
        <v>110</v>
      </c>
      <c r="M418" s="14">
        <f t="shared" ref="M418" si="349">IF(OR(L418="P1",L418="P2",L418="P3"),"",IF(C418=15,0.5,IF(L418="D",0.75,0.25)))</f>
        <v>0.25</v>
      </c>
      <c r="N418" s="14">
        <f t="shared" ref="N418" si="350">IF(OR(L418="P1",L418="P2",L418="P3"),"",IF(C418=15,0.5,IF(L418="V",0.75,0.25)))</f>
        <v>0.75</v>
      </c>
      <c r="O418" s="55">
        <f t="shared" ref="O418" si="351">IF(H418&lt;-49,H418/1500,IF(H418&gt;99,H418/1500,0))</f>
        <v>0</v>
      </c>
      <c r="P418" s="31">
        <f>IF(D418&gt;21,VLOOKUP(D418,Barem!$S$1:$T$141,2,1),0)</f>
        <v>0</v>
      </c>
      <c r="Q418" s="31">
        <f>IF(D418&lt;1.609,0,IF(B418="F",VLOOKUP(I418,Barem!$W$2:$Y$13,2,1),VLOOKUP(I418,Barem!$W$14:$Y$25,2,1)))</f>
        <v>0</v>
      </c>
      <c r="R418" s="31">
        <f>VLOOKUP(A418,Participanti!A:C,3,0)</f>
        <v>0</v>
      </c>
      <c r="S418" s="25">
        <f t="shared" ref="S418" si="352">J418*M418+K418*N418+O418+P418+Q418+R418</f>
        <v>2.8815476190476188</v>
      </c>
      <c r="T418" s="95">
        <v>44413</v>
      </c>
      <c r="U418" s="13">
        <f t="shared" si="296"/>
        <v>1</v>
      </c>
      <c r="V418" s="86" t="str">
        <f>VLOOKUP(A418,Data_echipe!A:U,21,0)</f>
        <v>UltrașiiSYR</v>
      </c>
      <c r="X418" s="27">
        <f t="shared" si="295"/>
        <v>1</v>
      </c>
    </row>
    <row r="419" spans="1:24" x14ac:dyDescent="0.25">
      <c r="A419" s="73" t="s">
        <v>50</v>
      </c>
      <c r="B419" s="86" t="str">
        <f>VLOOKUP(A419,Participanti!A:B,2,0)</f>
        <v>M</v>
      </c>
      <c r="C419" s="74">
        <v>13</v>
      </c>
      <c r="D419" s="75">
        <v>7.81</v>
      </c>
      <c r="E419" s="76">
        <v>2.7800925925925923E-2</v>
      </c>
      <c r="F419" s="76">
        <v>2.90162037037037E-2</v>
      </c>
      <c r="G419" s="144">
        <f t="shared" si="304"/>
        <v>2.840856481481481E-2</v>
      </c>
      <c r="H419" s="77">
        <v>4</v>
      </c>
      <c r="I419" s="17">
        <f t="shared" si="305"/>
        <v>3.6374602835870435E-3</v>
      </c>
      <c r="J419" s="115">
        <f t="shared" si="306"/>
        <v>1.8595238095238094</v>
      </c>
      <c r="K419" s="86">
        <f>IF(J419=0,0,IF(B419="F",VLOOKUP(I419,Barem!$G$2:$H$11,2,1),VLOOKUP(I419,Barem!$G$12:$H$21,2,1)))</f>
        <v>2.5</v>
      </c>
      <c r="L419" s="119" t="s">
        <v>110</v>
      </c>
      <c r="M419" s="14">
        <f t="shared" si="307"/>
        <v>0.25</v>
      </c>
      <c r="N419" s="14">
        <f t="shared" si="308"/>
        <v>0.75</v>
      </c>
      <c r="O419" s="55">
        <f t="shared" si="309"/>
        <v>0</v>
      </c>
      <c r="P419" s="31">
        <f>IF(D419&gt;21,VLOOKUP(D419,Barem!$S$1:$T$141,2,1),0)</f>
        <v>0</v>
      </c>
      <c r="Q419" s="31">
        <f>IF(D419&lt;1.609,0,IF(B419="F",VLOOKUP(I419,Barem!$W$2:$Y$13,2,1),VLOOKUP(I419,Barem!$W$14:$Y$25,2,1)))</f>
        <v>0</v>
      </c>
      <c r="R419" s="31">
        <f>VLOOKUP(A419,Participanti!A:C,3,0)</f>
        <v>0.4</v>
      </c>
      <c r="S419" s="25">
        <f t="shared" si="310"/>
        <v>2.7398809523809522</v>
      </c>
      <c r="T419" s="95">
        <v>44413</v>
      </c>
      <c r="U419" s="13">
        <f t="shared" si="296"/>
        <v>1</v>
      </c>
      <c r="V419" s="86" t="str">
        <f>VLOOKUP(A419,Data_echipe!A:U,21,0)</f>
        <v>UltrașiiSYR</v>
      </c>
      <c r="X419" s="27">
        <f t="shared" si="295"/>
        <v>1</v>
      </c>
    </row>
    <row r="420" spans="1:24" x14ac:dyDescent="0.25">
      <c r="A420" s="73" t="s">
        <v>157</v>
      </c>
      <c r="B420" s="86" t="str">
        <f>VLOOKUP(A420,Participanti!A:B,2,0)</f>
        <v>F</v>
      </c>
      <c r="C420" s="74">
        <v>13</v>
      </c>
      <c r="D420" s="75">
        <v>6.01</v>
      </c>
      <c r="E420" s="76">
        <v>2.0671296296296295E-2</v>
      </c>
      <c r="F420" s="76">
        <v>2.0671296296296295E-2</v>
      </c>
      <c r="G420" s="144">
        <f t="shared" si="304"/>
        <v>2.0671296296296295E-2</v>
      </c>
      <c r="H420" s="77">
        <v>20</v>
      </c>
      <c r="I420" s="17">
        <f t="shared" si="305"/>
        <v>3.4394835767547912E-3</v>
      </c>
      <c r="J420" s="115">
        <f t="shared" si="306"/>
        <v>1.5024999999999999</v>
      </c>
      <c r="K420" s="86">
        <f>IF(J420=0,0,IF(B420="F",VLOOKUP(I420,Barem!$G$2:$H$11,2,1),VLOOKUP(I420,Barem!$G$12:$H$21,2,1)))</f>
        <v>4</v>
      </c>
      <c r="L420" s="119" t="s">
        <v>110</v>
      </c>
      <c r="M420" s="14">
        <f t="shared" si="307"/>
        <v>0.25</v>
      </c>
      <c r="N420" s="14">
        <f t="shared" si="308"/>
        <v>0.75</v>
      </c>
      <c r="O420" s="55">
        <f t="shared" si="309"/>
        <v>0</v>
      </c>
      <c r="P420" s="31">
        <f>IF(D420&gt;21,VLOOKUP(D420,Barem!$S$1:$T$141,2,1),0)</f>
        <v>0</v>
      </c>
      <c r="Q420" s="31">
        <f>IF(D420&lt;1.609,0,IF(B420="F",VLOOKUP(I420,Barem!$W$2:$Y$13,2,1),VLOOKUP(I420,Barem!$W$14:$Y$25,2,1)))</f>
        <v>0</v>
      </c>
      <c r="R420" s="31">
        <f>VLOOKUP(A420,Participanti!A:C,3,0)</f>
        <v>0</v>
      </c>
      <c r="S420" s="25">
        <f t="shared" si="310"/>
        <v>3.3756249999999999</v>
      </c>
      <c r="T420" s="95">
        <v>44412</v>
      </c>
      <c r="U420" s="13">
        <f t="shared" si="296"/>
        <v>1</v>
      </c>
      <c r="V420" s="86" t="str">
        <f>VLOOKUP(A420,Data_echipe!A:U,21,0)</f>
        <v>Flower power</v>
      </c>
      <c r="X420" s="27">
        <f t="shared" si="295"/>
        <v>1</v>
      </c>
    </row>
    <row r="421" spans="1:24" x14ac:dyDescent="0.25">
      <c r="A421" s="120" t="s">
        <v>53</v>
      </c>
      <c r="B421" s="121" t="str">
        <f>VLOOKUP(A421,Participanti!A:B,2,0)</f>
        <v>M</v>
      </c>
      <c r="C421" s="122">
        <v>13</v>
      </c>
      <c r="D421" s="123">
        <v>17.02</v>
      </c>
      <c r="E421" s="124">
        <v>5.9212962962962967E-2</v>
      </c>
      <c r="F421" s="124">
        <v>6.6793981481481482E-2</v>
      </c>
      <c r="G421" s="145">
        <f t="shared" si="304"/>
        <v>6.3003472222222218E-2</v>
      </c>
      <c r="H421" s="125">
        <v>25</v>
      </c>
      <c r="I421" s="126">
        <f t="shared" si="305"/>
        <v>3.7017316229272751E-3</v>
      </c>
      <c r="J421" s="127">
        <f t="shared" si="306"/>
        <v>4.0523809523809522</v>
      </c>
      <c r="K421" s="121">
        <f>IF(J421=0,0,IF(B421="F",VLOOKUP(I421,Barem!$G$2:$H$11,2,1),VLOOKUP(I421,Barem!$G$12:$H$21,2,1)))</f>
        <v>2</v>
      </c>
      <c r="L421" s="135" t="s">
        <v>110</v>
      </c>
      <c r="M421" s="128">
        <f t="shared" si="307"/>
        <v>0.25</v>
      </c>
      <c r="N421" s="128">
        <f t="shared" si="308"/>
        <v>0.75</v>
      </c>
      <c r="O421" s="129">
        <f t="shared" si="309"/>
        <v>0</v>
      </c>
      <c r="P421" s="130">
        <f>IF(D421&gt;21,VLOOKUP(D421,Barem!$S$1:$T$141,2,1),0)</f>
        <v>0</v>
      </c>
      <c r="Q421" s="130">
        <f>IF(D421&lt;1.609,0,IF(B421="F",VLOOKUP(I421,Barem!$W$2:$Y$13,2,1),VLOOKUP(I421,Barem!$W$14:$Y$25,2,1)))</f>
        <v>0</v>
      </c>
      <c r="R421" s="130">
        <f>VLOOKUP(A421,Participanti!A:C,3,0)</f>
        <v>0</v>
      </c>
      <c r="S421" s="131">
        <f t="shared" si="310"/>
        <v>2.513095238095238</v>
      </c>
      <c r="T421" s="132">
        <v>44413</v>
      </c>
      <c r="U421" s="133">
        <f t="shared" ref="U421:U452" si="353">COUNTIFS(A:A,A421,C:C,C421)</f>
        <v>1</v>
      </c>
      <c r="V421" s="121" t="str">
        <f>VLOOKUP(A421,Data_echipe!A:U,21,0)</f>
        <v>UltrașiiSYR</v>
      </c>
      <c r="W421" s="134"/>
      <c r="X421" s="27">
        <f t="shared" si="295"/>
        <v>1</v>
      </c>
    </row>
    <row r="422" spans="1:24" x14ac:dyDescent="0.25">
      <c r="A422" s="73" t="s">
        <v>49</v>
      </c>
      <c r="B422" s="86" t="str">
        <f>VLOOKUP(A422,Participanti!A:B,2,0)</f>
        <v>M</v>
      </c>
      <c r="C422" s="74">
        <v>14</v>
      </c>
      <c r="D422" s="75">
        <v>15.41</v>
      </c>
      <c r="E422" s="76">
        <v>5.5324074074074074E-2</v>
      </c>
      <c r="F422" s="76">
        <v>5.5462962962962964E-2</v>
      </c>
      <c r="G422" s="144">
        <f>AVERAGE(E422:F422)</f>
        <v>5.5393518518518522E-2</v>
      </c>
      <c r="H422" s="77">
        <v>152</v>
      </c>
      <c r="I422" s="17">
        <f>G422/D422</f>
        <v>3.5946475352705075E-3</v>
      </c>
      <c r="J422" s="115">
        <f>IF(B422="F",IF(D422&lt;2.5,0,IF(D422&gt;19.99,5,D422/4)),IF(D422&lt;3,0, IF(D422&gt;20.99,5,D422/4.2)))</f>
        <v>3.6690476190476189</v>
      </c>
      <c r="K422" s="86">
        <f>IF(J422=0,0,IF(B422="F",VLOOKUP(I422,Barem!$G$2:$H$11,2,1),VLOOKUP(I422,Barem!$G$12:$H$21,2,1)))</f>
        <v>2.5</v>
      </c>
      <c r="L422" s="74" t="str">
        <f>VLOOKUP(C422,Barem!L:Q,6,0)</f>
        <v>V</v>
      </c>
      <c r="M422" s="14">
        <f>IF(OR(L422="P1",L422="P2",L422="P3"),"",IF(C422=15,0.5,IF(L422="D",0.75,0.25)))</f>
        <v>0.25</v>
      </c>
      <c r="N422" s="14">
        <f>IF(OR(L422="P1",L422="P2",L422="P3"),"",IF(C422=15,0.5,IF(L422="V",0.75,0.25)))</f>
        <v>0.75</v>
      </c>
      <c r="O422" s="55">
        <f>IF(H422&lt;-49,H422/1500,IF(H422&gt;99,H422/1500,0))</f>
        <v>0.10133333333333333</v>
      </c>
      <c r="P422" s="31">
        <f>IF(D422&gt;21,VLOOKUP(D422,Barem!$S$1:$T$141,2,1),0)</f>
        <v>0</v>
      </c>
      <c r="Q422" s="31">
        <f>IF(D422&lt;1.609,0,IF(B422="F",VLOOKUP(I422,Barem!$W$2:$Y$13,2,1),VLOOKUP(I422,Barem!$W$14:$Y$25,2,1)))</f>
        <v>0</v>
      </c>
      <c r="R422" s="31">
        <f>VLOOKUP(A422,Participanti!A:C,3,0)</f>
        <v>0</v>
      </c>
      <c r="S422" s="25">
        <f>J422*M422+K422*N422+O422+P422+Q422+R422</f>
        <v>2.8935952380952381</v>
      </c>
      <c r="T422" s="95">
        <v>44419</v>
      </c>
      <c r="U422" s="13">
        <f t="shared" si="353"/>
        <v>1</v>
      </c>
      <c r="V422" s="86" t="str">
        <f>VLOOKUP(A422,Data_echipe!A:U,21,0)</f>
        <v>Flower power</v>
      </c>
      <c r="W422" s="27" t="s">
        <v>347</v>
      </c>
      <c r="X422" s="27">
        <f t="shared" si="295"/>
        <v>1</v>
      </c>
    </row>
    <row r="423" spans="1:24" x14ac:dyDescent="0.25">
      <c r="A423" s="73" t="s">
        <v>51</v>
      </c>
      <c r="B423" s="86" t="str">
        <f>VLOOKUP(A423,Participanti!A:B,2,0)</f>
        <v>M</v>
      </c>
      <c r="C423" s="74">
        <v>14</v>
      </c>
      <c r="D423" s="75">
        <v>37.19</v>
      </c>
      <c r="E423" s="76">
        <v>0.4428125</v>
      </c>
      <c r="F423" s="76">
        <v>0.5024305555555556</v>
      </c>
      <c r="G423" s="144">
        <f>AVERAGE(E423:F423)</f>
        <v>0.47262152777777777</v>
      </c>
      <c r="H423" s="77">
        <v>3149</v>
      </c>
      <c r="I423" s="17">
        <f>G423/D423</f>
        <v>1.2708295987571332E-2</v>
      </c>
      <c r="J423" s="115">
        <f>IF(B423="F",IF(D423&lt;2.5,0,IF(D423&gt;19.99,5,D423/4)),IF(D423&lt;3,0, IF(D423&gt;20.99,5,D423/4.2)))</f>
        <v>5</v>
      </c>
      <c r="K423" s="86">
        <f>IF(J423=0,0,IF(B423="F",VLOOKUP(I423,Barem!$G$2:$H$11,2,1),VLOOKUP(I423,Barem!$G$12:$H$21,2,1)))</f>
        <v>0</v>
      </c>
      <c r="L423" s="119" t="s">
        <v>109</v>
      </c>
      <c r="M423" s="14">
        <f>IF(OR(L423="P1",L423="P2",L423="P3"),"",IF(C423=15,0.5,IF(L423="D",0.75,0.25)))</f>
        <v>0.75</v>
      </c>
      <c r="N423" s="14">
        <f>IF(OR(L423="P1",L423="P2",L423="P3"),"",IF(C423=15,0.5,IF(L423="V",0.75,0.25)))</f>
        <v>0.25</v>
      </c>
      <c r="O423" s="55">
        <f>IF(H423&lt;-49,H423/1500,IF(H423&gt;99,H423/1500,0))</f>
        <v>2.0993333333333335</v>
      </c>
      <c r="P423" s="31">
        <f>IF(D423&gt;21,VLOOKUP(D423,Barem!$S$1:$T$141,2,1),0)</f>
        <v>0.8</v>
      </c>
      <c r="Q423" s="31">
        <f>IF(D423&lt;1.609,0,IF(B423="F",VLOOKUP(I423,Barem!$W$2:$Y$13,2,1),VLOOKUP(I423,Barem!$W$14:$Y$25,2,1)))</f>
        <v>0</v>
      </c>
      <c r="R423" s="31">
        <f>VLOOKUP(A423,Participanti!A:C,3,0)</f>
        <v>0</v>
      </c>
      <c r="S423" s="25">
        <f>J423*M423+K423*N423+O423+P423+Q423+R423</f>
        <v>6.6493333333333338</v>
      </c>
      <c r="T423" s="95">
        <v>44423</v>
      </c>
      <c r="U423" s="13">
        <f t="shared" si="353"/>
        <v>1</v>
      </c>
      <c r="V423" s="86" t="str">
        <f>VLOOKUP(A423,Data_echipe!A:U,21,0)</f>
        <v>UltrașiiSYR</v>
      </c>
      <c r="X423" s="27">
        <f t="shared" si="295"/>
        <v>0</v>
      </c>
    </row>
    <row r="424" spans="1:24" x14ac:dyDescent="0.25">
      <c r="A424" s="73" t="s">
        <v>5</v>
      </c>
      <c r="B424" s="86" t="str">
        <f>VLOOKUP(A424,Participanti!A:B,2,0)</f>
        <v>F</v>
      </c>
      <c r="C424" s="74">
        <v>14</v>
      </c>
      <c r="D424" s="75">
        <v>10.01</v>
      </c>
      <c r="E424" s="76">
        <v>3.2951388888888891E-2</v>
      </c>
      <c r="F424" s="76">
        <v>3.4293981481481481E-2</v>
      </c>
      <c r="G424" s="144">
        <f t="shared" ref="G424:G441" si="354">AVERAGE(E424:F424)</f>
        <v>3.3622685185185186E-2</v>
      </c>
      <c r="H424" s="77">
        <v>11</v>
      </c>
      <c r="I424" s="17">
        <f t="shared" ref="I424:I441" si="355">G424/D424</f>
        <v>3.3589096089096091E-3</v>
      </c>
      <c r="J424" s="115">
        <f t="shared" ref="J424:J441" si="356">IF(B424="F",IF(D424&lt;2.5,0,IF(D424&gt;19.99,5,D424/4)),IF(D424&lt;3,0, IF(D424&gt;20.99,5,D424/4.2)))</f>
        <v>2.5024999999999999</v>
      </c>
      <c r="K424" s="86">
        <f>IF(J424=0,0,IF(B424="F",VLOOKUP(I424,Barem!$G$2:$H$11,2,1),VLOOKUP(I424,Barem!$G$12:$H$21,2,1)))</f>
        <v>4</v>
      </c>
      <c r="L424" s="74" t="str">
        <f>VLOOKUP(C424,Barem!L:Q,6,0)</f>
        <v>V</v>
      </c>
      <c r="M424" s="14">
        <f t="shared" ref="M424:M441" si="357">IF(OR(L424="P1",L424="P2",L424="P3"),"",IF(C424=15,0.5,IF(L424="D",0.75,0.25)))</f>
        <v>0.25</v>
      </c>
      <c r="N424" s="14">
        <f t="shared" ref="N424:N441" si="358">IF(OR(L424="P1",L424="P2",L424="P3"),"",IF(C424=15,0.5,IF(L424="V",0.75,0.25)))</f>
        <v>0.75</v>
      </c>
      <c r="O424" s="55">
        <f t="shared" ref="O424:O441" si="359">IF(H424&lt;-49,H424/1500,IF(H424&gt;99,H424/1500,0))</f>
        <v>0</v>
      </c>
      <c r="P424" s="31">
        <f>IF(D424&gt;21,VLOOKUP(D424,Barem!$S$1:$T$141,2,1),0)</f>
        <v>0</v>
      </c>
      <c r="Q424" s="31">
        <f>IF(D424&lt;1.609,0,IF(B424="F",VLOOKUP(I424,Barem!$W$2:$Y$13,2,1),VLOOKUP(I424,Barem!$W$14:$Y$25,2,1)))</f>
        <v>0</v>
      </c>
      <c r="R424" s="31">
        <f>VLOOKUP(A424,Participanti!A:C,3,0)</f>
        <v>0</v>
      </c>
      <c r="S424" s="25">
        <f t="shared" ref="S424:S441" si="360">J424*M424+K424*N424+O424+P424+Q424+R424</f>
        <v>3.6256249999999999</v>
      </c>
      <c r="T424" s="95">
        <v>44423</v>
      </c>
      <c r="U424" s="13">
        <f t="shared" si="353"/>
        <v>1</v>
      </c>
      <c r="V424" s="86" t="str">
        <f>VLOOKUP(A424,Data_echipe!A:U,21,0)</f>
        <v>Flower power</v>
      </c>
      <c r="X424" s="27">
        <f t="shared" si="295"/>
        <v>1</v>
      </c>
    </row>
    <row r="425" spans="1:24" x14ac:dyDescent="0.25">
      <c r="A425" s="73" t="s">
        <v>307</v>
      </c>
      <c r="B425" s="86" t="str">
        <f>VLOOKUP(A425,Participanti!A:B,2,0)</f>
        <v>F</v>
      </c>
      <c r="C425" s="74">
        <v>14</v>
      </c>
      <c r="D425" s="75">
        <v>11.02</v>
      </c>
      <c r="E425" s="76">
        <v>3.3750000000000002E-2</v>
      </c>
      <c r="F425" s="76">
        <v>8.0266203703703701E-2</v>
      </c>
      <c r="G425" s="144">
        <f t="shared" si="354"/>
        <v>5.7008101851851851E-2</v>
      </c>
      <c r="H425" s="77">
        <v>31</v>
      </c>
      <c r="I425" s="17">
        <f t="shared" si="355"/>
        <v>5.1731489883713117E-3</v>
      </c>
      <c r="J425" s="115">
        <f t="shared" si="356"/>
        <v>2.7549999999999999</v>
      </c>
      <c r="K425" s="86">
        <f>IF(J425=0,0,IF(B425="F",VLOOKUP(I425,Barem!$G$2:$H$11,2,1),VLOOKUP(I425,Barem!$G$12:$H$21,2,1)))</f>
        <v>1</v>
      </c>
      <c r="L425" s="74" t="str">
        <f>VLOOKUP(C425,Barem!L:Q,6,0)</f>
        <v>V</v>
      </c>
      <c r="M425" s="14">
        <f t="shared" si="357"/>
        <v>0.25</v>
      </c>
      <c r="N425" s="14">
        <f t="shared" si="358"/>
        <v>0.75</v>
      </c>
      <c r="O425" s="55">
        <f t="shared" si="359"/>
        <v>0</v>
      </c>
      <c r="P425" s="31">
        <f>IF(D425&gt;21,VLOOKUP(D425,Barem!$S$1:$T$141,2,1),0)</f>
        <v>0</v>
      </c>
      <c r="Q425" s="31">
        <f>IF(D425&lt;1.609,0,IF(B425="F",VLOOKUP(I425,Barem!$W$2:$Y$13,2,1),VLOOKUP(I425,Barem!$W$14:$Y$25,2,1)))</f>
        <v>0</v>
      </c>
      <c r="R425" s="31">
        <f>VLOOKUP(A425,Participanti!A:C,3,0)</f>
        <v>0</v>
      </c>
      <c r="S425" s="25">
        <f t="shared" si="360"/>
        <v>1.43875</v>
      </c>
      <c r="T425" s="95">
        <v>44418</v>
      </c>
      <c r="U425" s="13">
        <f t="shared" si="353"/>
        <v>1</v>
      </c>
      <c r="V425" s="86" t="e">
        <f>VLOOKUP(A425,Data_echipe!A:U,21,0)</f>
        <v>#N/A</v>
      </c>
      <c r="X425" s="27">
        <f t="shared" si="295"/>
        <v>1</v>
      </c>
    </row>
    <row r="426" spans="1:24" x14ac:dyDescent="0.25">
      <c r="A426" s="73" t="s">
        <v>159</v>
      </c>
      <c r="B426" s="86" t="str">
        <f>VLOOKUP(A426,Participanti!A:B,2,0)</f>
        <v>F</v>
      </c>
      <c r="C426" s="74">
        <v>14</v>
      </c>
      <c r="D426" s="75">
        <v>5.01</v>
      </c>
      <c r="E426" s="76">
        <v>1.7291666666666667E-2</v>
      </c>
      <c r="F426" s="76">
        <v>1.7291666666666667E-2</v>
      </c>
      <c r="G426" s="144">
        <f t="shared" si="354"/>
        <v>1.7291666666666667E-2</v>
      </c>
      <c r="H426" s="77">
        <v>33</v>
      </c>
      <c r="I426" s="17">
        <f t="shared" si="355"/>
        <v>3.4514304723885563E-3</v>
      </c>
      <c r="J426" s="115">
        <f t="shared" si="356"/>
        <v>1.2524999999999999</v>
      </c>
      <c r="K426" s="86">
        <f>IF(J426=0,0,IF(B426="F",VLOOKUP(I426,Barem!$G$2:$H$11,2,1),VLOOKUP(I426,Barem!$G$12:$H$21,2,1)))</f>
        <v>4</v>
      </c>
      <c r="L426" s="74" t="str">
        <f>VLOOKUP(C426,Barem!L:Q,6,0)</f>
        <v>V</v>
      </c>
      <c r="M426" s="14">
        <f t="shared" si="357"/>
        <v>0.25</v>
      </c>
      <c r="N426" s="14">
        <f t="shared" si="358"/>
        <v>0.75</v>
      </c>
      <c r="O426" s="55">
        <f t="shared" si="359"/>
        <v>0</v>
      </c>
      <c r="P426" s="31">
        <f>IF(D426&gt;21,VLOOKUP(D426,Barem!$S$1:$T$141,2,1),0)</f>
        <v>0</v>
      </c>
      <c r="Q426" s="31">
        <f>IF(D426&lt;1.609,0,IF(B426="F",VLOOKUP(I426,Barem!$W$2:$Y$13,2,1),VLOOKUP(I426,Barem!$W$14:$Y$25,2,1)))</f>
        <v>0</v>
      </c>
      <c r="R426" s="31">
        <f>VLOOKUP(A426,Participanti!A:C,3,0)</f>
        <v>0</v>
      </c>
      <c r="S426" s="25">
        <f t="shared" si="360"/>
        <v>3.3131249999999999</v>
      </c>
      <c r="T426" s="95">
        <v>44420</v>
      </c>
      <c r="U426" s="13">
        <f t="shared" si="353"/>
        <v>1</v>
      </c>
      <c r="V426" s="86" t="str">
        <f>VLOOKUP(A426,Data_echipe!A:U,21,0)</f>
        <v>Flower power</v>
      </c>
      <c r="X426" s="27">
        <f t="shared" si="295"/>
        <v>1</v>
      </c>
    </row>
    <row r="427" spans="1:24" x14ac:dyDescent="0.25">
      <c r="A427" s="73" t="s">
        <v>80</v>
      </c>
      <c r="B427" s="86" t="str">
        <f>VLOOKUP(A427,Participanti!A:B,2,0)</f>
        <v>M</v>
      </c>
      <c r="C427" s="74">
        <v>14</v>
      </c>
      <c r="D427" s="75">
        <v>44.29</v>
      </c>
      <c r="E427" s="76">
        <v>0.38025462962962964</v>
      </c>
      <c r="F427" s="76">
        <v>0.41108796296296296</v>
      </c>
      <c r="G427" s="144">
        <f t="shared" si="354"/>
        <v>0.39567129629629627</v>
      </c>
      <c r="H427" s="77">
        <v>2510</v>
      </c>
      <c r="I427" s="17">
        <f t="shared" si="355"/>
        <v>8.933648595536154E-3</v>
      </c>
      <c r="J427" s="115">
        <f t="shared" si="356"/>
        <v>5</v>
      </c>
      <c r="K427" s="86">
        <f>IF(J427=0,0,IF(B427="F",VLOOKUP(I427,Barem!$G$2:$H$11,2,1),VLOOKUP(I427,Barem!$G$12:$H$21,2,1)))</f>
        <v>0</v>
      </c>
      <c r="L427" s="74" t="str">
        <f>VLOOKUP(C427,Barem!L:Q,6,0)</f>
        <v>V</v>
      </c>
      <c r="M427" s="14">
        <f t="shared" si="357"/>
        <v>0.25</v>
      </c>
      <c r="N427" s="14">
        <f t="shared" si="358"/>
        <v>0.75</v>
      </c>
      <c r="O427" s="55">
        <f t="shared" si="359"/>
        <v>1.6733333333333333</v>
      </c>
      <c r="P427" s="31">
        <f>IF(D427&gt;21,VLOOKUP(D427,Barem!$S$1:$T$141,2,1),0)</f>
        <v>1.1000000000000001</v>
      </c>
      <c r="Q427" s="31">
        <f>IF(D427&lt;1.609,0,IF(B427="F",VLOOKUP(I427,Barem!$W$2:$Y$13,2,1),VLOOKUP(I427,Barem!$W$14:$Y$25,2,1)))</f>
        <v>0</v>
      </c>
      <c r="R427" s="31">
        <f>VLOOKUP(A427,Participanti!A:C,3,0)</f>
        <v>0.4</v>
      </c>
      <c r="S427" s="25">
        <f t="shared" si="360"/>
        <v>4.4233333333333338</v>
      </c>
      <c r="T427" s="95">
        <v>44422</v>
      </c>
      <c r="U427" s="13">
        <f t="shared" si="353"/>
        <v>1</v>
      </c>
      <c r="V427" s="86" t="str">
        <f>VLOOKUP(A427,Data_echipe!A:U,21,0)</f>
        <v>UltrașiiSYR</v>
      </c>
      <c r="X427" s="27">
        <f t="shared" si="295"/>
        <v>0</v>
      </c>
    </row>
    <row r="428" spans="1:24" x14ac:dyDescent="0.25">
      <c r="A428" s="73" t="s">
        <v>203</v>
      </c>
      <c r="B428" s="86" t="str">
        <f>VLOOKUP(A428,Participanti!A:B,2,0)</f>
        <v>F</v>
      </c>
      <c r="C428" s="74">
        <v>14</v>
      </c>
      <c r="D428" s="75">
        <v>14.88</v>
      </c>
      <c r="E428" s="76">
        <v>5.9814814814814814E-2</v>
      </c>
      <c r="F428" s="76">
        <v>7.2986111111111113E-2</v>
      </c>
      <c r="G428" s="144">
        <f t="shared" si="354"/>
        <v>6.6400462962962967E-2</v>
      </c>
      <c r="H428" s="77">
        <v>31</v>
      </c>
      <c r="I428" s="17">
        <f t="shared" si="355"/>
        <v>4.462396704500199E-3</v>
      </c>
      <c r="J428" s="115">
        <f t="shared" si="356"/>
        <v>3.72</v>
      </c>
      <c r="K428" s="86">
        <f>IF(J428=0,0,IF(B428="F",VLOOKUP(I428,Barem!$G$2:$H$11,2,1),VLOOKUP(I428,Barem!$G$12:$H$21,2,1)))</f>
        <v>1.5</v>
      </c>
      <c r="L428" s="74" t="str">
        <f>VLOOKUP(C428,Barem!L:Q,6,0)</f>
        <v>V</v>
      </c>
      <c r="M428" s="14">
        <f t="shared" si="357"/>
        <v>0.25</v>
      </c>
      <c r="N428" s="14">
        <f t="shared" si="358"/>
        <v>0.75</v>
      </c>
      <c r="O428" s="55">
        <f t="shared" si="359"/>
        <v>0</v>
      </c>
      <c r="P428" s="31">
        <f>IF(D428&gt;21,VLOOKUP(D428,Barem!$S$1:$T$141,2,1),0)</f>
        <v>0</v>
      </c>
      <c r="Q428" s="31">
        <f>IF(D428&lt;1.609,0,IF(B428="F",VLOOKUP(I428,Barem!$W$2:$Y$13,2,1),VLOOKUP(I428,Barem!$W$14:$Y$25,2,1)))</f>
        <v>0</v>
      </c>
      <c r="R428" s="31">
        <f>VLOOKUP(A428,Participanti!A:C,3,0)</f>
        <v>0</v>
      </c>
      <c r="S428" s="25">
        <f t="shared" si="360"/>
        <v>2.0550000000000002</v>
      </c>
      <c r="T428" s="95">
        <v>44422</v>
      </c>
      <c r="U428" s="13">
        <f t="shared" si="353"/>
        <v>1</v>
      </c>
      <c r="V428" s="86" t="str">
        <f>VLOOKUP(A428,Data_echipe!A:U,21,0)</f>
        <v>UltrașiiSYR</v>
      </c>
      <c r="X428" s="27">
        <f t="shared" si="295"/>
        <v>1</v>
      </c>
    </row>
    <row r="429" spans="1:24" x14ac:dyDescent="0.25">
      <c r="A429" s="73" t="s">
        <v>102</v>
      </c>
      <c r="B429" s="86" t="str">
        <f>VLOOKUP(A429,Participanti!A:B,2,0)</f>
        <v>M</v>
      </c>
      <c r="C429" s="74">
        <v>14</v>
      </c>
      <c r="D429" s="75">
        <v>21.57</v>
      </c>
      <c r="E429" s="76">
        <v>6.5023148148148149E-2</v>
      </c>
      <c r="F429" s="76">
        <v>6.5682870370370364E-2</v>
      </c>
      <c r="G429" s="144">
        <f t="shared" si="354"/>
        <v>6.5353009259259257E-2</v>
      </c>
      <c r="H429" s="77">
        <v>26</v>
      </c>
      <c r="I429" s="17">
        <f t="shared" si="355"/>
        <v>3.0298103504524457E-3</v>
      </c>
      <c r="J429" s="115">
        <f t="shared" si="356"/>
        <v>5</v>
      </c>
      <c r="K429" s="86">
        <f>IF(J429=0,0,IF(B429="F",VLOOKUP(I429,Barem!$G$2:$H$11,2,1),VLOOKUP(I429,Barem!$G$12:$H$21,2,1)))</f>
        <v>4</v>
      </c>
      <c r="L429" s="119" t="s">
        <v>109</v>
      </c>
      <c r="M429" s="14">
        <f t="shared" si="357"/>
        <v>0.75</v>
      </c>
      <c r="N429" s="14">
        <f t="shared" si="358"/>
        <v>0.25</v>
      </c>
      <c r="O429" s="55">
        <f t="shared" si="359"/>
        <v>0</v>
      </c>
      <c r="P429" s="31">
        <f>IF(D429&gt;21,VLOOKUP(D429,Barem!$S$1:$T$141,2,1),0)</f>
        <v>0</v>
      </c>
      <c r="Q429" s="31">
        <f>IF(D429&lt;1.609,0,IF(B429="F",VLOOKUP(I429,Barem!$W$2:$Y$13,2,1),VLOOKUP(I429,Barem!$W$14:$Y$25,2,1)))</f>
        <v>0</v>
      </c>
      <c r="R429" s="31">
        <f>VLOOKUP(A429,Participanti!A:C,3,0)</f>
        <v>0</v>
      </c>
      <c r="S429" s="25">
        <f t="shared" si="360"/>
        <v>4.75</v>
      </c>
      <c r="T429" s="95">
        <v>44422</v>
      </c>
      <c r="U429" s="13">
        <f t="shared" si="353"/>
        <v>1</v>
      </c>
      <c r="V429" s="86" t="str">
        <f>VLOOKUP(A429,Data_echipe!A:U,21,0)</f>
        <v>Flower power</v>
      </c>
      <c r="X429" s="27">
        <f t="shared" si="295"/>
        <v>1</v>
      </c>
    </row>
    <row r="430" spans="1:24" x14ac:dyDescent="0.25">
      <c r="A430" s="73" t="s">
        <v>66</v>
      </c>
      <c r="B430" s="86" t="str">
        <f>VLOOKUP(A430,Participanti!A:B,2,0)</f>
        <v>F</v>
      </c>
      <c r="C430" s="74">
        <v>14</v>
      </c>
      <c r="D430" s="75">
        <v>3.21</v>
      </c>
      <c r="E430" s="76">
        <v>2.1365740740740741E-2</v>
      </c>
      <c r="F430" s="76">
        <v>2.1388888888888888E-2</v>
      </c>
      <c r="G430" s="144">
        <f t="shared" si="354"/>
        <v>2.1377314814814814E-2</v>
      </c>
      <c r="H430" s="77">
        <v>25</v>
      </c>
      <c r="I430" s="17">
        <f t="shared" si="355"/>
        <v>6.6595996307834311E-3</v>
      </c>
      <c r="J430" s="115">
        <f t="shared" si="356"/>
        <v>0.80249999999999999</v>
      </c>
      <c r="K430" s="86">
        <f>IF(J430=0,0,IF(B430="F",VLOOKUP(I430,Barem!$G$2:$H$11,2,1),VLOOKUP(I430,Barem!$G$12:$H$21,2,1)))</f>
        <v>0</v>
      </c>
      <c r="L430" s="74" t="str">
        <f>VLOOKUP(C430,Barem!L:Q,6,0)</f>
        <v>V</v>
      </c>
      <c r="M430" s="14">
        <f t="shared" si="357"/>
        <v>0.25</v>
      </c>
      <c r="N430" s="14">
        <f t="shared" si="358"/>
        <v>0.75</v>
      </c>
      <c r="O430" s="55">
        <f t="shared" si="359"/>
        <v>0</v>
      </c>
      <c r="P430" s="31">
        <f>IF(D430&gt;21,VLOOKUP(D430,Barem!$S$1:$T$141,2,1),0)</f>
        <v>0</v>
      </c>
      <c r="Q430" s="31">
        <f>IF(D430&lt;1.609,0,IF(B430="F",VLOOKUP(I430,Barem!$W$2:$Y$13,2,1),VLOOKUP(I430,Barem!$W$14:$Y$25,2,1)))</f>
        <v>0</v>
      </c>
      <c r="R430" s="31">
        <f>VLOOKUP(A430,Participanti!A:C,3,0)</f>
        <v>0.7</v>
      </c>
      <c r="S430" s="25">
        <f t="shared" si="360"/>
        <v>0.90062500000000001</v>
      </c>
      <c r="T430" s="95">
        <v>44420</v>
      </c>
      <c r="U430" s="13">
        <f t="shared" si="353"/>
        <v>1</v>
      </c>
      <c r="V430" s="86" t="str">
        <f>VLOOKUP(A430,Data_echipe!A:U,21,0)</f>
        <v>Flower power</v>
      </c>
      <c r="X430" s="27">
        <f t="shared" si="295"/>
        <v>0</v>
      </c>
    </row>
    <row r="431" spans="1:24" x14ac:dyDescent="0.25">
      <c r="A431" s="73" t="s">
        <v>81</v>
      </c>
      <c r="B431" s="86" t="str">
        <f>VLOOKUP(A431,Participanti!A:B,2,0)</f>
        <v>M</v>
      </c>
      <c r="C431" s="74">
        <v>14</v>
      </c>
      <c r="D431" s="75">
        <v>7.14</v>
      </c>
      <c r="E431" s="76">
        <v>2.6932870370370371E-2</v>
      </c>
      <c r="F431" s="76">
        <v>2.6932870370370371E-2</v>
      </c>
      <c r="G431" s="144">
        <f t="shared" si="354"/>
        <v>2.6932870370370371E-2</v>
      </c>
      <c r="H431" s="77">
        <v>7</v>
      </c>
      <c r="I431" s="17">
        <f t="shared" si="355"/>
        <v>3.7721106961303044E-3</v>
      </c>
      <c r="J431" s="115">
        <f t="shared" si="356"/>
        <v>1.7</v>
      </c>
      <c r="K431" s="86">
        <f>IF(J431=0,0,IF(B431="F",VLOOKUP(I431,Barem!$G$2:$H$11,2,1),VLOOKUP(I431,Barem!$G$12:$H$21,2,1)))</f>
        <v>2</v>
      </c>
      <c r="L431" s="74" t="str">
        <f>VLOOKUP(C431,Barem!L:Q,6,0)</f>
        <v>V</v>
      </c>
      <c r="M431" s="14">
        <f t="shared" si="357"/>
        <v>0.25</v>
      </c>
      <c r="N431" s="14">
        <f t="shared" si="358"/>
        <v>0.75</v>
      </c>
      <c r="O431" s="55">
        <f t="shared" si="359"/>
        <v>0</v>
      </c>
      <c r="P431" s="31">
        <f>IF(D431&gt;21,VLOOKUP(D431,Barem!$S$1:$T$141,2,1),0)</f>
        <v>0</v>
      </c>
      <c r="Q431" s="31">
        <f>IF(D431&lt;1.609,0,IF(B431="F",VLOOKUP(I431,Barem!$W$2:$Y$13,2,1),VLOOKUP(I431,Barem!$W$14:$Y$25,2,1)))</f>
        <v>0</v>
      </c>
      <c r="R431" s="31">
        <f>VLOOKUP(A431,Participanti!A:C,3,0)</f>
        <v>0</v>
      </c>
      <c r="S431" s="25">
        <f t="shared" si="360"/>
        <v>1.925</v>
      </c>
      <c r="T431" s="95">
        <v>44422</v>
      </c>
      <c r="U431" s="13">
        <f t="shared" si="353"/>
        <v>1</v>
      </c>
      <c r="V431" s="86" t="str">
        <f>VLOOKUP(A431,Data_echipe!A:U,21,0)</f>
        <v>Flower power</v>
      </c>
      <c r="X431" s="27">
        <f t="shared" si="295"/>
        <v>1</v>
      </c>
    </row>
    <row r="432" spans="1:24" x14ac:dyDescent="0.25">
      <c r="A432" s="73" t="s">
        <v>52</v>
      </c>
      <c r="B432" s="86" t="str">
        <f>VLOOKUP(A432,Participanti!A:B,2,0)</f>
        <v>M</v>
      </c>
      <c r="C432" s="74">
        <v>14</v>
      </c>
      <c r="D432" s="75">
        <v>8.01</v>
      </c>
      <c r="E432" s="76">
        <v>2.9386574074074075E-2</v>
      </c>
      <c r="F432" s="76">
        <v>2.991898148148148E-2</v>
      </c>
      <c r="G432" s="144">
        <f t="shared" si="354"/>
        <v>2.9652777777777778E-2</v>
      </c>
      <c r="H432" s="77">
        <v>0</v>
      </c>
      <c r="I432" s="17">
        <f t="shared" si="355"/>
        <v>3.7019697600221948E-3</v>
      </c>
      <c r="J432" s="115">
        <f t="shared" si="356"/>
        <v>1.907142857142857</v>
      </c>
      <c r="K432" s="86">
        <f>IF(J432=0,0,IF(B432="F",VLOOKUP(I432,Barem!$G$2:$H$11,2,1),VLOOKUP(I432,Barem!$G$12:$H$21,2,1)))</f>
        <v>2</v>
      </c>
      <c r="L432" s="74" t="str">
        <f>VLOOKUP(C432,Barem!L:Q,6,0)</f>
        <v>V</v>
      </c>
      <c r="M432" s="14">
        <f t="shared" si="357"/>
        <v>0.25</v>
      </c>
      <c r="N432" s="14">
        <f t="shared" si="358"/>
        <v>0.75</v>
      </c>
      <c r="O432" s="55">
        <f t="shared" si="359"/>
        <v>0</v>
      </c>
      <c r="P432" s="31">
        <f>IF(D432&gt;21,VLOOKUP(D432,Barem!$S$1:$T$141,2,1),0)</f>
        <v>0</v>
      </c>
      <c r="Q432" s="31">
        <f>IF(D432&lt;1.609,0,IF(B432="F",VLOOKUP(I432,Barem!$W$2:$Y$13,2,1),VLOOKUP(I432,Barem!$W$14:$Y$25,2,1)))</f>
        <v>0</v>
      </c>
      <c r="R432" s="31">
        <f>VLOOKUP(A432,Participanti!A:C,3,0)</f>
        <v>0</v>
      </c>
      <c r="S432" s="25">
        <f t="shared" si="360"/>
        <v>1.9767857142857141</v>
      </c>
      <c r="T432" s="95">
        <v>44423</v>
      </c>
      <c r="U432" s="13">
        <f t="shared" si="353"/>
        <v>1</v>
      </c>
      <c r="V432" s="86" t="e">
        <f>VLOOKUP(A432,Data_echipe!A:U,21,0)</f>
        <v>#N/A</v>
      </c>
      <c r="X432" s="27">
        <f t="shared" si="295"/>
        <v>1</v>
      </c>
    </row>
    <row r="433" spans="1:24" x14ac:dyDescent="0.25">
      <c r="A433" s="73" t="s">
        <v>220</v>
      </c>
      <c r="B433" s="86" t="str">
        <f>VLOOKUP(A433,Participanti!A:B,2,0)</f>
        <v>M</v>
      </c>
      <c r="C433" s="74">
        <v>14</v>
      </c>
      <c r="D433" s="75">
        <v>19.04</v>
      </c>
      <c r="E433" s="76">
        <v>7.8819444444444442E-2</v>
      </c>
      <c r="F433" s="76">
        <v>8.1932870370370378E-2</v>
      </c>
      <c r="G433" s="144">
        <f t="shared" si="354"/>
        <v>8.0376157407407417E-2</v>
      </c>
      <c r="H433" s="77">
        <v>974</v>
      </c>
      <c r="I433" s="17">
        <f t="shared" si="355"/>
        <v>4.2214368386243395E-3</v>
      </c>
      <c r="J433" s="115">
        <f t="shared" si="356"/>
        <v>4.5333333333333332</v>
      </c>
      <c r="K433" s="86">
        <f>IF(J433=0,0,IF(B433="F",VLOOKUP(I433,Barem!$G$2:$H$11,2,1),VLOOKUP(I433,Barem!$G$12:$H$21,2,1)))</f>
        <v>1</v>
      </c>
      <c r="L433" s="74" t="str">
        <f>VLOOKUP(C433,Barem!L:Q,6,0)</f>
        <v>V</v>
      </c>
      <c r="M433" s="14">
        <f t="shared" si="357"/>
        <v>0.25</v>
      </c>
      <c r="N433" s="14">
        <f t="shared" si="358"/>
        <v>0.75</v>
      </c>
      <c r="O433" s="55">
        <f t="shared" si="359"/>
        <v>0.64933333333333332</v>
      </c>
      <c r="P433" s="31">
        <f>IF(D433&gt;21,VLOOKUP(D433,Barem!$S$1:$T$141,2,1),0)</f>
        <v>0</v>
      </c>
      <c r="Q433" s="31">
        <f>IF(D433&lt;1.609,0,IF(B433="F",VLOOKUP(I433,Barem!$W$2:$Y$13,2,1),VLOOKUP(I433,Barem!$W$14:$Y$25,2,1)))</f>
        <v>0</v>
      </c>
      <c r="R433" s="31">
        <f>VLOOKUP(A433,Participanti!A:C,3,0)</f>
        <v>0</v>
      </c>
      <c r="S433" s="25">
        <f t="shared" si="360"/>
        <v>2.5326666666666666</v>
      </c>
      <c r="T433" s="95">
        <v>44420</v>
      </c>
      <c r="U433" s="13">
        <f t="shared" si="353"/>
        <v>1</v>
      </c>
      <c r="V433" s="86" t="e">
        <f>VLOOKUP(A433,Data_echipe!A:U,21,0)</f>
        <v>#N/A</v>
      </c>
      <c r="X433" s="27">
        <f t="shared" si="295"/>
        <v>1</v>
      </c>
    </row>
    <row r="434" spans="1:24" x14ac:dyDescent="0.25">
      <c r="A434" s="73" t="s">
        <v>65</v>
      </c>
      <c r="B434" s="86" t="str">
        <f>VLOOKUP(A434,Participanti!A:B,2,0)</f>
        <v>M</v>
      </c>
      <c r="C434" s="74">
        <v>14</v>
      </c>
      <c r="D434" s="75"/>
      <c r="E434" s="76"/>
      <c r="F434" s="76"/>
      <c r="G434" s="144"/>
      <c r="H434" s="77"/>
      <c r="I434" s="17"/>
      <c r="J434" s="115"/>
      <c r="K434" s="86"/>
      <c r="L434" s="74"/>
      <c r="M434" s="14"/>
      <c r="N434" s="14"/>
      <c r="O434" s="55"/>
      <c r="S434" s="143">
        <v>1.5</v>
      </c>
      <c r="T434" s="95"/>
      <c r="U434" s="13">
        <f t="shared" si="353"/>
        <v>1</v>
      </c>
      <c r="V434" s="86" t="str">
        <f>VLOOKUP(A434,Data_echipe!A:U,21,0)</f>
        <v>UltrașiiSYR</v>
      </c>
      <c r="X434" s="27">
        <f t="shared" si="295"/>
        <v>0</v>
      </c>
    </row>
    <row r="435" spans="1:24" x14ac:dyDescent="0.25">
      <c r="A435" s="73" t="s">
        <v>132</v>
      </c>
      <c r="B435" s="86" t="str">
        <f>VLOOKUP(A435,Participanti!A:B,2,0)</f>
        <v>M</v>
      </c>
      <c r="C435" s="74">
        <v>14</v>
      </c>
      <c r="D435" s="75">
        <v>25.01</v>
      </c>
      <c r="E435" s="76">
        <v>8.3831018518518527E-2</v>
      </c>
      <c r="F435" s="76">
        <v>8.6249999999999993E-2</v>
      </c>
      <c r="G435" s="144">
        <f t="shared" si="354"/>
        <v>8.5040509259259267E-2</v>
      </c>
      <c r="H435" s="77">
        <v>506</v>
      </c>
      <c r="I435" s="17">
        <f t="shared" si="355"/>
        <v>3.4002602662638651E-3</v>
      </c>
      <c r="J435" s="115">
        <f t="shared" si="356"/>
        <v>5</v>
      </c>
      <c r="K435" s="86">
        <f>IF(J435=0,0,IF(B435="F",VLOOKUP(I435,Barem!$G$2:$H$11,2,1),VLOOKUP(I435,Barem!$G$12:$H$21,2,1)))</f>
        <v>3</v>
      </c>
      <c r="L435" s="119" t="s">
        <v>109</v>
      </c>
      <c r="M435" s="14">
        <f t="shared" si="357"/>
        <v>0.75</v>
      </c>
      <c r="N435" s="14">
        <f t="shared" si="358"/>
        <v>0.25</v>
      </c>
      <c r="O435" s="55">
        <f t="shared" si="359"/>
        <v>0.33733333333333332</v>
      </c>
      <c r="P435" s="31">
        <f>IF(D435&gt;21,VLOOKUP(D435,Barem!$S$1:$T$141,2,1),0)</f>
        <v>0.2</v>
      </c>
      <c r="Q435" s="31">
        <f>IF(D435&lt;1.609,0,IF(B435="F",VLOOKUP(I435,Barem!$W$2:$Y$13,2,1),VLOOKUP(I435,Barem!$W$14:$Y$25,2,1)))</f>
        <v>0</v>
      </c>
      <c r="R435" s="31">
        <f>VLOOKUP(A435,Participanti!A:C,3,0)</f>
        <v>0</v>
      </c>
      <c r="S435" s="25">
        <f t="shared" si="360"/>
        <v>5.0373333333333337</v>
      </c>
      <c r="T435" s="95">
        <v>44421</v>
      </c>
      <c r="U435" s="13">
        <f t="shared" si="353"/>
        <v>1</v>
      </c>
      <c r="V435" s="86" t="str">
        <f>VLOOKUP(A435,Data_echipe!A:U,21,0)</f>
        <v>Flower power</v>
      </c>
      <c r="X435" s="27">
        <f t="shared" si="295"/>
        <v>1</v>
      </c>
    </row>
    <row r="436" spans="1:24" x14ac:dyDescent="0.25">
      <c r="A436" s="73" t="s">
        <v>111</v>
      </c>
      <c r="B436" s="86" t="str">
        <f>VLOOKUP(A436,Participanti!A:B,2,0)</f>
        <v>M</v>
      </c>
      <c r="C436" s="74">
        <v>14</v>
      </c>
      <c r="D436" s="75">
        <v>10.11</v>
      </c>
      <c r="E436" s="76">
        <v>3.4664351851851849E-2</v>
      </c>
      <c r="F436" s="76">
        <v>3.4664351851851849E-2</v>
      </c>
      <c r="G436" s="144">
        <f t="shared" si="354"/>
        <v>3.4664351851851849E-2</v>
      </c>
      <c r="H436" s="77">
        <v>7</v>
      </c>
      <c r="I436" s="17">
        <f t="shared" si="355"/>
        <v>3.4287192731802031E-3</v>
      </c>
      <c r="J436" s="115">
        <f t="shared" si="356"/>
        <v>2.407142857142857</v>
      </c>
      <c r="K436" s="86">
        <f>IF(J436=0,0,IF(B436="F",VLOOKUP(I436,Barem!$G$2:$H$11,2,1),VLOOKUP(I436,Barem!$G$12:$H$21,2,1)))</f>
        <v>3</v>
      </c>
      <c r="L436" s="74" t="str">
        <f>VLOOKUP(C436,Barem!L:Q,6,0)</f>
        <v>V</v>
      </c>
      <c r="M436" s="14">
        <f t="shared" si="357"/>
        <v>0.25</v>
      </c>
      <c r="N436" s="14">
        <f t="shared" si="358"/>
        <v>0.75</v>
      </c>
      <c r="O436" s="55">
        <f t="shared" si="359"/>
        <v>0</v>
      </c>
      <c r="P436" s="31">
        <f>IF(D436&gt;21,VLOOKUP(D436,Barem!$S$1:$T$141,2,1),0)</f>
        <v>0</v>
      </c>
      <c r="Q436" s="31">
        <f>IF(D436&lt;1.609,0,IF(B436="F",VLOOKUP(I436,Barem!$W$2:$Y$13,2,1),VLOOKUP(I436,Barem!$W$14:$Y$25,2,1)))</f>
        <v>0</v>
      </c>
      <c r="R436" s="31">
        <f>VLOOKUP(A436,Participanti!A:C,3,0)</f>
        <v>0</v>
      </c>
      <c r="S436" s="25">
        <f t="shared" si="360"/>
        <v>2.8517857142857141</v>
      </c>
      <c r="T436" s="95">
        <v>44421</v>
      </c>
      <c r="U436" s="13">
        <f t="shared" si="353"/>
        <v>1</v>
      </c>
      <c r="V436" s="86" t="str">
        <f>VLOOKUP(A436,Data_echipe!A:U,21,0)</f>
        <v>UltrașiiSYR</v>
      </c>
      <c r="X436" s="27">
        <f t="shared" si="295"/>
        <v>1</v>
      </c>
    </row>
    <row r="437" spans="1:24" x14ac:dyDescent="0.25">
      <c r="A437" s="73" t="s">
        <v>119</v>
      </c>
      <c r="B437" s="86" t="str">
        <f>VLOOKUP(A437,Participanti!A:B,2,0)</f>
        <v>M</v>
      </c>
      <c r="C437" s="74">
        <v>14</v>
      </c>
      <c r="D437" s="75">
        <v>8.6</v>
      </c>
      <c r="E437" s="76">
        <v>2.5185185185185185E-2</v>
      </c>
      <c r="F437" s="76">
        <v>2.6157407407407407E-2</v>
      </c>
      <c r="G437" s="144">
        <f t="shared" si="354"/>
        <v>2.5671296296296296E-2</v>
      </c>
      <c r="H437" s="77">
        <v>0</v>
      </c>
      <c r="I437" s="17">
        <f t="shared" si="355"/>
        <v>2.9850344530577091E-3</v>
      </c>
      <c r="J437" s="115">
        <f t="shared" si="356"/>
        <v>2.0476190476190474</v>
      </c>
      <c r="K437" s="86">
        <f>IF(J437=0,0,IF(B437="F",VLOOKUP(I437,Barem!$G$2:$H$11,2,1),VLOOKUP(I437,Barem!$G$12:$H$21,2,1)))</f>
        <v>4</v>
      </c>
      <c r="L437" s="74" t="str">
        <f>VLOOKUP(C437,Barem!L:Q,6,0)</f>
        <v>V</v>
      </c>
      <c r="M437" s="14">
        <f t="shared" si="357"/>
        <v>0.25</v>
      </c>
      <c r="N437" s="14">
        <f t="shared" si="358"/>
        <v>0.75</v>
      </c>
      <c r="O437" s="55">
        <f t="shared" si="359"/>
        <v>0</v>
      </c>
      <c r="P437" s="31">
        <f>IF(D437&gt;21,VLOOKUP(D437,Barem!$S$1:$T$141,2,1),0)</f>
        <v>0</v>
      </c>
      <c r="Q437" s="31">
        <f>IF(D437&lt;1.609,0,IF(B437="F",VLOOKUP(I437,Barem!$W$2:$Y$13,2,1),VLOOKUP(I437,Barem!$W$14:$Y$25,2,1)))</f>
        <v>0</v>
      </c>
      <c r="R437" s="31">
        <f>VLOOKUP(A437,Participanti!A:C,3,0)</f>
        <v>0</v>
      </c>
      <c r="S437" s="25">
        <f t="shared" si="360"/>
        <v>3.5119047619047619</v>
      </c>
      <c r="T437" s="95">
        <v>44419</v>
      </c>
      <c r="U437" s="13">
        <f t="shared" si="353"/>
        <v>1</v>
      </c>
      <c r="V437" s="86" t="str">
        <f>VLOOKUP(A437,Data_echipe!A:U,21,0)</f>
        <v>Flower power</v>
      </c>
      <c r="X437" s="27">
        <f t="shared" si="295"/>
        <v>1</v>
      </c>
    </row>
    <row r="438" spans="1:24" x14ac:dyDescent="0.25">
      <c r="A438" s="73" t="s">
        <v>103</v>
      </c>
      <c r="B438" s="86" t="str">
        <f>VLOOKUP(A438,Participanti!A:B,2,0)</f>
        <v>F</v>
      </c>
      <c r="C438" s="74">
        <v>14</v>
      </c>
      <c r="D438" s="75">
        <v>15.01</v>
      </c>
      <c r="E438" s="76">
        <v>5.3854166666666668E-2</v>
      </c>
      <c r="F438" s="76">
        <v>5.46875E-2</v>
      </c>
      <c r="G438" s="144">
        <f t="shared" si="354"/>
        <v>5.4270833333333338E-2</v>
      </c>
      <c r="H438" s="77">
        <v>2</v>
      </c>
      <c r="I438" s="17">
        <f t="shared" si="355"/>
        <v>3.6156451254719078E-3</v>
      </c>
      <c r="J438" s="115">
        <f t="shared" si="356"/>
        <v>3.7524999999999999</v>
      </c>
      <c r="K438" s="86">
        <f>IF(J438=0,0,IF(B438="F",VLOOKUP(I438,Barem!$G$2:$H$11,2,1),VLOOKUP(I438,Barem!$G$12:$H$21,2,1)))</f>
        <v>3.5</v>
      </c>
      <c r="L438" s="119" t="s">
        <v>109</v>
      </c>
      <c r="M438" s="14">
        <f t="shared" si="357"/>
        <v>0.75</v>
      </c>
      <c r="N438" s="14">
        <f t="shared" si="358"/>
        <v>0.25</v>
      </c>
      <c r="O438" s="55">
        <f t="shared" si="359"/>
        <v>0</v>
      </c>
      <c r="P438" s="31">
        <f>IF(D438&gt;21,VLOOKUP(D438,Barem!$S$1:$T$141,2,1),0)</f>
        <v>0</v>
      </c>
      <c r="Q438" s="31">
        <f>IF(D438&lt;1.609,0,IF(B438="F",VLOOKUP(I438,Barem!$W$2:$Y$13,2,1),VLOOKUP(I438,Barem!$W$14:$Y$25,2,1)))</f>
        <v>0</v>
      </c>
      <c r="R438" s="31">
        <f>VLOOKUP(A438,Participanti!A:C,3,0)</f>
        <v>0</v>
      </c>
      <c r="S438" s="25">
        <f t="shared" si="360"/>
        <v>3.6893750000000001</v>
      </c>
      <c r="T438" s="95">
        <v>44418</v>
      </c>
      <c r="U438" s="13">
        <f t="shared" si="353"/>
        <v>1</v>
      </c>
      <c r="V438" s="86" t="str">
        <f>VLOOKUP(A438,Data_echipe!A:U,21,0)</f>
        <v>UltrașiiSYR</v>
      </c>
      <c r="X438" s="27">
        <f t="shared" si="295"/>
        <v>1</v>
      </c>
    </row>
    <row r="439" spans="1:24" x14ac:dyDescent="0.25">
      <c r="A439" s="73" t="s">
        <v>213</v>
      </c>
      <c r="B439" s="86" t="str">
        <f>VLOOKUP(A439,Participanti!A:B,2,0)</f>
        <v>F</v>
      </c>
      <c r="C439" s="74">
        <v>14</v>
      </c>
      <c r="D439" s="75">
        <v>8.2100000000000009</v>
      </c>
      <c r="E439" s="76">
        <v>4.0150462962962964E-2</v>
      </c>
      <c r="F439" s="76">
        <v>4.8993055555555554E-2</v>
      </c>
      <c r="G439" s="144">
        <f t="shared" si="354"/>
        <v>4.4571759259259255E-2</v>
      </c>
      <c r="H439" s="77">
        <v>10</v>
      </c>
      <c r="I439" s="17">
        <f t="shared" si="355"/>
        <v>5.4289597148915042E-3</v>
      </c>
      <c r="J439" s="115">
        <f t="shared" si="356"/>
        <v>2.0525000000000002</v>
      </c>
      <c r="K439" s="86">
        <f>IF(J439=0,0,IF(B439="F",VLOOKUP(I439,Barem!$G$2:$H$11,2,1),VLOOKUP(I439,Barem!$G$12:$H$21,2,1)))</f>
        <v>1</v>
      </c>
      <c r="L439" s="119" t="s">
        <v>109</v>
      </c>
      <c r="M439" s="14">
        <f t="shared" si="357"/>
        <v>0.75</v>
      </c>
      <c r="N439" s="14">
        <f t="shared" si="358"/>
        <v>0.25</v>
      </c>
      <c r="O439" s="55">
        <f t="shared" si="359"/>
        <v>0</v>
      </c>
      <c r="P439" s="31">
        <f>IF(D439&gt;21,VLOOKUP(D439,Barem!$S$1:$T$141,2,1),0)</f>
        <v>0</v>
      </c>
      <c r="Q439" s="31">
        <f>IF(D439&lt;1.609,0,IF(B439="F",VLOOKUP(I439,Barem!$W$2:$Y$13,2,1),VLOOKUP(I439,Barem!$W$14:$Y$25,2,1)))</f>
        <v>0</v>
      </c>
      <c r="R439" s="31">
        <f>VLOOKUP(A439,Participanti!A:C,3,0)</f>
        <v>0</v>
      </c>
      <c r="S439" s="25">
        <f t="shared" si="360"/>
        <v>1.7893750000000002</v>
      </c>
      <c r="T439" s="95">
        <v>44420</v>
      </c>
      <c r="U439" s="13">
        <f t="shared" si="353"/>
        <v>1</v>
      </c>
      <c r="V439" s="86" t="e">
        <f>VLOOKUP(A439,Data_echipe!A:U,21,0)</f>
        <v>#N/A</v>
      </c>
      <c r="X439" s="27">
        <f t="shared" si="295"/>
        <v>1</v>
      </c>
    </row>
    <row r="440" spans="1:24" x14ac:dyDescent="0.25">
      <c r="A440" s="73" t="s">
        <v>118</v>
      </c>
      <c r="B440" s="86" t="str">
        <f>VLOOKUP(A440,Participanti!A:B,2,0)</f>
        <v>M</v>
      </c>
      <c r="C440" s="74">
        <v>14</v>
      </c>
      <c r="D440" s="75">
        <v>18.68</v>
      </c>
      <c r="E440" s="76">
        <v>6.5023148148148149E-2</v>
      </c>
      <c r="F440" s="76">
        <v>7.8113425925925919E-2</v>
      </c>
      <c r="G440" s="144">
        <f t="shared" si="354"/>
        <v>7.1568287037037034E-2</v>
      </c>
      <c r="H440" s="77">
        <v>41</v>
      </c>
      <c r="I440" s="17">
        <f t="shared" si="355"/>
        <v>3.8312787493060513E-3</v>
      </c>
      <c r="J440" s="115">
        <f t="shared" si="356"/>
        <v>4.4476190476190478</v>
      </c>
      <c r="K440" s="86">
        <f>IF(J440=0,0,IF(B440="F",VLOOKUP(I440,Barem!$G$2:$H$11,2,1),VLOOKUP(I440,Barem!$G$12:$H$21,2,1)))</f>
        <v>1.5</v>
      </c>
      <c r="L440" s="119" t="s">
        <v>109</v>
      </c>
      <c r="M440" s="14">
        <f t="shared" si="357"/>
        <v>0.75</v>
      </c>
      <c r="N440" s="14">
        <f t="shared" si="358"/>
        <v>0.25</v>
      </c>
      <c r="O440" s="55">
        <f t="shared" si="359"/>
        <v>0</v>
      </c>
      <c r="P440" s="31">
        <f>IF(D440&gt;21,VLOOKUP(D440,Barem!$S$1:$T$141,2,1),0)</f>
        <v>0</v>
      </c>
      <c r="Q440" s="31">
        <f>IF(D440&lt;1.609,0,IF(B440="F",VLOOKUP(I440,Barem!$W$2:$Y$13,2,1),VLOOKUP(I440,Barem!$W$14:$Y$25,2,1)))</f>
        <v>0</v>
      </c>
      <c r="R440" s="31">
        <f>VLOOKUP(A440,Participanti!A:C,3,0)</f>
        <v>0</v>
      </c>
      <c r="S440" s="25">
        <f t="shared" si="360"/>
        <v>3.7107142857142859</v>
      </c>
      <c r="T440" s="95">
        <v>44423</v>
      </c>
      <c r="U440" s="13">
        <f t="shared" si="353"/>
        <v>1</v>
      </c>
      <c r="V440" s="86" t="str">
        <f>VLOOKUP(A440,Data_echipe!A:U,21,0)</f>
        <v>UltrașiiSYR</v>
      </c>
      <c r="X440" s="27">
        <f t="shared" si="295"/>
        <v>1</v>
      </c>
    </row>
    <row r="441" spans="1:24" s="134" customFormat="1" x14ac:dyDescent="0.25">
      <c r="A441" s="120" t="s">
        <v>157</v>
      </c>
      <c r="B441" s="121" t="str">
        <f>VLOOKUP(A441,Participanti!A:B,2,0)</f>
        <v>F</v>
      </c>
      <c r="C441" s="122">
        <v>14</v>
      </c>
      <c r="D441" s="123">
        <v>10</v>
      </c>
      <c r="E441" s="124">
        <v>3.1979166666666663E-2</v>
      </c>
      <c r="F441" s="124">
        <v>3.2280092592592589E-2</v>
      </c>
      <c r="G441" s="145">
        <f t="shared" si="354"/>
        <v>3.2129629629629626E-2</v>
      </c>
      <c r="H441" s="125">
        <v>124</v>
      </c>
      <c r="I441" s="126">
        <f t="shared" si="355"/>
        <v>3.2129629629629626E-3</v>
      </c>
      <c r="J441" s="127">
        <f t="shared" si="356"/>
        <v>2.5</v>
      </c>
      <c r="K441" s="121">
        <f>IF(J441=0,0,IF(B441="F",VLOOKUP(I441,Barem!$G$2:$H$11,2,1),VLOOKUP(I441,Barem!$G$12:$H$21,2,1)))</f>
        <v>4.5</v>
      </c>
      <c r="L441" s="135" t="s">
        <v>109</v>
      </c>
      <c r="M441" s="128">
        <f t="shared" si="357"/>
        <v>0.75</v>
      </c>
      <c r="N441" s="128">
        <f t="shared" si="358"/>
        <v>0.25</v>
      </c>
      <c r="O441" s="129">
        <f t="shared" si="359"/>
        <v>8.2666666666666666E-2</v>
      </c>
      <c r="P441" s="130">
        <f>IF(D441&gt;21,VLOOKUP(D441,Barem!$S$1:$T$141,2,1),0)</f>
        <v>0</v>
      </c>
      <c r="Q441" s="130">
        <f>IF(D441&lt;1.609,0,IF(B441="F",VLOOKUP(I441,Barem!$W$2:$Y$13,2,1),VLOOKUP(I441,Barem!$W$14:$Y$25,2,1)))</f>
        <v>0</v>
      </c>
      <c r="R441" s="130">
        <f>VLOOKUP(A441,Participanti!A:C,3,0)</f>
        <v>0</v>
      </c>
      <c r="S441" s="131">
        <f t="shared" si="360"/>
        <v>3.0826666666666664</v>
      </c>
      <c r="T441" s="132">
        <v>44422</v>
      </c>
      <c r="U441" s="133">
        <f t="shared" si="353"/>
        <v>1</v>
      </c>
      <c r="V441" s="121" t="str">
        <f>VLOOKUP(A441,Data_echipe!A:U,21,0)</f>
        <v>Flower power</v>
      </c>
      <c r="X441" s="27">
        <f t="shared" si="295"/>
        <v>1</v>
      </c>
    </row>
    <row r="442" spans="1:24" x14ac:dyDescent="0.25">
      <c r="A442" s="73" t="s">
        <v>49</v>
      </c>
      <c r="B442" s="86" t="str">
        <f>VLOOKUP(A442,Participanti!A:B,2,0)</f>
        <v>M</v>
      </c>
      <c r="C442" s="74">
        <v>15</v>
      </c>
      <c r="D442" s="75">
        <v>21.14</v>
      </c>
      <c r="E442" s="76">
        <v>7.4618055555555562E-2</v>
      </c>
      <c r="F442" s="76">
        <v>7.5300925925925924E-2</v>
      </c>
      <c r="G442" s="144">
        <f>AVERAGE(E442:F442)</f>
        <v>7.4959490740740736E-2</v>
      </c>
      <c r="H442" s="77">
        <v>174</v>
      </c>
      <c r="I442" s="17">
        <f>G442/D442</f>
        <v>3.5458604891551908E-3</v>
      </c>
      <c r="J442" s="115">
        <f>IF(B442="F",IF(D442&lt;2.5,0,IF(D442&gt;19.99,5,D442/4)),IF(D442&lt;3,0, IF(D442&gt;20.99,5,D442/4.2)))</f>
        <v>5</v>
      </c>
      <c r="K442" s="86">
        <f>IF(J442=0,0,IF(B442="F",VLOOKUP(I442,Barem!$G$2:$H$11,2,1),VLOOKUP(I442,Barem!$G$12:$H$21,2,1)))</f>
        <v>2.5</v>
      </c>
      <c r="L442" s="74" t="str">
        <f>VLOOKUP(C442,Barem!L:Q,6,0)</f>
        <v>D/V</v>
      </c>
      <c r="M442" s="14">
        <f>IF(OR(L442="P1",L442="P2",L442="P3"),"",IF(C442=15,0.5,IF(L442="D",0.75,0.25)))</f>
        <v>0.5</v>
      </c>
      <c r="N442" s="14">
        <f>IF(OR(L442="P1",L442="P2",L442="P3"),"",IF(C442=15,0.5,IF(L442="V",0.75,0.25)))</f>
        <v>0.5</v>
      </c>
      <c r="O442" s="55">
        <f>IF(H442&lt;-49,H442/1500,IF(H442&gt;99,H442/1500,0))</f>
        <v>0.11600000000000001</v>
      </c>
      <c r="P442" s="31">
        <f>IF(D442&gt;21,VLOOKUP(D442,Barem!$S$1:$T$141,2,1),0)</f>
        <v>0</v>
      </c>
      <c r="Q442" s="31">
        <f>IF(D442&lt;1.609,0,IF(B442="F",VLOOKUP(I442,Barem!$W$2:$Y$13,2,1),VLOOKUP(I442,Barem!$W$14:$Y$25,2,1)))</f>
        <v>0</v>
      </c>
      <c r="R442" s="31">
        <f>VLOOKUP(A442,Participanti!A:C,3,0)</f>
        <v>0</v>
      </c>
      <c r="S442" s="25">
        <f>J442*M442+K442*N442+O442+P442+Q442+R442</f>
        <v>3.8660000000000001</v>
      </c>
      <c r="T442" s="95">
        <v>44430</v>
      </c>
      <c r="U442" s="13">
        <f t="shared" si="353"/>
        <v>1</v>
      </c>
      <c r="V442" s="86" t="str">
        <f>VLOOKUP(A442,Data_echipe!A:U,21,0)</f>
        <v>Flower power</v>
      </c>
      <c r="W442" s="27" t="s">
        <v>348</v>
      </c>
      <c r="X442" s="27">
        <f t="shared" si="295"/>
        <v>1</v>
      </c>
    </row>
    <row r="443" spans="1:24" x14ac:dyDescent="0.25">
      <c r="A443" s="73" t="s">
        <v>51</v>
      </c>
      <c r="B443" s="86" t="str">
        <f>VLOOKUP(A443,Participanti!A:B,2,0)</f>
        <v>M</v>
      </c>
      <c r="C443" s="74">
        <v>15</v>
      </c>
      <c r="D443" s="75">
        <v>41.44</v>
      </c>
      <c r="E443" s="76">
        <v>0.37011574074074072</v>
      </c>
      <c r="F443" s="76">
        <v>0.56056712962962962</v>
      </c>
      <c r="G443" s="144">
        <f>AVERAGE(E443:F443)</f>
        <v>0.46534143518518517</v>
      </c>
      <c r="H443" s="77">
        <v>3947</v>
      </c>
      <c r="I443" s="17">
        <f>G443/D443</f>
        <v>1.1229281737094237E-2</v>
      </c>
      <c r="J443" s="115">
        <f>IF(B443="F",IF(D443&lt;2.5,0,IF(D443&gt;19.99,5,D443/4)),IF(D443&lt;3,0, IF(D443&gt;20.99,5,D443/4.2)))</f>
        <v>5</v>
      </c>
      <c r="K443" s="86">
        <f>IF(J443=0,0,IF(B443="F",VLOOKUP(I443,Barem!$G$2:$H$11,2,1),VLOOKUP(I443,Barem!$G$12:$H$21,2,1)))</f>
        <v>0</v>
      </c>
      <c r="L443" s="74" t="str">
        <f>VLOOKUP(C443,Barem!L:Q,6,0)</f>
        <v>D/V</v>
      </c>
      <c r="M443" s="14">
        <f>IF(OR(L443="P1",L443="P2",L443="P3"),"",IF(C443=15,0.5,IF(L443="D",0.75,0.25)))</f>
        <v>0.5</v>
      </c>
      <c r="N443" s="14">
        <f>IF(OR(L443="P1",L443="P2",L443="P3"),"",IF(C443=15,0.5,IF(L443="V",0.75,0.25)))</f>
        <v>0.5</v>
      </c>
      <c r="O443" s="55">
        <f>IF(H443&lt;-49,H443/1500,IF(H443&gt;99,H443/1500,0))</f>
        <v>2.6313333333333335</v>
      </c>
      <c r="P443" s="31">
        <f>IF(D443&gt;21,VLOOKUP(D443,Barem!$S$1:$T$141,2,1),0)</f>
        <v>1</v>
      </c>
      <c r="Q443" s="31">
        <f>IF(D443&lt;1.609,0,IF(B443="F",VLOOKUP(I443,Barem!$W$2:$Y$13,2,1),VLOOKUP(I443,Barem!$W$14:$Y$25,2,1)))</f>
        <v>0</v>
      </c>
      <c r="R443" s="31">
        <f>VLOOKUP(A443,Participanti!A:C,3,0)</f>
        <v>0</v>
      </c>
      <c r="S443" s="25">
        <f>J443*M443+K443*N443+O443+P443+Q443+R443</f>
        <v>6.131333333333334</v>
      </c>
      <c r="T443" s="95">
        <v>44429</v>
      </c>
      <c r="U443" s="13">
        <f t="shared" si="353"/>
        <v>1</v>
      </c>
      <c r="V443" s="86" t="str">
        <f>VLOOKUP(A443,Data_echipe!A:U,21,0)</f>
        <v>UltrașiiSYR</v>
      </c>
      <c r="X443" s="27">
        <f t="shared" si="295"/>
        <v>0</v>
      </c>
    </row>
    <row r="444" spans="1:24" x14ac:dyDescent="0.25">
      <c r="A444" s="73" t="s">
        <v>5</v>
      </c>
      <c r="B444" s="86" t="str">
        <f>VLOOKUP(A444,Participanti!A:B,2,0)</f>
        <v>F</v>
      </c>
      <c r="C444" s="74">
        <v>15</v>
      </c>
      <c r="D444" s="75">
        <v>17.05</v>
      </c>
      <c r="E444" s="76">
        <v>5.9097222222222225E-2</v>
      </c>
      <c r="F444" s="76">
        <v>6.340277777777778E-2</v>
      </c>
      <c r="G444" s="144">
        <f t="shared" ref="G444:G456" si="361">AVERAGE(E444:F444)</f>
        <v>6.1249999999999999E-2</v>
      </c>
      <c r="H444" s="77">
        <v>18</v>
      </c>
      <c r="I444" s="17">
        <f t="shared" ref="I444:I457" si="362">G444/D444</f>
        <v>3.5923753665689146E-3</v>
      </c>
      <c r="J444" s="115">
        <f t="shared" ref="J444:J458" si="363">IF(B444="F",IF(D444&lt;2.5,0,IF(D444&gt;19.99,5,D444/4)),IF(D444&lt;3,0, IF(D444&gt;20.99,5,D444/4.2)))</f>
        <v>4.2625000000000002</v>
      </c>
      <c r="K444" s="86">
        <f>IF(J444=0,0,IF(B444="F",VLOOKUP(I444,Barem!$G$2:$H$11,2,1),VLOOKUP(I444,Barem!$G$12:$H$21,2,1)))</f>
        <v>3.5</v>
      </c>
      <c r="L444" s="74" t="str">
        <f>VLOOKUP(C444,Barem!L:Q,6,0)</f>
        <v>D/V</v>
      </c>
      <c r="M444" s="14">
        <f t="shared" ref="M444:M452" si="364">IF(OR(L444="P1",L444="P2",L444="P3"),"",IF(C444=15,0.5,IF(L444="D",0.75,0.25)))</f>
        <v>0.5</v>
      </c>
      <c r="N444" s="14">
        <f t="shared" ref="N444:N452" si="365">IF(OR(L444="P1",L444="P2",L444="P3"),"",IF(C444=15,0.5,IF(L444="V",0.75,0.25)))</f>
        <v>0.5</v>
      </c>
      <c r="O444" s="55">
        <f t="shared" ref="O444:O452" si="366">IF(H444&lt;-49,H444/1500,IF(H444&gt;99,H444/1500,0))</f>
        <v>0</v>
      </c>
      <c r="P444" s="31">
        <f>IF(D444&gt;21,VLOOKUP(D444,Barem!$S$1:$T$141,2,1),0)</f>
        <v>0</v>
      </c>
      <c r="Q444" s="31">
        <f>IF(D444&lt;1.609,0,IF(B444="F",VLOOKUP(I444,Barem!$W$2:$Y$13,2,1),VLOOKUP(I444,Barem!$W$14:$Y$25,2,1)))</f>
        <v>0</v>
      </c>
      <c r="R444" s="31">
        <f>VLOOKUP(A444,Participanti!A:C,3,0)</f>
        <v>0</v>
      </c>
      <c r="S444" s="25">
        <f t="shared" ref="S444:S452" si="367">J444*M444+K444*N444+O444+P444+Q444+R444</f>
        <v>3.8812500000000001</v>
      </c>
      <c r="T444" s="95">
        <v>44430</v>
      </c>
      <c r="U444" s="13">
        <f t="shared" si="353"/>
        <v>1</v>
      </c>
      <c r="V444" s="86" t="str">
        <f>VLOOKUP(A444,Data_echipe!A:U,21,0)</f>
        <v>Flower power</v>
      </c>
      <c r="X444" s="27">
        <f t="shared" si="295"/>
        <v>1</v>
      </c>
    </row>
    <row r="445" spans="1:24" x14ac:dyDescent="0.25">
      <c r="A445" s="73" t="s">
        <v>307</v>
      </c>
      <c r="B445" s="86" t="str">
        <f>VLOOKUP(A445,Participanti!A:B,2,0)</f>
        <v>F</v>
      </c>
      <c r="C445" s="74">
        <v>15</v>
      </c>
      <c r="D445" s="75">
        <v>6.49</v>
      </c>
      <c r="E445" s="76">
        <v>1.9930555555555556E-2</v>
      </c>
      <c r="F445" s="76">
        <v>2.7442129629629632E-2</v>
      </c>
      <c r="G445" s="144">
        <f t="shared" si="361"/>
        <v>2.3686342592592592E-2</v>
      </c>
      <c r="H445" s="77">
        <v>74</v>
      </c>
      <c r="I445" s="17">
        <f t="shared" si="362"/>
        <v>3.6496675797523252E-3</v>
      </c>
      <c r="J445" s="115">
        <f t="shared" si="363"/>
        <v>1.6225000000000001</v>
      </c>
      <c r="K445" s="86">
        <f>IF(J445=0,0,IF(B445="F",VLOOKUP(I445,Barem!$G$2:$H$11,2,1),VLOOKUP(I445,Barem!$G$12:$H$21,2,1)))</f>
        <v>3.5</v>
      </c>
      <c r="L445" s="74" t="str">
        <f>VLOOKUP(C445,Barem!L:Q,6,0)</f>
        <v>D/V</v>
      </c>
      <c r="M445" s="14">
        <f t="shared" si="364"/>
        <v>0.5</v>
      </c>
      <c r="N445" s="14">
        <f t="shared" si="365"/>
        <v>0.5</v>
      </c>
      <c r="O445" s="55">
        <f t="shared" si="366"/>
        <v>0</v>
      </c>
      <c r="P445" s="31">
        <f>IF(D445&gt;21,VLOOKUP(D445,Barem!$S$1:$T$141,2,1),0)</f>
        <v>0</v>
      </c>
      <c r="Q445" s="31">
        <f>IF(D445&lt;1.609,0,IF(B445="F",VLOOKUP(I445,Barem!$W$2:$Y$13,2,1),VLOOKUP(I445,Barem!$W$14:$Y$25,2,1)))</f>
        <v>0</v>
      </c>
      <c r="R445" s="31">
        <f>VLOOKUP(A445,Participanti!A:C,3,0)</f>
        <v>0</v>
      </c>
      <c r="S445" s="25">
        <f t="shared" si="367"/>
        <v>2.5612500000000002</v>
      </c>
      <c r="T445" s="95">
        <v>44428</v>
      </c>
      <c r="U445" s="13">
        <f t="shared" si="353"/>
        <v>1</v>
      </c>
      <c r="V445" s="86" t="e">
        <f>VLOOKUP(A445,Data_echipe!A:U,21,0)</f>
        <v>#N/A</v>
      </c>
      <c r="X445" s="27">
        <f t="shared" si="295"/>
        <v>1</v>
      </c>
    </row>
    <row r="446" spans="1:24" x14ac:dyDescent="0.25">
      <c r="A446" s="73" t="s">
        <v>159</v>
      </c>
      <c r="B446" s="86" t="str">
        <f>VLOOKUP(A446,Participanti!A:B,2,0)</f>
        <v>F</v>
      </c>
      <c r="C446" s="74">
        <v>15</v>
      </c>
      <c r="D446" s="75">
        <v>30.02</v>
      </c>
      <c r="E446" s="76">
        <v>0.11105324074074074</v>
      </c>
      <c r="F446" s="76">
        <v>0.11163194444444445</v>
      </c>
      <c r="G446" s="144">
        <f t="shared" si="361"/>
        <v>0.1113425925925926</v>
      </c>
      <c r="H446" s="77">
        <v>50</v>
      </c>
      <c r="I446" s="17">
        <f t="shared" si="362"/>
        <v>3.7089471216719722E-3</v>
      </c>
      <c r="J446" s="115">
        <f t="shared" si="363"/>
        <v>5</v>
      </c>
      <c r="K446" s="86">
        <f>IF(J446=0,0,IF(B446="F",VLOOKUP(I446,Barem!$G$2:$H$11,2,1),VLOOKUP(I446,Barem!$G$12:$H$21,2,1)))</f>
        <v>3</v>
      </c>
      <c r="L446" s="74" t="str">
        <f>VLOOKUP(C446,Barem!L:Q,6,0)</f>
        <v>D/V</v>
      </c>
      <c r="M446" s="14">
        <f t="shared" si="364"/>
        <v>0.5</v>
      </c>
      <c r="N446" s="14">
        <f t="shared" si="365"/>
        <v>0.5</v>
      </c>
      <c r="O446" s="55">
        <f t="shared" si="366"/>
        <v>0</v>
      </c>
      <c r="P446" s="31">
        <f>IF(D446&gt;21,VLOOKUP(D446,Barem!$S$1:$T$141,2,1),0)</f>
        <v>0.4</v>
      </c>
      <c r="Q446" s="31">
        <f>IF(D446&lt;1.609,0,IF(B446="F",VLOOKUP(I446,Barem!$W$2:$Y$13,2,1),VLOOKUP(I446,Barem!$W$14:$Y$25,2,1)))</f>
        <v>0</v>
      </c>
      <c r="R446" s="31">
        <f>VLOOKUP(A446,Participanti!A:C,3,0)</f>
        <v>0</v>
      </c>
      <c r="S446" s="25">
        <f t="shared" si="367"/>
        <v>4.4000000000000004</v>
      </c>
      <c r="T446" s="95">
        <v>44430</v>
      </c>
      <c r="U446" s="13">
        <f t="shared" si="353"/>
        <v>1</v>
      </c>
      <c r="V446" s="86" t="str">
        <f>VLOOKUP(A446,Data_echipe!A:U,21,0)</f>
        <v>Flower power</v>
      </c>
      <c r="X446" s="27">
        <f t="shared" si="295"/>
        <v>1</v>
      </c>
    </row>
    <row r="447" spans="1:24" x14ac:dyDescent="0.25">
      <c r="A447" s="73" t="s">
        <v>80</v>
      </c>
      <c r="B447" s="86" t="str">
        <f>VLOOKUP(A447,Participanti!A:B,2,0)</f>
        <v>M</v>
      </c>
      <c r="C447" s="74">
        <v>15</v>
      </c>
      <c r="D447" s="75">
        <v>98.93</v>
      </c>
      <c r="E447" s="76">
        <v>0.84049768518518519</v>
      </c>
      <c r="F447" s="76">
        <v>0.98284722222222232</v>
      </c>
      <c r="G447" s="144">
        <f t="shared" si="361"/>
        <v>0.91167245370370376</v>
      </c>
      <c r="H447" s="77">
        <v>3591</v>
      </c>
      <c r="I447" s="17">
        <f t="shared" si="362"/>
        <v>9.2153285525493154E-3</v>
      </c>
      <c r="J447" s="115">
        <f t="shared" si="363"/>
        <v>5</v>
      </c>
      <c r="K447" s="86">
        <f>IF(J447=0,0,IF(B447="F",VLOOKUP(I447,Barem!$G$2:$H$11,2,1),VLOOKUP(I447,Barem!$G$12:$H$21,2,1)))</f>
        <v>0</v>
      </c>
      <c r="L447" s="74" t="str">
        <f>VLOOKUP(C447,Barem!L:Q,6,0)</f>
        <v>D/V</v>
      </c>
      <c r="M447" s="14">
        <f t="shared" si="364"/>
        <v>0.5</v>
      </c>
      <c r="N447" s="14">
        <f t="shared" si="365"/>
        <v>0.5</v>
      </c>
      <c r="O447" s="55">
        <f t="shared" si="366"/>
        <v>2.3940000000000001</v>
      </c>
      <c r="P447" s="31">
        <f>IF(D447&gt;21,VLOOKUP(D447,Barem!$S$1:$T$141,2,1),0)</f>
        <v>3.8</v>
      </c>
      <c r="Q447" s="31">
        <f>IF(D447&lt;1.609,0,IF(B447="F",VLOOKUP(I447,Barem!$W$2:$Y$13,2,1),VLOOKUP(I447,Barem!$W$14:$Y$25,2,1)))</f>
        <v>0</v>
      </c>
      <c r="R447" s="31">
        <f>VLOOKUP(A447,Participanti!A:C,3,0)</f>
        <v>0.4</v>
      </c>
      <c r="S447" s="25">
        <f t="shared" si="367"/>
        <v>9.0939999999999994</v>
      </c>
      <c r="T447" s="95">
        <v>44428</v>
      </c>
      <c r="U447" s="13">
        <f t="shared" si="353"/>
        <v>1</v>
      </c>
      <c r="V447" s="86" t="str">
        <f>VLOOKUP(A447,Data_echipe!A:U,21,0)</f>
        <v>UltrașiiSYR</v>
      </c>
      <c r="X447" s="27">
        <f t="shared" si="295"/>
        <v>0</v>
      </c>
    </row>
    <row r="448" spans="1:24" x14ac:dyDescent="0.25">
      <c r="A448" s="73" t="s">
        <v>203</v>
      </c>
      <c r="B448" s="86" t="str">
        <f>VLOOKUP(A448,Participanti!A:B,2,0)</f>
        <v>F</v>
      </c>
      <c r="C448" s="74">
        <v>15</v>
      </c>
      <c r="D448" s="75">
        <v>21.01</v>
      </c>
      <c r="E448" s="76">
        <v>8.5104166666666661E-2</v>
      </c>
      <c r="F448" s="76">
        <v>0.11393518518518519</v>
      </c>
      <c r="G448" s="144">
        <f t="shared" si="361"/>
        <v>9.9519675925925921E-2</v>
      </c>
      <c r="H448" s="77">
        <v>77</v>
      </c>
      <c r="I448" s="17">
        <f t="shared" si="362"/>
        <v>4.7367765790540658E-3</v>
      </c>
      <c r="J448" s="115">
        <f t="shared" si="363"/>
        <v>5</v>
      </c>
      <c r="K448" s="86">
        <f>IF(J448=0,0,IF(B448="F",VLOOKUP(I448,Barem!$G$2:$H$11,2,1),VLOOKUP(I448,Barem!$G$12:$H$21,2,1)))</f>
        <v>1</v>
      </c>
      <c r="L448" s="74" t="str">
        <f>VLOOKUP(C448,Barem!L:Q,6,0)</f>
        <v>D/V</v>
      </c>
      <c r="M448" s="14">
        <f t="shared" si="364"/>
        <v>0.5</v>
      </c>
      <c r="N448" s="14">
        <f t="shared" si="365"/>
        <v>0.5</v>
      </c>
      <c r="O448" s="55">
        <f t="shared" si="366"/>
        <v>0</v>
      </c>
      <c r="P448" s="31">
        <f>IF(D448&gt;21,VLOOKUP(D448,Barem!$S$1:$T$141,2,1),0)</f>
        <v>0</v>
      </c>
      <c r="Q448" s="31">
        <f>IF(D448&lt;1.609,0,IF(B448="F",VLOOKUP(I448,Barem!$W$2:$Y$13,2,1),VLOOKUP(I448,Barem!$W$14:$Y$25,2,1)))</f>
        <v>0</v>
      </c>
      <c r="R448" s="31">
        <f>VLOOKUP(A448,Participanti!A:C,3,0)</f>
        <v>0</v>
      </c>
      <c r="S448" s="25">
        <f t="shared" si="367"/>
        <v>3</v>
      </c>
      <c r="T448" s="95">
        <v>44427</v>
      </c>
      <c r="U448" s="13">
        <f t="shared" si="353"/>
        <v>1</v>
      </c>
      <c r="V448" s="86" t="str">
        <f>VLOOKUP(A448,Data_echipe!A:U,21,0)</f>
        <v>UltrașiiSYR</v>
      </c>
      <c r="X448" s="27">
        <f t="shared" si="295"/>
        <v>1</v>
      </c>
    </row>
    <row r="449" spans="1:24" x14ac:dyDescent="0.25">
      <c r="A449" s="73" t="s">
        <v>102</v>
      </c>
      <c r="B449" s="86" t="str">
        <f>VLOOKUP(A449,Participanti!A:B,2,0)</f>
        <v>M</v>
      </c>
      <c r="C449" s="74">
        <v>15</v>
      </c>
      <c r="D449" s="75">
        <v>12.91</v>
      </c>
      <c r="E449" s="76">
        <v>4.024305555555556E-2</v>
      </c>
      <c r="F449" s="76">
        <v>4.024305555555556E-2</v>
      </c>
      <c r="G449" s="144">
        <f t="shared" si="361"/>
        <v>4.024305555555556E-2</v>
      </c>
      <c r="H449" s="77">
        <v>21</v>
      </c>
      <c r="I449" s="17">
        <f t="shared" si="362"/>
        <v>3.117200275410965E-3</v>
      </c>
      <c r="J449" s="115">
        <f t="shared" si="363"/>
        <v>3.0738095238095235</v>
      </c>
      <c r="K449" s="86">
        <f>IF(J449=0,0,IF(B449="F",VLOOKUP(I449,Barem!$G$2:$H$11,2,1),VLOOKUP(I449,Barem!$G$12:$H$21,2,1)))</f>
        <v>4</v>
      </c>
      <c r="L449" s="74" t="str">
        <f>VLOOKUP(C449,Barem!L:Q,6,0)</f>
        <v>D/V</v>
      </c>
      <c r="M449" s="14">
        <f t="shared" si="364"/>
        <v>0.5</v>
      </c>
      <c r="N449" s="14">
        <f t="shared" si="365"/>
        <v>0.5</v>
      </c>
      <c r="O449" s="55">
        <f t="shared" si="366"/>
        <v>0</v>
      </c>
      <c r="P449" s="31">
        <f>IF(D449&gt;21,VLOOKUP(D449,Barem!$S$1:$T$141,2,1),0)</f>
        <v>0</v>
      </c>
      <c r="Q449" s="31">
        <f>IF(D449&lt;1.609,0,IF(B449="F",VLOOKUP(I449,Barem!$W$2:$Y$13,2,1),VLOOKUP(I449,Barem!$W$14:$Y$25,2,1)))</f>
        <v>0</v>
      </c>
      <c r="R449" s="31">
        <f>VLOOKUP(A449,Participanti!A:C,3,0)</f>
        <v>0</v>
      </c>
      <c r="S449" s="25">
        <f t="shared" si="367"/>
        <v>3.5369047619047618</v>
      </c>
      <c r="T449" s="95">
        <v>44427</v>
      </c>
      <c r="U449" s="13">
        <f t="shared" si="353"/>
        <v>1</v>
      </c>
      <c r="V449" s="86" t="str">
        <f>VLOOKUP(A449,Data_echipe!A:U,21,0)</f>
        <v>Flower power</v>
      </c>
      <c r="X449" s="27">
        <f t="shared" si="295"/>
        <v>1</v>
      </c>
    </row>
    <row r="450" spans="1:24" x14ac:dyDescent="0.25">
      <c r="A450" s="73" t="s">
        <v>66</v>
      </c>
      <c r="B450" s="86" t="str">
        <f>VLOOKUP(A450,Participanti!A:B,2,0)</f>
        <v>F</v>
      </c>
      <c r="C450" s="74">
        <v>15</v>
      </c>
      <c r="D450" s="75">
        <v>7.99</v>
      </c>
      <c r="E450" s="76">
        <v>3.8553240740740742E-2</v>
      </c>
      <c r="F450" s="76">
        <v>5.5532407407407412E-2</v>
      </c>
      <c r="G450" s="144">
        <f t="shared" si="361"/>
        <v>4.7042824074074077E-2</v>
      </c>
      <c r="H450" s="77">
        <v>0</v>
      </c>
      <c r="I450" s="17">
        <f t="shared" si="362"/>
        <v>5.8877126500718495E-3</v>
      </c>
      <c r="J450" s="115">
        <f t="shared" si="363"/>
        <v>1.9975000000000001</v>
      </c>
      <c r="K450" s="86">
        <f>IF(J450=0,0,IF(B450="F",VLOOKUP(I450,Barem!$G$2:$H$11,2,1),VLOOKUP(I450,Barem!$G$12:$H$21,2,1)))</f>
        <v>1</v>
      </c>
      <c r="L450" s="74" t="str">
        <f>VLOOKUP(C450,Barem!L:Q,6,0)</f>
        <v>D/V</v>
      </c>
      <c r="M450" s="14">
        <f t="shared" si="364"/>
        <v>0.5</v>
      </c>
      <c r="N450" s="14">
        <f t="shared" si="365"/>
        <v>0.5</v>
      </c>
      <c r="O450" s="55">
        <f t="shared" si="366"/>
        <v>0</v>
      </c>
      <c r="P450" s="31">
        <f>IF(D450&gt;21,VLOOKUP(D450,Barem!$S$1:$T$141,2,1),0)</f>
        <v>0</v>
      </c>
      <c r="Q450" s="31">
        <f>IF(D450&lt;1.609,0,IF(B450="F",VLOOKUP(I450,Barem!$W$2:$Y$13,2,1),VLOOKUP(I450,Barem!$W$14:$Y$25,2,1)))</f>
        <v>0</v>
      </c>
      <c r="R450" s="31">
        <f>VLOOKUP(A450,Participanti!A:C,3,0)</f>
        <v>0.7</v>
      </c>
      <c r="S450" s="25">
        <f t="shared" si="367"/>
        <v>2.19875</v>
      </c>
      <c r="T450" s="95">
        <v>44426</v>
      </c>
      <c r="U450" s="13">
        <f t="shared" si="353"/>
        <v>1</v>
      </c>
      <c r="V450" s="86" t="str">
        <f>VLOOKUP(A450,Data_echipe!A:U,21,0)</f>
        <v>Flower power</v>
      </c>
      <c r="X450" s="27">
        <f t="shared" si="295"/>
        <v>1</v>
      </c>
    </row>
    <row r="451" spans="1:24" x14ac:dyDescent="0.25">
      <c r="A451" s="73" t="s">
        <v>53</v>
      </c>
      <c r="B451" s="86" t="str">
        <f>VLOOKUP(A451,Participanti!A:B,2,0)</f>
        <v>M</v>
      </c>
      <c r="C451" s="74">
        <v>15</v>
      </c>
      <c r="D451" s="75">
        <v>32.47</v>
      </c>
      <c r="E451" s="76">
        <v>0.12475694444444445</v>
      </c>
      <c r="F451" s="76">
        <v>0.14108796296296297</v>
      </c>
      <c r="G451" s="144">
        <f>AVERAGE(E451:F451)</f>
        <v>0.1329224537037037</v>
      </c>
      <c r="H451" s="77">
        <v>810</v>
      </c>
      <c r="I451" s="17">
        <f t="shared" si="362"/>
        <v>4.0937004528396586E-3</v>
      </c>
      <c r="J451" s="115">
        <f t="shared" si="363"/>
        <v>5</v>
      </c>
      <c r="K451" s="86">
        <f>IF(J451=0,0,IF(B451="F",VLOOKUP(I451,Barem!$G$2:$H$11,2,1),VLOOKUP(I451,Barem!$G$12:$H$21,2,1)))</f>
        <v>1.5</v>
      </c>
      <c r="L451" s="74" t="str">
        <f>VLOOKUP(C451,Barem!L:Q,6,0)</f>
        <v>D/V</v>
      </c>
      <c r="M451" s="14">
        <f t="shared" si="364"/>
        <v>0.5</v>
      </c>
      <c r="N451" s="14">
        <f t="shared" si="365"/>
        <v>0.5</v>
      </c>
      <c r="O451" s="55">
        <f t="shared" si="366"/>
        <v>0.54</v>
      </c>
      <c r="P451" s="31">
        <f>IF(D451&gt;21,VLOOKUP(D451,Barem!$S$1:$T$141,2,1),0)</f>
        <v>0.5</v>
      </c>
      <c r="Q451" s="31">
        <f>IF(D451&lt;1.609,0,IF(B451="F",VLOOKUP(I451,Barem!$W$2:$Y$13,2,1),VLOOKUP(I451,Barem!$W$14:$Y$25,2,1)))</f>
        <v>0</v>
      </c>
      <c r="R451" s="31">
        <f>VLOOKUP(A451,Participanti!A:C,3,0)</f>
        <v>0</v>
      </c>
      <c r="S451" s="25">
        <f t="shared" si="367"/>
        <v>4.29</v>
      </c>
      <c r="T451" s="95">
        <v>44429</v>
      </c>
      <c r="U451" s="13">
        <f t="shared" si="353"/>
        <v>1</v>
      </c>
      <c r="V451" s="86" t="str">
        <f>VLOOKUP(A451,Data_echipe!A:U,21,0)</f>
        <v>UltrașiiSYR</v>
      </c>
      <c r="X451" s="27">
        <f t="shared" ref="X451:X460" si="368">IF(K451&gt;0,1,0)</f>
        <v>1</v>
      </c>
    </row>
    <row r="452" spans="1:24" x14ac:dyDescent="0.25">
      <c r="A452" s="73" t="s">
        <v>220</v>
      </c>
      <c r="B452" s="86" t="str">
        <f>VLOOKUP(A452,Participanti!A:B,2,0)</f>
        <v>M</v>
      </c>
      <c r="C452" s="74">
        <v>15</v>
      </c>
      <c r="D452" s="75">
        <v>42.12</v>
      </c>
      <c r="E452" s="76">
        <v>0.3288773148148148</v>
      </c>
      <c r="F452" s="76">
        <v>0.34486111111111112</v>
      </c>
      <c r="G452" s="144">
        <f t="shared" si="361"/>
        <v>0.33686921296296296</v>
      </c>
      <c r="H452" s="77">
        <v>3804</v>
      </c>
      <c r="I452" s="17">
        <f t="shared" si="362"/>
        <v>7.9978445622735754E-3</v>
      </c>
      <c r="J452" s="115">
        <f t="shared" si="363"/>
        <v>5</v>
      </c>
      <c r="K452" s="86">
        <f>IF(J452=0,0,IF(B452="F",VLOOKUP(I452,Barem!$G$2:$H$11,2,1),VLOOKUP(I452,Barem!$G$12:$H$21,2,1)))</f>
        <v>0</v>
      </c>
      <c r="L452" s="74" t="str">
        <f>VLOOKUP(C452,Barem!L:Q,6,0)</f>
        <v>D/V</v>
      </c>
      <c r="M452" s="14">
        <f t="shared" si="364"/>
        <v>0.5</v>
      </c>
      <c r="N452" s="14">
        <f t="shared" si="365"/>
        <v>0.5</v>
      </c>
      <c r="O452" s="55">
        <f t="shared" si="366"/>
        <v>2.536</v>
      </c>
      <c r="P452" s="31">
        <f>IF(D452&gt;21,VLOOKUP(D452,Barem!$S$1:$T$141,2,1),0)</f>
        <v>1</v>
      </c>
      <c r="Q452" s="31">
        <f>IF(D452&lt;1.609,0,IF(B452="F",VLOOKUP(I452,Barem!$W$2:$Y$13,2,1),VLOOKUP(I452,Barem!$W$14:$Y$25,2,1)))</f>
        <v>0</v>
      </c>
      <c r="R452" s="31">
        <f>VLOOKUP(A452,Participanti!A:C,3,0)</f>
        <v>0</v>
      </c>
      <c r="S452" s="25">
        <f t="shared" si="367"/>
        <v>6.0359999999999996</v>
      </c>
      <c r="T452" s="95">
        <v>44429</v>
      </c>
      <c r="U452" s="13">
        <f t="shared" si="353"/>
        <v>1</v>
      </c>
      <c r="V452" s="86" t="e">
        <f>VLOOKUP(A452,Data_echipe!A:U,21,0)</f>
        <v>#N/A</v>
      </c>
      <c r="X452" s="27">
        <f t="shared" si="368"/>
        <v>0</v>
      </c>
    </row>
    <row r="453" spans="1:24" x14ac:dyDescent="0.25">
      <c r="A453" s="73" t="s">
        <v>128</v>
      </c>
      <c r="B453" s="86" t="str">
        <f>VLOOKUP(A453,Participanti!A:B,2,0)</f>
        <v>M</v>
      </c>
      <c r="C453" s="74">
        <v>15</v>
      </c>
      <c r="D453" s="75">
        <v>14</v>
      </c>
      <c r="E453" s="76">
        <v>5.0393518518518511E-2</v>
      </c>
      <c r="F453" s="76">
        <v>5.4791666666666662E-2</v>
      </c>
      <c r="G453" s="144">
        <f t="shared" si="361"/>
        <v>5.2592592592592587E-2</v>
      </c>
      <c r="H453" s="77">
        <v>98</v>
      </c>
      <c r="I453" s="17">
        <f t="shared" si="362"/>
        <v>3.7566137566137562E-3</v>
      </c>
      <c r="J453" s="115">
        <f t="shared" si="363"/>
        <v>3.333333333333333</v>
      </c>
      <c r="K453" s="86">
        <f>IF(J453=0,0,IF(B453="F",VLOOKUP(I453,Barem!$G$2:$H$11,2,1),VLOOKUP(I453,Barem!$G$12:$H$21,2,1)))</f>
        <v>2</v>
      </c>
      <c r="L453" s="74" t="str">
        <f>VLOOKUP(C453,Barem!L:Q,6,0)</f>
        <v>D/V</v>
      </c>
      <c r="M453" s="14">
        <f t="shared" ref="M453:M456" si="369">IF(OR(L453="P1",L453="P2",L453="P3"),"",IF(C453=15,0.5,IF(L453="D",0.75,0.25)))</f>
        <v>0.5</v>
      </c>
      <c r="N453" s="14">
        <f t="shared" ref="N453:N456" si="370">IF(OR(L453="P1",L453="P2",L453="P3"),"",IF(C453=15,0.5,IF(L453="V",0.75,0.25)))</f>
        <v>0.5</v>
      </c>
      <c r="O453" s="55">
        <f t="shared" ref="O453:O456" si="371">IF(H453&lt;-49,H453/1500,IF(H453&gt;99,H453/1500,0))</f>
        <v>0</v>
      </c>
      <c r="P453" s="31">
        <f>IF(D453&gt;21,VLOOKUP(D453,Barem!$S$1:$T$141,2,1),0)</f>
        <v>0</v>
      </c>
      <c r="Q453" s="31">
        <f>IF(D453&lt;1.609,0,IF(B453="F",VLOOKUP(I453,Barem!$W$2:$Y$13,2,1),VLOOKUP(I453,Barem!$W$14:$Y$25,2,1)))</f>
        <v>0</v>
      </c>
      <c r="R453" s="31">
        <f>VLOOKUP(A453,Participanti!A:C,3,0)</f>
        <v>0</v>
      </c>
      <c r="S453" s="25">
        <f t="shared" ref="S453:S456" si="372">J453*M453+K453*N453+O453+P453+Q453+R453</f>
        <v>2.6666666666666665</v>
      </c>
      <c r="T453" s="95">
        <v>44424</v>
      </c>
      <c r="U453" s="13">
        <f t="shared" ref="U453:U460" si="373">COUNTIFS(A:A,A453,C:C,C453)</f>
        <v>1</v>
      </c>
      <c r="V453" s="86" t="str">
        <f>VLOOKUP(A453,Data_echipe!A:U,21,0)</f>
        <v>Flower power</v>
      </c>
      <c r="X453" s="27">
        <f t="shared" si="368"/>
        <v>1</v>
      </c>
    </row>
    <row r="454" spans="1:24" x14ac:dyDescent="0.25">
      <c r="A454" s="73" t="s">
        <v>132</v>
      </c>
      <c r="B454" s="86" t="str">
        <f>VLOOKUP(A454,Participanti!A:B,2,0)</f>
        <v>M</v>
      </c>
      <c r="C454" s="74">
        <v>15</v>
      </c>
      <c r="D454" s="75">
        <v>30.1</v>
      </c>
      <c r="E454" s="76">
        <v>9.1620370370370366E-2</v>
      </c>
      <c r="F454" s="76">
        <v>9.8622685185185188E-2</v>
      </c>
      <c r="G454" s="144">
        <f t="shared" si="361"/>
        <v>9.512152777777777E-2</v>
      </c>
      <c r="H454" s="77">
        <v>684</v>
      </c>
      <c r="I454" s="17">
        <f t="shared" si="362"/>
        <v>3.1601836471022516E-3</v>
      </c>
      <c r="J454" s="115">
        <f t="shared" si="363"/>
        <v>5</v>
      </c>
      <c r="K454" s="86">
        <f>IF(J454=0,0,IF(B454="F",VLOOKUP(I454,Barem!$G$2:$H$11,2,1),VLOOKUP(I454,Barem!$G$12:$H$21,2,1)))</f>
        <v>3.5</v>
      </c>
      <c r="L454" s="74" t="str">
        <f>VLOOKUP(C454,Barem!L:Q,6,0)</f>
        <v>D/V</v>
      </c>
      <c r="M454" s="14">
        <f t="shared" si="369"/>
        <v>0.5</v>
      </c>
      <c r="N454" s="14">
        <f t="shared" si="370"/>
        <v>0.5</v>
      </c>
      <c r="O454" s="55">
        <f t="shared" si="371"/>
        <v>0.45600000000000002</v>
      </c>
      <c r="P454" s="31">
        <f>IF(D454&gt;21,VLOOKUP(D454,Barem!$S$1:$T$141,2,1),0)</f>
        <v>0.4</v>
      </c>
      <c r="Q454" s="31">
        <f>IF(D454&lt;1.609,0,IF(B454="F",VLOOKUP(I454,Barem!$W$2:$Y$13,2,1),VLOOKUP(I454,Barem!$W$14:$Y$25,2,1)))</f>
        <v>0</v>
      </c>
      <c r="R454" s="31">
        <f>VLOOKUP(A454,Participanti!A:C,3,0)</f>
        <v>0</v>
      </c>
      <c r="S454" s="25">
        <f t="shared" si="372"/>
        <v>5.1060000000000008</v>
      </c>
      <c r="T454" s="95">
        <v>44427</v>
      </c>
      <c r="U454" s="13">
        <f t="shared" si="373"/>
        <v>1</v>
      </c>
      <c r="V454" s="86" t="str">
        <f>VLOOKUP(A454,Data_echipe!A:U,21,0)</f>
        <v>Flower power</v>
      </c>
      <c r="X454" s="27">
        <f t="shared" si="368"/>
        <v>1</v>
      </c>
    </row>
    <row r="455" spans="1:24" x14ac:dyDescent="0.25">
      <c r="A455" s="73" t="s">
        <v>111</v>
      </c>
      <c r="B455" s="86" t="str">
        <f>VLOOKUP(A455,Participanti!A:B,2,0)</f>
        <v>M</v>
      </c>
      <c r="C455" s="74">
        <v>15</v>
      </c>
      <c r="D455" s="75">
        <v>74.33</v>
      </c>
      <c r="E455" s="76">
        <v>0.2948958333333333</v>
      </c>
      <c r="F455" s="76">
        <v>0.31089120370370371</v>
      </c>
      <c r="G455" s="144">
        <f t="shared" si="361"/>
        <v>0.30289351851851853</v>
      </c>
      <c r="H455" s="77">
        <v>169</v>
      </c>
      <c r="I455" s="17">
        <f t="shared" si="362"/>
        <v>4.0749834322416053E-3</v>
      </c>
      <c r="J455" s="115">
        <f t="shared" si="363"/>
        <v>5</v>
      </c>
      <c r="K455" s="86">
        <f>IF(J455=0,0,IF(B455="F",VLOOKUP(I455,Barem!$G$2:$H$11,2,1),VLOOKUP(I455,Barem!$G$12:$H$21,2,1)))</f>
        <v>1.5</v>
      </c>
      <c r="L455" s="74" t="str">
        <f>VLOOKUP(C455,Barem!L:Q,6,0)</f>
        <v>D/V</v>
      </c>
      <c r="M455" s="14">
        <f t="shared" si="369"/>
        <v>0.5</v>
      </c>
      <c r="N455" s="14">
        <f t="shared" si="370"/>
        <v>0.5</v>
      </c>
      <c r="O455" s="55">
        <f t="shared" si="371"/>
        <v>0.11266666666666666</v>
      </c>
      <c r="P455" s="31">
        <f>IF(D455&gt;21,VLOOKUP(D455,Barem!$S$1:$T$141,2,1),0)</f>
        <v>2.6</v>
      </c>
      <c r="Q455" s="31">
        <f>IF(D455&lt;1.609,0,IF(B455="F",VLOOKUP(I455,Barem!$W$2:$Y$13,2,1),VLOOKUP(I455,Barem!$W$14:$Y$25,2,1)))</f>
        <v>0</v>
      </c>
      <c r="R455" s="31">
        <f>VLOOKUP(A455,Participanti!A:C,3,0)</f>
        <v>0</v>
      </c>
      <c r="S455" s="25">
        <f t="shared" si="372"/>
        <v>5.9626666666666672</v>
      </c>
      <c r="T455" s="95">
        <v>44427</v>
      </c>
      <c r="U455" s="13">
        <f t="shared" si="373"/>
        <v>1</v>
      </c>
      <c r="V455" s="86" t="str">
        <f>VLOOKUP(A455,Data_echipe!A:U,21,0)</f>
        <v>UltrașiiSYR</v>
      </c>
      <c r="X455" s="27">
        <f t="shared" si="368"/>
        <v>1</v>
      </c>
    </row>
    <row r="456" spans="1:24" x14ac:dyDescent="0.25">
      <c r="A456" s="73" t="s">
        <v>119</v>
      </c>
      <c r="B456" s="86" t="str">
        <f>VLOOKUP(A456,Participanti!A:B,2,0)</f>
        <v>M</v>
      </c>
      <c r="C456" s="74">
        <v>15</v>
      </c>
      <c r="D456" s="75">
        <v>14.1</v>
      </c>
      <c r="E456" s="76">
        <v>4.3912037037037034E-2</v>
      </c>
      <c r="F456" s="76">
        <v>4.3912037037037034E-2</v>
      </c>
      <c r="G456" s="144">
        <f t="shared" si="361"/>
        <v>4.3912037037037034E-2</v>
      </c>
      <c r="H456" s="77">
        <v>5</v>
      </c>
      <c r="I456" s="17">
        <f t="shared" si="362"/>
        <v>3.1143288678749672E-3</v>
      </c>
      <c r="J456" s="115">
        <f t="shared" si="363"/>
        <v>3.3571428571428568</v>
      </c>
      <c r="K456" s="86">
        <f>IF(J456=0,0,IF(B456="F",VLOOKUP(I456,Barem!$G$2:$H$11,2,1),VLOOKUP(I456,Barem!$G$12:$H$21,2,1)))</f>
        <v>4</v>
      </c>
      <c r="L456" s="74" t="str">
        <f>VLOOKUP(C456,Barem!L:Q,6,0)</f>
        <v>D/V</v>
      </c>
      <c r="M456" s="14">
        <f t="shared" si="369"/>
        <v>0.5</v>
      </c>
      <c r="N456" s="14">
        <f t="shared" si="370"/>
        <v>0.5</v>
      </c>
      <c r="O456" s="55">
        <f t="shared" si="371"/>
        <v>0</v>
      </c>
      <c r="P456" s="31">
        <f>IF(D456&gt;21,VLOOKUP(D456,Barem!$S$1:$T$141,2,1),0)</f>
        <v>0</v>
      </c>
      <c r="Q456" s="31">
        <f>IF(D456&lt;1.609,0,IF(B456="F",VLOOKUP(I456,Barem!$W$2:$Y$13,2,1),VLOOKUP(I456,Barem!$W$14:$Y$25,2,1)))</f>
        <v>0</v>
      </c>
      <c r="R456" s="31">
        <f>VLOOKUP(A456,Participanti!A:C,3,0)</f>
        <v>0</v>
      </c>
      <c r="S456" s="25">
        <f t="shared" si="372"/>
        <v>3.6785714285714284</v>
      </c>
      <c r="T456" s="95">
        <v>44428</v>
      </c>
      <c r="U456" s="13">
        <f t="shared" si="373"/>
        <v>1</v>
      </c>
      <c r="V456" s="86" t="str">
        <f>VLOOKUP(A456,Data_echipe!A:U,21,0)</f>
        <v>Flower power</v>
      </c>
      <c r="X456" s="27">
        <f t="shared" si="368"/>
        <v>1</v>
      </c>
    </row>
    <row r="457" spans="1:24" x14ac:dyDescent="0.25">
      <c r="A457" s="73" t="s">
        <v>103</v>
      </c>
      <c r="B457" s="86" t="str">
        <f>VLOOKUP(A457,Participanti!A:B,2,0)</f>
        <v>F</v>
      </c>
      <c r="C457" s="74">
        <v>15</v>
      </c>
      <c r="D457" s="75">
        <v>20.39</v>
      </c>
      <c r="E457" s="76">
        <v>9.0474537037037048E-2</v>
      </c>
      <c r="F457" s="76">
        <v>9.1249999999999998E-2</v>
      </c>
      <c r="G457" s="144">
        <f t="shared" ref="G457:G460" si="374">AVERAGE(E457:F457)</f>
        <v>9.086226851851853E-2</v>
      </c>
      <c r="H457" s="77">
        <v>31</v>
      </c>
      <c r="I457" s="17">
        <f t="shared" si="362"/>
        <v>4.4562171907071369E-3</v>
      </c>
      <c r="J457" s="115">
        <f t="shared" si="363"/>
        <v>5</v>
      </c>
      <c r="K457" s="86">
        <f>IF(J457=0,0,IF(B457="F",VLOOKUP(I457,Barem!$G$2:$H$11,2,1),VLOOKUP(I457,Barem!$G$12:$H$21,2,1)))</f>
        <v>1.5</v>
      </c>
      <c r="L457" s="74" t="str">
        <f>VLOOKUP(C457,Barem!L:Q,6,0)</f>
        <v>D/V</v>
      </c>
      <c r="M457" s="14">
        <f t="shared" ref="M457:M460" si="375">IF(OR(L457="P1",L457="P2",L457="P3"),"",IF(C457=15,0.5,IF(L457="D",0.75,0.25)))</f>
        <v>0.5</v>
      </c>
      <c r="N457" s="14">
        <f t="shared" ref="N457:N460" si="376">IF(OR(L457="P1",L457="P2",L457="P3"),"",IF(C457=15,0.5,IF(L457="V",0.75,0.25)))</f>
        <v>0.5</v>
      </c>
      <c r="O457" s="55">
        <f t="shared" ref="O457:O460" si="377">IF(H457&lt;-49,H457/1500,IF(H457&gt;99,H457/1500,0))</f>
        <v>0</v>
      </c>
      <c r="P457" s="31">
        <f>IF(D457&gt;21,VLOOKUP(D457,Barem!$S$1:$T$141,2,1),0)</f>
        <v>0</v>
      </c>
      <c r="Q457" s="31">
        <f>IF(D457&lt;1.609,0,IF(B457="F",VLOOKUP(I457,Barem!$W$2:$Y$13,2,1),VLOOKUP(I457,Barem!$W$14:$Y$25,2,1)))</f>
        <v>0</v>
      </c>
      <c r="R457" s="31">
        <f>VLOOKUP(A457,Participanti!A:C,3,0)</f>
        <v>0</v>
      </c>
      <c r="S457" s="25">
        <f t="shared" ref="S457:S460" si="378">J457*M457+K457*N457+O457+P457+Q457+R457</f>
        <v>3.25</v>
      </c>
      <c r="T457" s="95">
        <v>44429</v>
      </c>
      <c r="U457" s="13">
        <f t="shared" si="373"/>
        <v>1</v>
      </c>
      <c r="V457" s="86" t="str">
        <f>VLOOKUP(A457,Data_echipe!A:U,21,0)</f>
        <v>UltrașiiSYR</v>
      </c>
      <c r="X457" s="27">
        <f t="shared" si="368"/>
        <v>1</v>
      </c>
    </row>
    <row r="458" spans="1:24" x14ac:dyDescent="0.25">
      <c r="A458" s="73" t="s">
        <v>213</v>
      </c>
      <c r="B458" s="86" t="str">
        <f>VLOOKUP(A458,Participanti!A:B,2,0)</f>
        <v>F</v>
      </c>
      <c r="C458" s="74">
        <v>15</v>
      </c>
      <c r="D458" s="75">
        <v>6.83</v>
      </c>
      <c r="E458" s="76">
        <v>2.97337962962963E-2</v>
      </c>
      <c r="F458" s="76">
        <v>4.4143518518518519E-2</v>
      </c>
      <c r="G458" s="144">
        <f t="shared" si="374"/>
        <v>3.6938657407407413E-2</v>
      </c>
      <c r="H458" s="77">
        <v>9</v>
      </c>
      <c r="I458" s="17">
        <f t="shared" ref="I458:I460" si="379">G458/D458</f>
        <v>5.4082953744373956E-3</v>
      </c>
      <c r="J458" s="115">
        <f t="shared" si="363"/>
        <v>1.7075</v>
      </c>
      <c r="K458" s="86">
        <f>IF(J458=0,0,IF(B458="F",VLOOKUP(I458,Barem!$G$2:$H$11,2,1),VLOOKUP(I458,Barem!$G$12:$H$21,2,1)))</f>
        <v>1</v>
      </c>
      <c r="L458" s="74" t="str">
        <f>VLOOKUP(C458,Barem!L:Q,6,0)</f>
        <v>D/V</v>
      </c>
      <c r="M458" s="14">
        <f t="shared" si="375"/>
        <v>0.5</v>
      </c>
      <c r="N458" s="14">
        <f t="shared" si="376"/>
        <v>0.5</v>
      </c>
      <c r="O458" s="55">
        <f t="shared" si="377"/>
        <v>0</v>
      </c>
      <c r="P458" s="31">
        <f>IF(D458&gt;21,VLOOKUP(D458,Barem!$S$1:$T$141,2,1),0)</f>
        <v>0</v>
      </c>
      <c r="Q458" s="31">
        <f>IF(D458&lt;1.609,0,IF(B458="F",VLOOKUP(I458,Barem!$W$2:$Y$13,2,1),VLOOKUP(I458,Barem!$W$14:$Y$25,2,1)))</f>
        <v>0</v>
      </c>
      <c r="R458" s="31">
        <f>VLOOKUP(A458,Participanti!A:C,3,0)</f>
        <v>0</v>
      </c>
      <c r="S458" s="25">
        <f t="shared" si="378"/>
        <v>1.35375</v>
      </c>
      <c r="T458" s="95">
        <v>44430</v>
      </c>
      <c r="U458" s="13">
        <f t="shared" si="373"/>
        <v>1</v>
      </c>
      <c r="V458" s="86" t="e">
        <f>VLOOKUP(A458,Data_echipe!A:U,21,0)</f>
        <v>#N/A</v>
      </c>
      <c r="X458" s="27">
        <f t="shared" si="368"/>
        <v>1</v>
      </c>
    </row>
    <row r="459" spans="1:24" x14ac:dyDescent="0.25">
      <c r="A459" s="73" t="s">
        <v>118</v>
      </c>
      <c r="B459" s="86" t="str">
        <f>VLOOKUP(A459,Participanti!A:B,2,0)</f>
        <v>M</v>
      </c>
      <c r="C459" s="74">
        <v>15</v>
      </c>
      <c r="D459" s="75">
        <v>13.49</v>
      </c>
      <c r="E459" s="76">
        <v>4.2280092592592598E-2</v>
      </c>
      <c r="F459" s="76">
        <v>4.5405092592592594E-2</v>
      </c>
      <c r="G459" s="144">
        <f t="shared" si="374"/>
        <v>4.38425925925926E-2</v>
      </c>
      <c r="H459" s="77">
        <v>18</v>
      </c>
      <c r="I459" s="17">
        <f t="shared" si="379"/>
        <v>3.2500068637948553E-3</v>
      </c>
      <c r="J459" s="115">
        <f t="shared" ref="J459:J460" si="380">IF(B459="F",IF(D459&lt;2.5,0,IF(D459&gt;19.99,5,D459/4)),IF(D459&lt;3,0, IF(D459&gt;20.99,5,D459/4.2)))</f>
        <v>3.211904761904762</v>
      </c>
      <c r="K459" s="86">
        <f>IF(J459=0,0,IF(B459="F",VLOOKUP(I459,Barem!$G$2:$H$11,2,1),VLOOKUP(I459,Barem!$G$12:$H$21,2,1)))</f>
        <v>3.5</v>
      </c>
      <c r="L459" s="74" t="str">
        <f>VLOOKUP(C459,Barem!L:Q,6,0)</f>
        <v>D/V</v>
      </c>
      <c r="M459" s="14">
        <f t="shared" si="375"/>
        <v>0.5</v>
      </c>
      <c r="N459" s="14">
        <f t="shared" si="376"/>
        <v>0.5</v>
      </c>
      <c r="O459" s="55">
        <f t="shared" si="377"/>
        <v>0</v>
      </c>
      <c r="P459" s="31">
        <f>IF(D459&gt;21,VLOOKUP(D459,Barem!$S$1:$T$141,2,1),0)</f>
        <v>0</v>
      </c>
      <c r="Q459" s="31">
        <f>IF(D459&lt;1.609,0,IF(B459="F",VLOOKUP(I459,Barem!$W$2:$Y$13,2,1),VLOOKUP(I459,Barem!$W$14:$Y$25,2,1)))</f>
        <v>0</v>
      </c>
      <c r="R459" s="31">
        <f>VLOOKUP(A459,Participanti!A:C,3,0)</f>
        <v>0</v>
      </c>
      <c r="S459" s="25">
        <f t="shared" si="378"/>
        <v>3.355952380952381</v>
      </c>
      <c r="T459" s="95">
        <v>44428</v>
      </c>
      <c r="U459" s="13">
        <f t="shared" si="373"/>
        <v>1</v>
      </c>
      <c r="V459" s="86" t="str">
        <f>VLOOKUP(A459,Data_echipe!A:U,21,0)</f>
        <v>UltrașiiSYR</v>
      </c>
      <c r="X459" s="27">
        <f t="shared" si="368"/>
        <v>1</v>
      </c>
    </row>
    <row r="460" spans="1:24" x14ac:dyDescent="0.25">
      <c r="A460" s="120" t="s">
        <v>157</v>
      </c>
      <c r="B460" s="121" t="str">
        <f>VLOOKUP(A460,Participanti!A:B,2,0)</f>
        <v>F</v>
      </c>
      <c r="C460" s="122">
        <v>15</v>
      </c>
      <c r="D460" s="123">
        <v>9.0299999999999994</v>
      </c>
      <c r="E460" s="124">
        <v>3.1863425925925927E-2</v>
      </c>
      <c r="F460" s="124">
        <v>3.1898148148148148E-2</v>
      </c>
      <c r="G460" s="145">
        <f t="shared" si="374"/>
        <v>3.1880787037037034E-2</v>
      </c>
      <c r="H460" s="125"/>
      <c r="I460" s="126">
        <f t="shared" si="379"/>
        <v>3.5305412001148434E-3</v>
      </c>
      <c r="J460" s="127">
        <f t="shared" si="380"/>
        <v>2.2574999999999998</v>
      </c>
      <c r="K460" s="121">
        <f>IF(J460=0,0,IF(B460="F",VLOOKUP(I460,Barem!$G$2:$H$11,2,1),VLOOKUP(I460,Barem!$G$12:$H$21,2,1)))</f>
        <v>3.5</v>
      </c>
      <c r="L460" s="122" t="str">
        <f>VLOOKUP(C460,Barem!L:Q,6,0)</f>
        <v>D/V</v>
      </c>
      <c r="M460" s="128">
        <f t="shared" si="375"/>
        <v>0.5</v>
      </c>
      <c r="N460" s="128">
        <f t="shared" si="376"/>
        <v>0.5</v>
      </c>
      <c r="O460" s="129">
        <f t="shared" si="377"/>
        <v>0</v>
      </c>
      <c r="P460" s="130">
        <f>IF(D460&gt;21,VLOOKUP(D460,Barem!$S$1:$T$141,2,1),0)</f>
        <v>0</v>
      </c>
      <c r="Q460" s="130">
        <f>IF(D460&lt;1.609,0,IF(B460="F",VLOOKUP(I460,Barem!$W$2:$Y$13,2,1),VLOOKUP(I460,Barem!$W$14:$Y$25,2,1)))</f>
        <v>0</v>
      </c>
      <c r="R460" s="130">
        <f>VLOOKUP(A460,Participanti!A:C,3,0)</f>
        <v>0</v>
      </c>
      <c r="S460" s="131">
        <f t="shared" si="378"/>
        <v>2.8787500000000001</v>
      </c>
      <c r="T460" s="132">
        <v>44428</v>
      </c>
      <c r="U460" s="133">
        <f t="shared" si="373"/>
        <v>1</v>
      </c>
      <c r="V460" s="121" t="str">
        <f>VLOOKUP(A460,Data_echipe!A:U,21,0)</f>
        <v>Flower power</v>
      </c>
      <c r="W460" s="134"/>
      <c r="X460" s="27">
        <f t="shared" si="368"/>
        <v>1</v>
      </c>
    </row>
    <row r="461" spans="1:24" x14ac:dyDescent="0.25">
      <c r="A461" s="73" t="s">
        <v>52</v>
      </c>
      <c r="B461" s="86" t="str">
        <f>VLOOKUP(A461,Participanti!A:B,2,0)</f>
        <v>M</v>
      </c>
      <c r="C461" s="74" t="s">
        <v>151</v>
      </c>
      <c r="D461" s="75"/>
      <c r="E461" s="76"/>
      <c r="F461" s="76"/>
      <c r="G461" s="144"/>
      <c r="H461" s="77"/>
      <c r="I461" s="17"/>
      <c r="J461" s="115"/>
      <c r="K461" s="86"/>
      <c r="L461" s="74" t="s">
        <v>300</v>
      </c>
      <c r="M461" s="14"/>
      <c r="N461" s="14"/>
      <c r="O461" s="55"/>
      <c r="S461" s="25">
        <f>SUMIFS('P3'!H:H,'P3'!B:B,Data!A461)</f>
        <v>3.25</v>
      </c>
      <c r="T461" s="95"/>
      <c r="U461" s="86"/>
      <c r="V461" s="86"/>
    </row>
    <row r="462" spans="1:24" x14ac:dyDescent="0.25">
      <c r="A462" s="73" t="s">
        <v>53</v>
      </c>
      <c r="B462" s="86" t="str">
        <f>VLOOKUP(A462,Participanti!A:B,2,0)</f>
        <v>M</v>
      </c>
      <c r="C462" s="74" t="s">
        <v>151</v>
      </c>
      <c r="D462" s="75"/>
      <c r="E462" s="76"/>
      <c r="F462" s="76"/>
      <c r="G462" s="144"/>
      <c r="H462" s="77"/>
      <c r="I462" s="17"/>
      <c r="J462" s="115"/>
      <c r="K462" s="86"/>
      <c r="L462" s="74" t="s">
        <v>300</v>
      </c>
      <c r="M462" s="14"/>
      <c r="N462" s="14"/>
      <c r="O462" s="55"/>
      <c r="S462" s="25">
        <f>SUMIFS('P3'!H:H,'P3'!B:B,Data!A462)</f>
        <v>5.25</v>
      </c>
    </row>
    <row r="463" spans="1:24" x14ac:dyDescent="0.25">
      <c r="A463" s="73" t="s">
        <v>80</v>
      </c>
      <c r="B463" s="86" t="str">
        <f>VLOOKUP(A463,Participanti!A:B,2,0)</f>
        <v>M</v>
      </c>
      <c r="C463" s="74" t="s">
        <v>151</v>
      </c>
      <c r="D463" s="75"/>
      <c r="E463" s="76"/>
      <c r="F463" s="76"/>
      <c r="G463" s="144"/>
      <c r="H463" s="77"/>
      <c r="I463" s="17"/>
      <c r="J463" s="115"/>
      <c r="K463" s="86"/>
      <c r="L463" s="74" t="s">
        <v>300</v>
      </c>
      <c r="M463" s="14"/>
      <c r="N463" s="14"/>
      <c r="O463" s="55"/>
      <c r="S463" s="25">
        <f>SUMIFS('P3'!H:H,'P3'!B:B,Data!A463)</f>
        <v>3.75</v>
      </c>
    </row>
    <row r="464" spans="1:24" x14ac:dyDescent="0.25">
      <c r="A464" s="73" t="s">
        <v>65</v>
      </c>
      <c r="B464" s="86" t="str">
        <f>VLOOKUP(A464,Participanti!A:B,2,0)</f>
        <v>M</v>
      </c>
      <c r="C464" s="74" t="s">
        <v>151</v>
      </c>
      <c r="D464" s="75"/>
      <c r="E464" s="76"/>
      <c r="F464" s="76"/>
      <c r="G464" s="144"/>
      <c r="H464" s="77"/>
      <c r="I464" s="17"/>
      <c r="J464" s="115"/>
      <c r="K464" s="86"/>
      <c r="L464" s="74" t="s">
        <v>300</v>
      </c>
      <c r="M464" s="14"/>
      <c r="N464" s="14"/>
      <c r="O464" s="55"/>
      <c r="S464" s="25">
        <f>SUMIFS('P3'!H:H,'P3'!B:B,Data!A464)</f>
        <v>4.5</v>
      </c>
    </row>
    <row r="465" spans="1:19" x14ac:dyDescent="0.25">
      <c r="A465" s="73" t="s">
        <v>128</v>
      </c>
      <c r="B465" s="86" t="str">
        <f>VLOOKUP(A465,Participanti!A:B,2,0)</f>
        <v>M</v>
      </c>
      <c r="C465" s="74" t="s">
        <v>151</v>
      </c>
      <c r="D465" s="75"/>
      <c r="E465" s="76"/>
      <c r="F465" s="76"/>
      <c r="G465" s="144"/>
      <c r="H465" s="77"/>
      <c r="I465" s="17"/>
      <c r="J465" s="115"/>
      <c r="K465" s="86"/>
      <c r="L465" s="74" t="s">
        <v>300</v>
      </c>
      <c r="M465" s="14"/>
      <c r="N465" s="14"/>
      <c r="O465" s="55"/>
      <c r="S465" s="25">
        <f>SUMIFS('P3'!H:H,'P3'!B:B,Data!A465)</f>
        <v>1.25</v>
      </c>
    </row>
    <row r="466" spans="1:19" x14ac:dyDescent="0.25">
      <c r="A466" s="73" t="s">
        <v>5</v>
      </c>
      <c r="B466" s="86" t="str">
        <f>VLOOKUP(A466,Participanti!A:B,2,0)</f>
        <v>F</v>
      </c>
      <c r="C466" s="74" t="s">
        <v>151</v>
      </c>
      <c r="D466" s="75"/>
      <c r="E466" s="76"/>
      <c r="F466" s="76"/>
      <c r="G466" s="144"/>
      <c r="H466" s="77"/>
      <c r="I466" s="17"/>
      <c r="J466" s="115"/>
      <c r="K466" s="86"/>
      <c r="L466" s="74" t="s">
        <v>300</v>
      </c>
      <c r="M466" s="14"/>
      <c r="N466" s="14"/>
      <c r="O466" s="55"/>
      <c r="S466" s="25">
        <f>SUMIFS('P3'!H:H,'P3'!B:B,Data!A466)</f>
        <v>4</v>
      </c>
    </row>
    <row r="467" spans="1:19" x14ac:dyDescent="0.25">
      <c r="A467" s="73" t="s">
        <v>49</v>
      </c>
      <c r="B467" s="86" t="str">
        <f>VLOOKUP(A467,Participanti!A:B,2,0)</f>
        <v>M</v>
      </c>
      <c r="C467" s="74" t="s">
        <v>151</v>
      </c>
      <c r="D467" s="75"/>
      <c r="E467" s="76"/>
      <c r="F467" s="76"/>
      <c r="G467" s="144"/>
      <c r="H467" s="77"/>
      <c r="I467" s="17"/>
      <c r="J467" s="115"/>
      <c r="K467" s="86"/>
      <c r="L467" s="74" t="s">
        <v>300</v>
      </c>
      <c r="M467" s="14"/>
      <c r="N467" s="14"/>
      <c r="O467" s="55"/>
      <c r="S467" s="25">
        <f>SUMIFS('P3'!H:H,'P3'!B:B,Data!A467)</f>
        <v>3</v>
      </c>
    </row>
    <row r="468" spans="1:19" x14ac:dyDescent="0.25">
      <c r="A468" s="73" t="s">
        <v>132</v>
      </c>
      <c r="B468" s="86" t="str">
        <f>VLOOKUP(A468,Participanti!A:B,2,0)</f>
        <v>M</v>
      </c>
      <c r="C468" s="74" t="s">
        <v>151</v>
      </c>
      <c r="D468" s="75"/>
      <c r="E468" s="76"/>
      <c r="F468" s="76"/>
      <c r="G468" s="144"/>
      <c r="H468" s="77"/>
      <c r="I468" s="17"/>
      <c r="J468" s="115"/>
      <c r="K468" s="86"/>
      <c r="L468" s="74" t="s">
        <v>300</v>
      </c>
      <c r="M468" s="14"/>
      <c r="N468" s="14"/>
      <c r="O468" s="55"/>
      <c r="S468" s="25">
        <f>SUMIFS('P3'!H:H,'P3'!B:B,Data!A468)</f>
        <v>4.25</v>
      </c>
    </row>
    <row r="469" spans="1:19" x14ac:dyDescent="0.25">
      <c r="A469" s="73" t="s">
        <v>220</v>
      </c>
      <c r="B469" s="86" t="str">
        <f>VLOOKUP(A469,Participanti!A:B,2,0)</f>
        <v>M</v>
      </c>
      <c r="C469" s="74" t="s">
        <v>151</v>
      </c>
      <c r="D469" s="75"/>
      <c r="E469" s="76"/>
      <c r="F469" s="76"/>
      <c r="G469" s="144"/>
      <c r="H469" s="77"/>
      <c r="I469" s="17"/>
      <c r="J469" s="115"/>
      <c r="K469" s="86"/>
      <c r="L469" s="74" t="s">
        <v>300</v>
      </c>
      <c r="M469" s="14"/>
      <c r="N469" s="14"/>
      <c r="O469" s="55"/>
      <c r="S469" s="25">
        <f>SUMIFS('P3'!H:H,'P3'!B:B,Data!A469)</f>
        <v>0.75</v>
      </c>
    </row>
    <row r="470" spans="1:19" x14ac:dyDescent="0.25">
      <c r="A470" s="73" t="s">
        <v>118</v>
      </c>
      <c r="B470" s="86" t="str">
        <f>VLOOKUP(A470,Participanti!A:B,2,0)</f>
        <v>M</v>
      </c>
      <c r="C470" s="74" t="s">
        <v>151</v>
      </c>
      <c r="D470" s="75"/>
      <c r="E470" s="76"/>
      <c r="F470" s="76"/>
      <c r="G470" s="144"/>
      <c r="H470" s="77"/>
      <c r="I470" s="17"/>
      <c r="J470" s="115"/>
      <c r="K470" s="86"/>
      <c r="L470" s="74" t="s">
        <v>300</v>
      </c>
      <c r="M470" s="14"/>
      <c r="N470" s="14"/>
      <c r="O470" s="55"/>
      <c r="S470" s="25">
        <f>SUMIFS('P3'!H:H,'P3'!B:B,Data!A470)</f>
        <v>2</v>
      </c>
    </row>
    <row r="471" spans="1:19" x14ac:dyDescent="0.25">
      <c r="A471" s="73" t="s">
        <v>60</v>
      </c>
      <c r="B471" s="86" t="str">
        <f>VLOOKUP(A471,Participanti!A:B,2,0)</f>
        <v>M</v>
      </c>
      <c r="C471" s="74" t="s">
        <v>151</v>
      </c>
      <c r="D471" s="75"/>
      <c r="E471" s="76"/>
      <c r="F471" s="76"/>
      <c r="G471" s="144"/>
      <c r="H471" s="77"/>
      <c r="I471" s="17"/>
      <c r="J471" s="115"/>
      <c r="K471" s="86"/>
      <c r="L471" s="74" t="s">
        <v>300</v>
      </c>
      <c r="M471" s="14"/>
      <c r="N471" s="14"/>
      <c r="O471" s="55"/>
      <c r="S471" s="25">
        <f>SUMIFS('P3'!H:H,'P3'!B:B,Data!A471)</f>
        <v>1.5</v>
      </c>
    </row>
    <row r="472" spans="1:19" x14ac:dyDescent="0.25">
      <c r="A472" s="73" t="s">
        <v>157</v>
      </c>
      <c r="B472" s="86" t="str">
        <f>VLOOKUP(A472,Participanti!A:B,2,0)</f>
        <v>F</v>
      </c>
      <c r="C472" s="74" t="s">
        <v>151</v>
      </c>
      <c r="D472" s="75"/>
      <c r="E472" s="76"/>
      <c r="F472" s="76"/>
      <c r="G472" s="144"/>
      <c r="H472" s="77"/>
      <c r="I472" s="17"/>
      <c r="J472" s="115"/>
      <c r="K472" s="86"/>
      <c r="L472" s="74" t="s">
        <v>300</v>
      </c>
      <c r="M472" s="14"/>
      <c r="N472" s="14"/>
      <c r="O472" s="55"/>
      <c r="S472" s="25">
        <f>SUMIFS('P3'!H:H,'P3'!B:B,Data!A472)</f>
        <v>1.5</v>
      </c>
    </row>
    <row r="473" spans="1:19" x14ac:dyDescent="0.25">
      <c r="A473" s="73" t="s">
        <v>307</v>
      </c>
      <c r="B473" s="86" t="str">
        <f>VLOOKUP(A473,Participanti!A:B,2,0)</f>
        <v>F</v>
      </c>
      <c r="C473" s="74" t="s">
        <v>151</v>
      </c>
      <c r="D473" s="75"/>
      <c r="E473" s="76"/>
      <c r="F473" s="76"/>
      <c r="G473" s="144"/>
      <c r="H473" s="77"/>
      <c r="I473" s="17"/>
      <c r="J473" s="115"/>
      <c r="K473" s="86"/>
      <c r="L473" s="74" t="s">
        <v>300</v>
      </c>
      <c r="M473" s="14"/>
      <c r="N473" s="14"/>
      <c r="O473" s="55"/>
      <c r="S473" s="25">
        <f>SUMIFS('P3'!H:H,'P3'!B:B,Data!A473)</f>
        <v>2.75</v>
      </c>
    </row>
    <row r="474" spans="1:19" x14ac:dyDescent="0.25">
      <c r="A474" s="73" t="s">
        <v>119</v>
      </c>
      <c r="B474" s="86" t="str">
        <f>VLOOKUP(A474,Participanti!A:B,2,0)</f>
        <v>M</v>
      </c>
      <c r="C474" s="74" t="s">
        <v>151</v>
      </c>
      <c r="D474" s="75"/>
      <c r="E474" s="76"/>
      <c r="F474" s="76"/>
      <c r="G474" s="144"/>
      <c r="H474" s="77"/>
      <c r="I474" s="17"/>
      <c r="J474" s="115"/>
      <c r="K474" s="86"/>
      <c r="L474" s="74" t="s">
        <v>300</v>
      </c>
      <c r="M474" s="14"/>
      <c r="N474" s="14"/>
      <c r="O474" s="55"/>
      <c r="S474" s="25">
        <f>SUMIFS('P3'!H:H,'P3'!B:B,Data!A474)</f>
        <v>1.25</v>
      </c>
    </row>
    <row r="475" spans="1:19" x14ac:dyDescent="0.25">
      <c r="A475" s="73" t="s">
        <v>102</v>
      </c>
      <c r="B475" s="86" t="str">
        <f>VLOOKUP(A475,Participanti!A:B,2,0)</f>
        <v>M</v>
      </c>
      <c r="C475" s="74" t="s">
        <v>151</v>
      </c>
      <c r="D475" s="75"/>
      <c r="E475" s="76"/>
      <c r="F475" s="76"/>
      <c r="G475" s="144"/>
      <c r="H475" s="77"/>
      <c r="I475" s="17"/>
      <c r="J475" s="115"/>
      <c r="K475" s="86"/>
      <c r="L475" s="74" t="s">
        <v>300</v>
      </c>
      <c r="M475" s="14"/>
      <c r="N475" s="14"/>
      <c r="O475" s="55"/>
      <c r="S475" s="25">
        <f>SUMIFS('P3'!H:H,'P3'!B:B,Data!A475)</f>
        <v>3.5</v>
      </c>
    </row>
    <row r="476" spans="1:19" x14ac:dyDescent="0.25">
      <c r="A476" s="73" t="s">
        <v>203</v>
      </c>
      <c r="B476" s="86" t="str">
        <f>VLOOKUP(A476,Participanti!A:B,2,0)</f>
        <v>F</v>
      </c>
      <c r="C476" s="74" t="s">
        <v>151</v>
      </c>
      <c r="D476" s="75"/>
      <c r="E476" s="76"/>
      <c r="F476" s="76"/>
      <c r="G476" s="144"/>
      <c r="H476" s="77"/>
      <c r="I476" s="17"/>
      <c r="J476" s="115"/>
      <c r="K476" s="86"/>
      <c r="L476" s="74" t="s">
        <v>300</v>
      </c>
      <c r="M476" s="14"/>
      <c r="N476" s="14"/>
      <c r="O476" s="55"/>
      <c r="S476" s="25">
        <f>SUMIFS('P3'!H:H,'P3'!B:B,Data!A476)</f>
        <v>2</v>
      </c>
    </row>
    <row r="477" spans="1:19" x14ac:dyDescent="0.25">
      <c r="A477" s="73" t="s">
        <v>159</v>
      </c>
      <c r="B477" s="86" t="str">
        <f>VLOOKUP(A477,Participanti!A:B,2,0)</f>
        <v>F</v>
      </c>
      <c r="C477" s="74" t="s">
        <v>151</v>
      </c>
      <c r="D477" s="75"/>
      <c r="E477" s="76"/>
      <c r="F477" s="76"/>
      <c r="G477" s="144"/>
      <c r="H477" s="77"/>
      <c r="I477" s="17"/>
      <c r="J477" s="115"/>
      <c r="K477" s="86"/>
      <c r="L477" s="74" t="s">
        <v>300</v>
      </c>
      <c r="M477" s="14"/>
      <c r="N477" s="14"/>
      <c r="O477" s="55"/>
      <c r="S477" s="25">
        <f>SUMIFS('P3'!H:H,'P3'!B:B,Data!A477)</f>
        <v>2</v>
      </c>
    </row>
    <row r="478" spans="1:19" x14ac:dyDescent="0.25">
      <c r="A478" s="73" t="s">
        <v>50</v>
      </c>
      <c r="B478" s="86" t="str">
        <f>VLOOKUP(A478,Participanti!A:B,2,0)</f>
        <v>M</v>
      </c>
      <c r="C478" s="74" t="s">
        <v>151</v>
      </c>
      <c r="D478" s="75"/>
      <c r="E478" s="76"/>
      <c r="F478" s="76"/>
      <c r="G478" s="144"/>
      <c r="H478" s="77"/>
      <c r="I478" s="17"/>
      <c r="J478" s="115"/>
      <c r="K478" s="86"/>
      <c r="L478" s="74" t="s">
        <v>300</v>
      </c>
      <c r="M478" s="14"/>
      <c r="N478" s="14"/>
      <c r="O478" s="55"/>
      <c r="S478" s="25">
        <f>SUMIFS('P3'!H:H,'P3'!B:B,Data!A478)</f>
        <v>1.25</v>
      </c>
    </row>
    <row r="479" spans="1:19" x14ac:dyDescent="0.25">
      <c r="A479" s="73" t="s">
        <v>103</v>
      </c>
      <c r="B479" s="86" t="str">
        <f>VLOOKUP(A479,Participanti!A:B,2,0)</f>
        <v>F</v>
      </c>
      <c r="C479" s="74" t="s">
        <v>151</v>
      </c>
      <c r="D479" s="75"/>
      <c r="E479" s="76"/>
      <c r="F479" s="76"/>
      <c r="G479" s="144"/>
      <c r="H479" s="77"/>
      <c r="I479" s="17"/>
      <c r="J479" s="115"/>
      <c r="K479" s="86"/>
      <c r="L479" s="74" t="s">
        <v>300</v>
      </c>
      <c r="M479" s="14"/>
      <c r="N479" s="14"/>
      <c r="O479" s="55"/>
      <c r="S479" s="25">
        <f>SUMIFS('P3'!H:H,'P3'!B:B,Data!A479)</f>
        <v>4</v>
      </c>
    </row>
    <row r="480" spans="1:19" x14ac:dyDescent="0.25">
      <c r="A480" s="73" t="s">
        <v>81</v>
      </c>
      <c r="B480" s="86" t="str">
        <f>VLOOKUP(A480,Participanti!A:B,2,0)</f>
        <v>M</v>
      </c>
      <c r="C480" s="74" t="s">
        <v>151</v>
      </c>
      <c r="D480" s="75"/>
      <c r="E480" s="76"/>
      <c r="F480" s="76"/>
      <c r="G480" s="144"/>
      <c r="H480" s="77"/>
      <c r="I480" s="17"/>
      <c r="J480" s="115"/>
      <c r="K480" s="86"/>
      <c r="L480" s="74" t="s">
        <v>300</v>
      </c>
      <c r="M480" s="14"/>
      <c r="N480" s="14"/>
      <c r="O480" s="55"/>
      <c r="S480" s="25">
        <f>SUMIFS('P3'!H:H,'P3'!B:B,Data!A480)</f>
        <v>0</v>
      </c>
    </row>
    <row r="481" spans="1:19" x14ac:dyDescent="0.25">
      <c r="A481" s="73" t="s">
        <v>51</v>
      </c>
      <c r="B481" s="86" t="str">
        <f>VLOOKUP(A481,Participanti!A:B,2,0)</f>
        <v>M</v>
      </c>
      <c r="C481" s="74" t="s">
        <v>151</v>
      </c>
      <c r="D481" s="75"/>
      <c r="E481" s="76"/>
      <c r="F481" s="76"/>
      <c r="G481" s="144"/>
      <c r="H481" s="77"/>
      <c r="I481" s="17"/>
      <c r="J481" s="115"/>
      <c r="K481" s="86"/>
      <c r="L481" s="74" t="s">
        <v>300</v>
      </c>
      <c r="M481" s="14"/>
      <c r="N481" s="14"/>
      <c r="O481" s="55"/>
      <c r="S481" s="25">
        <f>SUMIFS('P3'!H:H,'P3'!B:B,Data!A481)</f>
        <v>3.75</v>
      </c>
    </row>
    <row r="482" spans="1:19" x14ac:dyDescent="0.25">
      <c r="A482" s="73" t="s">
        <v>66</v>
      </c>
      <c r="B482" s="86" t="str">
        <f>VLOOKUP(A482,Participanti!A:B,2,0)</f>
        <v>F</v>
      </c>
      <c r="C482" s="74" t="s">
        <v>151</v>
      </c>
      <c r="D482" s="75"/>
      <c r="E482" s="76"/>
      <c r="F482" s="76"/>
      <c r="G482" s="144"/>
      <c r="H482" s="77"/>
      <c r="I482" s="17"/>
      <c r="J482" s="115"/>
      <c r="K482" s="86"/>
      <c r="L482" s="74" t="s">
        <v>300</v>
      </c>
      <c r="M482" s="14"/>
      <c r="N482" s="14"/>
      <c r="O482" s="55"/>
      <c r="S482" s="25">
        <f>SUMIFS('P3'!H:H,'P3'!B:B,Data!A482)</f>
        <v>1.5</v>
      </c>
    </row>
    <row r="483" spans="1:19" x14ac:dyDescent="0.25">
      <c r="A483" s="73" t="s">
        <v>61</v>
      </c>
      <c r="B483" s="86" t="str">
        <f>VLOOKUP(A483,Participanti!A:B,2,0)</f>
        <v>M</v>
      </c>
      <c r="C483" s="74" t="s">
        <v>151</v>
      </c>
      <c r="D483" s="75"/>
      <c r="E483" s="76"/>
      <c r="F483" s="76"/>
      <c r="G483" s="144"/>
      <c r="H483" s="77"/>
      <c r="I483" s="17"/>
      <c r="J483" s="115"/>
      <c r="K483" s="86"/>
      <c r="L483" s="74" t="s">
        <v>300</v>
      </c>
      <c r="M483" s="14"/>
      <c r="N483" s="14"/>
      <c r="O483" s="55"/>
      <c r="S483" s="25">
        <f>SUMIFS('P3'!H:H,'P3'!B:B,Data!A483)</f>
        <v>2</v>
      </c>
    </row>
    <row r="484" spans="1:19" x14ac:dyDescent="0.25">
      <c r="A484" s="73" t="s">
        <v>111</v>
      </c>
      <c r="B484" s="86" t="str">
        <f>VLOOKUP(A484,Participanti!A:B,2,0)</f>
        <v>M</v>
      </c>
      <c r="C484" s="74" t="s">
        <v>151</v>
      </c>
      <c r="D484" s="75"/>
      <c r="E484" s="76"/>
      <c r="F484" s="76"/>
      <c r="G484" s="144"/>
      <c r="H484" s="77"/>
      <c r="I484" s="17"/>
      <c r="J484" s="115"/>
      <c r="K484" s="86"/>
      <c r="L484" s="74" t="s">
        <v>300</v>
      </c>
      <c r="M484" s="14"/>
      <c r="N484" s="14"/>
      <c r="O484" s="55"/>
      <c r="S484" s="25">
        <f>SUMIFS('P3'!H:H,'P3'!B:B,Data!A484)</f>
        <v>4.75</v>
      </c>
    </row>
    <row r="485" spans="1:19" x14ac:dyDescent="0.25">
      <c r="A485" s="73" t="s">
        <v>213</v>
      </c>
      <c r="B485" s="86" t="str">
        <f>VLOOKUP(A485,Participanti!A:B,2,0)</f>
        <v>F</v>
      </c>
      <c r="C485" s="74" t="s">
        <v>151</v>
      </c>
      <c r="D485" s="75"/>
      <c r="E485" s="76"/>
      <c r="F485" s="76"/>
      <c r="G485" s="144"/>
      <c r="H485" s="77"/>
      <c r="I485" s="17"/>
      <c r="J485" s="115"/>
      <c r="K485" s="86"/>
      <c r="L485" s="74" t="s">
        <v>300</v>
      </c>
      <c r="M485" s="14"/>
      <c r="N485" s="14"/>
      <c r="O485" s="55"/>
      <c r="S485" s="25">
        <f>SUMIFS('P3'!H:H,'P3'!B:B,Data!A485)</f>
        <v>1</v>
      </c>
    </row>
  </sheetData>
  <autoFilter ref="A1:V46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2"/>
  <sheetViews>
    <sheetView workbookViewId="0">
      <pane ySplit="1" topLeftCell="A5" activePane="bottomLeft" state="frozen"/>
      <selection pane="bottomLeft" activeCell="E14" sqref="E14"/>
    </sheetView>
  </sheetViews>
  <sheetFormatPr defaultRowHeight="13.2" customHeight="1" x14ac:dyDescent="0.3"/>
  <cols>
    <col min="1" max="1" width="1.77734375" style="82" customWidth="1"/>
    <col min="2" max="2" width="23.77734375" style="82" bestFit="1" customWidth="1"/>
    <col min="3" max="3" width="5.6640625" style="82" customWidth="1"/>
    <col min="4" max="4" width="73.88671875" style="82" bestFit="1" customWidth="1"/>
    <col min="5" max="7" width="6.44140625" style="82" bestFit="1" customWidth="1"/>
    <col min="8" max="8" width="8.88671875" style="82"/>
    <col min="9" max="9" width="19.6640625" style="82" customWidth="1"/>
    <col min="10" max="10" width="21" style="82" customWidth="1"/>
    <col min="11" max="16384" width="8.88671875" style="82"/>
  </cols>
  <sheetData>
    <row r="1" spans="2:10" ht="13.2" customHeight="1" x14ac:dyDescent="0.3">
      <c r="B1" s="82" t="s">
        <v>32</v>
      </c>
      <c r="C1" s="82" t="s">
        <v>29</v>
      </c>
      <c r="D1" s="82" t="s">
        <v>295</v>
      </c>
      <c r="E1" s="82" t="s">
        <v>296</v>
      </c>
      <c r="F1" s="140" t="s">
        <v>297</v>
      </c>
      <c r="G1" s="82" t="s">
        <v>298</v>
      </c>
      <c r="H1" s="141" t="s">
        <v>151</v>
      </c>
    </row>
    <row r="2" spans="2:10" ht="13.2" customHeight="1" x14ac:dyDescent="0.3">
      <c r="B2" s="82" t="s">
        <v>220</v>
      </c>
      <c r="C2" s="82">
        <v>11</v>
      </c>
      <c r="D2" s="138"/>
      <c r="E2" s="82">
        <v>0.5</v>
      </c>
      <c r="G2" s="82">
        <v>1</v>
      </c>
      <c r="H2" s="139">
        <f>AVERAGE(E2:G2)</f>
        <v>0.75</v>
      </c>
      <c r="I2" s="108">
        <f>VLOOKUP(C2,Barem!L:M,2,0)</f>
        <v>44396</v>
      </c>
      <c r="J2" s="108">
        <f>VLOOKUP(C2,Barem!L:N,3,0)</f>
        <v>44402</v>
      </c>
    </row>
    <row r="3" spans="2:10" ht="13.2" customHeight="1" x14ac:dyDescent="0.3">
      <c r="B3" s="82" t="s">
        <v>157</v>
      </c>
      <c r="C3" s="82">
        <v>12</v>
      </c>
      <c r="D3" s="138"/>
      <c r="E3" s="82">
        <v>1</v>
      </c>
      <c r="G3" s="82">
        <v>2</v>
      </c>
      <c r="H3" s="139">
        <f t="shared" ref="H3:H26" si="0">AVERAGE(E3:G3)</f>
        <v>1.5</v>
      </c>
      <c r="I3" s="108">
        <f>VLOOKUP(C3,Barem!L:M,2,0)</f>
        <v>44403</v>
      </c>
      <c r="J3" s="108">
        <f>VLOOKUP(C3,Barem!L:N,3,0)</f>
        <v>44409</v>
      </c>
    </row>
    <row r="4" spans="2:10" ht="13.2" customHeight="1" x14ac:dyDescent="0.3">
      <c r="B4" s="82" t="s">
        <v>118</v>
      </c>
      <c r="C4" s="82">
        <v>13</v>
      </c>
      <c r="D4" s="138"/>
      <c r="E4" s="82">
        <v>1</v>
      </c>
      <c r="G4" s="82">
        <v>3</v>
      </c>
      <c r="H4" s="139">
        <f t="shared" si="0"/>
        <v>2</v>
      </c>
      <c r="I4" s="108">
        <f>VLOOKUP(C4,Barem!L:M,2,0)</f>
        <v>44410</v>
      </c>
      <c r="J4" s="108">
        <f>VLOOKUP(C4,Barem!L:N,3,0)</f>
        <v>44416</v>
      </c>
    </row>
    <row r="5" spans="2:10" ht="13.2" customHeight="1" x14ac:dyDescent="0.3">
      <c r="B5" s="82" t="s">
        <v>128</v>
      </c>
      <c r="C5" s="140">
        <v>15</v>
      </c>
      <c r="D5" s="138"/>
      <c r="E5" s="82">
        <v>0.5</v>
      </c>
      <c r="G5" s="82">
        <v>2</v>
      </c>
      <c r="H5" s="139">
        <f t="shared" si="0"/>
        <v>1.25</v>
      </c>
      <c r="I5" s="108">
        <f>VLOOKUP(C5,Barem!L:M,2,0)</f>
        <v>44424</v>
      </c>
      <c r="J5" s="108">
        <f>VLOOKUP(C5,Barem!L:N,3,0)</f>
        <v>44430</v>
      </c>
    </row>
    <row r="6" spans="2:10" ht="13.2" customHeight="1" x14ac:dyDescent="0.3">
      <c r="B6" s="82" t="s">
        <v>53</v>
      </c>
      <c r="C6" s="82">
        <v>15</v>
      </c>
      <c r="D6" s="138"/>
      <c r="E6" s="82">
        <v>5.5</v>
      </c>
      <c r="G6" s="82">
        <v>5</v>
      </c>
      <c r="H6" s="139">
        <f t="shared" si="0"/>
        <v>5.25</v>
      </c>
      <c r="I6" s="108">
        <f>VLOOKUP(C6,Barem!L:M,2,0)</f>
        <v>44424</v>
      </c>
      <c r="J6" s="108">
        <f>VLOOKUP(C6,Barem!L:N,3,0)</f>
        <v>44430</v>
      </c>
    </row>
    <row r="7" spans="2:10" ht="13.2" customHeight="1" x14ac:dyDescent="0.3">
      <c r="B7" s="82" t="s">
        <v>60</v>
      </c>
      <c r="C7" s="140">
        <v>13</v>
      </c>
      <c r="D7" s="138"/>
      <c r="E7" s="82">
        <v>0.5</v>
      </c>
      <c r="G7" s="82">
        <v>2.5</v>
      </c>
      <c r="H7" s="139">
        <f t="shared" si="0"/>
        <v>1.5</v>
      </c>
      <c r="I7" s="108">
        <f>VLOOKUP(C7,Barem!L:M,2,0)</f>
        <v>44410</v>
      </c>
      <c r="J7" s="108">
        <f>VLOOKUP(C7,Barem!L:N,3,0)</f>
        <v>44416</v>
      </c>
    </row>
    <row r="8" spans="2:10" ht="13.2" customHeight="1" x14ac:dyDescent="0.3">
      <c r="B8" s="82" t="s">
        <v>203</v>
      </c>
      <c r="C8" s="82">
        <v>12</v>
      </c>
      <c r="E8" s="82">
        <v>1</v>
      </c>
      <c r="G8" s="82">
        <v>3</v>
      </c>
      <c r="H8" s="139">
        <f t="shared" si="0"/>
        <v>2</v>
      </c>
      <c r="I8" s="108">
        <f>VLOOKUP(C8,Barem!L:M,2,0)</f>
        <v>44403</v>
      </c>
      <c r="J8" s="108">
        <f>VLOOKUP(C8,Barem!L:N,3,0)</f>
        <v>44409</v>
      </c>
    </row>
    <row r="9" spans="2:10" ht="13.2" customHeight="1" x14ac:dyDescent="0.3">
      <c r="B9" s="82" t="s">
        <v>102</v>
      </c>
      <c r="C9" s="82">
        <v>13</v>
      </c>
      <c r="E9" s="82">
        <v>4</v>
      </c>
      <c r="G9" s="82">
        <v>3</v>
      </c>
      <c r="H9" s="139">
        <f t="shared" si="0"/>
        <v>3.5</v>
      </c>
      <c r="I9" s="108">
        <f>VLOOKUP(C9,Barem!L:M,2,0)</f>
        <v>44410</v>
      </c>
      <c r="J9" s="108">
        <f>VLOOKUP(C9,Barem!L:N,3,0)</f>
        <v>44416</v>
      </c>
    </row>
    <row r="10" spans="2:10" ht="13.2" customHeight="1" x14ac:dyDescent="0.3">
      <c r="B10" s="82" t="s">
        <v>307</v>
      </c>
      <c r="C10" s="82">
        <v>14</v>
      </c>
      <c r="E10" s="82">
        <v>3.5</v>
      </c>
      <c r="G10" s="82">
        <v>2</v>
      </c>
      <c r="H10" s="139">
        <f t="shared" si="0"/>
        <v>2.75</v>
      </c>
      <c r="I10" s="108">
        <f>VLOOKUP(C10,Barem!L:M,2,0)</f>
        <v>44417</v>
      </c>
      <c r="J10" s="108">
        <f>VLOOKUP(C10,Barem!L:N,3,0)</f>
        <v>44423</v>
      </c>
    </row>
    <row r="11" spans="2:10" ht="13.2" customHeight="1" x14ac:dyDescent="0.3">
      <c r="B11" s="82" t="s">
        <v>213</v>
      </c>
      <c r="C11" s="82">
        <v>15</v>
      </c>
      <c r="E11" s="82">
        <v>0.5</v>
      </c>
      <c r="G11" s="82">
        <v>1.5</v>
      </c>
      <c r="H11" s="139">
        <f t="shared" si="0"/>
        <v>1</v>
      </c>
      <c r="I11" s="108">
        <f>VLOOKUP(C11,Barem!L:M,2,0)</f>
        <v>44424</v>
      </c>
      <c r="J11" s="108">
        <f>VLOOKUP(C11,Barem!L:N,3,0)</f>
        <v>44430</v>
      </c>
    </row>
    <row r="12" spans="2:10" ht="13.2" customHeight="1" x14ac:dyDescent="0.3">
      <c r="B12" s="82" t="s">
        <v>51</v>
      </c>
      <c r="C12" s="82">
        <v>11</v>
      </c>
      <c r="E12" s="82">
        <v>4</v>
      </c>
      <c r="G12" s="82">
        <v>3.5</v>
      </c>
      <c r="H12" s="139">
        <f t="shared" si="0"/>
        <v>3.75</v>
      </c>
      <c r="I12" s="108">
        <f>VLOOKUP(C12,Barem!L:M,2,0)</f>
        <v>44396</v>
      </c>
      <c r="J12" s="108">
        <f>VLOOKUP(C12,Barem!L:N,3,0)</f>
        <v>44402</v>
      </c>
    </row>
    <row r="13" spans="2:10" ht="13.2" customHeight="1" x14ac:dyDescent="0.3">
      <c r="B13" s="82" t="s">
        <v>111</v>
      </c>
      <c r="C13" s="82">
        <v>12</v>
      </c>
      <c r="E13" s="82">
        <v>5</v>
      </c>
      <c r="G13" s="82">
        <v>4.5</v>
      </c>
      <c r="H13" s="139">
        <f t="shared" si="0"/>
        <v>4.75</v>
      </c>
      <c r="I13" s="108">
        <f>VLOOKUP(C13,Barem!L:M,2,0)</f>
        <v>44403</v>
      </c>
      <c r="J13" s="108">
        <f>VLOOKUP(C13,Barem!L:N,3,0)</f>
        <v>44409</v>
      </c>
    </row>
    <row r="14" spans="2:10" ht="13.2" customHeight="1" x14ac:dyDescent="0.3">
      <c r="B14" s="82" t="s">
        <v>5</v>
      </c>
      <c r="C14" s="82">
        <v>13</v>
      </c>
      <c r="E14" s="82">
        <v>4.5</v>
      </c>
      <c r="G14" s="82">
        <v>3.5</v>
      </c>
      <c r="H14" s="139">
        <f t="shared" si="0"/>
        <v>4</v>
      </c>
      <c r="I14" s="108">
        <f>VLOOKUP(C14,Barem!L:M,2,0)</f>
        <v>44410</v>
      </c>
      <c r="J14" s="108">
        <f>VLOOKUP(C14,Barem!L:N,3,0)</f>
        <v>44416</v>
      </c>
    </row>
    <row r="15" spans="2:10" ht="13.2" customHeight="1" x14ac:dyDescent="0.3">
      <c r="B15" s="82" t="s">
        <v>50</v>
      </c>
      <c r="C15" s="140">
        <v>11</v>
      </c>
      <c r="E15" s="82">
        <v>0.5</v>
      </c>
      <c r="G15" s="82">
        <v>2</v>
      </c>
      <c r="H15" s="139">
        <f t="shared" si="0"/>
        <v>1.25</v>
      </c>
      <c r="I15" s="108">
        <f>VLOOKUP(C15,Barem!L:M,2,0)</f>
        <v>44396</v>
      </c>
      <c r="J15" s="108">
        <f>VLOOKUP(C15,Barem!L:N,3,0)</f>
        <v>44402</v>
      </c>
    </row>
    <row r="16" spans="2:10" ht="13.2" customHeight="1" x14ac:dyDescent="0.3">
      <c r="B16" s="82" t="s">
        <v>132</v>
      </c>
      <c r="C16" s="82">
        <v>15</v>
      </c>
      <c r="E16" s="82">
        <v>3.5</v>
      </c>
      <c r="G16" s="82">
        <v>5</v>
      </c>
      <c r="H16" s="139">
        <f t="shared" si="0"/>
        <v>4.25</v>
      </c>
      <c r="I16" s="108">
        <f>VLOOKUP(C16,Barem!L:M,2,0)</f>
        <v>44424</v>
      </c>
      <c r="J16" s="108">
        <f>VLOOKUP(C16,Barem!L:N,3,0)</f>
        <v>44430</v>
      </c>
    </row>
    <row r="17" spans="2:10" ht="13.2" customHeight="1" x14ac:dyDescent="0.3">
      <c r="B17" s="82" t="s">
        <v>61</v>
      </c>
      <c r="C17" s="140">
        <v>13</v>
      </c>
      <c r="E17" s="82">
        <v>2</v>
      </c>
      <c r="G17" s="82">
        <v>2</v>
      </c>
      <c r="H17" s="139">
        <f t="shared" si="0"/>
        <v>2</v>
      </c>
      <c r="I17" s="108">
        <f>VLOOKUP(C17,Barem!L:M,2,0)</f>
        <v>44410</v>
      </c>
      <c r="J17" s="108">
        <f>VLOOKUP(C17,Barem!L:N,3,0)</f>
        <v>44416</v>
      </c>
    </row>
    <row r="18" spans="2:10" ht="13.2" customHeight="1" x14ac:dyDescent="0.3">
      <c r="B18" s="82" t="s">
        <v>81</v>
      </c>
      <c r="C18" s="140">
        <v>13</v>
      </c>
      <c r="E18" s="82">
        <v>0</v>
      </c>
      <c r="G18" s="82">
        <v>0</v>
      </c>
      <c r="H18" s="139">
        <f t="shared" si="0"/>
        <v>0</v>
      </c>
      <c r="I18" s="108">
        <f>VLOOKUP(C18,Barem!L:M,2,0)</f>
        <v>44410</v>
      </c>
      <c r="J18" s="108">
        <f>VLOOKUP(C18,Barem!L:N,3,0)</f>
        <v>44416</v>
      </c>
    </row>
    <row r="19" spans="2:10" ht="13.2" customHeight="1" x14ac:dyDescent="0.3">
      <c r="B19" s="82" t="s">
        <v>52</v>
      </c>
      <c r="C19" s="82">
        <v>13</v>
      </c>
      <c r="E19" s="82">
        <v>4</v>
      </c>
      <c r="G19" s="82">
        <v>2.5</v>
      </c>
      <c r="H19" s="139">
        <f t="shared" si="0"/>
        <v>3.25</v>
      </c>
      <c r="I19" s="108">
        <f>VLOOKUP(C19,Barem!L:M,2,0)</f>
        <v>44410</v>
      </c>
      <c r="J19" s="108">
        <f>VLOOKUP(C19,Barem!L:N,3,0)</f>
        <v>44416</v>
      </c>
    </row>
    <row r="20" spans="2:10" ht="13.2" customHeight="1" x14ac:dyDescent="0.3">
      <c r="B20" s="82" t="s">
        <v>49</v>
      </c>
      <c r="C20" s="82">
        <v>14</v>
      </c>
      <c r="E20" s="82">
        <v>3</v>
      </c>
      <c r="G20" s="148"/>
      <c r="H20" s="139">
        <f>AVERAGE(E20:F20)</f>
        <v>3</v>
      </c>
      <c r="I20" s="108">
        <f>VLOOKUP(C20,Barem!L:M,2,0)</f>
        <v>44417</v>
      </c>
      <c r="J20" s="108">
        <f>VLOOKUP(C20,Barem!L:N,3,0)</f>
        <v>44423</v>
      </c>
    </row>
    <row r="21" spans="2:10" ht="13.2" customHeight="1" x14ac:dyDescent="0.3">
      <c r="B21" s="82" t="s">
        <v>119</v>
      </c>
      <c r="C21" s="82">
        <v>15</v>
      </c>
      <c r="E21" s="82">
        <v>0.5</v>
      </c>
      <c r="G21" s="82">
        <v>2</v>
      </c>
      <c r="H21" s="139">
        <f t="shared" si="0"/>
        <v>1.25</v>
      </c>
      <c r="I21" s="108">
        <f>VLOOKUP(C21,Barem!L:M,2,0)</f>
        <v>44424</v>
      </c>
      <c r="J21" s="108">
        <f>VLOOKUP(C21,Barem!L:N,3,0)</f>
        <v>44430</v>
      </c>
    </row>
    <row r="22" spans="2:10" ht="13.2" customHeight="1" x14ac:dyDescent="0.3">
      <c r="B22" s="82" t="s">
        <v>80</v>
      </c>
      <c r="C22" s="82">
        <v>11</v>
      </c>
      <c r="E22" s="82">
        <v>4</v>
      </c>
      <c r="G22" s="82">
        <v>3.5</v>
      </c>
      <c r="H22" s="139">
        <f t="shared" si="0"/>
        <v>3.75</v>
      </c>
      <c r="I22" s="108">
        <f>VLOOKUP(C22,Barem!L:M,2,0)</f>
        <v>44396</v>
      </c>
      <c r="J22" s="108">
        <f>VLOOKUP(C22,Barem!L:N,3,0)</f>
        <v>44402</v>
      </c>
    </row>
    <row r="23" spans="2:10" ht="13.2" customHeight="1" x14ac:dyDescent="0.3">
      <c r="B23" s="82" t="s">
        <v>66</v>
      </c>
      <c r="C23" s="82">
        <v>12</v>
      </c>
      <c r="E23" s="82">
        <v>1</v>
      </c>
      <c r="G23" s="82">
        <v>2</v>
      </c>
      <c r="H23" s="139">
        <f t="shared" si="0"/>
        <v>1.5</v>
      </c>
      <c r="I23" s="108">
        <f>VLOOKUP(C23,Barem!L:M,2,0)</f>
        <v>44403</v>
      </c>
      <c r="J23" s="108">
        <f>VLOOKUP(C23,Barem!L:N,3,0)</f>
        <v>44409</v>
      </c>
    </row>
    <row r="24" spans="2:10" ht="13.2" customHeight="1" x14ac:dyDescent="0.3">
      <c r="B24" s="82" t="s">
        <v>65</v>
      </c>
      <c r="C24" s="82">
        <v>13</v>
      </c>
      <c r="E24" s="82">
        <v>4.5</v>
      </c>
      <c r="G24" s="82">
        <v>4.5</v>
      </c>
      <c r="H24" s="139">
        <f t="shared" si="0"/>
        <v>4.5</v>
      </c>
      <c r="I24" s="108">
        <f>VLOOKUP(C24,Barem!L:M,2,0)</f>
        <v>44410</v>
      </c>
      <c r="J24" s="108">
        <f>VLOOKUP(C24,Barem!L:N,3,0)</f>
        <v>44416</v>
      </c>
    </row>
    <row r="25" spans="2:10" ht="13.2" customHeight="1" x14ac:dyDescent="0.3">
      <c r="B25" s="82" t="s">
        <v>159</v>
      </c>
      <c r="C25" s="82">
        <v>14</v>
      </c>
      <c r="E25" s="82">
        <v>1</v>
      </c>
      <c r="G25" s="82">
        <v>3</v>
      </c>
      <c r="H25" s="139">
        <f t="shared" si="0"/>
        <v>2</v>
      </c>
      <c r="I25" s="108">
        <f>VLOOKUP(C25,Barem!L:M,2,0)</f>
        <v>44417</v>
      </c>
      <c r="J25" s="108">
        <f>VLOOKUP(C25,Barem!L:N,3,0)</f>
        <v>44423</v>
      </c>
    </row>
    <row r="26" spans="2:10" ht="13.2" customHeight="1" x14ac:dyDescent="0.3">
      <c r="B26" s="82" t="s">
        <v>103</v>
      </c>
      <c r="C26" s="82">
        <v>15</v>
      </c>
      <c r="E26" s="82">
        <v>4</v>
      </c>
      <c r="G26" s="82">
        <v>4</v>
      </c>
      <c r="H26" s="139">
        <f t="shared" si="0"/>
        <v>4</v>
      </c>
      <c r="I26" s="108">
        <f>VLOOKUP(C26,Barem!L:M,2,0)</f>
        <v>44424</v>
      </c>
      <c r="J26" s="108">
        <f>VLOOKUP(C26,Barem!L:N,3,0)</f>
        <v>44430</v>
      </c>
    </row>
    <row r="28" spans="2:10" ht="13.2" customHeight="1" x14ac:dyDescent="0.3">
      <c r="D28" s="82" t="s">
        <v>350</v>
      </c>
    </row>
    <row r="29" spans="2:10" ht="13.2" customHeight="1" x14ac:dyDescent="0.3">
      <c r="D29" s="82" t="s">
        <v>351</v>
      </c>
    </row>
    <row r="30" spans="2:10" ht="13.2" customHeight="1" x14ac:dyDescent="0.3">
      <c r="D30" s="82" t="s">
        <v>352</v>
      </c>
    </row>
    <row r="31" spans="2:10" ht="13.2" customHeight="1" x14ac:dyDescent="0.3">
      <c r="D31" s="82" t="s">
        <v>353</v>
      </c>
    </row>
    <row r="32" spans="2:10" ht="13.2" customHeight="1" x14ac:dyDescent="0.3">
      <c r="D32" s="82" t="s">
        <v>354</v>
      </c>
    </row>
    <row r="33" spans="4:4" ht="13.2" customHeight="1" x14ac:dyDescent="0.3">
      <c r="D33" s="82" t="s">
        <v>355</v>
      </c>
    </row>
    <row r="34" spans="4:4" ht="13.2" customHeight="1" x14ac:dyDescent="0.3">
      <c r="D34" s="82" t="s">
        <v>356</v>
      </c>
    </row>
    <row r="35" spans="4:4" ht="13.2" customHeight="1" x14ac:dyDescent="0.3">
      <c r="D35" s="82" t="s">
        <v>357</v>
      </c>
    </row>
    <row r="36" spans="4:4" ht="13.2" customHeight="1" x14ac:dyDescent="0.3">
      <c r="D36" s="82" t="s">
        <v>358</v>
      </c>
    </row>
    <row r="37" spans="4:4" ht="13.2" customHeight="1" x14ac:dyDescent="0.3">
      <c r="D37" s="82" t="s">
        <v>359</v>
      </c>
    </row>
    <row r="38" spans="4:4" ht="13.2" customHeight="1" x14ac:dyDescent="0.3">
      <c r="D38" s="82" t="s">
        <v>360</v>
      </c>
    </row>
    <row r="39" spans="4:4" ht="13.2" customHeight="1" x14ac:dyDescent="0.3">
      <c r="D39" s="82" t="s">
        <v>361</v>
      </c>
    </row>
    <row r="40" spans="4:4" ht="13.2" customHeight="1" x14ac:dyDescent="0.3">
      <c r="D40" s="82" t="s">
        <v>362</v>
      </c>
    </row>
    <row r="41" spans="4:4" ht="13.2" customHeight="1" x14ac:dyDescent="0.3">
      <c r="D41" s="82" t="s">
        <v>363</v>
      </c>
    </row>
    <row r="42" spans="4:4" ht="13.2" customHeight="1" x14ac:dyDescent="0.3">
      <c r="D42" s="82" t="s">
        <v>364</v>
      </c>
    </row>
    <row r="43" spans="4:4" ht="13.2" customHeight="1" x14ac:dyDescent="0.3">
      <c r="D43" s="82" t="s">
        <v>365</v>
      </c>
    </row>
    <row r="44" spans="4:4" ht="13.2" customHeight="1" x14ac:dyDescent="0.3">
      <c r="D44" s="82" t="s">
        <v>366</v>
      </c>
    </row>
    <row r="45" spans="4:4" ht="13.2" customHeight="1" x14ac:dyDescent="0.3">
      <c r="D45" s="82" t="s">
        <v>367</v>
      </c>
    </row>
    <row r="46" spans="4:4" ht="13.2" customHeight="1" x14ac:dyDescent="0.3">
      <c r="D46" s="82" t="s">
        <v>368</v>
      </c>
    </row>
    <row r="47" spans="4:4" ht="13.2" customHeight="1" x14ac:dyDescent="0.3">
      <c r="D47" s="82" t="s">
        <v>369</v>
      </c>
    </row>
    <row r="48" spans="4:4" ht="13.2" customHeight="1" x14ac:dyDescent="0.3">
      <c r="D48" s="82" t="s">
        <v>370</v>
      </c>
    </row>
    <row r="49" spans="4:4" ht="13.2" customHeight="1" x14ac:dyDescent="0.3">
      <c r="D49" s="82" t="s">
        <v>371</v>
      </c>
    </row>
    <row r="50" spans="4:4" ht="13.2" customHeight="1" x14ac:dyDescent="0.3">
      <c r="D50" s="82" t="s">
        <v>372</v>
      </c>
    </row>
    <row r="51" spans="4:4" ht="13.2" customHeight="1" x14ac:dyDescent="0.3">
      <c r="D51" s="82" t="s">
        <v>373</v>
      </c>
    </row>
    <row r="52" spans="4:4" ht="13.2" customHeight="1" x14ac:dyDescent="0.3">
      <c r="D52" s="82" t="s">
        <v>374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9"/>
  <sheetViews>
    <sheetView workbookViewId="0">
      <pane ySplit="1" topLeftCell="A2" activePane="bottomLeft" state="frozen"/>
      <selection pane="bottomLeft" activeCell="D14" sqref="D14"/>
    </sheetView>
  </sheetViews>
  <sheetFormatPr defaultRowHeight="13.2" customHeight="1" x14ac:dyDescent="0.3"/>
  <cols>
    <col min="1" max="1" width="1.77734375" style="82" customWidth="1"/>
    <col min="2" max="2" width="23.77734375" style="82" bestFit="1" customWidth="1"/>
    <col min="3" max="3" width="5.6640625" style="82" customWidth="1"/>
    <col min="4" max="4" width="73.88671875" style="82" bestFit="1" customWidth="1"/>
    <col min="5" max="7" width="6.44140625" style="82" bestFit="1" customWidth="1"/>
    <col min="8" max="16384" width="8.88671875" style="82"/>
  </cols>
  <sheetData>
    <row r="1" spans="2:8" ht="13.2" customHeight="1" x14ac:dyDescent="0.3">
      <c r="B1" s="82" t="s">
        <v>32</v>
      </c>
      <c r="C1" s="82" t="s">
        <v>29</v>
      </c>
      <c r="D1" s="82" t="s">
        <v>295</v>
      </c>
      <c r="E1" s="82" t="s">
        <v>296</v>
      </c>
      <c r="F1" s="82" t="s">
        <v>297</v>
      </c>
      <c r="G1" s="82" t="s">
        <v>298</v>
      </c>
      <c r="H1" s="141" t="s">
        <v>150</v>
      </c>
    </row>
    <row r="2" spans="2:8" ht="13.2" customHeight="1" x14ac:dyDescent="0.3">
      <c r="B2" s="82" t="s">
        <v>60</v>
      </c>
      <c r="C2" s="140">
        <v>7</v>
      </c>
      <c r="D2" s="138"/>
      <c r="E2" s="82">
        <v>1</v>
      </c>
      <c r="F2" s="82">
        <v>1.5</v>
      </c>
      <c r="G2" s="82">
        <v>2.5</v>
      </c>
      <c r="H2" s="139">
        <f>AVERAGE(E2:G2)</f>
        <v>1.6666666666666667</v>
      </c>
    </row>
    <row r="3" spans="2:8" ht="13.2" customHeight="1" x14ac:dyDescent="0.3">
      <c r="B3" s="82" t="s">
        <v>67</v>
      </c>
      <c r="C3" s="82">
        <v>7</v>
      </c>
      <c r="D3" s="138"/>
      <c r="E3" s="82">
        <v>3</v>
      </c>
      <c r="F3" s="82">
        <v>4</v>
      </c>
      <c r="G3" s="82">
        <v>4</v>
      </c>
      <c r="H3" s="139">
        <f t="shared" ref="H3:H34" si="0">AVERAGE(E3:G3)</f>
        <v>3.6666666666666665</v>
      </c>
    </row>
    <row r="4" spans="2:8" ht="13.2" customHeight="1" x14ac:dyDescent="0.3">
      <c r="B4" s="82" t="s">
        <v>132</v>
      </c>
      <c r="C4" s="140">
        <v>10</v>
      </c>
      <c r="D4" s="138"/>
      <c r="E4" s="82">
        <v>2.5</v>
      </c>
      <c r="F4" s="82">
        <v>4</v>
      </c>
      <c r="G4" s="82">
        <v>3</v>
      </c>
      <c r="H4" s="139">
        <f t="shared" si="0"/>
        <v>3.1666666666666665</v>
      </c>
    </row>
    <row r="5" spans="2:8" ht="13.2" customHeight="1" x14ac:dyDescent="0.3">
      <c r="B5" s="82" t="s">
        <v>47</v>
      </c>
      <c r="C5" s="140">
        <v>7</v>
      </c>
      <c r="D5" s="138"/>
      <c r="E5" s="82">
        <v>2.5</v>
      </c>
      <c r="F5" s="82">
        <v>2.5</v>
      </c>
      <c r="G5" s="82">
        <v>3</v>
      </c>
      <c r="H5" s="139">
        <f t="shared" si="0"/>
        <v>2.6666666666666665</v>
      </c>
    </row>
    <row r="6" spans="2:8" ht="13.2" customHeight="1" x14ac:dyDescent="0.3">
      <c r="B6" s="82" t="s">
        <v>111</v>
      </c>
      <c r="C6" s="82">
        <v>10</v>
      </c>
      <c r="D6" s="138"/>
      <c r="E6" s="82">
        <v>1.5</v>
      </c>
      <c r="F6" s="82">
        <v>2.5</v>
      </c>
      <c r="G6" s="82">
        <v>2.5</v>
      </c>
      <c r="H6" s="139">
        <f t="shared" si="0"/>
        <v>2.1666666666666665</v>
      </c>
    </row>
    <row r="7" spans="2:8" ht="13.2" customHeight="1" x14ac:dyDescent="0.3">
      <c r="B7" s="82" t="s">
        <v>65</v>
      </c>
      <c r="C7" s="140">
        <v>7</v>
      </c>
      <c r="D7" s="138"/>
      <c r="E7" s="82">
        <v>1</v>
      </c>
      <c r="F7" s="82">
        <v>1.5</v>
      </c>
      <c r="G7" s="82">
        <v>2</v>
      </c>
      <c r="H7" s="139">
        <f t="shared" si="0"/>
        <v>1.5</v>
      </c>
    </row>
    <row r="8" spans="2:8" ht="13.2" customHeight="1" x14ac:dyDescent="0.3">
      <c r="B8" s="82" t="s">
        <v>102</v>
      </c>
      <c r="C8" s="82">
        <v>7</v>
      </c>
      <c r="E8" s="82">
        <v>1.5</v>
      </c>
      <c r="F8" s="82">
        <v>2.5</v>
      </c>
      <c r="G8" s="82">
        <v>3</v>
      </c>
      <c r="H8" s="139">
        <f t="shared" si="0"/>
        <v>2.3333333333333335</v>
      </c>
    </row>
    <row r="9" spans="2:8" ht="13.2" customHeight="1" x14ac:dyDescent="0.3">
      <c r="B9" s="82" t="s">
        <v>49</v>
      </c>
      <c r="C9" s="82">
        <v>8</v>
      </c>
      <c r="E9" s="82">
        <v>2</v>
      </c>
      <c r="F9" s="82">
        <v>4.5</v>
      </c>
      <c r="H9" s="139">
        <f t="shared" si="0"/>
        <v>3.25</v>
      </c>
    </row>
    <row r="10" spans="2:8" ht="13.2" customHeight="1" x14ac:dyDescent="0.3">
      <c r="B10" s="82" t="s">
        <v>153</v>
      </c>
      <c r="C10" s="140">
        <v>10</v>
      </c>
      <c r="E10" s="82">
        <v>1.5</v>
      </c>
      <c r="F10" s="82">
        <v>2</v>
      </c>
      <c r="G10" s="82">
        <v>2</v>
      </c>
      <c r="H10" s="139">
        <f t="shared" si="0"/>
        <v>1.8333333333333333</v>
      </c>
    </row>
    <row r="11" spans="2:8" ht="13.2" customHeight="1" x14ac:dyDescent="0.3">
      <c r="B11" s="82" t="s">
        <v>213</v>
      </c>
      <c r="C11" s="82">
        <v>10</v>
      </c>
      <c r="E11" s="82">
        <v>0.5</v>
      </c>
      <c r="F11" s="82">
        <v>0</v>
      </c>
      <c r="G11" s="82">
        <v>1.5</v>
      </c>
      <c r="H11" s="139">
        <f t="shared" si="0"/>
        <v>0.66666666666666663</v>
      </c>
    </row>
    <row r="12" spans="2:8" ht="13.2" customHeight="1" x14ac:dyDescent="0.3">
      <c r="B12" s="82" t="s">
        <v>53</v>
      </c>
      <c r="C12" s="82">
        <v>6</v>
      </c>
      <c r="E12" s="82">
        <v>4.5</v>
      </c>
      <c r="F12" s="82">
        <v>5.5</v>
      </c>
      <c r="G12" s="82">
        <v>5.5</v>
      </c>
      <c r="H12" s="139">
        <f t="shared" si="0"/>
        <v>5.166666666666667</v>
      </c>
    </row>
    <row r="13" spans="2:8" ht="13.2" customHeight="1" x14ac:dyDescent="0.3">
      <c r="B13" s="82" t="s">
        <v>221</v>
      </c>
      <c r="C13" s="140">
        <v>6</v>
      </c>
      <c r="E13" s="82">
        <v>0.5</v>
      </c>
      <c r="F13" s="82">
        <v>0</v>
      </c>
      <c r="G13" s="82">
        <v>1.5</v>
      </c>
      <c r="H13" s="139">
        <f t="shared" si="0"/>
        <v>0.66666666666666663</v>
      </c>
    </row>
    <row r="14" spans="2:8" ht="13.2" customHeight="1" x14ac:dyDescent="0.3">
      <c r="B14" s="82" t="s">
        <v>307</v>
      </c>
      <c r="C14" s="82">
        <v>8</v>
      </c>
      <c r="E14" s="82">
        <v>1</v>
      </c>
      <c r="F14" s="82">
        <v>1.5</v>
      </c>
      <c r="G14" s="82">
        <v>1.5</v>
      </c>
      <c r="H14" s="139">
        <f t="shared" si="0"/>
        <v>1.3333333333333333</v>
      </c>
    </row>
    <row r="15" spans="2:8" ht="13.2" customHeight="1" x14ac:dyDescent="0.3">
      <c r="B15" s="82" t="s">
        <v>119</v>
      </c>
      <c r="C15" s="82">
        <v>9</v>
      </c>
      <c r="E15" s="82">
        <v>1</v>
      </c>
      <c r="F15" s="82">
        <v>1.5</v>
      </c>
      <c r="G15" s="82">
        <v>2</v>
      </c>
      <c r="H15" s="139">
        <f t="shared" si="0"/>
        <v>1.5</v>
      </c>
    </row>
    <row r="16" spans="2:8" ht="13.2" customHeight="1" x14ac:dyDescent="0.3">
      <c r="B16" s="82" t="s">
        <v>155</v>
      </c>
      <c r="C16" s="140">
        <v>6</v>
      </c>
      <c r="E16" s="82">
        <v>3.5</v>
      </c>
      <c r="F16" s="82">
        <v>2.5</v>
      </c>
      <c r="G16" s="82">
        <v>5.5</v>
      </c>
      <c r="H16" s="139">
        <f t="shared" si="0"/>
        <v>3.8333333333333335</v>
      </c>
    </row>
    <row r="17" spans="2:8" ht="13.2" customHeight="1" x14ac:dyDescent="0.3">
      <c r="B17" s="82" t="s">
        <v>81</v>
      </c>
      <c r="C17" s="82">
        <v>6</v>
      </c>
      <c r="E17" s="82">
        <v>0</v>
      </c>
      <c r="F17" s="82">
        <v>0</v>
      </c>
      <c r="G17" s="82">
        <v>0.5</v>
      </c>
      <c r="H17" s="139">
        <f t="shared" si="0"/>
        <v>0.16666666666666666</v>
      </c>
    </row>
    <row r="18" spans="2:8" ht="13.2" customHeight="1" x14ac:dyDescent="0.3">
      <c r="B18" s="82" t="s">
        <v>80</v>
      </c>
      <c r="C18" s="82">
        <v>7</v>
      </c>
      <c r="E18" s="82">
        <v>4.5</v>
      </c>
      <c r="F18" s="82">
        <v>5.5</v>
      </c>
      <c r="G18" s="82">
        <v>4</v>
      </c>
      <c r="H18" s="139">
        <f t="shared" si="0"/>
        <v>4.666666666666667</v>
      </c>
    </row>
    <row r="19" spans="2:8" ht="13.2" customHeight="1" x14ac:dyDescent="0.3">
      <c r="B19" s="82" t="s">
        <v>55</v>
      </c>
      <c r="C19" s="140">
        <v>9</v>
      </c>
      <c r="E19" s="82">
        <v>0.5</v>
      </c>
      <c r="F19" s="82">
        <v>0</v>
      </c>
      <c r="G19" s="82">
        <v>1</v>
      </c>
      <c r="H19" s="139">
        <f t="shared" si="0"/>
        <v>0.5</v>
      </c>
    </row>
    <row r="20" spans="2:8" ht="13.2" customHeight="1" x14ac:dyDescent="0.3">
      <c r="B20" s="82" t="s">
        <v>50</v>
      </c>
      <c r="C20" s="140">
        <v>10</v>
      </c>
      <c r="E20" s="82">
        <v>0.5</v>
      </c>
      <c r="F20" s="82">
        <v>2</v>
      </c>
      <c r="G20" s="82">
        <v>2.5</v>
      </c>
      <c r="H20" s="139">
        <f t="shared" si="0"/>
        <v>1.6666666666666667</v>
      </c>
    </row>
    <row r="21" spans="2:8" ht="13.2" customHeight="1" x14ac:dyDescent="0.3">
      <c r="B21" s="82" t="s">
        <v>202</v>
      </c>
      <c r="C21" s="140">
        <v>6</v>
      </c>
      <c r="E21" s="82">
        <v>2</v>
      </c>
      <c r="F21" s="82">
        <v>1.5</v>
      </c>
      <c r="G21" s="82">
        <v>2</v>
      </c>
      <c r="H21" s="139">
        <f t="shared" si="0"/>
        <v>1.8333333333333333</v>
      </c>
    </row>
    <row r="22" spans="2:8" ht="13.2" customHeight="1" x14ac:dyDescent="0.3">
      <c r="B22" s="82" t="s">
        <v>157</v>
      </c>
      <c r="C22" s="82">
        <v>6</v>
      </c>
      <c r="E22" s="82">
        <v>2</v>
      </c>
      <c r="F22" s="82">
        <v>2.5</v>
      </c>
      <c r="G22" s="82">
        <v>2.5</v>
      </c>
      <c r="H22" s="139">
        <f t="shared" si="0"/>
        <v>2.3333333333333335</v>
      </c>
    </row>
    <row r="23" spans="2:8" ht="13.2" customHeight="1" x14ac:dyDescent="0.3">
      <c r="B23" s="82" t="s">
        <v>52</v>
      </c>
      <c r="C23" s="140">
        <v>8</v>
      </c>
      <c r="E23" s="82">
        <v>0.5</v>
      </c>
      <c r="F23" s="82">
        <v>0</v>
      </c>
      <c r="G23" s="82">
        <v>2</v>
      </c>
      <c r="H23" s="139">
        <f t="shared" si="0"/>
        <v>0.83333333333333337</v>
      </c>
    </row>
    <row r="24" spans="2:8" ht="13.2" customHeight="1" x14ac:dyDescent="0.3">
      <c r="B24" s="82" t="s">
        <v>103</v>
      </c>
      <c r="C24" s="82">
        <v>8</v>
      </c>
      <c r="E24" s="82">
        <v>1</v>
      </c>
      <c r="F24" s="82">
        <v>1.5</v>
      </c>
      <c r="G24" s="82">
        <v>2.5</v>
      </c>
      <c r="H24" s="139">
        <f t="shared" si="0"/>
        <v>1.6666666666666667</v>
      </c>
    </row>
    <row r="25" spans="2:8" ht="13.2" customHeight="1" x14ac:dyDescent="0.3">
      <c r="B25" s="82" t="s">
        <v>128</v>
      </c>
      <c r="C25" s="140">
        <v>6</v>
      </c>
      <c r="E25" s="82">
        <v>0</v>
      </c>
      <c r="F25" s="82">
        <v>0</v>
      </c>
      <c r="G25" s="82">
        <v>0.5</v>
      </c>
      <c r="H25" s="139">
        <f t="shared" si="0"/>
        <v>0.16666666666666666</v>
      </c>
    </row>
    <row r="26" spans="2:8" ht="13.2" customHeight="1" x14ac:dyDescent="0.3">
      <c r="B26" s="82" t="s">
        <v>5</v>
      </c>
      <c r="C26" s="82">
        <v>10</v>
      </c>
      <c r="E26" s="82">
        <v>4.5</v>
      </c>
      <c r="F26" s="82">
        <v>3.5</v>
      </c>
      <c r="G26" s="82">
        <v>4</v>
      </c>
      <c r="H26" s="139">
        <f t="shared" si="0"/>
        <v>4</v>
      </c>
    </row>
    <row r="27" spans="2:8" ht="13.2" customHeight="1" x14ac:dyDescent="0.3">
      <c r="B27" s="82" t="s">
        <v>66</v>
      </c>
      <c r="C27" s="82">
        <v>6</v>
      </c>
      <c r="E27" s="82">
        <v>3</v>
      </c>
      <c r="F27" s="82">
        <v>2</v>
      </c>
      <c r="G27" s="82">
        <v>2.5</v>
      </c>
      <c r="H27" s="139">
        <f t="shared" si="0"/>
        <v>2.5</v>
      </c>
    </row>
    <row r="28" spans="2:8" ht="13.2" customHeight="1" x14ac:dyDescent="0.3">
      <c r="B28" s="82" t="s">
        <v>220</v>
      </c>
      <c r="C28" s="82">
        <v>7</v>
      </c>
      <c r="E28" s="82">
        <v>0.5</v>
      </c>
      <c r="F28" s="82">
        <v>1</v>
      </c>
      <c r="G28" s="82">
        <v>1.5</v>
      </c>
      <c r="H28" s="139">
        <f t="shared" si="0"/>
        <v>1</v>
      </c>
    </row>
    <row r="29" spans="2:8" ht="13.2" customHeight="1" x14ac:dyDescent="0.3">
      <c r="B29" s="82" t="s">
        <v>51</v>
      </c>
      <c r="C29" s="82">
        <v>8</v>
      </c>
      <c r="E29" s="82">
        <v>4.5</v>
      </c>
      <c r="F29" s="82">
        <v>6</v>
      </c>
      <c r="G29" s="82">
        <v>5.5</v>
      </c>
      <c r="H29" s="139">
        <f t="shared" si="0"/>
        <v>5.333333333333333</v>
      </c>
    </row>
    <row r="30" spans="2:8" ht="13.2" customHeight="1" x14ac:dyDescent="0.3">
      <c r="B30" s="82" t="s">
        <v>61</v>
      </c>
      <c r="C30" s="140">
        <v>6</v>
      </c>
      <c r="E30" s="82">
        <v>4</v>
      </c>
      <c r="F30" s="82">
        <v>4.5</v>
      </c>
      <c r="G30" s="82">
        <v>4.5</v>
      </c>
      <c r="H30" s="139">
        <f t="shared" si="0"/>
        <v>4.333333333333333</v>
      </c>
    </row>
    <row r="31" spans="2:8" ht="13.2" customHeight="1" x14ac:dyDescent="0.3">
      <c r="B31" s="82" t="s">
        <v>203</v>
      </c>
      <c r="C31" s="82">
        <v>10</v>
      </c>
      <c r="E31" s="82">
        <v>3</v>
      </c>
      <c r="F31" s="82">
        <v>3</v>
      </c>
      <c r="G31" s="82">
        <v>4</v>
      </c>
      <c r="H31" s="139">
        <f t="shared" si="0"/>
        <v>3.3333333333333335</v>
      </c>
    </row>
    <row r="32" spans="2:8" ht="13.2" customHeight="1" x14ac:dyDescent="0.3">
      <c r="B32" s="82" t="s">
        <v>212</v>
      </c>
      <c r="C32" s="82">
        <v>6</v>
      </c>
      <c r="E32" s="82">
        <v>2.5</v>
      </c>
      <c r="F32" s="82">
        <v>3</v>
      </c>
      <c r="G32" s="82">
        <v>4</v>
      </c>
      <c r="H32" s="139">
        <f t="shared" si="0"/>
        <v>3.1666666666666665</v>
      </c>
    </row>
    <row r="33" spans="2:8" ht="13.2" customHeight="1" x14ac:dyDescent="0.3">
      <c r="B33" s="82" t="s">
        <v>159</v>
      </c>
      <c r="C33" s="82">
        <v>7</v>
      </c>
      <c r="E33" s="82">
        <v>3</v>
      </c>
      <c r="F33" s="82">
        <v>4</v>
      </c>
      <c r="G33" s="82">
        <v>4</v>
      </c>
      <c r="H33" s="139">
        <f t="shared" si="0"/>
        <v>3.6666666666666665</v>
      </c>
    </row>
    <row r="34" spans="2:8" ht="13.2" customHeight="1" x14ac:dyDescent="0.3">
      <c r="B34" s="82" t="s">
        <v>118</v>
      </c>
      <c r="C34" s="82">
        <v>8</v>
      </c>
      <c r="E34" s="82">
        <v>3</v>
      </c>
      <c r="F34" s="82">
        <v>2.5</v>
      </c>
      <c r="G34" s="82">
        <v>3.5</v>
      </c>
      <c r="H34" s="139">
        <f t="shared" si="0"/>
        <v>3</v>
      </c>
    </row>
    <row r="35" spans="2:8" ht="13.2" customHeight="1" x14ac:dyDescent="0.3">
      <c r="H35" s="139"/>
    </row>
    <row r="37" spans="2:8" ht="13.2" customHeight="1" x14ac:dyDescent="0.3">
      <c r="B37" s="82" t="s">
        <v>311</v>
      </c>
    </row>
    <row r="38" spans="2:8" ht="13.2" customHeight="1" x14ac:dyDescent="0.3">
      <c r="B38" s="82" t="s">
        <v>312</v>
      </c>
    </row>
    <row r="39" spans="2:8" ht="13.2" customHeight="1" x14ac:dyDescent="0.3">
      <c r="B39" s="82" t="s">
        <v>313</v>
      </c>
    </row>
    <row r="40" spans="2:8" ht="13.2" customHeight="1" x14ac:dyDescent="0.3">
      <c r="B40" s="82" t="s">
        <v>314</v>
      </c>
    </row>
    <row r="41" spans="2:8" ht="13.2" customHeight="1" x14ac:dyDescent="0.3">
      <c r="B41" s="82" t="s">
        <v>315</v>
      </c>
    </row>
    <row r="42" spans="2:8" ht="13.2" customHeight="1" x14ac:dyDescent="0.3">
      <c r="B42" s="82" t="s">
        <v>316</v>
      </c>
    </row>
    <row r="43" spans="2:8" ht="13.2" customHeight="1" x14ac:dyDescent="0.3">
      <c r="B43" s="82" t="s">
        <v>317</v>
      </c>
    </row>
    <row r="44" spans="2:8" ht="13.2" customHeight="1" x14ac:dyDescent="0.3">
      <c r="B44" s="82" t="s">
        <v>318</v>
      </c>
    </row>
    <row r="45" spans="2:8" ht="13.2" customHeight="1" x14ac:dyDescent="0.3">
      <c r="B45" s="82" t="s">
        <v>319</v>
      </c>
    </row>
    <row r="46" spans="2:8" ht="13.2" customHeight="1" x14ac:dyDescent="0.3">
      <c r="B46" s="82" t="s">
        <v>320</v>
      </c>
    </row>
    <row r="47" spans="2:8" ht="13.2" customHeight="1" x14ac:dyDescent="0.3">
      <c r="B47" s="82" t="s">
        <v>321</v>
      </c>
    </row>
    <row r="48" spans="2:8" ht="13.2" customHeight="1" x14ac:dyDescent="0.3">
      <c r="B48" s="82" t="s">
        <v>322</v>
      </c>
    </row>
    <row r="49" spans="2:2" ht="13.2" customHeight="1" x14ac:dyDescent="0.3">
      <c r="B49" s="82" t="s">
        <v>323</v>
      </c>
    </row>
    <row r="50" spans="2:2" ht="13.2" customHeight="1" x14ac:dyDescent="0.3">
      <c r="B50" s="82" t="s">
        <v>324</v>
      </c>
    </row>
    <row r="51" spans="2:2" ht="13.2" customHeight="1" x14ac:dyDescent="0.3">
      <c r="B51" s="82" t="s">
        <v>325</v>
      </c>
    </row>
    <row r="52" spans="2:2" ht="13.2" customHeight="1" x14ac:dyDescent="0.3">
      <c r="B52" s="82" t="s">
        <v>326</v>
      </c>
    </row>
    <row r="53" spans="2:2" ht="13.2" customHeight="1" x14ac:dyDescent="0.3">
      <c r="B53" s="82" t="s">
        <v>327</v>
      </c>
    </row>
    <row r="54" spans="2:2" ht="13.2" customHeight="1" x14ac:dyDescent="0.3">
      <c r="B54" s="82" t="s">
        <v>328</v>
      </c>
    </row>
    <row r="55" spans="2:2" ht="13.2" customHeight="1" x14ac:dyDescent="0.3">
      <c r="B55" s="82" t="s">
        <v>329</v>
      </c>
    </row>
    <row r="56" spans="2:2" ht="13.2" customHeight="1" x14ac:dyDescent="0.3">
      <c r="B56" s="82" t="s">
        <v>330</v>
      </c>
    </row>
    <row r="57" spans="2:2" ht="13.2" customHeight="1" x14ac:dyDescent="0.3">
      <c r="B57" s="82" t="s">
        <v>331</v>
      </c>
    </row>
    <row r="58" spans="2:2" ht="13.2" customHeight="1" x14ac:dyDescent="0.3">
      <c r="B58" s="82" t="s">
        <v>332</v>
      </c>
    </row>
    <row r="59" spans="2:2" ht="13.2" customHeight="1" x14ac:dyDescent="0.3">
      <c r="B59" s="82" t="s">
        <v>333</v>
      </c>
    </row>
    <row r="60" spans="2:2" ht="13.2" customHeight="1" x14ac:dyDescent="0.3">
      <c r="B60" s="82" t="s">
        <v>334</v>
      </c>
    </row>
    <row r="61" spans="2:2" ht="13.2" customHeight="1" x14ac:dyDescent="0.3">
      <c r="B61" s="82" t="s">
        <v>335</v>
      </c>
    </row>
    <row r="62" spans="2:2" ht="13.2" customHeight="1" x14ac:dyDescent="0.3">
      <c r="B62" s="82" t="s">
        <v>336</v>
      </c>
    </row>
    <row r="63" spans="2:2" ht="13.2" customHeight="1" x14ac:dyDescent="0.3">
      <c r="B63" s="82" t="s">
        <v>337</v>
      </c>
    </row>
    <row r="64" spans="2:2" ht="13.2" customHeight="1" x14ac:dyDescent="0.3">
      <c r="B64" s="82" t="s">
        <v>338</v>
      </c>
    </row>
    <row r="65" spans="2:2" ht="13.2" customHeight="1" x14ac:dyDescent="0.3">
      <c r="B65" s="82" t="s">
        <v>339</v>
      </c>
    </row>
    <row r="66" spans="2:2" ht="13.2" customHeight="1" x14ac:dyDescent="0.3">
      <c r="B66" s="82" t="s">
        <v>340</v>
      </c>
    </row>
    <row r="67" spans="2:2" ht="13.2" customHeight="1" x14ac:dyDescent="0.3">
      <c r="B67" s="82" t="s">
        <v>341</v>
      </c>
    </row>
    <row r="68" spans="2:2" ht="13.2" customHeight="1" x14ac:dyDescent="0.3">
      <c r="B68" s="82" t="s">
        <v>342</v>
      </c>
    </row>
    <row r="69" spans="2:2" ht="13.2" customHeight="1" x14ac:dyDescent="0.3">
      <c r="B69" s="82" t="s">
        <v>343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Istoric</vt:lpstr>
      <vt:lpstr>Regulament S11</vt:lpstr>
      <vt:lpstr>Barem</vt:lpstr>
      <vt:lpstr>Participanti</vt:lpstr>
      <vt:lpstr>Premii S11</vt:lpstr>
      <vt:lpstr>Prezente</vt:lpstr>
      <vt:lpstr>Data</vt:lpstr>
      <vt:lpstr>P3</vt:lpstr>
      <vt:lpstr>P2</vt:lpstr>
      <vt:lpstr>P1</vt:lpstr>
      <vt:lpstr>#ligaSYR</vt:lpstr>
      <vt:lpstr>Open F</vt:lpstr>
      <vt:lpstr>Open M</vt:lpstr>
      <vt:lpstr>Vitezistii</vt:lpstr>
      <vt:lpstr>Cataratorii</vt:lpstr>
      <vt:lpstr>Echipe</vt:lpstr>
      <vt:lpstr>Data_echipe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2021-08-27T13:46:04Z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ensitivity">
    <vt:lpwstr>PUBLIC Fara Eticheta</vt:lpwstr>
  </property>
  <property fmtid="{D5CDD505-2E9C-101B-9397-08002B2CF9AE}" pid="21" name="SV_HIDDEN_GRID_QUERY_LIST_4F35BF76-6C0D-4D9B-82B2-816C12CF3733">
    <vt:lpwstr>empty_477D106A-C0D6-4607-AEBD-E2C9D60EA279</vt:lpwstr>
  </property>
</Properties>
</file>