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xr:revisionPtr revIDLastSave="0" documentId="13_ncr:1_{B682EDE9-34F9-4AB4-8139-B7E23C85A323}" xr6:coauthVersionLast="47" xr6:coauthVersionMax="47" xr10:uidLastSave="{00000000-0000-0000-0000-000000000000}"/>
  <bookViews>
    <workbookView xWindow="-120" yWindow="-120" windowWidth="29040" windowHeight="15720" tabRatio="887" activeTab="6" xr2:uid="{00000000-000D-0000-FFFF-FFFF00000000}"/>
  </bookViews>
  <sheets>
    <sheet name="Istoric" sheetId="1" r:id="rId1"/>
    <sheet name="Regulament S21" sheetId="7" r:id="rId2"/>
    <sheet name="5 ani SYR" sheetId="24" state="hidden" r:id="rId3"/>
    <sheet name="Barem" sheetId="3" r:id="rId4"/>
    <sheet name="Participanti" sheetId="5" r:id="rId5"/>
    <sheet name="Data" sheetId="4" r:id="rId6"/>
    <sheet name="Gold" sheetId="8" r:id="rId7"/>
    <sheet name="Silver" sheetId="40" r:id="rId8"/>
    <sheet name="Bronze" sheetId="41" r:id="rId9"/>
    <sheet name="Cataratorii" sheetId="22" r:id="rId10"/>
    <sheet name="Vitezistii" sheetId="20" r:id="rId11"/>
    <sheet name="Povestitorii" sheetId="31" r:id="rId12"/>
    <sheet name="Prezente" sheetId="36" r:id="rId13"/>
    <sheet name="Curse" sheetId="42" r:id="rId14"/>
    <sheet name="Check" sheetId="34" state="hidden" r:id="rId15"/>
    <sheet name="Echipe" sheetId="19" state="hidden" r:id="rId16"/>
    <sheet name="Data_Echipe" sheetId="26" state="hidden" r:id="rId17"/>
    <sheet name="de alocat" sheetId="32" state="hidden" r:id="rId18"/>
    <sheet name="Premiu_ASC" sheetId="27" state="hidden" r:id="rId19"/>
  </sheets>
  <definedNames>
    <definedName name="_xlnm._FilterDatabase" localSheetId="3" hidden="1">Barem!$L$1:$R$16</definedName>
    <definedName name="_xlnm._FilterDatabase" localSheetId="8" hidden="1">Bronze!$A$1:$AK$40</definedName>
    <definedName name="_xlnm._FilterDatabase" localSheetId="9" hidden="1">Cataratorii!$A$1:$U$1</definedName>
    <definedName name="_xlnm._FilterDatabase" localSheetId="14" hidden="1">Check!$A$1:$G$85</definedName>
    <definedName name="_xlnm._FilterDatabase" localSheetId="5" hidden="1">Data!$A$1:$AC$901</definedName>
    <definedName name="_xlnm._FilterDatabase" localSheetId="15" hidden="1">Echipe!$A$3:$R$8</definedName>
    <definedName name="_xlnm._FilterDatabase" localSheetId="6" hidden="1">Gold!$A$1:$AK$21</definedName>
    <definedName name="_xlnm._FilterDatabase" localSheetId="4" hidden="1">Participanti!$A$1:$E$274</definedName>
    <definedName name="_xlnm._FilterDatabase" localSheetId="11" hidden="1">Povestitorii!$A$1:$R$1</definedName>
    <definedName name="_xlnm._FilterDatabase" localSheetId="7" hidden="1">Silver!$A$1:$AK$21</definedName>
    <definedName name="_xlnm._FilterDatabase" localSheetId="10" hidden="1">Vitezistii!$A$1:$T$1</definedName>
  </definedNames>
  <calcPr calcId="191028"/>
  <pivotCaches>
    <pivotCache cacheId="0"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1" l="1"/>
  <c r="D3" i="31"/>
  <c r="E3" i="31"/>
  <c r="F3" i="31"/>
  <c r="G3" i="31"/>
  <c r="R3" i="31" s="1"/>
  <c r="H3" i="31"/>
  <c r="I3" i="31"/>
  <c r="J3" i="31"/>
  <c r="K3" i="31"/>
  <c r="L3" i="31"/>
  <c r="M3" i="31"/>
  <c r="N3" i="31"/>
  <c r="O3" i="31"/>
  <c r="P3" i="31"/>
  <c r="Q3" i="31"/>
  <c r="C4" i="31"/>
  <c r="R4" i="31" s="1"/>
  <c r="D4" i="31"/>
  <c r="E4" i="31"/>
  <c r="F4" i="31"/>
  <c r="G4" i="31"/>
  <c r="H4" i="31"/>
  <c r="I4" i="31"/>
  <c r="J4" i="31"/>
  <c r="K4" i="31"/>
  <c r="L4" i="31"/>
  <c r="M4" i="31"/>
  <c r="N4" i="31"/>
  <c r="O4" i="31"/>
  <c r="P4" i="31"/>
  <c r="Q4" i="31"/>
  <c r="C5" i="31"/>
  <c r="D5" i="31"/>
  <c r="E5" i="31"/>
  <c r="F5" i="31"/>
  <c r="G5" i="31"/>
  <c r="H5" i="31"/>
  <c r="I5" i="31"/>
  <c r="J5" i="31"/>
  <c r="K5" i="31"/>
  <c r="L5" i="31"/>
  <c r="R5" i="31" s="1"/>
  <c r="M5" i="31"/>
  <c r="N5" i="31"/>
  <c r="O5" i="31"/>
  <c r="P5" i="31"/>
  <c r="Q5" i="31"/>
  <c r="C6" i="31"/>
  <c r="R6" i="31" s="1"/>
  <c r="D6" i="31"/>
  <c r="E6" i="31"/>
  <c r="F6" i="31"/>
  <c r="G6" i="31"/>
  <c r="H6" i="31"/>
  <c r="I6" i="31"/>
  <c r="J6" i="31"/>
  <c r="K6" i="31"/>
  <c r="L6" i="31"/>
  <c r="M6" i="31"/>
  <c r="N6" i="31"/>
  <c r="O6" i="31"/>
  <c r="P6" i="31"/>
  <c r="Q6" i="31"/>
  <c r="C7" i="31"/>
  <c r="R7" i="31" s="1"/>
  <c r="D7" i="31"/>
  <c r="E7" i="31"/>
  <c r="F7" i="31"/>
  <c r="G7" i="31"/>
  <c r="H7" i="31"/>
  <c r="I7" i="31"/>
  <c r="J7" i="31"/>
  <c r="K7" i="31"/>
  <c r="L7" i="31"/>
  <c r="M7" i="31"/>
  <c r="N7" i="31"/>
  <c r="O7" i="31"/>
  <c r="P7" i="31"/>
  <c r="Q7" i="31"/>
  <c r="C8" i="31"/>
  <c r="D8" i="31"/>
  <c r="E8" i="31"/>
  <c r="F8" i="31"/>
  <c r="G8" i="31"/>
  <c r="H8" i="31"/>
  <c r="I8" i="31"/>
  <c r="J8" i="31"/>
  <c r="K8" i="31"/>
  <c r="L8" i="31"/>
  <c r="R8" i="31" s="1"/>
  <c r="M8" i="31"/>
  <c r="N8" i="31"/>
  <c r="O8" i="31"/>
  <c r="P8" i="31"/>
  <c r="Q8" i="31"/>
  <c r="C9" i="31"/>
  <c r="R9" i="31" s="1"/>
  <c r="D9" i="31"/>
  <c r="E9" i="31"/>
  <c r="F9" i="31"/>
  <c r="G9" i="31"/>
  <c r="H9" i="31"/>
  <c r="I9" i="31"/>
  <c r="J9" i="31"/>
  <c r="K9" i="31"/>
  <c r="L9" i="31"/>
  <c r="M9" i="31"/>
  <c r="N9" i="31"/>
  <c r="O9" i="31"/>
  <c r="P9" i="31"/>
  <c r="Q9" i="31"/>
  <c r="C10" i="31"/>
  <c r="R10" i="31" s="1"/>
  <c r="D10" i="31"/>
  <c r="E10" i="31"/>
  <c r="F10" i="31"/>
  <c r="G10" i="31"/>
  <c r="H10" i="31"/>
  <c r="I10" i="31"/>
  <c r="J10" i="31"/>
  <c r="K10" i="31"/>
  <c r="L10" i="31"/>
  <c r="M10" i="31"/>
  <c r="N10" i="31"/>
  <c r="O10" i="31"/>
  <c r="P10" i="31"/>
  <c r="Q10" i="31"/>
  <c r="C11" i="31"/>
  <c r="D11" i="31"/>
  <c r="E11" i="31"/>
  <c r="F11" i="31"/>
  <c r="G11" i="31"/>
  <c r="H11" i="31"/>
  <c r="I11" i="31"/>
  <c r="J11" i="31"/>
  <c r="K11" i="31"/>
  <c r="L11" i="31"/>
  <c r="R11" i="31" s="1"/>
  <c r="M11" i="31"/>
  <c r="N11" i="31"/>
  <c r="O11" i="31"/>
  <c r="P11" i="31"/>
  <c r="Q11" i="31"/>
  <c r="C12" i="31"/>
  <c r="R12" i="31" s="1"/>
  <c r="D12" i="31"/>
  <c r="E12" i="31"/>
  <c r="F12" i="31"/>
  <c r="G12" i="31"/>
  <c r="H12" i="31"/>
  <c r="I12" i="31"/>
  <c r="J12" i="31"/>
  <c r="K12" i="31"/>
  <c r="L12" i="31"/>
  <c r="M12" i="31"/>
  <c r="N12" i="31"/>
  <c r="O12" i="31"/>
  <c r="P12" i="31"/>
  <c r="Q12" i="31"/>
  <c r="C13" i="31"/>
  <c r="R13" i="31" s="1"/>
  <c r="D13" i="31"/>
  <c r="E13" i="31"/>
  <c r="F13" i="31"/>
  <c r="G13" i="31"/>
  <c r="H13" i="31"/>
  <c r="I13" i="31"/>
  <c r="J13" i="31"/>
  <c r="K13" i="31"/>
  <c r="L13" i="31"/>
  <c r="M13" i="31"/>
  <c r="N13" i="31"/>
  <c r="O13" i="31"/>
  <c r="P13" i="31"/>
  <c r="Q13" i="31"/>
  <c r="C14" i="31"/>
  <c r="D14" i="31"/>
  <c r="E14" i="31"/>
  <c r="F14" i="31"/>
  <c r="G14" i="31"/>
  <c r="H14" i="31"/>
  <c r="I14" i="31"/>
  <c r="J14" i="31"/>
  <c r="K14" i="31"/>
  <c r="L14" i="31"/>
  <c r="R14" i="31" s="1"/>
  <c r="M14" i="31"/>
  <c r="N14" i="31"/>
  <c r="O14" i="31"/>
  <c r="P14" i="31"/>
  <c r="Q14" i="31"/>
  <c r="C15" i="31"/>
  <c r="R15" i="31" s="1"/>
  <c r="D15" i="31"/>
  <c r="E15" i="31"/>
  <c r="F15" i="31"/>
  <c r="G15" i="31"/>
  <c r="H15" i="31"/>
  <c r="I15" i="31"/>
  <c r="J15" i="31"/>
  <c r="K15" i="31"/>
  <c r="L15" i="31"/>
  <c r="M15" i="31"/>
  <c r="N15" i="31"/>
  <c r="O15" i="31"/>
  <c r="P15" i="31"/>
  <c r="Q15" i="31"/>
  <c r="C16" i="31"/>
  <c r="R16" i="31" s="1"/>
  <c r="D16" i="31"/>
  <c r="E16" i="31"/>
  <c r="F16" i="31"/>
  <c r="G16" i="31"/>
  <c r="H16" i="31"/>
  <c r="I16" i="31"/>
  <c r="J16" i="31"/>
  <c r="K16" i="31"/>
  <c r="L16" i="31"/>
  <c r="M16" i="31"/>
  <c r="N16" i="31"/>
  <c r="O16" i="31"/>
  <c r="P16" i="31"/>
  <c r="Q16" i="31"/>
  <c r="C17" i="31"/>
  <c r="D17" i="31"/>
  <c r="E17" i="31"/>
  <c r="F17" i="31"/>
  <c r="G17" i="31"/>
  <c r="H17" i="31"/>
  <c r="I17" i="31"/>
  <c r="J17" i="31"/>
  <c r="K17" i="31"/>
  <c r="L17" i="31"/>
  <c r="R17" i="31" s="1"/>
  <c r="M17" i="31"/>
  <c r="N17" i="31"/>
  <c r="O17" i="31"/>
  <c r="P17" i="31"/>
  <c r="Q17" i="31"/>
  <c r="C18" i="31"/>
  <c r="R18" i="31" s="1"/>
  <c r="D18" i="31"/>
  <c r="E18" i="31"/>
  <c r="F18" i="31"/>
  <c r="G18" i="31"/>
  <c r="H18" i="31"/>
  <c r="I18" i="31"/>
  <c r="J18" i="31"/>
  <c r="K18" i="31"/>
  <c r="L18" i="31"/>
  <c r="M18" i="31"/>
  <c r="N18" i="31"/>
  <c r="O18" i="31"/>
  <c r="P18" i="31"/>
  <c r="Q18" i="31"/>
  <c r="C19" i="31"/>
  <c r="R19" i="31" s="1"/>
  <c r="D19" i="31"/>
  <c r="E19" i="31"/>
  <c r="F19" i="31"/>
  <c r="G19" i="31"/>
  <c r="H19" i="31"/>
  <c r="I19" i="31"/>
  <c r="J19" i="31"/>
  <c r="K19" i="31"/>
  <c r="L19" i="31"/>
  <c r="M19" i="31"/>
  <c r="N19" i="31"/>
  <c r="O19" i="31"/>
  <c r="P19" i="31"/>
  <c r="Q19" i="31"/>
  <c r="C20" i="31"/>
  <c r="D20" i="31"/>
  <c r="E20" i="31"/>
  <c r="F20" i="31"/>
  <c r="G20" i="31"/>
  <c r="H20" i="31"/>
  <c r="I20" i="31"/>
  <c r="J20" i="31"/>
  <c r="K20" i="31"/>
  <c r="L20" i="31"/>
  <c r="R20" i="31" s="1"/>
  <c r="M20" i="31"/>
  <c r="N20" i="31"/>
  <c r="O20" i="31"/>
  <c r="P20" i="31"/>
  <c r="Q20" i="31"/>
  <c r="C21" i="31"/>
  <c r="R21" i="31" s="1"/>
  <c r="D21" i="31"/>
  <c r="E21" i="31"/>
  <c r="F21" i="31"/>
  <c r="G21" i="31"/>
  <c r="H21" i="31"/>
  <c r="I21" i="31"/>
  <c r="J21" i="31"/>
  <c r="K21" i="31"/>
  <c r="L21" i="31"/>
  <c r="M21" i="31"/>
  <c r="N21" i="31"/>
  <c r="O21" i="31"/>
  <c r="P21" i="31"/>
  <c r="Q21" i="31"/>
  <c r="C22" i="31"/>
  <c r="R22" i="31" s="1"/>
  <c r="D22" i="31"/>
  <c r="E22" i="31"/>
  <c r="F22" i="31"/>
  <c r="G22" i="31"/>
  <c r="H22" i="31"/>
  <c r="I22" i="31"/>
  <c r="J22" i="31"/>
  <c r="K22" i="31"/>
  <c r="L22" i="31"/>
  <c r="M22" i="31"/>
  <c r="N22" i="31"/>
  <c r="O22" i="31"/>
  <c r="P22" i="31"/>
  <c r="Q22" i="31"/>
  <c r="C23" i="31"/>
  <c r="D23" i="31"/>
  <c r="E23" i="31"/>
  <c r="F23" i="31"/>
  <c r="G23" i="31"/>
  <c r="H23" i="31"/>
  <c r="I23" i="31"/>
  <c r="J23" i="31"/>
  <c r="K23" i="31"/>
  <c r="L23" i="31"/>
  <c r="R23" i="31" s="1"/>
  <c r="M23" i="31"/>
  <c r="N23" i="31"/>
  <c r="O23" i="31"/>
  <c r="P23" i="31"/>
  <c r="Q23" i="31"/>
  <c r="C24" i="31"/>
  <c r="R24" i="31" s="1"/>
  <c r="D24" i="31"/>
  <c r="E24" i="31"/>
  <c r="F24" i="31"/>
  <c r="G24" i="31"/>
  <c r="H24" i="31"/>
  <c r="I24" i="31"/>
  <c r="J24" i="31"/>
  <c r="K24" i="31"/>
  <c r="L24" i="31"/>
  <c r="M24" i="31"/>
  <c r="N24" i="31"/>
  <c r="O24" i="31"/>
  <c r="P24" i="31"/>
  <c r="Q24" i="31"/>
  <c r="C25" i="31"/>
  <c r="R25" i="31" s="1"/>
  <c r="D25" i="31"/>
  <c r="E25" i="31"/>
  <c r="F25" i="31"/>
  <c r="G25" i="31"/>
  <c r="H25" i="31"/>
  <c r="I25" i="31"/>
  <c r="J25" i="31"/>
  <c r="K25" i="31"/>
  <c r="L25" i="31"/>
  <c r="M25" i="31"/>
  <c r="N25" i="31"/>
  <c r="O25" i="31"/>
  <c r="P25" i="31"/>
  <c r="Q25" i="31"/>
  <c r="C26" i="31"/>
  <c r="D26" i="31"/>
  <c r="E26" i="31"/>
  <c r="F26" i="31"/>
  <c r="G26" i="31"/>
  <c r="H26" i="31"/>
  <c r="I26" i="31"/>
  <c r="J26" i="31"/>
  <c r="K26" i="31"/>
  <c r="L26" i="31"/>
  <c r="R26" i="31" s="1"/>
  <c r="M26" i="31"/>
  <c r="N26" i="31"/>
  <c r="O26" i="31"/>
  <c r="P26" i="31"/>
  <c r="Q26" i="31"/>
  <c r="C27" i="31"/>
  <c r="R27" i="31" s="1"/>
  <c r="D27" i="31"/>
  <c r="E27" i="31"/>
  <c r="F27" i="31"/>
  <c r="G27" i="31"/>
  <c r="H27" i="31"/>
  <c r="I27" i="31"/>
  <c r="J27" i="31"/>
  <c r="K27" i="31"/>
  <c r="L27" i="31"/>
  <c r="M27" i="31"/>
  <c r="N27" i="31"/>
  <c r="O27" i="31"/>
  <c r="P27" i="31"/>
  <c r="Q27" i="31"/>
  <c r="C28" i="31"/>
  <c r="R28" i="31" s="1"/>
  <c r="D28" i="31"/>
  <c r="E28" i="31"/>
  <c r="F28" i="31"/>
  <c r="G28" i="31"/>
  <c r="H28" i="31"/>
  <c r="I28" i="31"/>
  <c r="J28" i="31"/>
  <c r="K28" i="31"/>
  <c r="L28" i="31"/>
  <c r="M28" i="31"/>
  <c r="N28" i="31"/>
  <c r="O28" i="31"/>
  <c r="P28" i="31"/>
  <c r="Q28" i="31"/>
  <c r="C29" i="31"/>
  <c r="D29" i="31"/>
  <c r="E29" i="31"/>
  <c r="F29" i="31"/>
  <c r="G29" i="31"/>
  <c r="H29" i="31"/>
  <c r="I29" i="31"/>
  <c r="J29" i="31"/>
  <c r="K29" i="31"/>
  <c r="L29" i="31"/>
  <c r="R29" i="31" s="1"/>
  <c r="M29" i="31"/>
  <c r="N29" i="31"/>
  <c r="O29" i="31"/>
  <c r="P29" i="31"/>
  <c r="Q29" i="31"/>
  <c r="C30" i="31"/>
  <c r="R30" i="31" s="1"/>
  <c r="D30" i="31"/>
  <c r="E30" i="31"/>
  <c r="F30" i="31"/>
  <c r="G30" i="31"/>
  <c r="H30" i="31"/>
  <c r="I30" i="31"/>
  <c r="J30" i="31"/>
  <c r="K30" i="31"/>
  <c r="L30" i="31"/>
  <c r="M30" i="31"/>
  <c r="N30" i="31"/>
  <c r="O30" i="31"/>
  <c r="P30" i="31"/>
  <c r="Q30" i="31"/>
  <c r="C31" i="31"/>
  <c r="R31" i="31" s="1"/>
  <c r="D31" i="31"/>
  <c r="E31" i="31"/>
  <c r="F31" i="31"/>
  <c r="G31" i="31"/>
  <c r="H31" i="31"/>
  <c r="I31" i="31"/>
  <c r="J31" i="31"/>
  <c r="K31" i="31"/>
  <c r="L31" i="31"/>
  <c r="M31" i="31"/>
  <c r="N31" i="31"/>
  <c r="O31" i="31"/>
  <c r="P31" i="31"/>
  <c r="Q31" i="31"/>
  <c r="C32" i="31"/>
  <c r="D32" i="31"/>
  <c r="E32" i="31"/>
  <c r="F32" i="31"/>
  <c r="R32" i="31" s="1"/>
  <c r="G32" i="31"/>
  <c r="H32" i="31"/>
  <c r="I32" i="31"/>
  <c r="J32" i="31"/>
  <c r="K32" i="31"/>
  <c r="L32" i="31"/>
  <c r="M32" i="31"/>
  <c r="N32" i="31"/>
  <c r="O32" i="31"/>
  <c r="P32" i="31"/>
  <c r="Q32" i="31"/>
  <c r="C33" i="31"/>
  <c r="R33" i="31" s="1"/>
  <c r="D33" i="31"/>
  <c r="E33" i="31"/>
  <c r="F33" i="31"/>
  <c r="G33" i="31"/>
  <c r="H33" i="31"/>
  <c r="I33" i="31"/>
  <c r="J33" i="31"/>
  <c r="K33" i="31"/>
  <c r="L33" i="31"/>
  <c r="M33" i="31"/>
  <c r="N33" i="31"/>
  <c r="O33" i="31"/>
  <c r="P33" i="31"/>
  <c r="Q33" i="31"/>
  <c r="C34" i="31"/>
  <c r="R34" i="31" s="1"/>
  <c r="D34" i="31"/>
  <c r="E34" i="31"/>
  <c r="F34" i="31"/>
  <c r="G34" i="31"/>
  <c r="H34" i="31"/>
  <c r="I34" i="31"/>
  <c r="J34" i="31"/>
  <c r="K34" i="31"/>
  <c r="L34" i="31"/>
  <c r="M34" i="31"/>
  <c r="N34" i="31"/>
  <c r="O34" i="31"/>
  <c r="P34" i="31"/>
  <c r="Q34" i="31"/>
  <c r="C35" i="31"/>
  <c r="D35" i="31"/>
  <c r="E35" i="31"/>
  <c r="F35" i="31"/>
  <c r="R35" i="31" s="1"/>
  <c r="G35" i="31"/>
  <c r="H35" i="31"/>
  <c r="I35" i="31"/>
  <c r="J35" i="31"/>
  <c r="K35" i="31"/>
  <c r="L35" i="31"/>
  <c r="M35" i="31"/>
  <c r="N35" i="31"/>
  <c r="O35" i="31"/>
  <c r="P35" i="31"/>
  <c r="Q35" i="31"/>
  <c r="C36" i="31"/>
  <c r="R36" i="31" s="1"/>
  <c r="D36" i="31"/>
  <c r="E36" i="31"/>
  <c r="F36" i="31"/>
  <c r="G36" i="31"/>
  <c r="H36" i="31"/>
  <c r="I36" i="31"/>
  <c r="J36" i="31"/>
  <c r="K36" i="31"/>
  <c r="L36" i="31"/>
  <c r="M36" i="31"/>
  <c r="N36" i="31"/>
  <c r="O36" i="31"/>
  <c r="P36" i="31"/>
  <c r="Q36" i="31"/>
  <c r="C37" i="31"/>
  <c r="R37" i="31" s="1"/>
  <c r="D37" i="31"/>
  <c r="E37" i="31"/>
  <c r="F37" i="31"/>
  <c r="G37" i="31"/>
  <c r="H37" i="31"/>
  <c r="I37" i="31"/>
  <c r="J37" i="31"/>
  <c r="K37" i="31"/>
  <c r="L37" i="31"/>
  <c r="M37" i="31"/>
  <c r="N37" i="31"/>
  <c r="O37" i="31"/>
  <c r="P37" i="31"/>
  <c r="Q37" i="31"/>
  <c r="C38" i="31"/>
  <c r="D38" i="31"/>
  <c r="E38" i="31"/>
  <c r="F38" i="31"/>
  <c r="R38" i="31" s="1"/>
  <c r="G38" i="31"/>
  <c r="H38" i="31"/>
  <c r="I38" i="31"/>
  <c r="J38" i="31"/>
  <c r="K38" i="31"/>
  <c r="L38" i="31"/>
  <c r="M38" i="31"/>
  <c r="N38" i="31"/>
  <c r="O38" i="31"/>
  <c r="P38" i="31"/>
  <c r="Q38" i="31"/>
  <c r="C39" i="31"/>
  <c r="R39" i="31" s="1"/>
  <c r="D39" i="31"/>
  <c r="E39" i="31"/>
  <c r="F39" i="31"/>
  <c r="G39" i="31"/>
  <c r="H39" i="31"/>
  <c r="I39" i="31"/>
  <c r="J39" i="31"/>
  <c r="K39" i="31"/>
  <c r="L39" i="31"/>
  <c r="M39" i="31"/>
  <c r="N39" i="31"/>
  <c r="O39" i="31"/>
  <c r="P39" i="31"/>
  <c r="Q39" i="31"/>
  <c r="C40" i="31"/>
  <c r="R40" i="31" s="1"/>
  <c r="D40" i="31"/>
  <c r="E40" i="31"/>
  <c r="F40" i="31"/>
  <c r="G40" i="31"/>
  <c r="H40" i="31"/>
  <c r="I40" i="31"/>
  <c r="J40" i="31"/>
  <c r="K40" i="31"/>
  <c r="L40" i="31"/>
  <c r="M40" i="31"/>
  <c r="N40" i="31"/>
  <c r="O40" i="31"/>
  <c r="P40" i="31"/>
  <c r="Q40" i="31"/>
  <c r="C41" i="31"/>
  <c r="D41" i="31"/>
  <c r="E41" i="31"/>
  <c r="F41" i="31"/>
  <c r="R41" i="31" s="1"/>
  <c r="G41" i="31"/>
  <c r="H41" i="31"/>
  <c r="I41" i="31"/>
  <c r="J41" i="31"/>
  <c r="K41" i="31"/>
  <c r="L41" i="31"/>
  <c r="M41" i="31"/>
  <c r="N41" i="31"/>
  <c r="O41" i="31"/>
  <c r="P41" i="31"/>
  <c r="Q41" i="31"/>
  <c r="C42" i="31"/>
  <c r="R42" i="31" s="1"/>
  <c r="D42" i="31"/>
  <c r="E42" i="31"/>
  <c r="F42" i="31"/>
  <c r="G42" i="31"/>
  <c r="H42" i="31"/>
  <c r="I42" i="31"/>
  <c r="J42" i="31"/>
  <c r="K42" i="31"/>
  <c r="L42" i="31"/>
  <c r="M42" i="31"/>
  <c r="N42" i="31"/>
  <c r="O42" i="31"/>
  <c r="P42" i="31"/>
  <c r="Q42" i="31"/>
  <c r="C43" i="31"/>
  <c r="R43" i="31" s="1"/>
  <c r="D43" i="31"/>
  <c r="E43" i="31"/>
  <c r="F43" i="31"/>
  <c r="G43" i="31"/>
  <c r="H43" i="31"/>
  <c r="I43" i="31"/>
  <c r="J43" i="31"/>
  <c r="K43" i="31"/>
  <c r="L43" i="31"/>
  <c r="M43" i="31"/>
  <c r="N43" i="31"/>
  <c r="O43" i="31"/>
  <c r="P43" i="31"/>
  <c r="Q43" i="31"/>
  <c r="C44" i="31"/>
  <c r="D44" i="31"/>
  <c r="E44" i="31"/>
  <c r="F44" i="31"/>
  <c r="R44" i="31" s="1"/>
  <c r="G44" i="31"/>
  <c r="H44" i="31"/>
  <c r="I44" i="31"/>
  <c r="J44" i="31"/>
  <c r="K44" i="31"/>
  <c r="L44" i="31"/>
  <c r="M44" i="31"/>
  <c r="N44" i="31"/>
  <c r="O44" i="31"/>
  <c r="P44" i="31"/>
  <c r="Q44" i="31"/>
  <c r="C45" i="31"/>
  <c r="R45" i="31" s="1"/>
  <c r="D45" i="31"/>
  <c r="E45" i="31"/>
  <c r="F45" i="31"/>
  <c r="G45" i="31"/>
  <c r="H45" i="31"/>
  <c r="I45" i="31"/>
  <c r="J45" i="31"/>
  <c r="K45" i="31"/>
  <c r="L45" i="31"/>
  <c r="M45" i="31"/>
  <c r="N45" i="31"/>
  <c r="O45" i="31"/>
  <c r="P45" i="31"/>
  <c r="Q45" i="31"/>
  <c r="C46" i="31"/>
  <c r="R46" i="31" s="1"/>
  <c r="D46" i="31"/>
  <c r="E46" i="31"/>
  <c r="F46" i="31"/>
  <c r="G46" i="31"/>
  <c r="H46" i="31"/>
  <c r="I46" i="31"/>
  <c r="J46" i="31"/>
  <c r="K46" i="31"/>
  <c r="L46" i="31"/>
  <c r="M46" i="31"/>
  <c r="N46" i="31"/>
  <c r="O46" i="31"/>
  <c r="P46" i="31"/>
  <c r="Q46" i="31"/>
  <c r="C47" i="31"/>
  <c r="D47" i="31"/>
  <c r="E47" i="31"/>
  <c r="F47" i="31"/>
  <c r="R47" i="31" s="1"/>
  <c r="G47" i="31"/>
  <c r="H47" i="31"/>
  <c r="I47" i="31"/>
  <c r="J47" i="31"/>
  <c r="K47" i="31"/>
  <c r="L47" i="31"/>
  <c r="M47" i="31"/>
  <c r="N47" i="31"/>
  <c r="O47" i="31"/>
  <c r="P47" i="31"/>
  <c r="Q47" i="31"/>
  <c r="C48" i="31"/>
  <c r="R48" i="31" s="1"/>
  <c r="D48" i="31"/>
  <c r="E48" i="31"/>
  <c r="F48" i="31"/>
  <c r="G48" i="31"/>
  <c r="H48" i="31"/>
  <c r="I48" i="31"/>
  <c r="J48" i="31"/>
  <c r="K48" i="31"/>
  <c r="L48" i="31"/>
  <c r="M48" i="31"/>
  <c r="N48" i="31"/>
  <c r="O48" i="31"/>
  <c r="P48" i="31"/>
  <c r="Q48" i="31"/>
  <c r="C49" i="31"/>
  <c r="R49" i="31" s="1"/>
  <c r="D49" i="31"/>
  <c r="E49" i="31"/>
  <c r="F49" i="31"/>
  <c r="G49" i="31"/>
  <c r="H49" i="31"/>
  <c r="I49" i="31"/>
  <c r="J49" i="31"/>
  <c r="K49" i="31"/>
  <c r="L49" i="31"/>
  <c r="M49" i="31"/>
  <c r="N49" i="31"/>
  <c r="O49" i="31"/>
  <c r="P49" i="31"/>
  <c r="Q49" i="31"/>
  <c r="C50" i="31"/>
  <c r="D50" i="31"/>
  <c r="E50" i="31"/>
  <c r="F50" i="31"/>
  <c r="R50" i="31" s="1"/>
  <c r="G50" i="31"/>
  <c r="H50" i="31"/>
  <c r="I50" i="31"/>
  <c r="J50" i="31"/>
  <c r="K50" i="31"/>
  <c r="L50" i="31"/>
  <c r="M50" i="31"/>
  <c r="N50" i="31"/>
  <c r="O50" i="31"/>
  <c r="P50" i="31"/>
  <c r="Q50" i="31"/>
  <c r="C51" i="31"/>
  <c r="R51" i="31" s="1"/>
  <c r="D51" i="31"/>
  <c r="E51" i="31"/>
  <c r="F51" i="31"/>
  <c r="G51" i="31"/>
  <c r="H51" i="31"/>
  <c r="I51" i="31"/>
  <c r="J51" i="31"/>
  <c r="K51" i="31"/>
  <c r="L51" i="31"/>
  <c r="M51" i="31"/>
  <c r="N51" i="31"/>
  <c r="O51" i="31"/>
  <c r="P51" i="31"/>
  <c r="Q51" i="31"/>
  <c r="C52" i="31"/>
  <c r="R52" i="31" s="1"/>
  <c r="D52" i="31"/>
  <c r="E52" i="31"/>
  <c r="F52" i="31"/>
  <c r="G52" i="31"/>
  <c r="H52" i="31"/>
  <c r="I52" i="31"/>
  <c r="J52" i="31"/>
  <c r="K52" i="31"/>
  <c r="L52" i="31"/>
  <c r="M52" i="31"/>
  <c r="N52" i="31"/>
  <c r="O52" i="31"/>
  <c r="P52" i="31"/>
  <c r="Q52" i="31"/>
  <c r="C53" i="31"/>
  <c r="D53" i="31"/>
  <c r="E53" i="31"/>
  <c r="F53" i="31"/>
  <c r="R53" i="31" s="1"/>
  <c r="G53" i="31"/>
  <c r="H53" i="31"/>
  <c r="I53" i="31"/>
  <c r="J53" i="31"/>
  <c r="K53" i="31"/>
  <c r="L53" i="31"/>
  <c r="M53" i="31"/>
  <c r="N53" i="31"/>
  <c r="O53" i="31"/>
  <c r="P53" i="31"/>
  <c r="Q53" i="31"/>
  <c r="C54" i="31"/>
  <c r="R54" i="31" s="1"/>
  <c r="D54" i="31"/>
  <c r="E54" i="31"/>
  <c r="F54" i="31"/>
  <c r="G54" i="31"/>
  <c r="H54" i="31"/>
  <c r="I54" i="31"/>
  <c r="J54" i="31"/>
  <c r="K54" i="31"/>
  <c r="L54" i="31"/>
  <c r="M54" i="31"/>
  <c r="N54" i="31"/>
  <c r="O54" i="31"/>
  <c r="P54" i="31"/>
  <c r="Q54" i="31"/>
  <c r="C55" i="31"/>
  <c r="R55" i="31" s="1"/>
  <c r="D55" i="31"/>
  <c r="E55" i="31"/>
  <c r="F55" i="31"/>
  <c r="G55" i="31"/>
  <c r="H55" i="31"/>
  <c r="I55" i="31"/>
  <c r="J55" i="31"/>
  <c r="K55" i="31"/>
  <c r="L55" i="31"/>
  <c r="M55" i="31"/>
  <c r="N55" i="31"/>
  <c r="O55" i="31"/>
  <c r="P55" i="31"/>
  <c r="Q55" i="31"/>
  <c r="C56" i="31"/>
  <c r="D56" i="31"/>
  <c r="E56" i="31"/>
  <c r="F56" i="31"/>
  <c r="R56" i="31" s="1"/>
  <c r="G56" i="31"/>
  <c r="H56" i="31"/>
  <c r="I56" i="31"/>
  <c r="J56" i="31"/>
  <c r="K56" i="31"/>
  <c r="L56" i="31"/>
  <c r="M56" i="31"/>
  <c r="N56" i="31"/>
  <c r="O56" i="31"/>
  <c r="P56" i="31"/>
  <c r="Q56" i="31"/>
  <c r="C57" i="31"/>
  <c r="R57" i="31" s="1"/>
  <c r="D57" i="31"/>
  <c r="E57" i="31"/>
  <c r="F57" i="31"/>
  <c r="G57" i="31"/>
  <c r="H57" i="31"/>
  <c r="I57" i="31"/>
  <c r="J57" i="31"/>
  <c r="K57" i="31"/>
  <c r="L57" i="31"/>
  <c r="M57" i="31"/>
  <c r="N57" i="31"/>
  <c r="O57" i="31"/>
  <c r="P57" i="31"/>
  <c r="Q57" i="31"/>
  <c r="C58" i="31"/>
  <c r="R58" i="31" s="1"/>
  <c r="D58" i="31"/>
  <c r="E58" i="31"/>
  <c r="F58" i="31"/>
  <c r="G58" i="31"/>
  <c r="H58" i="31"/>
  <c r="I58" i="31"/>
  <c r="J58" i="31"/>
  <c r="K58" i="31"/>
  <c r="L58" i="31"/>
  <c r="M58" i="31"/>
  <c r="N58" i="31"/>
  <c r="O58" i="31"/>
  <c r="P58" i="31"/>
  <c r="Q58" i="31"/>
  <c r="C59" i="31"/>
  <c r="D59" i="31"/>
  <c r="E59" i="31"/>
  <c r="F59" i="31"/>
  <c r="R59" i="31" s="1"/>
  <c r="G59" i="31"/>
  <c r="H59" i="31"/>
  <c r="I59" i="31"/>
  <c r="J59" i="31"/>
  <c r="K59" i="31"/>
  <c r="L59" i="31"/>
  <c r="M59" i="31"/>
  <c r="N59" i="31"/>
  <c r="O59" i="31"/>
  <c r="P59" i="31"/>
  <c r="Q59" i="31"/>
  <c r="C60" i="31"/>
  <c r="R60" i="31" s="1"/>
  <c r="D60" i="31"/>
  <c r="E60" i="31"/>
  <c r="F60" i="31"/>
  <c r="G60" i="31"/>
  <c r="H60" i="31"/>
  <c r="I60" i="31"/>
  <c r="J60" i="31"/>
  <c r="K60" i="31"/>
  <c r="L60" i="31"/>
  <c r="M60" i="31"/>
  <c r="N60" i="31"/>
  <c r="O60" i="31"/>
  <c r="P60" i="31"/>
  <c r="Q60" i="31"/>
  <c r="C61" i="31"/>
  <c r="R61" i="31" s="1"/>
  <c r="D61" i="31"/>
  <c r="E61" i="31"/>
  <c r="F61" i="31"/>
  <c r="G61" i="31"/>
  <c r="H61" i="31"/>
  <c r="I61" i="31"/>
  <c r="J61" i="31"/>
  <c r="K61" i="31"/>
  <c r="L61" i="31"/>
  <c r="M61" i="31"/>
  <c r="N61" i="31"/>
  <c r="O61" i="31"/>
  <c r="P61" i="31"/>
  <c r="Q61" i="31"/>
  <c r="C62" i="31"/>
  <c r="D62" i="31"/>
  <c r="E62" i="31"/>
  <c r="F62" i="31"/>
  <c r="R62" i="31" s="1"/>
  <c r="G62" i="31"/>
  <c r="H62" i="31"/>
  <c r="I62" i="31"/>
  <c r="J62" i="31"/>
  <c r="K62" i="31"/>
  <c r="L62" i="31"/>
  <c r="M62" i="31"/>
  <c r="N62" i="31"/>
  <c r="O62" i="31"/>
  <c r="P62" i="31"/>
  <c r="Q62" i="31"/>
  <c r="C63" i="31"/>
  <c r="R63" i="31" s="1"/>
  <c r="D63" i="31"/>
  <c r="E63" i="31"/>
  <c r="F63" i="31"/>
  <c r="G63" i="31"/>
  <c r="H63" i="31"/>
  <c r="I63" i="31"/>
  <c r="J63" i="31"/>
  <c r="K63" i="31"/>
  <c r="L63" i="31"/>
  <c r="M63" i="31"/>
  <c r="N63" i="31"/>
  <c r="O63" i="31"/>
  <c r="P63" i="31"/>
  <c r="Q63" i="31"/>
  <c r="C64" i="31"/>
  <c r="R64" i="31" s="1"/>
  <c r="D64" i="31"/>
  <c r="E64" i="31"/>
  <c r="F64" i="31"/>
  <c r="G64" i="31"/>
  <c r="H64" i="31"/>
  <c r="I64" i="31"/>
  <c r="J64" i="31"/>
  <c r="K64" i="31"/>
  <c r="L64" i="31"/>
  <c r="M64" i="31"/>
  <c r="N64" i="31"/>
  <c r="O64" i="31"/>
  <c r="P64" i="31"/>
  <c r="Q64" i="31"/>
  <c r="C65" i="31"/>
  <c r="D65" i="31"/>
  <c r="E65" i="31"/>
  <c r="F65" i="31"/>
  <c r="R65" i="31" s="1"/>
  <c r="G65" i="31"/>
  <c r="H65" i="31"/>
  <c r="I65" i="31"/>
  <c r="J65" i="31"/>
  <c r="K65" i="31"/>
  <c r="L65" i="31"/>
  <c r="M65" i="31"/>
  <c r="N65" i="31"/>
  <c r="O65" i="31"/>
  <c r="P65" i="31"/>
  <c r="Q65" i="31"/>
  <c r="C66" i="31"/>
  <c r="R66" i="31" s="1"/>
  <c r="D66" i="31"/>
  <c r="E66" i="31"/>
  <c r="F66" i="31"/>
  <c r="G66" i="31"/>
  <c r="H66" i="31"/>
  <c r="I66" i="31"/>
  <c r="J66" i="31"/>
  <c r="K66" i="31"/>
  <c r="L66" i="31"/>
  <c r="M66" i="31"/>
  <c r="N66" i="31"/>
  <c r="O66" i="31"/>
  <c r="P66" i="31"/>
  <c r="Q66" i="31"/>
  <c r="C67" i="31"/>
  <c r="R67" i="31" s="1"/>
  <c r="D67" i="31"/>
  <c r="E67" i="31"/>
  <c r="F67" i="31"/>
  <c r="G67" i="31"/>
  <c r="H67" i="31"/>
  <c r="I67" i="31"/>
  <c r="J67" i="31"/>
  <c r="K67" i="31"/>
  <c r="L67" i="31"/>
  <c r="M67" i="31"/>
  <c r="N67" i="31"/>
  <c r="O67" i="31"/>
  <c r="P67" i="31"/>
  <c r="Q67" i="31"/>
  <c r="C68" i="31"/>
  <c r="D68" i="31"/>
  <c r="E68" i="31"/>
  <c r="F68" i="31"/>
  <c r="R68" i="31" s="1"/>
  <c r="G68" i="31"/>
  <c r="H68" i="31"/>
  <c r="I68" i="31"/>
  <c r="J68" i="31"/>
  <c r="K68" i="31"/>
  <c r="L68" i="31"/>
  <c r="M68" i="31"/>
  <c r="N68" i="31"/>
  <c r="O68" i="31"/>
  <c r="P68" i="31"/>
  <c r="Q68" i="31"/>
  <c r="C69" i="31"/>
  <c r="R69" i="31" s="1"/>
  <c r="D69" i="31"/>
  <c r="E69" i="31"/>
  <c r="F69" i="31"/>
  <c r="G69" i="31"/>
  <c r="H69" i="31"/>
  <c r="I69" i="31"/>
  <c r="J69" i="31"/>
  <c r="K69" i="31"/>
  <c r="L69" i="31"/>
  <c r="M69" i="31"/>
  <c r="N69" i="31"/>
  <c r="O69" i="31"/>
  <c r="P69" i="31"/>
  <c r="Q69" i="31"/>
  <c r="C70" i="31"/>
  <c r="R70" i="31" s="1"/>
  <c r="D70" i="31"/>
  <c r="E70" i="31"/>
  <c r="F70" i="31"/>
  <c r="G70" i="31"/>
  <c r="H70" i="31"/>
  <c r="I70" i="31"/>
  <c r="J70" i="31"/>
  <c r="K70" i="31"/>
  <c r="L70" i="31"/>
  <c r="M70" i="31"/>
  <c r="N70" i="31"/>
  <c r="O70" i="31"/>
  <c r="P70" i="31"/>
  <c r="Q70" i="31"/>
  <c r="C71" i="31"/>
  <c r="D71" i="31"/>
  <c r="E71" i="31"/>
  <c r="F71" i="31"/>
  <c r="R71" i="31" s="1"/>
  <c r="G71" i="31"/>
  <c r="H71" i="31"/>
  <c r="I71" i="31"/>
  <c r="J71" i="31"/>
  <c r="K71" i="31"/>
  <c r="L71" i="31"/>
  <c r="M71" i="31"/>
  <c r="N71" i="31"/>
  <c r="O71" i="31"/>
  <c r="P71" i="31"/>
  <c r="Q71" i="31"/>
  <c r="C72" i="31"/>
  <c r="R72" i="31" s="1"/>
  <c r="D72" i="31"/>
  <c r="E72" i="31"/>
  <c r="F72" i="31"/>
  <c r="G72" i="31"/>
  <c r="H72" i="31"/>
  <c r="I72" i="31"/>
  <c r="J72" i="31"/>
  <c r="K72" i="31"/>
  <c r="L72" i="31"/>
  <c r="M72" i="31"/>
  <c r="N72" i="31"/>
  <c r="O72" i="31"/>
  <c r="P72" i="31"/>
  <c r="Q72" i="31"/>
  <c r="C73" i="31"/>
  <c r="R73" i="31" s="1"/>
  <c r="D73" i="31"/>
  <c r="E73" i="31"/>
  <c r="F73" i="31"/>
  <c r="G73" i="31"/>
  <c r="H73" i="31"/>
  <c r="I73" i="31"/>
  <c r="J73" i="31"/>
  <c r="K73" i="31"/>
  <c r="L73" i="31"/>
  <c r="M73" i="31"/>
  <c r="N73" i="31"/>
  <c r="O73" i="31"/>
  <c r="P73" i="31"/>
  <c r="Q73" i="31"/>
  <c r="C74" i="31"/>
  <c r="D74" i="31"/>
  <c r="E74" i="31"/>
  <c r="F74" i="31"/>
  <c r="R74" i="31" s="1"/>
  <c r="G74" i="31"/>
  <c r="H74" i="31"/>
  <c r="I74" i="31"/>
  <c r="J74" i="31"/>
  <c r="K74" i="31"/>
  <c r="L74" i="31"/>
  <c r="M74" i="31"/>
  <c r="N74" i="31"/>
  <c r="O74" i="31"/>
  <c r="P74" i="31"/>
  <c r="Q74" i="31"/>
  <c r="C75" i="31"/>
  <c r="R75" i="31" s="1"/>
  <c r="D75" i="31"/>
  <c r="E75" i="31"/>
  <c r="F75" i="31"/>
  <c r="G75" i="31"/>
  <c r="H75" i="31"/>
  <c r="I75" i="31"/>
  <c r="J75" i="31"/>
  <c r="K75" i="31"/>
  <c r="L75" i="31"/>
  <c r="M75" i="31"/>
  <c r="N75" i="31"/>
  <c r="O75" i="31"/>
  <c r="P75" i="31"/>
  <c r="Q75" i="31"/>
  <c r="C76" i="31"/>
  <c r="R76" i="31" s="1"/>
  <c r="D76" i="31"/>
  <c r="E76" i="31"/>
  <c r="F76" i="31"/>
  <c r="G76" i="31"/>
  <c r="H76" i="31"/>
  <c r="I76" i="31"/>
  <c r="J76" i="31"/>
  <c r="K76" i="31"/>
  <c r="L76" i="31"/>
  <c r="M76" i="31"/>
  <c r="N76" i="31"/>
  <c r="O76" i="31"/>
  <c r="P76" i="31"/>
  <c r="Q76" i="31"/>
  <c r="C77" i="31"/>
  <c r="D77" i="31"/>
  <c r="E77" i="31"/>
  <c r="F77" i="31"/>
  <c r="R77" i="31" s="1"/>
  <c r="G77" i="31"/>
  <c r="H77" i="31"/>
  <c r="I77" i="31"/>
  <c r="J77" i="31"/>
  <c r="K77" i="31"/>
  <c r="L77" i="31"/>
  <c r="M77" i="31"/>
  <c r="N77" i="31"/>
  <c r="O77" i="31"/>
  <c r="P77" i="31"/>
  <c r="Q77" i="31"/>
  <c r="C78" i="31"/>
  <c r="R78" i="31" s="1"/>
  <c r="D78" i="31"/>
  <c r="E78" i="31"/>
  <c r="F78" i="31"/>
  <c r="G78" i="31"/>
  <c r="H78" i="31"/>
  <c r="I78" i="31"/>
  <c r="J78" i="31"/>
  <c r="K78" i="31"/>
  <c r="L78" i="31"/>
  <c r="M78" i="31"/>
  <c r="N78" i="31"/>
  <c r="O78" i="31"/>
  <c r="P78" i="31"/>
  <c r="Q78" i="31"/>
  <c r="C79" i="31"/>
  <c r="R79" i="31" s="1"/>
  <c r="D79" i="31"/>
  <c r="E79" i="31"/>
  <c r="F79" i="31"/>
  <c r="G79" i="31"/>
  <c r="H79" i="31"/>
  <c r="I79" i="31"/>
  <c r="J79" i="31"/>
  <c r="K79" i="31"/>
  <c r="L79" i="31"/>
  <c r="M79" i="31"/>
  <c r="N79" i="31"/>
  <c r="O79" i="31"/>
  <c r="P79" i="31"/>
  <c r="Q79" i="31"/>
  <c r="C80" i="31"/>
  <c r="D80" i="31"/>
  <c r="E80" i="31"/>
  <c r="F80" i="31"/>
  <c r="R80" i="31" s="1"/>
  <c r="G80" i="31"/>
  <c r="H80" i="31"/>
  <c r="I80" i="31"/>
  <c r="J80" i="31"/>
  <c r="K80" i="31"/>
  <c r="L80" i="31"/>
  <c r="M80" i="31"/>
  <c r="N80" i="31"/>
  <c r="O80" i="31"/>
  <c r="P80" i="31"/>
  <c r="Q80" i="31"/>
  <c r="C81" i="31"/>
  <c r="R81" i="31" s="1"/>
  <c r="D81" i="31"/>
  <c r="E81" i="31"/>
  <c r="F81" i="31"/>
  <c r="G81" i="31"/>
  <c r="H81" i="31"/>
  <c r="I81" i="31"/>
  <c r="J81" i="31"/>
  <c r="K81" i="31"/>
  <c r="L81" i="31"/>
  <c r="M81" i="31"/>
  <c r="N81" i="31"/>
  <c r="O81" i="31"/>
  <c r="P81" i="31"/>
  <c r="Q81" i="31"/>
  <c r="C82" i="31"/>
  <c r="R82" i="31" s="1"/>
  <c r="D82" i="31"/>
  <c r="E82" i="31"/>
  <c r="F82" i="31"/>
  <c r="G82" i="31"/>
  <c r="H82" i="31"/>
  <c r="I82" i="31"/>
  <c r="J82" i="31"/>
  <c r="K82" i="31"/>
  <c r="L82" i="31"/>
  <c r="M82" i="31"/>
  <c r="N82" i="31"/>
  <c r="O82" i="31"/>
  <c r="P82" i="31"/>
  <c r="Q82" i="31"/>
  <c r="C83" i="31"/>
  <c r="D83" i="31"/>
  <c r="E83" i="31"/>
  <c r="F83" i="31"/>
  <c r="R83" i="31" s="1"/>
  <c r="G83" i="31"/>
  <c r="H83" i="31"/>
  <c r="I83" i="31"/>
  <c r="J83" i="31"/>
  <c r="K83" i="31"/>
  <c r="L83" i="31"/>
  <c r="M83" i="31"/>
  <c r="N83" i="31"/>
  <c r="O83" i="31"/>
  <c r="P83" i="31"/>
  <c r="Q83" i="31"/>
  <c r="C3" i="20"/>
  <c r="D3" i="20"/>
  <c r="E3" i="20"/>
  <c r="F3" i="20"/>
  <c r="G3" i="20"/>
  <c r="H3" i="20"/>
  <c r="R3" i="20" s="1"/>
  <c r="I3" i="20"/>
  <c r="J3" i="20"/>
  <c r="K3" i="20"/>
  <c r="L3" i="20"/>
  <c r="M3" i="20"/>
  <c r="N3" i="20"/>
  <c r="O3" i="20"/>
  <c r="P3" i="20"/>
  <c r="Q3" i="20"/>
  <c r="S3" i="20"/>
  <c r="T3" i="20"/>
  <c r="C4" i="20"/>
  <c r="R4" i="20" s="1"/>
  <c r="D4" i="20"/>
  <c r="E4" i="20"/>
  <c r="F4" i="20"/>
  <c r="G4" i="20"/>
  <c r="H4" i="20"/>
  <c r="I4" i="20"/>
  <c r="J4" i="20"/>
  <c r="K4" i="20"/>
  <c r="L4" i="20"/>
  <c r="M4" i="20"/>
  <c r="N4" i="20"/>
  <c r="O4" i="20"/>
  <c r="P4" i="20"/>
  <c r="Q4" i="20"/>
  <c r="S4" i="20"/>
  <c r="T4" i="20"/>
  <c r="C5" i="20"/>
  <c r="R5" i="20" s="1"/>
  <c r="D5" i="20"/>
  <c r="E5" i="20"/>
  <c r="F5" i="20"/>
  <c r="G5" i="20"/>
  <c r="H5" i="20"/>
  <c r="I5" i="20"/>
  <c r="J5" i="20"/>
  <c r="K5" i="20"/>
  <c r="L5" i="20"/>
  <c r="M5" i="20"/>
  <c r="N5" i="20"/>
  <c r="O5" i="20"/>
  <c r="P5" i="20"/>
  <c r="Q5" i="20"/>
  <c r="S5" i="20"/>
  <c r="T5" i="20"/>
  <c r="C6" i="20"/>
  <c r="R6" i="20" s="1"/>
  <c r="D6" i="20"/>
  <c r="E6" i="20"/>
  <c r="F6" i="20"/>
  <c r="G6" i="20"/>
  <c r="H6" i="20"/>
  <c r="I6" i="20"/>
  <c r="J6" i="20"/>
  <c r="K6" i="20"/>
  <c r="L6" i="20"/>
  <c r="M6" i="20"/>
  <c r="N6" i="20"/>
  <c r="O6" i="20"/>
  <c r="P6" i="20"/>
  <c r="Q6" i="20"/>
  <c r="S6" i="20"/>
  <c r="T6" i="20"/>
  <c r="C7" i="20"/>
  <c r="R7" i="20" s="1"/>
  <c r="D7" i="20"/>
  <c r="E7" i="20"/>
  <c r="F7" i="20"/>
  <c r="G7" i="20"/>
  <c r="H7" i="20"/>
  <c r="I7" i="20"/>
  <c r="J7" i="20"/>
  <c r="K7" i="20"/>
  <c r="L7" i="20"/>
  <c r="M7" i="20"/>
  <c r="N7" i="20"/>
  <c r="O7" i="20"/>
  <c r="P7" i="20"/>
  <c r="Q7" i="20"/>
  <c r="S7" i="20"/>
  <c r="T7" i="20"/>
  <c r="C8" i="20"/>
  <c r="R8" i="20" s="1"/>
  <c r="D8" i="20"/>
  <c r="E8" i="20"/>
  <c r="F8" i="20"/>
  <c r="G8" i="20"/>
  <c r="H8" i="20"/>
  <c r="I8" i="20"/>
  <c r="J8" i="20"/>
  <c r="K8" i="20"/>
  <c r="L8" i="20"/>
  <c r="M8" i="20"/>
  <c r="N8" i="20"/>
  <c r="O8" i="20"/>
  <c r="P8" i="20"/>
  <c r="Q8" i="20"/>
  <c r="S8" i="20"/>
  <c r="T8" i="20"/>
  <c r="C9" i="20"/>
  <c r="R9" i="20" s="1"/>
  <c r="D9" i="20"/>
  <c r="E9" i="20"/>
  <c r="F9" i="20"/>
  <c r="G9" i="20"/>
  <c r="H9" i="20"/>
  <c r="I9" i="20"/>
  <c r="J9" i="20"/>
  <c r="K9" i="20"/>
  <c r="L9" i="20"/>
  <c r="M9" i="20"/>
  <c r="N9" i="20"/>
  <c r="O9" i="20"/>
  <c r="P9" i="20"/>
  <c r="Q9" i="20"/>
  <c r="S9" i="20"/>
  <c r="T9" i="20"/>
  <c r="C10" i="20"/>
  <c r="R10" i="20" s="1"/>
  <c r="D10" i="20"/>
  <c r="E10" i="20"/>
  <c r="F10" i="20"/>
  <c r="G10" i="20"/>
  <c r="H10" i="20"/>
  <c r="I10" i="20"/>
  <c r="J10" i="20"/>
  <c r="K10" i="20"/>
  <c r="L10" i="20"/>
  <c r="M10" i="20"/>
  <c r="N10" i="20"/>
  <c r="O10" i="20"/>
  <c r="P10" i="20"/>
  <c r="Q10" i="20"/>
  <c r="S10" i="20"/>
  <c r="T10" i="20"/>
  <c r="C11" i="20"/>
  <c r="R11" i="20" s="1"/>
  <c r="D11" i="20"/>
  <c r="E11" i="20"/>
  <c r="F11" i="20"/>
  <c r="G11" i="20"/>
  <c r="H11" i="20"/>
  <c r="I11" i="20"/>
  <c r="J11" i="20"/>
  <c r="K11" i="20"/>
  <c r="L11" i="20"/>
  <c r="M11" i="20"/>
  <c r="N11" i="20"/>
  <c r="O11" i="20"/>
  <c r="P11" i="20"/>
  <c r="Q11" i="20"/>
  <c r="S11" i="20"/>
  <c r="T11" i="20"/>
  <c r="C12" i="20"/>
  <c r="R12" i="20" s="1"/>
  <c r="D12" i="20"/>
  <c r="E12" i="20"/>
  <c r="F12" i="20"/>
  <c r="G12" i="20"/>
  <c r="H12" i="20"/>
  <c r="I12" i="20"/>
  <c r="J12" i="20"/>
  <c r="K12" i="20"/>
  <c r="L12" i="20"/>
  <c r="M12" i="20"/>
  <c r="N12" i="20"/>
  <c r="O12" i="20"/>
  <c r="P12" i="20"/>
  <c r="Q12" i="20"/>
  <c r="S12" i="20"/>
  <c r="T12" i="20"/>
  <c r="C13" i="20"/>
  <c r="R13" i="20" s="1"/>
  <c r="D13" i="20"/>
  <c r="E13" i="20"/>
  <c r="F13" i="20"/>
  <c r="G13" i="20"/>
  <c r="H13" i="20"/>
  <c r="I13" i="20"/>
  <c r="J13" i="20"/>
  <c r="K13" i="20"/>
  <c r="L13" i="20"/>
  <c r="M13" i="20"/>
  <c r="N13" i="20"/>
  <c r="O13" i="20"/>
  <c r="P13" i="20"/>
  <c r="Q13" i="20"/>
  <c r="S13" i="20"/>
  <c r="T13" i="20"/>
  <c r="C14" i="20"/>
  <c r="R14" i="20" s="1"/>
  <c r="D14" i="20"/>
  <c r="E14" i="20"/>
  <c r="F14" i="20"/>
  <c r="G14" i="20"/>
  <c r="H14" i="20"/>
  <c r="I14" i="20"/>
  <c r="J14" i="20"/>
  <c r="K14" i="20"/>
  <c r="L14" i="20"/>
  <c r="M14" i="20"/>
  <c r="N14" i="20"/>
  <c r="O14" i="20"/>
  <c r="P14" i="20"/>
  <c r="Q14" i="20"/>
  <c r="S14" i="20"/>
  <c r="T14" i="20"/>
  <c r="C15" i="20"/>
  <c r="R15" i="20" s="1"/>
  <c r="D15" i="20"/>
  <c r="E15" i="20"/>
  <c r="F15" i="20"/>
  <c r="G15" i="20"/>
  <c r="H15" i="20"/>
  <c r="I15" i="20"/>
  <c r="J15" i="20"/>
  <c r="K15" i="20"/>
  <c r="L15" i="20"/>
  <c r="M15" i="20"/>
  <c r="N15" i="20"/>
  <c r="O15" i="20"/>
  <c r="P15" i="20"/>
  <c r="Q15" i="20"/>
  <c r="S15" i="20"/>
  <c r="T15" i="20"/>
  <c r="C16" i="20"/>
  <c r="R16" i="20" s="1"/>
  <c r="D16" i="20"/>
  <c r="E16" i="20"/>
  <c r="F16" i="20"/>
  <c r="G16" i="20"/>
  <c r="H16" i="20"/>
  <c r="I16" i="20"/>
  <c r="J16" i="20"/>
  <c r="K16" i="20"/>
  <c r="L16" i="20"/>
  <c r="M16" i="20"/>
  <c r="N16" i="20"/>
  <c r="O16" i="20"/>
  <c r="P16" i="20"/>
  <c r="Q16" i="20"/>
  <c r="S16" i="20"/>
  <c r="T16" i="20"/>
  <c r="C17" i="20"/>
  <c r="R17" i="20" s="1"/>
  <c r="D17" i="20"/>
  <c r="E17" i="20"/>
  <c r="F17" i="20"/>
  <c r="G17" i="20"/>
  <c r="H17" i="20"/>
  <c r="I17" i="20"/>
  <c r="J17" i="20"/>
  <c r="K17" i="20"/>
  <c r="L17" i="20"/>
  <c r="M17" i="20"/>
  <c r="N17" i="20"/>
  <c r="O17" i="20"/>
  <c r="P17" i="20"/>
  <c r="Q17" i="20"/>
  <c r="S17" i="20"/>
  <c r="T17" i="20"/>
  <c r="C18" i="20"/>
  <c r="R18" i="20" s="1"/>
  <c r="D18" i="20"/>
  <c r="E18" i="20"/>
  <c r="F18" i="20"/>
  <c r="G18" i="20"/>
  <c r="H18" i="20"/>
  <c r="I18" i="20"/>
  <c r="J18" i="20"/>
  <c r="K18" i="20"/>
  <c r="L18" i="20"/>
  <c r="M18" i="20"/>
  <c r="N18" i="20"/>
  <c r="O18" i="20"/>
  <c r="P18" i="20"/>
  <c r="Q18" i="20"/>
  <c r="S18" i="20"/>
  <c r="T18" i="20"/>
  <c r="C19" i="20"/>
  <c r="R19" i="20" s="1"/>
  <c r="D19" i="20"/>
  <c r="E19" i="20"/>
  <c r="F19" i="20"/>
  <c r="G19" i="20"/>
  <c r="H19" i="20"/>
  <c r="I19" i="20"/>
  <c r="J19" i="20"/>
  <c r="K19" i="20"/>
  <c r="L19" i="20"/>
  <c r="M19" i="20"/>
  <c r="N19" i="20"/>
  <c r="O19" i="20"/>
  <c r="P19" i="20"/>
  <c r="Q19" i="20"/>
  <c r="S19" i="20"/>
  <c r="T19" i="20"/>
  <c r="C20" i="20"/>
  <c r="R20" i="20" s="1"/>
  <c r="D20" i="20"/>
  <c r="E20" i="20"/>
  <c r="F20" i="20"/>
  <c r="G20" i="20"/>
  <c r="H20" i="20"/>
  <c r="I20" i="20"/>
  <c r="J20" i="20"/>
  <c r="K20" i="20"/>
  <c r="L20" i="20"/>
  <c r="M20" i="20"/>
  <c r="N20" i="20"/>
  <c r="O20" i="20"/>
  <c r="P20" i="20"/>
  <c r="Q20" i="20"/>
  <c r="S20" i="20"/>
  <c r="T20" i="20"/>
  <c r="C21" i="20"/>
  <c r="R21" i="20" s="1"/>
  <c r="D21" i="20"/>
  <c r="E21" i="20"/>
  <c r="F21" i="20"/>
  <c r="G21" i="20"/>
  <c r="H21" i="20"/>
  <c r="I21" i="20"/>
  <c r="J21" i="20"/>
  <c r="K21" i="20"/>
  <c r="L21" i="20"/>
  <c r="M21" i="20"/>
  <c r="N21" i="20"/>
  <c r="O21" i="20"/>
  <c r="P21" i="20"/>
  <c r="Q21" i="20"/>
  <c r="S21" i="20"/>
  <c r="T21" i="20"/>
  <c r="C22" i="20"/>
  <c r="R22" i="20" s="1"/>
  <c r="D22" i="20"/>
  <c r="E22" i="20"/>
  <c r="F22" i="20"/>
  <c r="G22" i="20"/>
  <c r="H22" i="20"/>
  <c r="I22" i="20"/>
  <c r="J22" i="20"/>
  <c r="K22" i="20"/>
  <c r="L22" i="20"/>
  <c r="M22" i="20"/>
  <c r="N22" i="20"/>
  <c r="O22" i="20"/>
  <c r="P22" i="20"/>
  <c r="Q22" i="20"/>
  <c r="S22" i="20"/>
  <c r="T22" i="20"/>
  <c r="C23" i="20"/>
  <c r="R23" i="20" s="1"/>
  <c r="D23" i="20"/>
  <c r="E23" i="20"/>
  <c r="F23" i="20"/>
  <c r="G23" i="20"/>
  <c r="H23" i="20"/>
  <c r="I23" i="20"/>
  <c r="J23" i="20"/>
  <c r="K23" i="20"/>
  <c r="L23" i="20"/>
  <c r="M23" i="20"/>
  <c r="N23" i="20"/>
  <c r="O23" i="20"/>
  <c r="P23" i="20"/>
  <c r="Q23" i="20"/>
  <c r="S23" i="20"/>
  <c r="T23" i="20"/>
  <c r="C24" i="20"/>
  <c r="R24" i="20" s="1"/>
  <c r="D24" i="20"/>
  <c r="E24" i="20"/>
  <c r="F24" i="20"/>
  <c r="G24" i="20"/>
  <c r="H24" i="20"/>
  <c r="I24" i="20"/>
  <c r="J24" i="20"/>
  <c r="K24" i="20"/>
  <c r="L24" i="20"/>
  <c r="M24" i="20"/>
  <c r="N24" i="20"/>
  <c r="O24" i="20"/>
  <c r="P24" i="20"/>
  <c r="Q24" i="20"/>
  <c r="S24" i="20"/>
  <c r="T24" i="20"/>
  <c r="C25" i="20"/>
  <c r="R25" i="20" s="1"/>
  <c r="D25" i="20"/>
  <c r="E25" i="20"/>
  <c r="F25" i="20"/>
  <c r="G25" i="20"/>
  <c r="H25" i="20"/>
  <c r="I25" i="20"/>
  <c r="J25" i="20"/>
  <c r="K25" i="20"/>
  <c r="L25" i="20"/>
  <c r="M25" i="20"/>
  <c r="N25" i="20"/>
  <c r="O25" i="20"/>
  <c r="P25" i="20"/>
  <c r="Q25" i="20"/>
  <c r="S25" i="20"/>
  <c r="T25" i="20"/>
  <c r="C26" i="20"/>
  <c r="R26" i="20" s="1"/>
  <c r="D26" i="20"/>
  <c r="E26" i="20"/>
  <c r="F26" i="20"/>
  <c r="G26" i="20"/>
  <c r="H26" i="20"/>
  <c r="I26" i="20"/>
  <c r="J26" i="20"/>
  <c r="K26" i="20"/>
  <c r="L26" i="20"/>
  <c r="M26" i="20"/>
  <c r="N26" i="20"/>
  <c r="O26" i="20"/>
  <c r="P26" i="20"/>
  <c r="Q26" i="20"/>
  <c r="S26" i="20"/>
  <c r="T26" i="20"/>
  <c r="C27" i="20"/>
  <c r="R27" i="20" s="1"/>
  <c r="D27" i="20"/>
  <c r="E27" i="20"/>
  <c r="F27" i="20"/>
  <c r="G27" i="20"/>
  <c r="H27" i="20"/>
  <c r="I27" i="20"/>
  <c r="J27" i="20"/>
  <c r="K27" i="20"/>
  <c r="L27" i="20"/>
  <c r="M27" i="20"/>
  <c r="N27" i="20"/>
  <c r="O27" i="20"/>
  <c r="P27" i="20"/>
  <c r="Q27" i="20"/>
  <c r="S27" i="20"/>
  <c r="T27" i="20"/>
  <c r="C28" i="20"/>
  <c r="R28" i="20" s="1"/>
  <c r="D28" i="20"/>
  <c r="E28" i="20"/>
  <c r="F28" i="20"/>
  <c r="G28" i="20"/>
  <c r="H28" i="20"/>
  <c r="I28" i="20"/>
  <c r="J28" i="20"/>
  <c r="K28" i="20"/>
  <c r="L28" i="20"/>
  <c r="M28" i="20"/>
  <c r="N28" i="20"/>
  <c r="O28" i="20"/>
  <c r="P28" i="20"/>
  <c r="Q28" i="20"/>
  <c r="S28" i="20"/>
  <c r="T28" i="20"/>
  <c r="C29" i="20"/>
  <c r="R29" i="20" s="1"/>
  <c r="D29" i="20"/>
  <c r="E29" i="20"/>
  <c r="F29" i="20"/>
  <c r="G29" i="20"/>
  <c r="H29" i="20"/>
  <c r="I29" i="20"/>
  <c r="J29" i="20"/>
  <c r="K29" i="20"/>
  <c r="L29" i="20"/>
  <c r="M29" i="20"/>
  <c r="N29" i="20"/>
  <c r="O29" i="20"/>
  <c r="P29" i="20"/>
  <c r="Q29" i="20"/>
  <c r="S29" i="20"/>
  <c r="T29" i="20"/>
  <c r="C30" i="20"/>
  <c r="R30" i="20" s="1"/>
  <c r="D30" i="20"/>
  <c r="E30" i="20"/>
  <c r="F30" i="20"/>
  <c r="G30" i="20"/>
  <c r="H30" i="20"/>
  <c r="I30" i="20"/>
  <c r="J30" i="20"/>
  <c r="K30" i="20"/>
  <c r="L30" i="20"/>
  <c r="M30" i="20"/>
  <c r="N30" i="20"/>
  <c r="O30" i="20"/>
  <c r="P30" i="20"/>
  <c r="Q30" i="20"/>
  <c r="S30" i="20"/>
  <c r="T30" i="20"/>
  <c r="C31" i="20"/>
  <c r="R31" i="20" s="1"/>
  <c r="D31" i="20"/>
  <c r="E31" i="20"/>
  <c r="F31" i="20"/>
  <c r="G31" i="20"/>
  <c r="H31" i="20"/>
  <c r="I31" i="20"/>
  <c r="J31" i="20"/>
  <c r="K31" i="20"/>
  <c r="L31" i="20"/>
  <c r="M31" i="20"/>
  <c r="N31" i="20"/>
  <c r="O31" i="20"/>
  <c r="P31" i="20"/>
  <c r="Q31" i="20"/>
  <c r="S31" i="20"/>
  <c r="T31" i="20"/>
  <c r="C32" i="20"/>
  <c r="R32" i="20" s="1"/>
  <c r="D32" i="20"/>
  <c r="E32" i="20"/>
  <c r="F32" i="20"/>
  <c r="G32" i="20"/>
  <c r="H32" i="20"/>
  <c r="I32" i="20"/>
  <c r="J32" i="20"/>
  <c r="K32" i="20"/>
  <c r="L32" i="20"/>
  <c r="M32" i="20"/>
  <c r="N32" i="20"/>
  <c r="O32" i="20"/>
  <c r="P32" i="20"/>
  <c r="Q32" i="20"/>
  <c r="S32" i="20"/>
  <c r="T32" i="20"/>
  <c r="C33" i="20"/>
  <c r="R33" i="20" s="1"/>
  <c r="D33" i="20"/>
  <c r="E33" i="20"/>
  <c r="F33" i="20"/>
  <c r="G33" i="20"/>
  <c r="H33" i="20"/>
  <c r="I33" i="20"/>
  <c r="J33" i="20"/>
  <c r="K33" i="20"/>
  <c r="L33" i="20"/>
  <c r="M33" i="20"/>
  <c r="N33" i="20"/>
  <c r="O33" i="20"/>
  <c r="P33" i="20"/>
  <c r="Q33" i="20"/>
  <c r="S33" i="20"/>
  <c r="T33" i="20"/>
  <c r="C34" i="20"/>
  <c r="R34" i="20" s="1"/>
  <c r="D34" i="20"/>
  <c r="E34" i="20"/>
  <c r="F34" i="20"/>
  <c r="G34" i="20"/>
  <c r="H34" i="20"/>
  <c r="I34" i="20"/>
  <c r="J34" i="20"/>
  <c r="K34" i="20"/>
  <c r="L34" i="20"/>
  <c r="M34" i="20"/>
  <c r="N34" i="20"/>
  <c r="O34" i="20"/>
  <c r="P34" i="20"/>
  <c r="Q34" i="20"/>
  <c r="S34" i="20"/>
  <c r="T34" i="20"/>
  <c r="C35" i="20"/>
  <c r="R35" i="20" s="1"/>
  <c r="D35" i="20"/>
  <c r="E35" i="20"/>
  <c r="F35" i="20"/>
  <c r="G35" i="20"/>
  <c r="H35" i="20"/>
  <c r="I35" i="20"/>
  <c r="J35" i="20"/>
  <c r="K35" i="20"/>
  <c r="L35" i="20"/>
  <c r="M35" i="20"/>
  <c r="N35" i="20"/>
  <c r="O35" i="20"/>
  <c r="P35" i="20"/>
  <c r="Q35" i="20"/>
  <c r="S35" i="20"/>
  <c r="T35" i="20"/>
  <c r="C36" i="20"/>
  <c r="R36" i="20" s="1"/>
  <c r="D36" i="20"/>
  <c r="E36" i="20"/>
  <c r="F36" i="20"/>
  <c r="G36" i="20"/>
  <c r="H36" i="20"/>
  <c r="I36" i="20"/>
  <c r="J36" i="20"/>
  <c r="K36" i="20"/>
  <c r="L36" i="20"/>
  <c r="M36" i="20"/>
  <c r="N36" i="20"/>
  <c r="O36" i="20"/>
  <c r="P36" i="20"/>
  <c r="Q36" i="20"/>
  <c r="S36" i="20"/>
  <c r="T36" i="20"/>
  <c r="C37" i="20"/>
  <c r="R37" i="20" s="1"/>
  <c r="D37" i="20"/>
  <c r="E37" i="20"/>
  <c r="F37" i="20"/>
  <c r="G37" i="20"/>
  <c r="H37" i="20"/>
  <c r="I37" i="20"/>
  <c r="J37" i="20"/>
  <c r="K37" i="20"/>
  <c r="L37" i="20"/>
  <c r="M37" i="20"/>
  <c r="N37" i="20"/>
  <c r="O37" i="20"/>
  <c r="P37" i="20"/>
  <c r="Q37" i="20"/>
  <c r="S37" i="20"/>
  <c r="T37" i="20"/>
  <c r="C38" i="20"/>
  <c r="R38" i="20" s="1"/>
  <c r="D38" i="20"/>
  <c r="E38" i="20"/>
  <c r="F38" i="20"/>
  <c r="G38" i="20"/>
  <c r="H38" i="20"/>
  <c r="I38" i="20"/>
  <c r="J38" i="20"/>
  <c r="K38" i="20"/>
  <c r="L38" i="20"/>
  <c r="M38" i="20"/>
  <c r="N38" i="20"/>
  <c r="O38" i="20"/>
  <c r="P38" i="20"/>
  <c r="Q38" i="20"/>
  <c r="S38" i="20"/>
  <c r="T38" i="20"/>
  <c r="C39" i="20"/>
  <c r="R39" i="20" s="1"/>
  <c r="D39" i="20"/>
  <c r="E39" i="20"/>
  <c r="F39" i="20"/>
  <c r="G39" i="20"/>
  <c r="H39" i="20"/>
  <c r="I39" i="20"/>
  <c r="J39" i="20"/>
  <c r="K39" i="20"/>
  <c r="L39" i="20"/>
  <c r="M39" i="20"/>
  <c r="N39" i="20"/>
  <c r="O39" i="20"/>
  <c r="P39" i="20"/>
  <c r="Q39" i="20"/>
  <c r="S39" i="20"/>
  <c r="T39" i="20"/>
  <c r="C40" i="20"/>
  <c r="R40" i="20" s="1"/>
  <c r="D40" i="20"/>
  <c r="E40" i="20"/>
  <c r="F40" i="20"/>
  <c r="G40" i="20"/>
  <c r="H40" i="20"/>
  <c r="I40" i="20"/>
  <c r="J40" i="20"/>
  <c r="K40" i="20"/>
  <c r="L40" i="20"/>
  <c r="M40" i="20"/>
  <c r="N40" i="20"/>
  <c r="O40" i="20"/>
  <c r="P40" i="20"/>
  <c r="Q40" i="20"/>
  <c r="S40" i="20"/>
  <c r="T40" i="20"/>
  <c r="C41" i="20"/>
  <c r="R41" i="20" s="1"/>
  <c r="D41" i="20"/>
  <c r="E41" i="20"/>
  <c r="F41" i="20"/>
  <c r="G41" i="20"/>
  <c r="H41" i="20"/>
  <c r="I41" i="20"/>
  <c r="J41" i="20"/>
  <c r="K41" i="20"/>
  <c r="L41" i="20"/>
  <c r="M41" i="20"/>
  <c r="N41" i="20"/>
  <c r="O41" i="20"/>
  <c r="P41" i="20"/>
  <c r="Q41" i="20"/>
  <c r="S41" i="20"/>
  <c r="T41" i="20"/>
  <c r="C42" i="20"/>
  <c r="R42" i="20" s="1"/>
  <c r="D42" i="20"/>
  <c r="E42" i="20"/>
  <c r="F42" i="20"/>
  <c r="G42" i="20"/>
  <c r="H42" i="20"/>
  <c r="I42" i="20"/>
  <c r="J42" i="20"/>
  <c r="K42" i="20"/>
  <c r="L42" i="20"/>
  <c r="M42" i="20"/>
  <c r="N42" i="20"/>
  <c r="O42" i="20"/>
  <c r="P42" i="20"/>
  <c r="Q42" i="20"/>
  <c r="S42" i="20"/>
  <c r="T42" i="20"/>
  <c r="C43" i="20"/>
  <c r="R43" i="20" s="1"/>
  <c r="D43" i="20"/>
  <c r="E43" i="20"/>
  <c r="F43" i="20"/>
  <c r="G43" i="20"/>
  <c r="H43" i="20"/>
  <c r="I43" i="20"/>
  <c r="J43" i="20"/>
  <c r="K43" i="20"/>
  <c r="L43" i="20"/>
  <c r="M43" i="20"/>
  <c r="N43" i="20"/>
  <c r="O43" i="20"/>
  <c r="P43" i="20"/>
  <c r="Q43" i="20"/>
  <c r="S43" i="20"/>
  <c r="T43" i="20"/>
  <c r="C44" i="20"/>
  <c r="R44" i="20" s="1"/>
  <c r="D44" i="20"/>
  <c r="E44" i="20"/>
  <c r="F44" i="20"/>
  <c r="G44" i="20"/>
  <c r="H44" i="20"/>
  <c r="I44" i="20"/>
  <c r="J44" i="20"/>
  <c r="K44" i="20"/>
  <c r="L44" i="20"/>
  <c r="M44" i="20"/>
  <c r="N44" i="20"/>
  <c r="O44" i="20"/>
  <c r="P44" i="20"/>
  <c r="Q44" i="20"/>
  <c r="S44" i="20"/>
  <c r="T44" i="20"/>
  <c r="C45" i="20"/>
  <c r="R45" i="20" s="1"/>
  <c r="D45" i="20"/>
  <c r="E45" i="20"/>
  <c r="F45" i="20"/>
  <c r="G45" i="20"/>
  <c r="H45" i="20"/>
  <c r="I45" i="20"/>
  <c r="J45" i="20"/>
  <c r="K45" i="20"/>
  <c r="L45" i="20"/>
  <c r="M45" i="20"/>
  <c r="N45" i="20"/>
  <c r="O45" i="20"/>
  <c r="P45" i="20"/>
  <c r="Q45" i="20"/>
  <c r="S45" i="20"/>
  <c r="T45" i="20"/>
  <c r="C46" i="20"/>
  <c r="R46" i="20" s="1"/>
  <c r="D46" i="20"/>
  <c r="E46" i="20"/>
  <c r="F46" i="20"/>
  <c r="G46" i="20"/>
  <c r="H46" i="20"/>
  <c r="I46" i="20"/>
  <c r="J46" i="20"/>
  <c r="K46" i="20"/>
  <c r="L46" i="20"/>
  <c r="M46" i="20"/>
  <c r="N46" i="20"/>
  <c r="O46" i="20"/>
  <c r="P46" i="20"/>
  <c r="Q46" i="20"/>
  <c r="S46" i="20"/>
  <c r="T46" i="20"/>
  <c r="C47" i="20"/>
  <c r="R47" i="20" s="1"/>
  <c r="D47" i="20"/>
  <c r="E47" i="20"/>
  <c r="F47" i="20"/>
  <c r="G47" i="20"/>
  <c r="H47" i="20"/>
  <c r="I47" i="20"/>
  <c r="J47" i="20"/>
  <c r="K47" i="20"/>
  <c r="L47" i="20"/>
  <c r="M47" i="20"/>
  <c r="N47" i="20"/>
  <c r="O47" i="20"/>
  <c r="P47" i="20"/>
  <c r="Q47" i="20"/>
  <c r="S47" i="20"/>
  <c r="T47" i="20"/>
  <c r="C48" i="20"/>
  <c r="R48" i="20" s="1"/>
  <c r="D48" i="20"/>
  <c r="E48" i="20"/>
  <c r="F48" i="20"/>
  <c r="G48" i="20"/>
  <c r="H48" i="20"/>
  <c r="I48" i="20"/>
  <c r="J48" i="20"/>
  <c r="K48" i="20"/>
  <c r="L48" i="20"/>
  <c r="M48" i="20"/>
  <c r="N48" i="20"/>
  <c r="O48" i="20"/>
  <c r="P48" i="20"/>
  <c r="Q48" i="20"/>
  <c r="S48" i="20"/>
  <c r="T48" i="20"/>
  <c r="C49" i="20"/>
  <c r="R49" i="20" s="1"/>
  <c r="D49" i="20"/>
  <c r="E49" i="20"/>
  <c r="F49" i="20"/>
  <c r="G49" i="20"/>
  <c r="H49" i="20"/>
  <c r="I49" i="20"/>
  <c r="J49" i="20"/>
  <c r="K49" i="20"/>
  <c r="L49" i="20"/>
  <c r="M49" i="20"/>
  <c r="N49" i="20"/>
  <c r="O49" i="20"/>
  <c r="P49" i="20"/>
  <c r="Q49" i="20"/>
  <c r="S49" i="20"/>
  <c r="T49" i="20"/>
  <c r="C50" i="20"/>
  <c r="R50" i="20" s="1"/>
  <c r="D50" i="20"/>
  <c r="E50" i="20"/>
  <c r="F50" i="20"/>
  <c r="G50" i="20"/>
  <c r="H50" i="20"/>
  <c r="I50" i="20"/>
  <c r="J50" i="20"/>
  <c r="K50" i="20"/>
  <c r="L50" i="20"/>
  <c r="M50" i="20"/>
  <c r="N50" i="20"/>
  <c r="O50" i="20"/>
  <c r="P50" i="20"/>
  <c r="Q50" i="20"/>
  <c r="S50" i="20"/>
  <c r="T50" i="20"/>
  <c r="C51" i="20"/>
  <c r="R51" i="20" s="1"/>
  <c r="D51" i="20"/>
  <c r="E51" i="20"/>
  <c r="F51" i="20"/>
  <c r="G51" i="20"/>
  <c r="H51" i="20"/>
  <c r="I51" i="20"/>
  <c r="J51" i="20"/>
  <c r="K51" i="20"/>
  <c r="L51" i="20"/>
  <c r="M51" i="20"/>
  <c r="N51" i="20"/>
  <c r="O51" i="20"/>
  <c r="P51" i="20"/>
  <c r="Q51" i="20"/>
  <c r="S51" i="20"/>
  <c r="T51" i="20"/>
  <c r="C52" i="20"/>
  <c r="R52" i="20" s="1"/>
  <c r="D52" i="20"/>
  <c r="E52" i="20"/>
  <c r="F52" i="20"/>
  <c r="G52" i="20"/>
  <c r="H52" i="20"/>
  <c r="I52" i="20"/>
  <c r="J52" i="20"/>
  <c r="K52" i="20"/>
  <c r="L52" i="20"/>
  <c r="M52" i="20"/>
  <c r="N52" i="20"/>
  <c r="O52" i="20"/>
  <c r="P52" i="20"/>
  <c r="Q52" i="20"/>
  <c r="S52" i="20"/>
  <c r="T52" i="20"/>
  <c r="C53" i="20"/>
  <c r="R53" i="20" s="1"/>
  <c r="D53" i="20"/>
  <c r="E53" i="20"/>
  <c r="F53" i="20"/>
  <c r="G53" i="20"/>
  <c r="H53" i="20"/>
  <c r="I53" i="20"/>
  <c r="J53" i="20"/>
  <c r="K53" i="20"/>
  <c r="L53" i="20"/>
  <c r="M53" i="20"/>
  <c r="N53" i="20"/>
  <c r="O53" i="20"/>
  <c r="P53" i="20"/>
  <c r="Q53" i="20"/>
  <c r="S53" i="20"/>
  <c r="T53" i="20"/>
  <c r="C54" i="20"/>
  <c r="R54" i="20" s="1"/>
  <c r="D54" i="20"/>
  <c r="E54" i="20"/>
  <c r="F54" i="20"/>
  <c r="G54" i="20"/>
  <c r="H54" i="20"/>
  <c r="I54" i="20"/>
  <c r="J54" i="20"/>
  <c r="K54" i="20"/>
  <c r="L54" i="20"/>
  <c r="M54" i="20"/>
  <c r="N54" i="20"/>
  <c r="O54" i="20"/>
  <c r="P54" i="20"/>
  <c r="Q54" i="20"/>
  <c r="S54" i="20"/>
  <c r="T54" i="20"/>
  <c r="C55" i="20"/>
  <c r="R55" i="20" s="1"/>
  <c r="D55" i="20"/>
  <c r="E55" i="20"/>
  <c r="F55" i="20"/>
  <c r="G55" i="20"/>
  <c r="H55" i="20"/>
  <c r="I55" i="20"/>
  <c r="J55" i="20"/>
  <c r="K55" i="20"/>
  <c r="L55" i="20"/>
  <c r="M55" i="20"/>
  <c r="N55" i="20"/>
  <c r="O55" i="20"/>
  <c r="P55" i="20"/>
  <c r="Q55" i="20"/>
  <c r="S55" i="20"/>
  <c r="T55" i="20"/>
  <c r="C56" i="20"/>
  <c r="R56" i="20" s="1"/>
  <c r="D56" i="20"/>
  <c r="E56" i="20"/>
  <c r="F56" i="20"/>
  <c r="G56" i="20"/>
  <c r="H56" i="20"/>
  <c r="I56" i="20"/>
  <c r="J56" i="20"/>
  <c r="K56" i="20"/>
  <c r="L56" i="20"/>
  <c r="M56" i="20"/>
  <c r="N56" i="20"/>
  <c r="O56" i="20"/>
  <c r="P56" i="20"/>
  <c r="Q56" i="20"/>
  <c r="S56" i="20"/>
  <c r="T56" i="20"/>
  <c r="C57" i="20"/>
  <c r="R57" i="20" s="1"/>
  <c r="D57" i="20"/>
  <c r="E57" i="20"/>
  <c r="F57" i="20"/>
  <c r="G57" i="20"/>
  <c r="H57" i="20"/>
  <c r="I57" i="20"/>
  <c r="J57" i="20"/>
  <c r="K57" i="20"/>
  <c r="L57" i="20"/>
  <c r="M57" i="20"/>
  <c r="N57" i="20"/>
  <c r="O57" i="20"/>
  <c r="P57" i="20"/>
  <c r="Q57" i="20"/>
  <c r="S57" i="20"/>
  <c r="T57" i="20"/>
  <c r="C58" i="20"/>
  <c r="R58" i="20" s="1"/>
  <c r="D58" i="20"/>
  <c r="E58" i="20"/>
  <c r="F58" i="20"/>
  <c r="G58" i="20"/>
  <c r="H58" i="20"/>
  <c r="I58" i="20"/>
  <c r="J58" i="20"/>
  <c r="K58" i="20"/>
  <c r="L58" i="20"/>
  <c r="M58" i="20"/>
  <c r="N58" i="20"/>
  <c r="O58" i="20"/>
  <c r="P58" i="20"/>
  <c r="Q58" i="20"/>
  <c r="S58" i="20"/>
  <c r="T58" i="20"/>
  <c r="C59" i="20"/>
  <c r="R59" i="20" s="1"/>
  <c r="D59" i="20"/>
  <c r="E59" i="20"/>
  <c r="F59" i="20"/>
  <c r="G59" i="20"/>
  <c r="H59" i="20"/>
  <c r="I59" i="20"/>
  <c r="J59" i="20"/>
  <c r="K59" i="20"/>
  <c r="L59" i="20"/>
  <c r="M59" i="20"/>
  <c r="N59" i="20"/>
  <c r="O59" i="20"/>
  <c r="P59" i="20"/>
  <c r="Q59" i="20"/>
  <c r="S59" i="20"/>
  <c r="T59" i="20"/>
  <c r="C60" i="20"/>
  <c r="R60" i="20" s="1"/>
  <c r="D60" i="20"/>
  <c r="E60" i="20"/>
  <c r="F60" i="20"/>
  <c r="G60" i="20"/>
  <c r="H60" i="20"/>
  <c r="I60" i="20"/>
  <c r="J60" i="20"/>
  <c r="K60" i="20"/>
  <c r="L60" i="20"/>
  <c r="M60" i="20"/>
  <c r="N60" i="20"/>
  <c r="O60" i="20"/>
  <c r="P60" i="20"/>
  <c r="Q60" i="20"/>
  <c r="S60" i="20"/>
  <c r="T60" i="20"/>
  <c r="C61" i="20"/>
  <c r="R61" i="20" s="1"/>
  <c r="D61" i="20"/>
  <c r="E61" i="20"/>
  <c r="F61" i="20"/>
  <c r="G61" i="20"/>
  <c r="H61" i="20"/>
  <c r="I61" i="20"/>
  <c r="J61" i="20"/>
  <c r="K61" i="20"/>
  <c r="L61" i="20"/>
  <c r="M61" i="20"/>
  <c r="N61" i="20"/>
  <c r="O61" i="20"/>
  <c r="P61" i="20"/>
  <c r="Q61" i="20"/>
  <c r="S61" i="20"/>
  <c r="T61" i="20"/>
  <c r="C62" i="20"/>
  <c r="R62" i="20" s="1"/>
  <c r="D62" i="20"/>
  <c r="E62" i="20"/>
  <c r="F62" i="20"/>
  <c r="G62" i="20"/>
  <c r="H62" i="20"/>
  <c r="I62" i="20"/>
  <c r="J62" i="20"/>
  <c r="K62" i="20"/>
  <c r="L62" i="20"/>
  <c r="M62" i="20"/>
  <c r="N62" i="20"/>
  <c r="O62" i="20"/>
  <c r="P62" i="20"/>
  <c r="Q62" i="20"/>
  <c r="S62" i="20"/>
  <c r="T62" i="20"/>
  <c r="C63" i="20"/>
  <c r="R63" i="20" s="1"/>
  <c r="D63" i="20"/>
  <c r="E63" i="20"/>
  <c r="F63" i="20"/>
  <c r="G63" i="20"/>
  <c r="H63" i="20"/>
  <c r="I63" i="20"/>
  <c r="J63" i="20"/>
  <c r="K63" i="20"/>
  <c r="L63" i="20"/>
  <c r="M63" i="20"/>
  <c r="N63" i="20"/>
  <c r="O63" i="20"/>
  <c r="P63" i="20"/>
  <c r="Q63" i="20"/>
  <c r="S63" i="20"/>
  <c r="T63" i="20"/>
  <c r="C64" i="20"/>
  <c r="R64" i="20" s="1"/>
  <c r="D64" i="20"/>
  <c r="E64" i="20"/>
  <c r="F64" i="20"/>
  <c r="G64" i="20"/>
  <c r="H64" i="20"/>
  <c r="I64" i="20"/>
  <c r="J64" i="20"/>
  <c r="K64" i="20"/>
  <c r="L64" i="20"/>
  <c r="M64" i="20"/>
  <c r="N64" i="20"/>
  <c r="O64" i="20"/>
  <c r="P64" i="20"/>
  <c r="Q64" i="20"/>
  <c r="S64" i="20"/>
  <c r="T64" i="20"/>
  <c r="C65" i="20"/>
  <c r="R65" i="20" s="1"/>
  <c r="D65" i="20"/>
  <c r="E65" i="20"/>
  <c r="F65" i="20"/>
  <c r="G65" i="20"/>
  <c r="H65" i="20"/>
  <c r="I65" i="20"/>
  <c r="J65" i="20"/>
  <c r="K65" i="20"/>
  <c r="L65" i="20"/>
  <c r="M65" i="20"/>
  <c r="N65" i="20"/>
  <c r="O65" i="20"/>
  <c r="P65" i="20"/>
  <c r="Q65" i="20"/>
  <c r="S65" i="20"/>
  <c r="T65" i="20"/>
  <c r="C66" i="20"/>
  <c r="R66" i="20" s="1"/>
  <c r="D66" i="20"/>
  <c r="E66" i="20"/>
  <c r="F66" i="20"/>
  <c r="G66" i="20"/>
  <c r="H66" i="20"/>
  <c r="I66" i="20"/>
  <c r="J66" i="20"/>
  <c r="K66" i="20"/>
  <c r="L66" i="20"/>
  <c r="M66" i="20"/>
  <c r="N66" i="20"/>
  <c r="O66" i="20"/>
  <c r="P66" i="20"/>
  <c r="Q66" i="20"/>
  <c r="S66" i="20"/>
  <c r="T66" i="20"/>
  <c r="C67" i="20"/>
  <c r="R67" i="20" s="1"/>
  <c r="D67" i="20"/>
  <c r="E67" i="20"/>
  <c r="F67" i="20"/>
  <c r="G67" i="20"/>
  <c r="H67" i="20"/>
  <c r="I67" i="20"/>
  <c r="J67" i="20"/>
  <c r="K67" i="20"/>
  <c r="L67" i="20"/>
  <c r="M67" i="20"/>
  <c r="N67" i="20"/>
  <c r="O67" i="20"/>
  <c r="P67" i="20"/>
  <c r="Q67" i="20"/>
  <c r="S67" i="20"/>
  <c r="T67" i="20"/>
  <c r="C68" i="20"/>
  <c r="R68" i="20" s="1"/>
  <c r="D68" i="20"/>
  <c r="E68" i="20"/>
  <c r="F68" i="20"/>
  <c r="G68" i="20"/>
  <c r="H68" i="20"/>
  <c r="I68" i="20"/>
  <c r="J68" i="20"/>
  <c r="K68" i="20"/>
  <c r="L68" i="20"/>
  <c r="M68" i="20"/>
  <c r="N68" i="20"/>
  <c r="O68" i="20"/>
  <c r="P68" i="20"/>
  <c r="Q68" i="20"/>
  <c r="S68" i="20"/>
  <c r="T68" i="20"/>
  <c r="C69" i="20"/>
  <c r="R69" i="20" s="1"/>
  <c r="D69" i="20"/>
  <c r="E69" i="20"/>
  <c r="F69" i="20"/>
  <c r="G69" i="20"/>
  <c r="H69" i="20"/>
  <c r="I69" i="20"/>
  <c r="J69" i="20"/>
  <c r="K69" i="20"/>
  <c r="L69" i="20"/>
  <c r="M69" i="20"/>
  <c r="N69" i="20"/>
  <c r="O69" i="20"/>
  <c r="P69" i="20"/>
  <c r="Q69" i="20"/>
  <c r="S69" i="20"/>
  <c r="T69" i="20"/>
  <c r="C70" i="20"/>
  <c r="R70" i="20" s="1"/>
  <c r="D70" i="20"/>
  <c r="E70" i="20"/>
  <c r="F70" i="20"/>
  <c r="G70" i="20"/>
  <c r="H70" i="20"/>
  <c r="I70" i="20"/>
  <c r="J70" i="20"/>
  <c r="K70" i="20"/>
  <c r="L70" i="20"/>
  <c r="M70" i="20"/>
  <c r="N70" i="20"/>
  <c r="O70" i="20"/>
  <c r="P70" i="20"/>
  <c r="Q70" i="20"/>
  <c r="S70" i="20"/>
  <c r="T70" i="20"/>
  <c r="C71" i="20"/>
  <c r="R71" i="20" s="1"/>
  <c r="D71" i="20"/>
  <c r="E71" i="20"/>
  <c r="F71" i="20"/>
  <c r="G71" i="20"/>
  <c r="H71" i="20"/>
  <c r="I71" i="20"/>
  <c r="J71" i="20"/>
  <c r="K71" i="20"/>
  <c r="L71" i="20"/>
  <c r="M71" i="20"/>
  <c r="N71" i="20"/>
  <c r="O71" i="20"/>
  <c r="P71" i="20"/>
  <c r="Q71" i="20"/>
  <c r="S71" i="20"/>
  <c r="T71" i="20"/>
  <c r="C72" i="20"/>
  <c r="R72" i="20" s="1"/>
  <c r="D72" i="20"/>
  <c r="E72" i="20"/>
  <c r="F72" i="20"/>
  <c r="G72" i="20"/>
  <c r="H72" i="20"/>
  <c r="I72" i="20"/>
  <c r="J72" i="20"/>
  <c r="K72" i="20"/>
  <c r="L72" i="20"/>
  <c r="M72" i="20"/>
  <c r="N72" i="20"/>
  <c r="O72" i="20"/>
  <c r="P72" i="20"/>
  <c r="Q72" i="20"/>
  <c r="S72" i="20"/>
  <c r="T72" i="20"/>
  <c r="C73" i="20"/>
  <c r="R73" i="20" s="1"/>
  <c r="D73" i="20"/>
  <c r="E73" i="20"/>
  <c r="F73" i="20"/>
  <c r="G73" i="20"/>
  <c r="H73" i="20"/>
  <c r="I73" i="20"/>
  <c r="J73" i="20"/>
  <c r="K73" i="20"/>
  <c r="L73" i="20"/>
  <c r="M73" i="20"/>
  <c r="N73" i="20"/>
  <c r="O73" i="20"/>
  <c r="P73" i="20"/>
  <c r="Q73" i="20"/>
  <c r="S73" i="20"/>
  <c r="T73" i="20"/>
  <c r="C74" i="20"/>
  <c r="R74" i="20" s="1"/>
  <c r="D74" i="20"/>
  <c r="E74" i="20"/>
  <c r="F74" i="20"/>
  <c r="G74" i="20"/>
  <c r="H74" i="20"/>
  <c r="I74" i="20"/>
  <c r="J74" i="20"/>
  <c r="K74" i="20"/>
  <c r="L74" i="20"/>
  <c r="M74" i="20"/>
  <c r="N74" i="20"/>
  <c r="O74" i="20"/>
  <c r="P74" i="20"/>
  <c r="Q74" i="20"/>
  <c r="S74" i="20"/>
  <c r="T74" i="20"/>
  <c r="C75" i="20"/>
  <c r="R75" i="20" s="1"/>
  <c r="D75" i="20"/>
  <c r="E75" i="20"/>
  <c r="F75" i="20"/>
  <c r="G75" i="20"/>
  <c r="H75" i="20"/>
  <c r="I75" i="20"/>
  <c r="J75" i="20"/>
  <c r="K75" i="20"/>
  <c r="L75" i="20"/>
  <c r="M75" i="20"/>
  <c r="N75" i="20"/>
  <c r="O75" i="20"/>
  <c r="P75" i="20"/>
  <c r="Q75" i="20"/>
  <c r="S75" i="20"/>
  <c r="T75" i="20"/>
  <c r="C76" i="20"/>
  <c r="R76" i="20" s="1"/>
  <c r="D76" i="20"/>
  <c r="E76" i="20"/>
  <c r="F76" i="20"/>
  <c r="G76" i="20"/>
  <c r="H76" i="20"/>
  <c r="I76" i="20"/>
  <c r="J76" i="20"/>
  <c r="K76" i="20"/>
  <c r="L76" i="20"/>
  <c r="M76" i="20"/>
  <c r="N76" i="20"/>
  <c r="O76" i="20"/>
  <c r="P76" i="20"/>
  <c r="Q76" i="20"/>
  <c r="S76" i="20"/>
  <c r="T76" i="20"/>
  <c r="C77" i="20"/>
  <c r="R77" i="20" s="1"/>
  <c r="D77" i="20"/>
  <c r="E77" i="20"/>
  <c r="F77" i="20"/>
  <c r="G77" i="20"/>
  <c r="H77" i="20"/>
  <c r="I77" i="20"/>
  <c r="J77" i="20"/>
  <c r="K77" i="20"/>
  <c r="L77" i="20"/>
  <c r="M77" i="20"/>
  <c r="N77" i="20"/>
  <c r="O77" i="20"/>
  <c r="P77" i="20"/>
  <c r="Q77" i="20"/>
  <c r="S77" i="20"/>
  <c r="T77" i="20"/>
  <c r="C78" i="20"/>
  <c r="R78" i="20" s="1"/>
  <c r="D78" i="20"/>
  <c r="E78" i="20"/>
  <c r="F78" i="20"/>
  <c r="G78" i="20"/>
  <c r="H78" i="20"/>
  <c r="I78" i="20"/>
  <c r="J78" i="20"/>
  <c r="K78" i="20"/>
  <c r="L78" i="20"/>
  <c r="M78" i="20"/>
  <c r="N78" i="20"/>
  <c r="O78" i="20"/>
  <c r="P78" i="20"/>
  <c r="Q78" i="20"/>
  <c r="S78" i="20"/>
  <c r="T78" i="20"/>
  <c r="C79" i="20"/>
  <c r="R79" i="20" s="1"/>
  <c r="D79" i="20"/>
  <c r="E79" i="20"/>
  <c r="F79" i="20"/>
  <c r="G79" i="20"/>
  <c r="H79" i="20"/>
  <c r="I79" i="20"/>
  <c r="J79" i="20"/>
  <c r="K79" i="20"/>
  <c r="L79" i="20"/>
  <c r="M79" i="20"/>
  <c r="N79" i="20"/>
  <c r="O79" i="20"/>
  <c r="P79" i="20"/>
  <c r="Q79" i="20"/>
  <c r="S79" i="20"/>
  <c r="T79" i="20"/>
  <c r="C80" i="20"/>
  <c r="R80" i="20" s="1"/>
  <c r="D80" i="20"/>
  <c r="E80" i="20"/>
  <c r="F80" i="20"/>
  <c r="G80" i="20"/>
  <c r="H80" i="20"/>
  <c r="I80" i="20"/>
  <c r="J80" i="20"/>
  <c r="K80" i="20"/>
  <c r="L80" i="20"/>
  <c r="M80" i="20"/>
  <c r="N80" i="20"/>
  <c r="O80" i="20"/>
  <c r="P80" i="20"/>
  <c r="Q80" i="20"/>
  <c r="S80" i="20"/>
  <c r="T80" i="20"/>
  <c r="C81" i="20"/>
  <c r="R81" i="20" s="1"/>
  <c r="D81" i="20"/>
  <c r="E81" i="20"/>
  <c r="F81" i="20"/>
  <c r="G81" i="20"/>
  <c r="H81" i="20"/>
  <c r="I81" i="20"/>
  <c r="J81" i="20"/>
  <c r="K81" i="20"/>
  <c r="L81" i="20"/>
  <c r="M81" i="20"/>
  <c r="N81" i="20"/>
  <c r="O81" i="20"/>
  <c r="P81" i="20"/>
  <c r="Q81" i="20"/>
  <c r="S81" i="20"/>
  <c r="T81" i="20"/>
  <c r="C82" i="20"/>
  <c r="R82" i="20" s="1"/>
  <c r="D82" i="20"/>
  <c r="E82" i="20"/>
  <c r="F82" i="20"/>
  <c r="G82" i="20"/>
  <c r="H82" i="20"/>
  <c r="I82" i="20"/>
  <c r="J82" i="20"/>
  <c r="K82" i="20"/>
  <c r="L82" i="20"/>
  <c r="M82" i="20"/>
  <c r="N82" i="20"/>
  <c r="O82" i="20"/>
  <c r="P82" i="20"/>
  <c r="Q82" i="20"/>
  <c r="S82" i="20"/>
  <c r="T82" i="20"/>
  <c r="C83" i="20"/>
  <c r="R83" i="20" s="1"/>
  <c r="D83" i="20"/>
  <c r="E83" i="20"/>
  <c r="F83" i="20"/>
  <c r="G83" i="20"/>
  <c r="H83" i="20"/>
  <c r="I83" i="20"/>
  <c r="J83" i="20"/>
  <c r="K83" i="20"/>
  <c r="L83" i="20"/>
  <c r="M83" i="20"/>
  <c r="N83" i="20"/>
  <c r="O83" i="20"/>
  <c r="P83" i="20"/>
  <c r="Q83" i="20"/>
  <c r="S83" i="20"/>
  <c r="T83" i="20"/>
  <c r="C84" i="20"/>
  <c r="R84" i="20" s="1"/>
  <c r="D84" i="20"/>
  <c r="E84" i="20"/>
  <c r="F84" i="20"/>
  <c r="G84" i="20"/>
  <c r="H84" i="20"/>
  <c r="I84" i="20"/>
  <c r="J84" i="20"/>
  <c r="K84" i="20"/>
  <c r="L84" i="20"/>
  <c r="M84" i="20"/>
  <c r="N84" i="20"/>
  <c r="O84" i="20"/>
  <c r="P84" i="20"/>
  <c r="Q84" i="20"/>
  <c r="S84" i="20"/>
  <c r="T84" i="20"/>
  <c r="C85" i="20"/>
  <c r="R85" i="20" s="1"/>
  <c r="D85" i="20"/>
  <c r="E85" i="20"/>
  <c r="F85" i="20"/>
  <c r="G85" i="20"/>
  <c r="H85" i="20"/>
  <c r="I85" i="20"/>
  <c r="J85" i="20"/>
  <c r="K85" i="20"/>
  <c r="L85" i="20"/>
  <c r="M85" i="20"/>
  <c r="N85" i="20"/>
  <c r="O85" i="20"/>
  <c r="P85" i="20"/>
  <c r="Q85" i="20"/>
  <c r="S85" i="20"/>
  <c r="T85" i="20"/>
  <c r="C86" i="20"/>
  <c r="R86" i="20" s="1"/>
  <c r="D86" i="20"/>
  <c r="E86" i="20"/>
  <c r="F86" i="20"/>
  <c r="G86" i="20"/>
  <c r="H86" i="20"/>
  <c r="I86" i="20"/>
  <c r="J86" i="20"/>
  <c r="K86" i="20"/>
  <c r="L86" i="20"/>
  <c r="M86" i="20"/>
  <c r="N86" i="20"/>
  <c r="O86" i="20"/>
  <c r="P86" i="20"/>
  <c r="Q86" i="20"/>
  <c r="S86" i="20"/>
  <c r="T86" i="20"/>
  <c r="C3" i="22"/>
  <c r="R3" i="22" s="1"/>
  <c r="U3" i="22" s="1"/>
  <c r="D3" i="22"/>
  <c r="E3" i="22"/>
  <c r="F3" i="22"/>
  <c r="G3" i="22"/>
  <c r="H3" i="22"/>
  <c r="I3" i="22"/>
  <c r="J3" i="22"/>
  <c r="K3" i="22"/>
  <c r="L3" i="22"/>
  <c r="M3" i="22"/>
  <c r="N3" i="22"/>
  <c r="O3" i="22"/>
  <c r="P3" i="22"/>
  <c r="Q3" i="22"/>
  <c r="S3" i="22"/>
  <c r="T3" i="22"/>
  <c r="C4" i="22"/>
  <c r="D4" i="22"/>
  <c r="E4" i="22"/>
  <c r="F4" i="22"/>
  <c r="G4" i="22"/>
  <c r="R4" i="22" s="1"/>
  <c r="U4" i="22" s="1"/>
  <c r="H4" i="22"/>
  <c r="I4" i="22"/>
  <c r="J4" i="22"/>
  <c r="K4" i="22"/>
  <c r="L4" i="22"/>
  <c r="M4" i="22"/>
  <c r="N4" i="22"/>
  <c r="O4" i="22"/>
  <c r="P4" i="22"/>
  <c r="Q4" i="22"/>
  <c r="S4" i="22"/>
  <c r="T4" i="22"/>
  <c r="C5" i="22"/>
  <c r="D5" i="22"/>
  <c r="E5" i="22"/>
  <c r="F5" i="22"/>
  <c r="G5" i="22"/>
  <c r="H5" i="22"/>
  <c r="I5" i="22"/>
  <c r="J5" i="22"/>
  <c r="K5" i="22"/>
  <c r="L5" i="22"/>
  <c r="R5" i="22" s="1"/>
  <c r="U5" i="22" s="1"/>
  <c r="M5" i="22"/>
  <c r="N5" i="22"/>
  <c r="O5" i="22"/>
  <c r="P5" i="22"/>
  <c r="Q5" i="22"/>
  <c r="S5" i="22"/>
  <c r="T5" i="22"/>
  <c r="C6" i="22"/>
  <c r="R6" i="22" s="1"/>
  <c r="U6" i="22" s="1"/>
  <c r="D6" i="22"/>
  <c r="E6" i="22"/>
  <c r="F6" i="22"/>
  <c r="G6" i="22"/>
  <c r="H6" i="22"/>
  <c r="I6" i="22"/>
  <c r="J6" i="22"/>
  <c r="K6" i="22"/>
  <c r="L6" i="22"/>
  <c r="M6" i="22"/>
  <c r="N6" i="22"/>
  <c r="O6" i="22"/>
  <c r="P6" i="22"/>
  <c r="Q6" i="22"/>
  <c r="S6" i="22"/>
  <c r="T6" i="22"/>
  <c r="C7" i="22"/>
  <c r="R7" i="22" s="1"/>
  <c r="U7" i="22" s="1"/>
  <c r="D7" i="22"/>
  <c r="E7" i="22"/>
  <c r="F7" i="22"/>
  <c r="G7" i="22"/>
  <c r="H7" i="22"/>
  <c r="I7" i="22"/>
  <c r="J7" i="22"/>
  <c r="K7" i="22"/>
  <c r="L7" i="22"/>
  <c r="M7" i="22"/>
  <c r="N7" i="22"/>
  <c r="O7" i="22"/>
  <c r="P7" i="22"/>
  <c r="Q7" i="22"/>
  <c r="S7" i="22"/>
  <c r="T7" i="22"/>
  <c r="C8" i="22"/>
  <c r="R8" i="22" s="1"/>
  <c r="U8" i="22" s="1"/>
  <c r="D8" i="22"/>
  <c r="E8" i="22"/>
  <c r="F8" i="22"/>
  <c r="G8" i="22"/>
  <c r="H8" i="22"/>
  <c r="I8" i="22"/>
  <c r="J8" i="22"/>
  <c r="K8" i="22"/>
  <c r="L8" i="22"/>
  <c r="M8" i="22"/>
  <c r="N8" i="22"/>
  <c r="O8" i="22"/>
  <c r="P8" i="22"/>
  <c r="Q8" i="22"/>
  <c r="S8" i="22"/>
  <c r="T8" i="22"/>
  <c r="C9" i="22"/>
  <c r="R9" i="22" s="1"/>
  <c r="U9" i="22" s="1"/>
  <c r="D9" i="22"/>
  <c r="E9" i="22"/>
  <c r="F9" i="22"/>
  <c r="G9" i="22"/>
  <c r="H9" i="22"/>
  <c r="I9" i="22"/>
  <c r="J9" i="22"/>
  <c r="K9" i="22"/>
  <c r="L9" i="22"/>
  <c r="M9" i="22"/>
  <c r="N9" i="22"/>
  <c r="O9" i="22"/>
  <c r="P9" i="22"/>
  <c r="Q9" i="22"/>
  <c r="S9" i="22"/>
  <c r="T9" i="22"/>
  <c r="C10" i="22"/>
  <c r="D10" i="22"/>
  <c r="E10" i="22"/>
  <c r="F10" i="22"/>
  <c r="R10" i="22" s="1"/>
  <c r="U10" i="22" s="1"/>
  <c r="G10" i="22"/>
  <c r="H10" i="22"/>
  <c r="I10" i="22"/>
  <c r="J10" i="22"/>
  <c r="K10" i="22"/>
  <c r="L10" i="22"/>
  <c r="M10" i="22"/>
  <c r="N10" i="22"/>
  <c r="O10" i="22"/>
  <c r="P10" i="22"/>
  <c r="Q10" i="22"/>
  <c r="S10" i="22"/>
  <c r="T10" i="22"/>
  <c r="C11" i="22"/>
  <c r="D11" i="22"/>
  <c r="E11" i="22"/>
  <c r="F11" i="22"/>
  <c r="R11" i="22" s="1"/>
  <c r="U11" i="22" s="1"/>
  <c r="G11" i="22"/>
  <c r="H11" i="22"/>
  <c r="I11" i="22"/>
  <c r="J11" i="22"/>
  <c r="K11" i="22"/>
  <c r="L11" i="22"/>
  <c r="M11" i="22"/>
  <c r="N11" i="22"/>
  <c r="O11" i="22"/>
  <c r="P11" i="22"/>
  <c r="Q11" i="22"/>
  <c r="S11" i="22"/>
  <c r="T11" i="22"/>
  <c r="C12" i="22"/>
  <c r="D12" i="22"/>
  <c r="R12" i="22" s="1"/>
  <c r="U12" i="22" s="1"/>
  <c r="E12" i="22"/>
  <c r="F12" i="22"/>
  <c r="G12" i="22"/>
  <c r="H12" i="22"/>
  <c r="I12" i="22"/>
  <c r="J12" i="22"/>
  <c r="K12" i="22"/>
  <c r="L12" i="22"/>
  <c r="M12" i="22"/>
  <c r="N12" i="22"/>
  <c r="O12" i="22"/>
  <c r="P12" i="22"/>
  <c r="Q12" i="22"/>
  <c r="S12" i="22"/>
  <c r="T12" i="22"/>
  <c r="C13" i="22"/>
  <c r="R13" i="22" s="1"/>
  <c r="U13" i="22" s="1"/>
  <c r="D13" i="22"/>
  <c r="E13" i="22"/>
  <c r="F13" i="22"/>
  <c r="G13" i="22"/>
  <c r="H13" i="22"/>
  <c r="I13" i="22"/>
  <c r="J13" i="22"/>
  <c r="K13" i="22"/>
  <c r="L13" i="22"/>
  <c r="M13" i="22"/>
  <c r="N13" i="22"/>
  <c r="O13" i="22"/>
  <c r="P13" i="22"/>
  <c r="Q13" i="22"/>
  <c r="S13" i="22"/>
  <c r="T13" i="22"/>
  <c r="C14" i="22"/>
  <c r="R14" i="22" s="1"/>
  <c r="U14" i="22" s="1"/>
  <c r="D14" i="22"/>
  <c r="E14" i="22"/>
  <c r="F14" i="22"/>
  <c r="G14" i="22"/>
  <c r="H14" i="22"/>
  <c r="I14" i="22"/>
  <c r="J14" i="22"/>
  <c r="K14" i="22"/>
  <c r="L14" i="22"/>
  <c r="M14" i="22"/>
  <c r="N14" i="22"/>
  <c r="O14" i="22"/>
  <c r="P14" i="22"/>
  <c r="Q14" i="22"/>
  <c r="S14" i="22"/>
  <c r="T14" i="22"/>
  <c r="C15" i="22"/>
  <c r="R15" i="22" s="1"/>
  <c r="U15" i="22" s="1"/>
  <c r="D15" i="22"/>
  <c r="E15" i="22"/>
  <c r="F15" i="22"/>
  <c r="G15" i="22"/>
  <c r="H15" i="22"/>
  <c r="I15" i="22"/>
  <c r="J15" i="22"/>
  <c r="K15" i="22"/>
  <c r="L15" i="22"/>
  <c r="M15" i="22"/>
  <c r="N15" i="22"/>
  <c r="O15" i="22"/>
  <c r="P15" i="22"/>
  <c r="Q15" i="22"/>
  <c r="S15" i="22"/>
  <c r="T15" i="22"/>
  <c r="C16" i="22"/>
  <c r="D16" i="22"/>
  <c r="E16" i="22"/>
  <c r="F16" i="22"/>
  <c r="R16" i="22" s="1"/>
  <c r="U16" i="22" s="1"/>
  <c r="G16" i="22"/>
  <c r="H16" i="22"/>
  <c r="I16" i="22"/>
  <c r="J16" i="22"/>
  <c r="K16" i="22"/>
  <c r="L16" i="22"/>
  <c r="M16" i="22"/>
  <c r="N16" i="22"/>
  <c r="O16" i="22"/>
  <c r="P16" i="22"/>
  <c r="Q16" i="22"/>
  <c r="S16" i="22"/>
  <c r="T16" i="22"/>
  <c r="C17" i="22"/>
  <c r="D17" i="22"/>
  <c r="E17" i="22"/>
  <c r="F17" i="22"/>
  <c r="R17" i="22" s="1"/>
  <c r="U17" i="22" s="1"/>
  <c r="G17" i="22"/>
  <c r="H17" i="22"/>
  <c r="I17" i="22"/>
  <c r="J17" i="22"/>
  <c r="K17" i="22"/>
  <c r="L17" i="22"/>
  <c r="M17" i="22"/>
  <c r="N17" i="22"/>
  <c r="O17" i="22"/>
  <c r="P17" i="22"/>
  <c r="Q17" i="22"/>
  <c r="S17" i="22"/>
  <c r="T17" i="22"/>
  <c r="C18" i="22"/>
  <c r="D18" i="22"/>
  <c r="R18" i="22" s="1"/>
  <c r="U18" i="22" s="1"/>
  <c r="E18" i="22"/>
  <c r="F18" i="22"/>
  <c r="G18" i="22"/>
  <c r="H18" i="22"/>
  <c r="I18" i="22"/>
  <c r="J18" i="22"/>
  <c r="K18" i="22"/>
  <c r="L18" i="22"/>
  <c r="M18" i="22"/>
  <c r="N18" i="22"/>
  <c r="O18" i="22"/>
  <c r="P18" i="22"/>
  <c r="Q18" i="22"/>
  <c r="S18" i="22"/>
  <c r="T18" i="22"/>
  <c r="C19" i="22"/>
  <c r="R19" i="22" s="1"/>
  <c r="U19" i="22" s="1"/>
  <c r="D19" i="22"/>
  <c r="E19" i="22"/>
  <c r="F19" i="22"/>
  <c r="G19" i="22"/>
  <c r="H19" i="22"/>
  <c r="I19" i="22"/>
  <c r="J19" i="22"/>
  <c r="K19" i="22"/>
  <c r="L19" i="22"/>
  <c r="M19" i="22"/>
  <c r="N19" i="22"/>
  <c r="O19" i="22"/>
  <c r="P19" i="22"/>
  <c r="Q19" i="22"/>
  <c r="S19" i="22"/>
  <c r="T19" i="22"/>
  <c r="C20" i="22"/>
  <c r="R20" i="22" s="1"/>
  <c r="U20" i="22" s="1"/>
  <c r="D20" i="22"/>
  <c r="E20" i="22"/>
  <c r="F20" i="22"/>
  <c r="G20" i="22"/>
  <c r="H20" i="22"/>
  <c r="I20" i="22"/>
  <c r="J20" i="22"/>
  <c r="K20" i="22"/>
  <c r="L20" i="22"/>
  <c r="M20" i="22"/>
  <c r="N20" i="22"/>
  <c r="O20" i="22"/>
  <c r="P20" i="22"/>
  <c r="Q20" i="22"/>
  <c r="S20" i="22"/>
  <c r="T20" i="22"/>
  <c r="C21" i="22"/>
  <c r="R21" i="22" s="1"/>
  <c r="U21" i="22" s="1"/>
  <c r="D21" i="22"/>
  <c r="E21" i="22"/>
  <c r="F21" i="22"/>
  <c r="G21" i="22"/>
  <c r="H21" i="22"/>
  <c r="I21" i="22"/>
  <c r="J21" i="22"/>
  <c r="K21" i="22"/>
  <c r="L21" i="22"/>
  <c r="M21" i="22"/>
  <c r="N21" i="22"/>
  <c r="O21" i="22"/>
  <c r="P21" i="22"/>
  <c r="Q21" i="22"/>
  <c r="S21" i="22"/>
  <c r="T21" i="22"/>
  <c r="C22" i="22"/>
  <c r="D22" i="22"/>
  <c r="E22" i="22"/>
  <c r="F22" i="22"/>
  <c r="R22" i="22" s="1"/>
  <c r="U22" i="22" s="1"/>
  <c r="G22" i="22"/>
  <c r="H22" i="22"/>
  <c r="I22" i="22"/>
  <c r="J22" i="22"/>
  <c r="K22" i="22"/>
  <c r="L22" i="22"/>
  <c r="M22" i="22"/>
  <c r="N22" i="22"/>
  <c r="O22" i="22"/>
  <c r="P22" i="22"/>
  <c r="Q22" i="22"/>
  <c r="S22" i="22"/>
  <c r="T22" i="22"/>
  <c r="C23" i="22"/>
  <c r="D23" i="22"/>
  <c r="E23" i="22"/>
  <c r="F23" i="22"/>
  <c r="R23" i="22" s="1"/>
  <c r="U23" i="22" s="1"/>
  <c r="G23" i="22"/>
  <c r="H23" i="22"/>
  <c r="I23" i="22"/>
  <c r="J23" i="22"/>
  <c r="K23" i="22"/>
  <c r="L23" i="22"/>
  <c r="M23" i="22"/>
  <c r="N23" i="22"/>
  <c r="O23" i="22"/>
  <c r="P23" i="22"/>
  <c r="Q23" i="22"/>
  <c r="S23" i="22"/>
  <c r="T23" i="22"/>
  <c r="C24" i="22"/>
  <c r="D24" i="22"/>
  <c r="R24" i="22" s="1"/>
  <c r="U24" i="22" s="1"/>
  <c r="E24" i="22"/>
  <c r="F24" i="22"/>
  <c r="G24" i="22"/>
  <c r="H24" i="22"/>
  <c r="I24" i="22"/>
  <c r="J24" i="22"/>
  <c r="K24" i="22"/>
  <c r="L24" i="22"/>
  <c r="M24" i="22"/>
  <c r="N24" i="22"/>
  <c r="O24" i="22"/>
  <c r="P24" i="22"/>
  <c r="Q24" i="22"/>
  <c r="S24" i="22"/>
  <c r="T24" i="22"/>
  <c r="C25" i="22"/>
  <c r="R25" i="22" s="1"/>
  <c r="U25" i="22" s="1"/>
  <c r="D25" i="22"/>
  <c r="E25" i="22"/>
  <c r="F25" i="22"/>
  <c r="G25" i="22"/>
  <c r="H25" i="22"/>
  <c r="I25" i="22"/>
  <c r="J25" i="22"/>
  <c r="K25" i="22"/>
  <c r="L25" i="22"/>
  <c r="M25" i="22"/>
  <c r="N25" i="22"/>
  <c r="O25" i="22"/>
  <c r="P25" i="22"/>
  <c r="Q25" i="22"/>
  <c r="S25" i="22"/>
  <c r="T25" i="22"/>
  <c r="C26" i="22"/>
  <c r="R26" i="22" s="1"/>
  <c r="U26" i="22" s="1"/>
  <c r="D26" i="22"/>
  <c r="E26" i="22"/>
  <c r="F26" i="22"/>
  <c r="G26" i="22"/>
  <c r="H26" i="22"/>
  <c r="I26" i="22"/>
  <c r="J26" i="22"/>
  <c r="K26" i="22"/>
  <c r="L26" i="22"/>
  <c r="M26" i="22"/>
  <c r="N26" i="22"/>
  <c r="O26" i="22"/>
  <c r="P26" i="22"/>
  <c r="Q26" i="22"/>
  <c r="S26" i="22"/>
  <c r="T26" i="22"/>
  <c r="C27" i="22"/>
  <c r="R27" i="22" s="1"/>
  <c r="U27" i="22" s="1"/>
  <c r="D27" i="22"/>
  <c r="E27" i="22"/>
  <c r="F27" i="22"/>
  <c r="G27" i="22"/>
  <c r="H27" i="22"/>
  <c r="I27" i="22"/>
  <c r="J27" i="22"/>
  <c r="K27" i="22"/>
  <c r="L27" i="22"/>
  <c r="M27" i="22"/>
  <c r="N27" i="22"/>
  <c r="O27" i="22"/>
  <c r="P27" i="22"/>
  <c r="Q27" i="22"/>
  <c r="S27" i="22"/>
  <c r="T27" i="22"/>
  <c r="C28" i="22"/>
  <c r="D28" i="22"/>
  <c r="E28" i="22"/>
  <c r="F28" i="22"/>
  <c r="G28" i="22"/>
  <c r="R28" i="22" s="1"/>
  <c r="U28" i="22" s="1"/>
  <c r="H28" i="22"/>
  <c r="I28" i="22"/>
  <c r="J28" i="22"/>
  <c r="K28" i="22"/>
  <c r="L28" i="22"/>
  <c r="M28" i="22"/>
  <c r="N28" i="22"/>
  <c r="O28" i="22"/>
  <c r="P28" i="22"/>
  <c r="Q28" i="22"/>
  <c r="S28" i="22"/>
  <c r="T28" i="22"/>
  <c r="C29" i="22"/>
  <c r="D29" i="22"/>
  <c r="E29" i="22"/>
  <c r="F29" i="22"/>
  <c r="R29" i="22" s="1"/>
  <c r="U29" i="22" s="1"/>
  <c r="G29" i="22"/>
  <c r="H29" i="22"/>
  <c r="I29" i="22"/>
  <c r="J29" i="22"/>
  <c r="K29" i="22"/>
  <c r="L29" i="22"/>
  <c r="M29" i="22"/>
  <c r="N29" i="22"/>
  <c r="O29" i="22"/>
  <c r="P29" i="22"/>
  <c r="Q29" i="22"/>
  <c r="S29" i="22"/>
  <c r="T29" i="22"/>
  <c r="C30" i="22"/>
  <c r="D30" i="22"/>
  <c r="R30" i="22" s="1"/>
  <c r="U30" i="22" s="1"/>
  <c r="E30" i="22"/>
  <c r="F30" i="22"/>
  <c r="G30" i="22"/>
  <c r="H30" i="22"/>
  <c r="I30" i="22"/>
  <c r="J30" i="22"/>
  <c r="K30" i="22"/>
  <c r="L30" i="22"/>
  <c r="M30" i="22"/>
  <c r="N30" i="22"/>
  <c r="O30" i="22"/>
  <c r="P30" i="22"/>
  <c r="Q30" i="22"/>
  <c r="S30" i="22"/>
  <c r="T30" i="22"/>
  <c r="C31" i="22"/>
  <c r="R31" i="22" s="1"/>
  <c r="U31" i="22" s="1"/>
  <c r="D31" i="22"/>
  <c r="E31" i="22"/>
  <c r="F31" i="22"/>
  <c r="G31" i="22"/>
  <c r="H31" i="22"/>
  <c r="I31" i="22"/>
  <c r="J31" i="22"/>
  <c r="K31" i="22"/>
  <c r="L31" i="22"/>
  <c r="M31" i="22"/>
  <c r="N31" i="22"/>
  <c r="O31" i="22"/>
  <c r="P31" i="22"/>
  <c r="Q31" i="22"/>
  <c r="S31" i="22"/>
  <c r="T31" i="22"/>
  <c r="C32" i="22"/>
  <c r="R32" i="22" s="1"/>
  <c r="U32" i="22" s="1"/>
  <c r="D32" i="22"/>
  <c r="E32" i="22"/>
  <c r="F32" i="22"/>
  <c r="G32" i="22"/>
  <c r="H32" i="22"/>
  <c r="I32" i="22"/>
  <c r="J32" i="22"/>
  <c r="K32" i="22"/>
  <c r="L32" i="22"/>
  <c r="M32" i="22"/>
  <c r="N32" i="22"/>
  <c r="O32" i="22"/>
  <c r="P32" i="22"/>
  <c r="Q32" i="22"/>
  <c r="S32" i="22"/>
  <c r="T32" i="22"/>
  <c r="C33" i="22"/>
  <c r="R33" i="22" s="1"/>
  <c r="U33" i="22" s="1"/>
  <c r="D33" i="22"/>
  <c r="E33" i="22"/>
  <c r="F33" i="22"/>
  <c r="G33" i="22"/>
  <c r="H33" i="22"/>
  <c r="I33" i="22"/>
  <c r="J33" i="22"/>
  <c r="K33" i="22"/>
  <c r="L33" i="22"/>
  <c r="M33" i="22"/>
  <c r="N33" i="22"/>
  <c r="O33" i="22"/>
  <c r="P33" i="22"/>
  <c r="Q33" i="22"/>
  <c r="S33" i="22"/>
  <c r="T33" i="22"/>
  <c r="C34" i="22"/>
  <c r="D34" i="22"/>
  <c r="E34" i="22"/>
  <c r="F34" i="22"/>
  <c r="G34" i="22"/>
  <c r="R34" i="22" s="1"/>
  <c r="U34" i="22" s="1"/>
  <c r="H34" i="22"/>
  <c r="I34" i="22"/>
  <c r="J34" i="22"/>
  <c r="K34" i="22"/>
  <c r="L34" i="22"/>
  <c r="M34" i="22"/>
  <c r="N34" i="22"/>
  <c r="O34" i="22"/>
  <c r="P34" i="22"/>
  <c r="Q34" i="22"/>
  <c r="S34" i="22"/>
  <c r="T34" i="22"/>
  <c r="C35" i="22"/>
  <c r="D35" i="22"/>
  <c r="E35" i="22"/>
  <c r="F35" i="22"/>
  <c r="R35" i="22" s="1"/>
  <c r="U35" i="22" s="1"/>
  <c r="G35" i="22"/>
  <c r="H35" i="22"/>
  <c r="I35" i="22"/>
  <c r="J35" i="22"/>
  <c r="K35" i="22"/>
  <c r="L35" i="22"/>
  <c r="M35" i="22"/>
  <c r="N35" i="22"/>
  <c r="O35" i="22"/>
  <c r="P35" i="22"/>
  <c r="Q35" i="22"/>
  <c r="S35" i="22"/>
  <c r="T35" i="22"/>
  <c r="C36" i="22"/>
  <c r="D36" i="22"/>
  <c r="R36" i="22" s="1"/>
  <c r="U36" i="22" s="1"/>
  <c r="E36" i="22"/>
  <c r="F36" i="22"/>
  <c r="G36" i="22"/>
  <c r="H36" i="22"/>
  <c r="I36" i="22"/>
  <c r="J36" i="22"/>
  <c r="K36" i="22"/>
  <c r="L36" i="22"/>
  <c r="M36" i="22"/>
  <c r="N36" i="22"/>
  <c r="O36" i="22"/>
  <c r="P36" i="22"/>
  <c r="Q36" i="22"/>
  <c r="S36" i="22"/>
  <c r="T36" i="22"/>
  <c r="C37" i="22"/>
  <c r="R37" i="22" s="1"/>
  <c r="U37" i="22" s="1"/>
  <c r="D37" i="22"/>
  <c r="E37" i="22"/>
  <c r="F37" i="22"/>
  <c r="G37" i="22"/>
  <c r="H37" i="22"/>
  <c r="I37" i="22"/>
  <c r="J37" i="22"/>
  <c r="K37" i="22"/>
  <c r="L37" i="22"/>
  <c r="M37" i="22"/>
  <c r="N37" i="22"/>
  <c r="O37" i="22"/>
  <c r="P37" i="22"/>
  <c r="Q37" i="22"/>
  <c r="S37" i="22"/>
  <c r="T37" i="22"/>
  <c r="C38" i="22"/>
  <c r="R38" i="22" s="1"/>
  <c r="U38" i="22" s="1"/>
  <c r="D38" i="22"/>
  <c r="E38" i="22"/>
  <c r="F38" i="22"/>
  <c r="G38" i="22"/>
  <c r="H38" i="22"/>
  <c r="I38" i="22"/>
  <c r="J38" i="22"/>
  <c r="K38" i="22"/>
  <c r="L38" i="22"/>
  <c r="M38" i="22"/>
  <c r="N38" i="22"/>
  <c r="O38" i="22"/>
  <c r="P38" i="22"/>
  <c r="Q38" i="22"/>
  <c r="S38" i="22"/>
  <c r="T38" i="22"/>
  <c r="C39" i="22"/>
  <c r="R39" i="22" s="1"/>
  <c r="U39" i="22" s="1"/>
  <c r="D39" i="22"/>
  <c r="E39" i="22"/>
  <c r="F39" i="22"/>
  <c r="G39" i="22"/>
  <c r="H39" i="22"/>
  <c r="I39" i="22"/>
  <c r="J39" i="22"/>
  <c r="K39" i="22"/>
  <c r="L39" i="22"/>
  <c r="M39" i="22"/>
  <c r="N39" i="22"/>
  <c r="O39" i="22"/>
  <c r="P39" i="22"/>
  <c r="Q39" i="22"/>
  <c r="S39" i="22"/>
  <c r="T39" i="22"/>
  <c r="C40" i="22"/>
  <c r="D40" i="22"/>
  <c r="E40" i="22"/>
  <c r="F40" i="22"/>
  <c r="G40" i="22"/>
  <c r="R40" i="22" s="1"/>
  <c r="U40" i="22" s="1"/>
  <c r="H40" i="22"/>
  <c r="I40" i="22"/>
  <c r="J40" i="22"/>
  <c r="K40" i="22"/>
  <c r="L40" i="22"/>
  <c r="M40" i="22"/>
  <c r="N40" i="22"/>
  <c r="O40" i="22"/>
  <c r="P40" i="22"/>
  <c r="Q40" i="22"/>
  <c r="S40" i="22"/>
  <c r="T40" i="22"/>
  <c r="C41" i="22"/>
  <c r="D41" i="22"/>
  <c r="E41" i="22"/>
  <c r="F41" i="22"/>
  <c r="R41" i="22" s="1"/>
  <c r="U41" i="22" s="1"/>
  <c r="G41" i="22"/>
  <c r="H41" i="22"/>
  <c r="I41" i="22"/>
  <c r="J41" i="22"/>
  <c r="K41" i="22"/>
  <c r="L41" i="22"/>
  <c r="M41" i="22"/>
  <c r="N41" i="22"/>
  <c r="O41" i="22"/>
  <c r="P41" i="22"/>
  <c r="Q41" i="22"/>
  <c r="S41" i="22"/>
  <c r="T41" i="22"/>
  <c r="C42" i="22"/>
  <c r="D42" i="22"/>
  <c r="R42" i="22" s="1"/>
  <c r="U42" i="22" s="1"/>
  <c r="E42" i="22"/>
  <c r="F42" i="22"/>
  <c r="G42" i="22"/>
  <c r="H42" i="22"/>
  <c r="I42" i="22"/>
  <c r="J42" i="22"/>
  <c r="K42" i="22"/>
  <c r="L42" i="22"/>
  <c r="M42" i="22"/>
  <c r="N42" i="22"/>
  <c r="O42" i="22"/>
  <c r="P42" i="22"/>
  <c r="Q42" i="22"/>
  <c r="S42" i="22"/>
  <c r="T42" i="22"/>
  <c r="C43" i="22"/>
  <c r="R43" i="22" s="1"/>
  <c r="U43" i="22" s="1"/>
  <c r="D43" i="22"/>
  <c r="E43" i="22"/>
  <c r="F43" i="22"/>
  <c r="G43" i="22"/>
  <c r="H43" i="22"/>
  <c r="I43" i="22"/>
  <c r="J43" i="22"/>
  <c r="K43" i="22"/>
  <c r="L43" i="22"/>
  <c r="M43" i="22"/>
  <c r="N43" i="22"/>
  <c r="O43" i="22"/>
  <c r="P43" i="22"/>
  <c r="Q43" i="22"/>
  <c r="S43" i="22"/>
  <c r="T43" i="22"/>
  <c r="C44" i="22"/>
  <c r="R44" i="22" s="1"/>
  <c r="U44" i="22" s="1"/>
  <c r="D44" i="22"/>
  <c r="E44" i="22"/>
  <c r="F44" i="22"/>
  <c r="G44" i="22"/>
  <c r="H44" i="22"/>
  <c r="I44" i="22"/>
  <c r="J44" i="22"/>
  <c r="K44" i="22"/>
  <c r="L44" i="22"/>
  <c r="M44" i="22"/>
  <c r="N44" i="22"/>
  <c r="O44" i="22"/>
  <c r="P44" i="22"/>
  <c r="Q44" i="22"/>
  <c r="S44" i="22"/>
  <c r="T44" i="22"/>
  <c r="C45" i="22"/>
  <c r="R45" i="22" s="1"/>
  <c r="U45" i="22" s="1"/>
  <c r="D45" i="22"/>
  <c r="E45" i="22"/>
  <c r="F45" i="22"/>
  <c r="G45" i="22"/>
  <c r="H45" i="22"/>
  <c r="I45" i="22"/>
  <c r="J45" i="22"/>
  <c r="K45" i="22"/>
  <c r="L45" i="22"/>
  <c r="M45" i="22"/>
  <c r="N45" i="22"/>
  <c r="O45" i="22"/>
  <c r="P45" i="22"/>
  <c r="Q45" i="22"/>
  <c r="S45" i="22"/>
  <c r="T45" i="22"/>
  <c r="C46" i="22"/>
  <c r="D46" i="22"/>
  <c r="E46" i="22"/>
  <c r="F46" i="22"/>
  <c r="G46" i="22"/>
  <c r="R46" i="22" s="1"/>
  <c r="U46" i="22" s="1"/>
  <c r="H46" i="22"/>
  <c r="I46" i="22"/>
  <c r="J46" i="22"/>
  <c r="K46" i="22"/>
  <c r="L46" i="22"/>
  <c r="M46" i="22"/>
  <c r="N46" i="22"/>
  <c r="O46" i="22"/>
  <c r="P46" i="22"/>
  <c r="Q46" i="22"/>
  <c r="S46" i="22"/>
  <c r="T46" i="22"/>
  <c r="C47" i="22"/>
  <c r="D47" i="22"/>
  <c r="E47" i="22"/>
  <c r="F47" i="22"/>
  <c r="R47" i="22" s="1"/>
  <c r="U47" i="22" s="1"/>
  <c r="G47" i="22"/>
  <c r="H47" i="22"/>
  <c r="I47" i="22"/>
  <c r="J47" i="22"/>
  <c r="K47" i="22"/>
  <c r="L47" i="22"/>
  <c r="M47" i="22"/>
  <c r="N47" i="22"/>
  <c r="O47" i="22"/>
  <c r="P47" i="22"/>
  <c r="Q47" i="22"/>
  <c r="S47" i="22"/>
  <c r="T47" i="22"/>
  <c r="C48" i="22"/>
  <c r="D48" i="22"/>
  <c r="R48" i="22" s="1"/>
  <c r="U48" i="22" s="1"/>
  <c r="E48" i="22"/>
  <c r="F48" i="22"/>
  <c r="G48" i="22"/>
  <c r="H48" i="22"/>
  <c r="I48" i="22"/>
  <c r="J48" i="22"/>
  <c r="K48" i="22"/>
  <c r="L48" i="22"/>
  <c r="M48" i="22"/>
  <c r="N48" i="22"/>
  <c r="O48" i="22"/>
  <c r="P48" i="22"/>
  <c r="Q48" i="22"/>
  <c r="S48" i="22"/>
  <c r="T48" i="22"/>
  <c r="C49" i="22"/>
  <c r="R49" i="22" s="1"/>
  <c r="U49" i="22" s="1"/>
  <c r="D49" i="22"/>
  <c r="E49" i="22"/>
  <c r="F49" i="22"/>
  <c r="G49" i="22"/>
  <c r="H49" i="22"/>
  <c r="I49" i="22"/>
  <c r="J49" i="22"/>
  <c r="K49" i="22"/>
  <c r="L49" i="22"/>
  <c r="M49" i="22"/>
  <c r="N49" i="22"/>
  <c r="O49" i="22"/>
  <c r="P49" i="22"/>
  <c r="Q49" i="22"/>
  <c r="S49" i="22"/>
  <c r="T49" i="22"/>
  <c r="C50" i="22"/>
  <c r="R50" i="22" s="1"/>
  <c r="U50" i="22" s="1"/>
  <c r="D50" i="22"/>
  <c r="E50" i="22"/>
  <c r="F50" i="22"/>
  <c r="G50" i="22"/>
  <c r="H50" i="22"/>
  <c r="I50" i="22"/>
  <c r="J50" i="22"/>
  <c r="K50" i="22"/>
  <c r="L50" i="22"/>
  <c r="M50" i="22"/>
  <c r="N50" i="22"/>
  <c r="O50" i="22"/>
  <c r="P50" i="22"/>
  <c r="Q50" i="22"/>
  <c r="S50" i="22"/>
  <c r="T50" i="22"/>
  <c r="C51" i="22"/>
  <c r="R51" i="22" s="1"/>
  <c r="U51" i="22" s="1"/>
  <c r="D51" i="22"/>
  <c r="E51" i="22"/>
  <c r="F51" i="22"/>
  <c r="G51" i="22"/>
  <c r="H51" i="22"/>
  <c r="I51" i="22"/>
  <c r="J51" i="22"/>
  <c r="K51" i="22"/>
  <c r="L51" i="22"/>
  <c r="M51" i="22"/>
  <c r="N51" i="22"/>
  <c r="O51" i="22"/>
  <c r="P51" i="22"/>
  <c r="Q51" i="22"/>
  <c r="S51" i="22"/>
  <c r="T51" i="22"/>
  <c r="C52" i="22"/>
  <c r="D52" i="22"/>
  <c r="E52" i="22"/>
  <c r="F52" i="22"/>
  <c r="G52" i="22"/>
  <c r="R52" i="22" s="1"/>
  <c r="U52" i="22" s="1"/>
  <c r="H52" i="22"/>
  <c r="I52" i="22"/>
  <c r="J52" i="22"/>
  <c r="K52" i="22"/>
  <c r="L52" i="22"/>
  <c r="M52" i="22"/>
  <c r="N52" i="22"/>
  <c r="O52" i="22"/>
  <c r="P52" i="22"/>
  <c r="Q52" i="22"/>
  <c r="S52" i="22"/>
  <c r="T52" i="22"/>
  <c r="C53" i="22"/>
  <c r="D53" i="22"/>
  <c r="E53" i="22"/>
  <c r="F53" i="22"/>
  <c r="R53" i="22" s="1"/>
  <c r="U53" i="22" s="1"/>
  <c r="G53" i="22"/>
  <c r="H53" i="22"/>
  <c r="I53" i="22"/>
  <c r="J53" i="22"/>
  <c r="K53" i="22"/>
  <c r="L53" i="22"/>
  <c r="M53" i="22"/>
  <c r="N53" i="22"/>
  <c r="O53" i="22"/>
  <c r="P53" i="22"/>
  <c r="Q53" i="22"/>
  <c r="S53" i="22"/>
  <c r="T53" i="22"/>
  <c r="C54" i="22"/>
  <c r="D54" i="22"/>
  <c r="R54" i="22" s="1"/>
  <c r="U54" i="22" s="1"/>
  <c r="E54" i="22"/>
  <c r="F54" i="22"/>
  <c r="G54" i="22"/>
  <c r="H54" i="22"/>
  <c r="I54" i="22"/>
  <c r="J54" i="22"/>
  <c r="K54" i="22"/>
  <c r="L54" i="22"/>
  <c r="M54" i="22"/>
  <c r="N54" i="22"/>
  <c r="O54" i="22"/>
  <c r="P54" i="22"/>
  <c r="Q54" i="22"/>
  <c r="S54" i="22"/>
  <c r="T54" i="22"/>
  <c r="C55" i="22"/>
  <c r="R55" i="22" s="1"/>
  <c r="U55" i="22" s="1"/>
  <c r="D55" i="22"/>
  <c r="E55" i="22"/>
  <c r="F55" i="22"/>
  <c r="G55" i="22"/>
  <c r="H55" i="22"/>
  <c r="I55" i="22"/>
  <c r="J55" i="22"/>
  <c r="K55" i="22"/>
  <c r="L55" i="22"/>
  <c r="M55" i="22"/>
  <c r="N55" i="22"/>
  <c r="O55" i="22"/>
  <c r="P55" i="22"/>
  <c r="Q55" i="22"/>
  <c r="S55" i="22"/>
  <c r="T55" i="22"/>
  <c r="C56" i="22"/>
  <c r="R56" i="22" s="1"/>
  <c r="U56" i="22" s="1"/>
  <c r="D56" i="22"/>
  <c r="E56" i="22"/>
  <c r="F56" i="22"/>
  <c r="G56" i="22"/>
  <c r="H56" i="22"/>
  <c r="I56" i="22"/>
  <c r="J56" i="22"/>
  <c r="K56" i="22"/>
  <c r="L56" i="22"/>
  <c r="M56" i="22"/>
  <c r="N56" i="22"/>
  <c r="O56" i="22"/>
  <c r="P56" i="22"/>
  <c r="Q56" i="22"/>
  <c r="S56" i="22"/>
  <c r="T56" i="22"/>
  <c r="C57" i="22"/>
  <c r="R57" i="22" s="1"/>
  <c r="U57" i="22" s="1"/>
  <c r="D57" i="22"/>
  <c r="E57" i="22"/>
  <c r="F57" i="22"/>
  <c r="G57" i="22"/>
  <c r="H57" i="22"/>
  <c r="I57" i="22"/>
  <c r="J57" i="22"/>
  <c r="K57" i="22"/>
  <c r="L57" i="22"/>
  <c r="M57" i="22"/>
  <c r="N57" i="22"/>
  <c r="O57" i="22"/>
  <c r="P57" i="22"/>
  <c r="Q57" i="22"/>
  <c r="S57" i="22"/>
  <c r="T57" i="22"/>
  <c r="C58" i="22"/>
  <c r="D58" i="22"/>
  <c r="E58" i="22"/>
  <c r="F58" i="22"/>
  <c r="G58" i="22"/>
  <c r="R58" i="22" s="1"/>
  <c r="U58" i="22" s="1"/>
  <c r="H58" i="22"/>
  <c r="I58" i="22"/>
  <c r="J58" i="22"/>
  <c r="K58" i="22"/>
  <c r="L58" i="22"/>
  <c r="M58" i="22"/>
  <c r="N58" i="22"/>
  <c r="O58" i="22"/>
  <c r="P58" i="22"/>
  <c r="Q58" i="22"/>
  <c r="S58" i="22"/>
  <c r="T58" i="22"/>
  <c r="C59" i="22"/>
  <c r="D59" i="22"/>
  <c r="E59" i="22"/>
  <c r="F59" i="22"/>
  <c r="R59" i="22" s="1"/>
  <c r="U59" i="22" s="1"/>
  <c r="G59" i="22"/>
  <c r="H59" i="22"/>
  <c r="I59" i="22"/>
  <c r="J59" i="22"/>
  <c r="K59" i="22"/>
  <c r="L59" i="22"/>
  <c r="M59" i="22"/>
  <c r="N59" i="22"/>
  <c r="O59" i="22"/>
  <c r="P59" i="22"/>
  <c r="Q59" i="22"/>
  <c r="S59" i="22"/>
  <c r="T59" i="22"/>
  <c r="C60" i="22"/>
  <c r="D60" i="22"/>
  <c r="R60" i="22" s="1"/>
  <c r="U60" i="22" s="1"/>
  <c r="E60" i="22"/>
  <c r="F60" i="22"/>
  <c r="G60" i="22"/>
  <c r="H60" i="22"/>
  <c r="I60" i="22"/>
  <c r="J60" i="22"/>
  <c r="K60" i="22"/>
  <c r="L60" i="22"/>
  <c r="M60" i="22"/>
  <c r="N60" i="22"/>
  <c r="O60" i="22"/>
  <c r="P60" i="22"/>
  <c r="Q60" i="22"/>
  <c r="S60" i="22"/>
  <c r="T60" i="22"/>
  <c r="C61" i="22"/>
  <c r="R61" i="22" s="1"/>
  <c r="U61" i="22" s="1"/>
  <c r="D61" i="22"/>
  <c r="E61" i="22"/>
  <c r="F61" i="22"/>
  <c r="G61" i="22"/>
  <c r="H61" i="22"/>
  <c r="I61" i="22"/>
  <c r="J61" i="22"/>
  <c r="K61" i="22"/>
  <c r="L61" i="22"/>
  <c r="M61" i="22"/>
  <c r="N61" i="22"/>
  <c r="O61" i="22"/>
  <c r="P61" i="22"/>
  <c r="Q61" i="22"/>
  <c r="S61" i="22"/>
  <c r="T61" i="22"/>
  <c r="C62" i="22"/>
  <c r="R62" i="22" s="1"/>
  <c r="U62" i="22" s="1"/>
  <c r="D62" i="22"/>
  <c r="E62" i="22"/>
  <c r="F62" i="22"/>
  <c r="G62" i="22"/>
  <c r="H62" i="22"/>
  <c r="I62" i="22"/>
  <c r="J62" i="22"/>
  <c r="K62" i="22"/>
  <c r="L62" i="22"/>
  <c r="M62" i="22"/>
  <c r="N62" i="22"/>
  <c r="O62" i="22"/>
  <c r="P62" i="22"/>
  <c r="Q62" i="22"/>
  <c r="S62" i="22"/>
  <c r="T62" i="22"/>
  <c r="C63" i="22"/>
  <c r="R63" i="22" s="1"/>
  <c r="U63" i="22" s="1"/>
  <c r="D63" i="22"/>
  <c r="E63" i="22"/>
  <c r="F63" i="22"/>
  <c r="G63" i="22"/>
  <c r="H63" i="22"/>
  <c r="I63" i="22"/>
  <c r="J63" i="22"/>
  <c r="K63" i="22"/>
  <c r="L63" i="22"/>
  <c r="M63" i="22"/>
  <c r="N63" i="22"/>
  <c r="O63" i="22"/>
  <c r="P63" i="22"/>
  <c r="Q63" i="22"/>
  <c r="S63" i="22"/>
  <c r="T63" i="22"/>
  <c r="C64" i="22"/>
  <c r="D64" i="22"/>
  <c r="E64" i="22"/>
  <c r="F64" i="22"/>
  <c r="G64" i="22"/>
  <c r="R64" i="22" s="1"/>
  <c r="U64" i="22" s="1"/>
  <c r="H64" i="22"/>
  <c r="I64" i="22"/>
  <c r="J64" i="22"/>
  <c r="K64" i="22"/>
  <c r="L64" i="22"/>
  <c r="M64" i="22"/>
  <c r="N64" i="22"/>
  <c r="O64" i="22"/>
  <c r="P64" i="22"/>
  <c r="Q64" i="22"/>
  <c r="S64" i="22"/>
  <c r="T64" i="22"/>
  <c r="C65" i="22"/>
  <c r="D65" i="22"/>
  <c r="E65" i="22"/>
  <c r="F65" i="22"/>
  <c r="R65" i="22" s="1"/>
  <c r="U65" i="22" s="1"/>
  <c r="G65" i="22"/>
  <c r="H65" i="22"/>
  <c r="I65" i="22"/>
  <c r="J65" i="22"/>
  <c r="K65" i="22"/>
  <c r="L65" i="22"/>
  <c r="M65" i="22"/>
  <c r="N65" i="22"/>
  <c r="O65" i="22"/>
  <c r="P65" i="22"/>
  <c r="Q65" i="22"/>
  <c r="S65" i="22"/>
  <c r="T65" i="22"/>
  <c r="C66" i="22"/>
  <c r="D66" i="22"/>
  <c r="R66" i="22" s="1"/>
  <c r="U66" i="22" s="1"/>
  <c r="E66" i="22"/>
  <c r="F66" i="22"/>
  <c r="G66" i="22"/>
  <c r="H66" i="22"/>
  <c r="I66" i="22"/>
  <c r="J66" i="22"/>
  <c r="K66" i="22"/>
  <c r="L66" i="22"/>
  <c r="M66" i="22"/>
  <c r="N66" i="22"/>
  <c r="O66" i="22"/>
  <c r="P66" i="22"/>
  <c r="Q66" i="22"/>
  <c r="S66" i="22"/>
  <c r="T66" i="22"/>
  <c r="C67" i="22"/>
  <c r="R67" i="22" s="1"/>
  <c r="U67" i="22" s="1"/>
  <c r="D67" i="22"/>
  <c r="E67" i="22"/>
  <c r="F67" i="22"/>
  <c r="G67" i="22"/>
  <c r="H67" i="22"/>
  <c r="I67" i="22"/>
  <c r="J67" i="22"/>
  <c r="K67" i="22"/>
  <c r="L67" i="22"/>
  <c r="M67" i="22"/>
  <c r="N67" i="22"/>
  <c r="O67" i="22"/>
  <c r="P67" i="22"/>
  <c r="Q67" i="22"/>
  <c r="S67" i="22"/>
  <c r="T67" i="22"/>
  <c r="C68" i="22"/>
  <c r="R68" i="22" s="1"/>
  <c r="U68" i="22" s="1"/>
  <c r="D68" i="22"/>
  <c r="E68" i="22"/>
  <c r="F68" i="22"/>
  <c r="G68" i="22"/>
  <c r="H68" i="22"/>
  <c r="I68" i="22"/>
  <c r="J68" i="22"/>
  <c r="K68" i="22"/>
  <c r="L68" i="22"/>
  <c r="M68" i="22"/>
  <c r="N68" i="22"/>
  <c r="O68" i="22"/>
  <c r="P68" i="22"/>
  <c r="Q68" i="22"/>
  <c r="S68" i="22"/>
  <c r="T68" i="22"/>
  <c r="C69" i="22"/>
  <c r="R69" i="22" s="1"/>
  <c r="U69" i="22" s="1"/>
  <c r="D69" i="22"/>
  <c r="E69" i="22"/>
  <c r="F69" i="22"/>
  <c r="G69" i="22"/>
  <c r="H69" i="22"/>
  <c r="I69" i="22"/>
  <c r="J69" i="22"/>
  <c r="K69" i="22"/>
  <c r="L69" i="22"/>
  <c r="M69" i="22"/>
  <c r="N69" i="22"/>
  <c r="O69" i="22"/>
  <c r="P69" i="22"/>
  <c r="Q69" i="22"/>
  <c r="S69" i="22"/>
  <c r="T69" i="22"/>
  <c r="C70" i="22"/>
  <c r="D70" i="22"/>
  <c r="E70" i="22"/>
  <c r="F70" i="22"/>
  <c r="G70" i="22"/>
  <c r="R70" i="22" s="1"/>
  <c r="U70" i="22" s="1"/>
  <c r="H70" i="22"/>
  <c r="I70" i="22"/>
  <c r="J70" i="22"/>
  <c r="K70" i="22"/>
  <c r="L70" i="22"/>
  <c r="M70" i="22"/>
  <c r="N70" i="22"/>
  <c r="O70" i="22"/>
  <c r="P70" i="22"/>
  <c r="Q70" i="22"/>
  <c r="S70" i="22"/>
  <c r="T70" i="22"/>
  <c r="C71" i="22"/>
  <c r="D71" i="22"/>
  <c r="E71" i="22"/>
  <c r="F71" i="22"/>
  <c r="R71" i="22" s="1"/>
  <c r="U71" i="22" s="1"/>
  <c r="G71" i="22"/>
  <c r="H71" i="22"/>
  <c r="I71" i="22"/>
  <c r="J71" i="22"/>
  <c r="K71" i="22"/>
  <c r="L71" i="22"/>
  <c r="M71" i="22"/>
  <c r="N71" i="22"/>
  <c r="O71" i="22"/>
  <c r="P71" i="22"/>
  <c r="Q71" i="22"/>
  <c r="S71" i="22"/>
  <c r="T71" i="22"/>
  <c r="C72" i="22"/>
  <c r="D72" i="22"/>
  <c r="R72" i="22" s="1"/>
  <c r="U72" i="22" s="1"/>
  <c r="E72" i="22"/>
  <c r="F72" i="22"/>
  <c r="G72" i="22"/>
  <c r="H72" i="22"/>
  <c r="I72" i="22"/>
  <c r="J72" i="22"/>
  <c r="K72" i="22"/>
  <c r="L72" i="22"/>
  <c r="M72" i="22"/>
  <c r="N72" i="22"/>
  <c r="O72" i="22"/>
  <c r="P72" i="22"/>
  <c r="Q72" i="22"/>
  <c r="S72" i="22"/>
  <c r="T72" i="22"/>
  <c r="C73" i="22"/>
  <c r="R73" i="22" s="1"/>
  <c r="U73" i="22" s="1"/>
  <c r="D73" i="22"/>
  <c r="E73" i="22"/>
  <c r="F73" i="22"/>
  <c r="G73" i="22"/>
  <c r="H73" i="22"/>
  <c r="I73" i="22"/>
  <c r="J73" i="22"/>
  <c r="K73" i="22"/>
  <c r="L73" i="22"/>
  <c r="M73" i="22"/>
  <c r="N73" i="22"/>
  <c r="O73" i="22"/>
  <c r="P73" i="22"/>
  <c r="Q73" i="22"/>
  <c r="S73" i="22"/>
  <c r="T73" i="22"/>
  <c r="C74" i="22"/>
  <c r="R74" i="22" s="1"/>
  <c r="U74" i="22" s="1"/>
  <c r="D74" i="22"/>
  <c r="E74" i="22"/>
  <c r="F74" i="22"/>
  <c r="G74" i="22"/>
  <c r="H74" i="22"/>
  <c r="I74" i="22"/>
  <c r="J74" i="22"/>
  <c r="K74" i="22"/>
  <c r="L74" i="22"/>
  <c r="M74" i="22"/>
  <c r="N74" i="22"/>
  <c r="O74" i="22"/>
  <c r="P74" i="22"/>
  <c r="Q74" i="22"/>
  <c r="S74" i="22"/>
  <c r="T74" i="22"/>
  <c r="C75" i="22"/>
  <c r="R75" i="22" s="1"/>
  <c r="U75" i="22" s="1"/>
  <c r="D75" i="22"/>
  <c r="E75" i="22"/>
  <c r="F75" i="22"/>
  <c r="G75" i="22"/>
  <c r="H75" i="22"/>
  <c r="I75" i="22"/>
  <c r="J75" i="22"/>
  <c r="K75" i="22"/>
  <c r="L75" i="22"/>
  <c r="M75" i="22"/>
  <c r="N75" i="22"/>
  <c r="O75" i="22"/>
  <c r="P75" i="22"/>
  <c r="Q75" i="22"/>
  <c r="S75" i="22"/>
  <c r="T75" i="22"/>
  <c r="C76" i="22"/>
  <c r="D76" i="22"/>
  <c r="E76" i="22"/>
  <c r="F76" i="22"/>
  <c r="G76" i="22"/>
  <c r="R76" i="22" s="1"/>
  <c r="U76" i="22" s="1"/>
  <c r="H76" i="22"/>
  <c r="I76" i="22"/>
  <c r="J76" i="22"/>
  <c r="K76" i="22"/>
  <c r="L76" i="22"/>
  <c r="M76" i="22"/>
  <c r="N76" i="22"/>
  <c r="O76" i="22"/>
  <c r="P76" i="22"/>
  <c r="Q76" i="22"/>
  <c r="S76" i="22"/>
  <c r="T76" i="22"/>
  <c r="C77" i="22"/>
  <c r="D77" i="22"/>
  <c r="E77" i="22"/>
  <c r="F77" i="22"/>
  <c r="R77" i="22" s="1"/>
  <c r="U77" i="22" s="1"/>
  <c r="G77" i="22"/>
  <c r="H77" i="22"/>
  <c r="I77" i="22"/>
  <c r="J77" i="22"/>
  <c r="K77" i="22"/>
  <c r="L77" i="22"/>
  <c r="M77" i="22"/>
  <c r="N77" i="22"/>
  <c r="O77" i="22"/>
  <c r="P77" i="22"/>
  <c r="Q77" i="22"/>
  <c r="S77" i="22"/>
  <c r="T77" i="22"/>
  <c r="C78" i="22"/>
  <c r="D78" i="22"/>
  <c r="R78" i="22" s="1"/>
  <c r="U78" i="22" s="1"/>
  <c r="E78" i="22"/>
  <c r="F78" i="22"/>
  <c r="G78" i="22"/>
  <c r="H78" i="22"/>
  <c r="I78" i="22"/>
  <c r="J78" i="22"/>
  <c r="K78" i="22"/>
  <c r="L78" i="22"/>
  <c r="M78" i="22"/>
  <c r="N78" i="22"/>
  <c r="O78" i="22"/>
  <c r="P78" i="22"/>
  <c r="Q78" i="22"/>
  <c r="S78" i="22"/>
  <c r="T78" i="22"/>
  <c r="C79" i="22"/>
  <c r="R79" i="22" s="1"/>
  <c r="U79" i="22" s="1"/>
  <c r="D79" i="22"/>
  <c r="E79" i="22"/>
  <c r="F79" i="22"/>
  <c r="G79" i="22"/>
  <c r="H79" i="22"/>
  <c r="I79" i="22"/>
  <c r="J79" i="22"/>
  <c r="K79" i="22"/>
  <c r="L79" i="22"/>
  <c r="M79" i="22"/>
  <c r="N79" i="22"/>
  <c r="O79" i="22"/>
  <c r="P79" i="22"/>
  <c r="Q79" i="22"/>
  <c r="S79" i="22"/>
  <c r="T79" i="22"/>
  <c r="C80" i="22"/>
  <c r="R80" i="22" s="1"/>
  <c r="U80" i="22" s="1"/>
  <c r="D80" i="22"/>
  <c r="E80" i="22"/>
  <c r="F80" i="22"/>
  <c r="G80" i="22"/>
  <c r="H80" i="22"/>
  <c r="I80" i="22"/>
  <c r="J80" i="22"/>
  <c r="K80" i="22"/>
  <c r="L80" i="22"/>
  <c r="M80" i="22"/>
  <c r="N80" i="22"/>
  <c r="O80" i="22"/>
  <c r="P80" i="22"/>
  <c r="Q80" i="22"/>
  <c r="S80" i="22"/>
  <c r="T80" i="22"/>
  <c r="C81" i="22"/>
  <c r="R81" i="22" s="1"/>
  <c r="U81" i="22" s="1"/>
  <c r="D81" i="22"/>
  <c r="E81" i="22"/>
  <c r="F81" i="22"/>
  <c r="G81" i="22"/>
  <c r="H81" i="22"/>
  <c r="I81" i="22"/>
  <c r="J81" i="22"/>
  <c r="K81" i="22"/>
  <c r="L81" i="22"/>
  <c r="M81" i="22"/>
  <c r="N81" i="22"/>
  <c r="O81" i="22"/>
  <c r="P81" i="22"/>
  <c r="Q81" i="22"/>
  <c r="S81" i="22"/>
  <c r="T81" i="22"/>
  <c r="C82" i="22"/>
  <c r="D82" i="22"/>
  <c r="E82" i="22"/>
  <c r="F82" i="22"/>
  <c r="G82" i="22"/>
  <c r="R82" i="22" s="1"/>
  <c r="U82" i="22" s="1"/>
  <c r="H82" i="22"/>
  <c r="I82" i="22"/>
  <c r="J82" i="22"/>
  <c r="K82" i="22"/>
  <c r="L82" i="22"/>
  <c r="M82" i="22"/>
  <c r="N82" i="22"/>
  <c r="O82" i="22"/>
  <c r="P82" i="22"/>
  <c r="Q82" i="22"/>
  <c r="S82" i="22"/>
  <c r="T82" i="22"/>
  <c r="C83" i="22"/>
  <c r="D83" i="22"/>
  <c r="E83" i="22"/>
  <c r="F83" i="22"/>
  <c r="G83" i="22"/>
  <c r="H83" i="22"/>
  <c r="I83" i="22"/>
  <c r="J83" i="22"/>
  <c r="K83" i="22"/>
  <c r="L83" i="22"/>
  <c r="R83" i="22" s="1"/>
  <c r="U83" i="22" s="1"/>
  <c r="M83" i="22"/>
  <c r="N83" i="22"/>
  <c r="O83" i="22"/>
  <c r="P83" i="22"/>
  <c r="Q83" i="22"/>
  <c r="S83" i="22"/>
  <c r="T83" i="22"/>
  <c r="C84" i="22"/>
  <c r="D84" i="22"/>
  <c r="R84" i="22" s="1"/>
  <c r="U84" i="22" s="1"/>
  <c r="E84" i="22"/>
  <c r="F84" i="22"/>
  <c r="G84" i="22"/>
  <c r="H84" i="22"/>
  <c r="I84" i="22"/>
  <c r="J84" i="22"/>
  <c r="K84" i="22"/>
  <c r="L84" i="22"/>
  <c r="M84" i="22"/>
  <c r="N84" i="22"/>
  <c r="O84" i="22"/>
  <c r="P84" i="22"/>
  <c r="Q84" i="22"/>
  <c r="S84" i="22"/>
  <c r="T84" i="22"/>
  <c r="C85" i="22"/>
  <c r="R85" i="22" s="1"/>
  <c r="U85" i="22" s="1"/>
  <c r="D85" i="22"/>
  <c r="E85" i="22"/>
  <c r="F85" i="22"/>
  <c r="G85" i="22"/>
  <c r="H85" i="22"/>
  <c r="I85" i="22"/>
  <c r="J85" i="22"/>
  <c r="K85" i="22"/>
  <c r="L85" i="22"/>
  <c r="M85" i="22"/>
  <c r="N85" i="22"/>
  <c r="O85" i="22"/>
  <c r="P85" i="22"/>
  <c r="Q85" i="22"/>
  <c r="S85" i="22"/>
  <c r="T85" i="22"/>
  <c r="C3" i="40"/>
  <c r="D3" i="40"/>
  <c r="E3" i="40"/>
  <c r="F3" i="40"/>
  <c r="G3" i="40"/>
  <c r="H3" i="40"/>
  <c r="I3" i="40"/>
  <c r="J3" i="40"/>
  <c r="K3" i="40"/>
  <c r="L3" i="40"/>
  <c r="M3" i="40"/>
  <c r="N3" i="40"/>
  <c r="O3" i="40"/>
  <c r="P3" i="40"/>
  <c r="Q3" i="40"/>
  <c r="T3" i="40"/>
  <c r="U3" i="40"/>
  <c r="V3" i="40"/>
  <c r="R3" i="40" s="1"/>
  <c r="W3" i="40"/>
  <c r="C4" i="40"/>
  <c r="D4" i="40"/>
  <c r="E4" i="40"/>
  <c r="F4" i="40"/>
  <c r="G4" i="40"/>
  <c r="H4" i="40"/>
  <c r="I4" i="40"/>
  <c r="J4" i="40"/>
  <c r="K4" i="40"/>
  <c r="L4" i="40"/>
  <c r="M4" i="40"/>
  <c r="N4" i="40"/>
  <c r="O4" i="40"/>
  <c r="P4" i="40"/>
  <c r="Q4" i="40"/>
  <c r="T4" i="40"/>
  <c r="U4" i="40"/>
  <c r="V4" i="40"/>
  <c r="R4" i="40" s="1"/>
  <c r="S4" i="40" s="1"/>
  <c r="X4" i="40" s="1"/>
  <c r="W4" i="40"/>
  <c r="C5" i="40"/>
  <c r="S5" i="40" s="1"/>
  <c r="X5" i="40" s="1"/>
  <c r="D5" i="40"/>
  <c r="E5" i="40"/>
  <c r="F5" i="40"/>
  <c r="G5" i="40"/>
  <c r="H5" i="40"/>
  <c r="I5" i="40"/>
  <c r="J5" i="40"/>
  <c r="K5" i="40"/>
  <c r="L5" i="40"/>
  <c r="M5" i="40"/>
  <c r="N5" i="40"/>
  <c r="O5" i="40"/>
  <c r="P5" i="40"/>
  <c r="Q5" i="40"/>
  <c r="R5" i="40"/>
  <c r="T5" i="40"/>
  <c r="U5" i="40"/>
  <c r="V5" i="40"/>
  <c r="W5" i="40"/>
  <c r="C6" i="40"/>
  <c r="D6" i="40"/>
  <c r="S6" i="40" s="1"/>
  <c r="X6" i="40" s="1"/>
  <c r="E6" i="40"/>
  <c r="F6" i="40"/>
  <c r="G6" i="40"/>
  <c r="H6" i="40"/>
  <c r="I6" i="40"/>
  <c r="J6" i="40"/>
  <c r="K6" i="40"/>
  <c r="L6" i="40"/>
  <c r="M6" i="40"/>
  <c r="N6" i="40"/>
  <c r="O6" i="40"/>
  <c r="P6" i="40"/>
  <c r="Q6" i="40"/>
  <c r="T6" i="40"/>
  <c r="U6" i="40"/>
  <c r="V6" i="40"/>
  <c r="R6" i="40" s="1"/>
  <c r="W6" i="40"/>
  <c r="C7" i="40"/>
  <c r="D7" i="40"/>
  <c r="E7" i="40"/>
  <c r="F7" i="40"/>
  <c r="G7" i="40"/>
  <c r="H7" i="40"/>
  <c r="I7" i="40"/>
  <c r="J7" i="40"/>
  <c r="K7" i="40"/>
  <c r="L7" i="40"/>
  <c r="M7" i="40"/>
  <c r="N7" i="40"/>
  <c r="O7" i="40"/>
  <c r="P7" i="40"/>
  <c r="Q7" i="40"/>
  <c r="T7" i="40"/>
  <c r="U7" i="40"/>
  <c r="V7" i="40"/>
  <c r="R7" i="40" s="1"/>
  <c r="S7" i="40" s="1"/>
  <c r="X7" i="40" s="1"/>
  <c r="W7" i="40"/>
  <c r="C8" i="40"/>
  <c r="S8" i="40" s="1"/>
  <c r="X8" i="40" s="1"/>
  <c r="D8" i="40"/>
  <c r="E8" i="40"/>
  <c r="F8" i="40"/>
  <c r="G8" i="40"/>
  <c r="H8" i="40"/>
  <c r="I8" i="40"/>
  <c r="J8" i="40"/>
  <c r="K8" i="40"/>
  <c r="L8" i="40"/>
  <c r="M8" i="40"/>
  <c r="N8" i="40"/>
  <c r="O8" i="40"/>
  <c r="P8" i="40"/>
  <c r="Q8" i="40"/>
  <c r="R8" i="40"/>
  <c r="T8" i="40"/>
  <c r="U8" i="40"/>
  <c r="V8" i="40"/>
  <c r="W8" i="40"/>
  <c r="C9" i="40"/>
  <c r="D9" i="40"/>
  <c r="S9" i="40" s="1"/>
  <c r="X9" i="40" s="1"/>
  <c r="E9" i="40"/>
  <c r="F9" i="40"/>
  <c r="G9" i="40"/>
  <c r="H9" i="40"/>
  <c r="I9" i="40"/>
  <c r="J9" i="40"/>
  <c r="K9" i="40"/>
  <c r="L9" i="40"/>
  <c r="M9" i="40"/>
  <c r="N9" i="40"/>
  <c r="O9" i="40"/>
  <c r="P9" i="40"/>
  <c r="Q9" i="40"/>
  <c r="T9" i="40"/>
  <c r="U9" i="40"/>
  <c r="V9" i="40"/>
  <c r="R9" i="40" s="1"/>
  <c r="W9" i="40"/>
  <c r="C10" i="40"/>
  <c r="D10" i="40"/>
  <c r="E10" i="40"/>
  <c r="F10" i="40"/>
  <c r="G10" i="40"/>
  <c r="H10" i="40"/>
  <c r="I10" i="40"/>
  <c r="J10" i="40"/>
  <c r="K10" i="40"/>
  <c r="L10" i="40"/>
  <c r="M10" i="40"/>
  <c r="N10" i="40"/>
  <c r="O10" i="40"/>
  <c r="P10" i="40"/>
  <c r="Q10" i="40"/>
  <c r="T10" i="40"/>
  <c r="U10" i="40"/>
  <c r="V10" i="40"/>
  <c r="R10" i="40" s="1"/>
  <c r="S10" i="40" s="1"/>
  <c r="X10" i="40" s="1"/>
  <c r="W10" i="40"/>
  <c r="C11" i="40"/>
  <c r="S11" i="40" s="1"/>
  <c r="X11" i="40" s="1"/>
  <c r="D11" i="40"/>
  <c r="E11" i="40"/>
  <c r="F11" i="40"/>
  <c r="G11" i="40"/>
  <c r="H11" i="40"/>
  <c r="I11" i="40"/>
  <c r="J11" i="40"/>
  <c r="K11" i="40"/>
  <c r="L11" i="40"/>
  <c r="M11" i="40"/>
  <c r="N11" i="40"/>
  <c r="O11" i="40"/>
  <c r="P11" i="40"/>
  <c r="Q11" i="40"/>
  <c r="R11" i="40"/>
  <c r="T11" i="40"/>
  <c r="U11" i="40"/>
  <c r="V11" i="40"/>
  <c r="W11" i="40"/>
  <c r="C12" i="40"/>
  <c r="D12" i="40"/>
  <c r="E12" i="40"/>
  <c r="F12" i="40"/>
  <c r="G12" i="40"/>
  <c r="H12" i="40"/>
  <c r="I12" i="40"/>
  <c r="J12" i="40"/>
  <c r="K12" i="40"/>
  <c r="L12" i="40"/>
  <c r="M12" i="40"/>
  <c r="N12" i="40"/>
  <c r="O12" i="40"/>
  <c r="P12" i="40"/>
  <c r="Q12" i="40"/>
  <c r="T12" i="40"/>
  <c r="U12" i="40"/>
  <c r="V12" i="40"/>
  <c r="R12" i="40" s="1"/>
  <c r="W12" i="40"/>
  <c r="C13" i="40"/>
  <c r="D13" i="40"/>
  <c r="E13" i="40"/>
  <c r="F13" i="40"/>
  <c r="G13" i="40"/>
  <c r="H13" i="40"/>
  <c r="I13" i="40"/>
  <c r="J13" i="40"/>
  <c r="K13" i="40"/>
  <c r="L13" i="40"/>
  <c r="M13" i="40"/>
  <c r="N13" i="40"/>
  <c r="O13" i="40"/>
  <c r="P13" i="40"/>
  <c r="Q13" i="40"/>
  <c r="T13" i="40"/>
  <c r="U13" i="40"/>
  <c r="V13" i="40"/>
  <c r="R13" i="40" s="1"/>
  <c r="S13" i="40" s="1"/>
  <c r="X13" i="40" s="1"/>
  <c r="W13" i="40"/>
  <c r="C14" i="40"/>
  <c r="S14" i="40" s="1"/>
  <c r="X14" i="40" s="1"/>
  <c r="D14" i="40"/>
  <c r="E14" i="40"/>
  <c r="F14" i="40"/>
  <c r="G14" i="40"/>
  <c r="H14" i="40"/>
  <c r="I14" i="40"/>
  <c r="J14" i="40"/>
  <c r="K14" i="40"/>
  <c r="L14" i="40"/>
  <c r="M14" i="40"/>
  <c r="N14" i="40"/>
  <c r="O14" i="40"/>
  <c r="P14" i="40"/>
  <c r="Q14" i="40"/>
  <c r="R14" i="40"/>
  <c r="T14" i="40"/>
  <c r="U14" i="40"/>
  <c r="V14" i="40"/>
  <c r="W14" i="40"/>
  <c r="C15" i="40"/>
  <c r="S15" i="40" s="1"/>
  <c r="X15" i="40" s="1"/>
  <c r="D15" i="40"/>
  <c r="E15" i="40"/>
  <c r="F15" i="40"/>
  <c r="G15" i="40"/>
  <c r="H15" i="40"/>
  <c r="I15" i="40"/>
  <c r="J15" i="40"/>
  <c r="K15" i="40"/>
  <c r="L15" i="40"/>
  <c r="M15" i="40"/>
  <c r="N15" i="40"/>
  <c r="O15" i="40"/>
  <c r="P15" i="40"/>
  <c r="Q15" i="40"/>
  <c r="T15" i="40"/>
  <c r="U15" i="40"/>
  <c r="V15" i="40"/>
  <c r="R15" i="40" s="1"/>
  <c r="W15" i="40"/>
  <c r="C16" i="40"/>
  <c r="D16" i="40"/>
  <c r="E16" i="40"/>
  <c r="F16" i="40"/>
  <c r="G16" i="40"/>
  <c r="H16" i="40"/>
  <c r="I16" i="40"/>
  <c r="J16" i="40"/>
  <c r="K16" i="40"/>
  <c r="L16" i="40"/>
  <c r="M16" i="40"/>
  <c r="N16" i="40"/>
  <c r="O16" i="40"/>
  <c r="P16" i="40"/>
  <c r="Q16" i="40"/>
  <c r="T16" i="40"/>
  <c r="U16" i="40"/>
  <c r="V16" i="40"/>
  <c r="R16" i="40" s="1"/>
  <c r="W16" i="40"/>
  <c r="C17" i="40"/>
  <c r="S17" i="40" s="1"/>
  <c r="X17" i="40" s="1"/>
  <c r="D17" i="40"/>
  <c r="E17" i="40"/>
  <c r="F17" i="40"/>
  <c r="G17" i="40"/>
  <c r="H17" i="40"/>
  <c r="I17" i="40"/>
  <c r="J17" i="40"/>
  <c r="K17" i="40"/>
  <c r="L17" i="40"/>
  <c r="M17" i="40"/>
  <c r="N17" i="40"/>
  <c r="O17" i="40"/>
  <c r="P17" i="40"/>
  <c r="Q17" i="40"/>
  <c r="R17" i="40"/>
  <c r="T17" i="40"/>
  <c r="U17" i="40"/>
  <c r="V17" i="40"/>
  <c r="W17" i="40"/>
  <c r="C18" i="40"/>
  <c r="S18" i="40" s="1"/>
  <c r="X18" i="40" s="1"/>
  <c r="D18" i="40"/>
  <c r="E18" i="40"/>
  <c r="F18" i="40"/>
  <c r="G18" i="40"/>
  <c r="H18" i="40"/>
  <c r="I18" i="40"/>
  <c r="J18" i="40"/>
  <c r="K18" i="40"/>
  <c r="L18" i="40"/>
  <c r="M18" i="40"/>
  <c r="N18" i="40"/>
  <c r="O18" i="40"/>
  <c r="P18" i="40"/>
  <c r="Q18" i="40"/>
  <c r="T18" i="40"/>
  <c r="U18" i="40"/>
  <c r="V18" i="40"/>
  <c r="R18" i="40" s="1"/>
  <c r="W18" i="40"/>
  <c r="C19" i="40"/>
  <c r="D19" i="40"/>
  <c r="E19" i="40"/>
  <c r="F19" i="40"/>
  <c r="G19" i="40"/>
  <c r="H19" i="40"/>
  <c r="I19" i="40"/>
  <c r="J19" i="40"/>
  <c r="K19" i="40"/>
  <c r="L19" i="40"/>
  <c r="M19" i="40"/>
  <c r="N19" i="40"/>
  <c r="O19" i="40"/>
  <c r="P19" i="40"/>
  <c r="Q19" i="40"/>
  <c r="T19" i="40"/>
  <c r="U19" i="40"/>
  <c r="V19" i="40"/>
  <c r="R19" i="40" s="1"/>
  <c r="W19" i="40"/>
  <c r="C20" i="40"/>
  <c r="S20" i="40" s="1"/>
  <c r="X20" i="40" s="1"/>
  <c r="D20" i="40"/>
  <c r="E20" i="40"/>
  <c r="F20" i="40"/>
  <c r="G20" i="40"/>
  <c r="H20" i="40"/>
  <c r="I20" i="40"/>
  <c r="J20" i="40"/>
  <c r="K20" i="40"/>
  <c r="L20" i="40"/>
  <c r="M20" i="40"/>
  <c r="N20" i="40"/>
  <c r="O20" i="40"/>
  <c r="P20" i="40"/>
  <c r="Q20" i="40"/>
  <c r="R20" i="40"/>
  <c r="T20" i="40"/>
  <c r="U20" i="40"/>
  <c r="V20" i="40"/>
  <c r="W20" i="40"/>
  <c r="C21" i="40"/>
  <c r="D21" i="40"/>
  <c r="E21" i="40"/>
  <c r="F21" i="40"/>
  <c r="G21" i="40"/>
  <c r="H21" i="40"/>
  <c r="I21" i="40"/>
  <c r="J21" i="40"/>
  <c r="K21" i="40"/>
  <c r="L21" i="40"/>
  <c r="M21" i="40"/>
  <c r="N21" i="40"/>
  <c r="O21" i="40"/>
  <c r="P21" i="40"/>
  <c r="Q21" i="40"/>
  <c r="T21" i="40"/>
  <c r="U21" i="40"/>
  <c r="V21" i="40"/>
  <c r="R21" i="40" s="1"/>
  <c r="W21" i="40"/>
  <c r="C3" i="8"/>
  <c r="D3" i="8"/>
  <c r="E3" i="8"/>
  <c r="F3" i="8"/>
  <c r="G3" i="8"/>
  <c r="H3" i="8"/>
  <c r="I3" i="8"/>
  <c r="J3" i="8"/>
  <c r="K3" i="8"/>
  <c r="L3" i="8"/>
  <c r="M3" i="8"/>
  <c r="N3" i="8"/>
  <c r="O3" i="8"/>
  <c r="P3" i="8"/>
  <c r="Q3" i="8"/>
  <c r="T3" i="8"/>
  <c r="U3" i="8"/>
  <c r="V3" i="8"/>
  <c r="R3" i="8" s="1"/>
  <c r="W3" i="8"/>
  <c r="C4" i="8"/>
  <c r="S4" i="8" s="1"/>
  <c r="X4" i="8" s="1"/>
  <c r="D4" i="8"/>
  <c r="E4" i="8"/>
  <c r="F4" i="8"/>
  <c r="G4" i="8"/>
  <c r="H4" i="8"/>
  <c r="I4" i="8"/>
  <c r="J4" i="8"/>
  <c r="K4" i="8"/>
  <c r="L4" i="8"/>
  <c r="M4" i="8"/>
  <c r="N4" i="8"/>
  <c r="O4" i="8"/>
  <c r="P4" i="8"/>
  <c r="Q4" i="8"/>
  <c r="T4" i="8"/>
  <c r="U4" i="8"/>
  <c r="V4" i="8"/>
  <c r="R4" i="8" s="1"/>
  <c r="W4" i="8"/>
  <c r="C5" i="8"/>
  <c r="S5" i="8" s="1"/>
  <c r="X5" i="8" s="1"/>
  <c r="D5" i="8"/>
  <c r="E5" i="8"/>
  <c r="F5" i="8"/>
  <c r="G5" i="8"/>
  <c r="H5" i="8"/>
  <c r="I5" i="8"/>
  <c r="J5" i="8"/>
  <c r="K5" i="8"/>
  <c r="L5" i="8"/>
  <c r="M5" i="8"/>
  <c r="N5" i="8"/>
  <c r="O5" i="8"/>
  <c r="P5" i="8"/>
  <c r="Q5" i="8"/>
  <c r="R5" i="8"/>
  <c r="T5" i="8"/>
  <c r="U5" i="8"/>
  <c r="V5" i="8"/>
  <c r="W5" i="8"/>
  <c r="C6" i="8"/>
  <c r="D6" i="8"/>
  <c r="E6" i="8"/>
  <c r="F6" i="8"/>
  <c r="G6" i="8"/>
  <c r="H6" i="8"/>
  <c r="S6" i="8" s="1"/>
  <c r="X6" i="8" s="1"/>
  <c r="I6" i="8"/>
  <c r="J6" i="8"/>
  <c r="K6" i="8"/>
  <c r="L6" i="8"/>
  <c r="M6" i="8"/>
  <c r="N6" i="8"/>
  <c r="O6" i="8"/>
  <c r="P6" i="8"/>
  <c r="Q6" i="8"/>
  <c r="R6" i="8"/>
  <c r="T6" i="8"/>
  <c r="U6" i="8"/>
  <c r="V6" i="8"/>
  <c r="W6" i="8"/>
  <c r="C7" i="8"/>
  <c r="D7" i="8"/>
  <c r="E7" i="8"/>
  <c r="F7" i="8"/>
  <c r="G7" i="8"/>
  <c r="H7" i="8"/>
  <c r="I7" i="8"/>
  <c r="J7" i="8"/>
  <c r="K7" i="8"/>
  <c r="L7" i="8"/>
  <c r="M7" i="8"/>
  <c r="N7" i="8"/>
  <c r="O7" i="8"/>
  <c r="P7" i="8"/>
  <c r="Q7" i="8"/>
  <c r="T7" i="8"/>
  <c r="U7" i="8"/>
  <c r="V7" i="8"/>
  <c r="R7" i="8" s="1"/>
  <c r="W7" i="8"/>
  <c r="C8" i="8"/>
  <c r="S8" i="8" s="1"/>
  <c r="X8" i="8" s="1"/>
  <c r="D8" i="8"/>
  <c r="E8" i="8"/>
  <c r="F8" i="8"/>
  <c r="G8" i="8"/>
  <c r="H8" i="8"/>
  <c r="I8" i="8"/>
  <c r="J8" i="8"/>
  <c r="K8" i="8"/>
  <c r="L8" i="8"/>
  <c r="M8" i="8"/>
  <c r="N8" i="8"/>
  <c r="O8" i="8"/>
  <c r="P8" i="8"/>
  <c r="Q8" i="8"/>
  <c r="R8" i="8"/>
  <c r="T8" i="8"/>
  <c r="U8" i="8"/>
  <c r="V8" i="8"/>
  <c r="W8" i="8"/>
  <c r="C9" i="8"/>
  <c r="D9" i="8"/>
  <c r="E9" i="8"/>
  <c r="F9" i="8"/>
  <c r="G9" i="8"/>
  <c r="H9" i="8"/>
  <c r="I9" i="8"/>
  <c r="J9" i="8"/>
  <c r="K9" i="8"/>
  <c r="L9" i="8"/>
  <c r="M9" i="8"/>
  <c r="N9" i="8"/>
  <c r="O9" i="8"/>
  <c r="P9" i="8"/>
  <c r="Q9" i="8"/>
  <c r="T9" i="8"/>
  <c r="U9" i="8"/>
  <c r="V9" i="8"/>
  <c r="R9" i="8" s="1"/>
  <c r="W9" i="8"/>
  <c r="C10" i="8"/>
  <c r="S10" i="8" s="1"/>
  <c r="X10" i="8" s="1"/>
  <c r="D10" i="8"/>
  <c r="E10" i="8"/>
  <c r="F10" i="8"/>
  <c r="G10" i="8"/>
  <c r="H10" i="8"/>
  <c r="I10" i="8"/>
  <c r="J10" i="8"/>
  <c r="K10" i="8"/>
  <c r="L10" i="8"/>
  <c r="M10" i="8"/>
  <c r="N10" i="8"/>
  <c r="O10" i="8"/>
  <c r="P10" i="8"/>
  <c r="Q10" i="8"/>
  <c r="T10" i="8"/>
  <c r="U10" i="8"/>
  <c r="V10" i="8"/>
  <c r="R10" i="8" s="1"/>
  <c r="W10" i="8"/>
  <c r="C11" i="8"/>
  <c r="S11" i="8" s="1"/>
  <c r="X11" i="8" s="1"/>
  <c r="D11" i="8"/>
  <c r="E11" i="8"/>
  <c r="F11" i="8"/>
  <c r="G11" i="8"/>
  <c r="H11" i="8"/>
  <c r="I11" i="8"/>
  <c r="J11" i="8"/>
  <c r="K11" i="8"/>
  <c r="L11" i="8"/>
  <c r="M11" i="8"/>
  <c r="N11" i="8"/>
  <c r="O11" i="8"/>
  <c r="P11" i="8"/>
  <c r="Q11" i="8"/>
  <c r="R11" i="8"/>
  <c r="T11" i="8"/>
  <c r="U11" i="8"/>
  <c r="V11" i="8"/>
  <c r="W11" i="8"/>
  <c r="C12" i="8"/>
  <c r="D12" i="8"/>
  <c r="E12" i="8"/>
  <c r="F12" i="8"/>
  <c r="G12" i="8"/>
  <c r="H12" i="8"/>
  <c r="I12" i="8"/>
  <c r="J12" i="8"/>
  <c r="K12" i="8"/>
  <c r="L12" i="8"/>
  <c r="M12" i="8"/>
  <c r="N12" i="8"/>
  <c r="O12" i="8"/>
  <c r="P12" i="8"/>
  <c r="Q12" i="8"/>
  <c r="T12" i="8"/>
  <c r="U12" i="8"/>
  <c r="V12" i="8"/>
  <c r="R12" i="8" s="1"/>
  <c r="W12" i="8"/>
  <c r="C13" i="8"/>
  <c r="S13" i="8" s="1"/>
  <c r="X13" i="8" s="1"/>
  <c r="D13" i="8"/>
  <c r="E13" i="8"/>
  <c r="F13" i="8"/>
  <c r="G13" i="8"/>
  <c r="H13" i="8"/>
  <c r="I13" i="8"/>
  <c r="J13" i="8"/>
  <c r="K13" i="8"/>
  <c r="L13" i="8"/>
  <c r="M13" i="8"/>
  <c r="N13" i="8"/>
  <c r="O13" i="8"/>
  <c r="P13" i="8"/>
  <c r="Q13" i="8"/>
  <c r="T13" i="8"/>
  <c r="U13" i="8"/>
  <c r="V13" i="8"/>
  <c r="R13" i="8" s="1"/>
  <c r="W13" i="8"/>
  <c r="C14" i="8"/>
  <c r="S14" i="8" s="1"/>
  <c r="X14" i="8" s="1"/>
  <c r="D14" i="8"/>
  <c r="E14" i="8"/>
  <c r="F14" i="8"/>
  <c r="G14" i="8"/>
  <c r="H14" i="8"/>
  <c r="I14" i="8"/>
  <c r="J14" i="8"/>
  <c r="K14" i="8"/>
  <c r="L14" i="8"/>
  <c r="M14" i="8"/>
  <c r="N14" i="8"/>
  <c r="O14" i="8"/>
  <c r="P14" i="8"/>
  <c r="Q14" i="8"/>
  <c r="R14" i="8"/>
  <c r="T14" i="8"/>
  <c r="U14" i="8"/>
  <c r="V14" i="8"/>
  <c r="W14" i="8"/>
  <c r="C15" i="8"/>
  <c r="D15" i="8"/>
  <c r="E15" i="8"/>
  <c r="F15" i="8"/>
  <c r="G15" i="8"/>
  <c r="H15" i="8"/>
  <c r="I15" i="8"/>
  <c r="J15" i="8"/>
  <c r="K15" i="8"/>
  <c r="L15" i="8"/>
  <c r="M15" i="8"/>
  <c r="N15" i="8"/>
  <c r="O15" i="8"/>
  <c r="P15" i="8"/>
  <c r="Q15" i="8"/>
  <c r="T15" i="8"/>
  <c r="U15" i="8"/>
  <c r="V15" i="8"/>
  <c r="R15" i="8" s="1"/>
  <c r="W15" i="8"/>
  <c r="C16" i="8"/>
  <c r="D16" i="8"/>
  <c r="E16" i="8"/>
  <c r="F16" i="8"/>
  <c r="G16" i="8"/>
  <c r="H16" i="8"/>
  <c r="I16" i="8"/>
  <c r="J16" i="8"/>
  <c r="K16" i="8"/>
  <c r="L16" i="8"/>
  <c r="M16" i="8"/>
  <c r="N16" i="8"/>
  <c r="O16" i="8"/>
  <c r="P16" i="8"/>
  <c r="Q16" i="8"/>
  <c r="T16" i="8"/>
  <c r="U16" i="8"/>
  <c r="V16" i="8"/>
  <c r="R16" i="8" s="1"/>
  <c r="W16" i="8"/>
  <c r="C17" i="8"/>
  <c r="S17" i="8" s="1"/>
  <c r="X17" i="8" s="1"/>
  <c r="D17" i="8"/>
  <c r="E17" i="8"/>
  <c r="F17" i="8"/>
  <c r="G17" i="8"/>
  <c r="H17" i="8"/>
  <c r="I17" i="8"/>
  <c r="J17" i="8"/>
  <c r="K17" i="8"/>
  <c r="L17" i="8"/>
  <c r="M17" i="8"/>
  <c r="N17" i="8"/>
  <c r="O17" i="8"/>
  <c r="P17" i="8"/>
  <c r="Q17" i="8"/>
  <c r="R17" i="8"/>
  <c r="T17" i="8"/>
  <c r="U17" i="8"/>
  <c r="V17" i="8"/>
  <c r="W17" i="8"/>
  <c r="C18" i="8"/>
  <c r="D18" i="8"/>
  <c r="E18" i="8"/>
  <c r="F18" i="8"/>
  <c r="G18" i="8"/>
  <c r="H18" i="8"/>
  <c r="I18" i="8"/>
  <c r="J18" i="8"/>
  <c r="K18" i="8"/>
  <c r="L18" i="8"/>
  <c r="M18" i="8"/>
  <c r="N18" i="8"/>
  <c r="O18" i="8"/>
  <c r="P18" i="8"/>
  <c r="Q18" i="8"/>
  <c r="T18" i="8"/>
  <c r="U18" i="8"/>
  <c r="V18" i="8"/>
  <c r="R18" i="8" s="1"/>
  <c r="W18" i="8"/>
  <c r="C19" i="8"/>
  <c r="S19" i="8" s="1"/>
  <c r="X19" i="8" s="1"/>
  <c r="D19" i="8"/>
  <c r="E19" i="8"/>
  <c r="F19" i="8"/>
  <c r="G19" i="8"/>
  <c r="H19" i="8"/>
  <c r="I19" i="8"/>
  <c r="J19" i="8"/>
  <c r="K19" i="8"/>
  <c r="L19" i="8"/>
  <c r="M19" i="8"/>
  <c r="N19" i="8"/>
  <c r="O19" i="8"/>
  <c r="P19" i="8"/>
  <c r="Q19" i="8"/>
  <c r="T19" i="8"/>
  <c r="U19" i="8"/>
  <c r="V19" i="8"/>
  <c r="R19" i="8" s="1"/>
  <c r="W19" i="8"/>
  <c r="C20" i="8"/>
  <c r="D20" i="8"/>
  <c r="E20" i="8"/>
  <c r="S20" i="8" s="1"/>
  <c r="X20" i="8" s="1"/>
  <c r="F20" i="8"/>
  <c r="G20" i="8"/>
  <c r="H20" i="8"/>
  <c r="I20" i="8"/>
  <c r="J20" i="8"/>
  <c r="K20" i="8"/>
  <c r="L20" i="8"/>
  <c r="M20" i="8"/>
  <c r="N20" i="8"/>
  <c r="O20" i="8"/>
  <c r="P20" i="8"/>
  <c r="Q20" i="8"/>
  <c r="R20" i="8"/>
  <c r="T20" i="8"/>
  <c r="U20" i="8"/>
  <c r="V20" i="8"/>
  <c r="W20" i="8"/>
  <c r="C21" i="8"/>
  <c r="D21" i="8"/>
  <c r="E21" i="8"/>
  <c r="F21" i="8"/>
  <c r="G21" i="8"/>
  <c r="S21" i="8" s="1"/>
  <c r="X21" i="8" s="1"/>
  <c r="H21" i="8"/>
  <c r="I21" i="8"/>
  <c r="J21" i="8"/>
  <c r="K21" i="8"/>
  <c r="L21" i="8"/>
  <c r="M21" i="8"/>
  <c r="N21" i="8"/>
  <c r="O21" i="8"/>
  <c r="P21" i="8"/>
  <c r="Q21" i="8"/>
  <c r="T21" i="8"/>
  <c r="U21" i="8"/>
  <c r="V21" i="8"/>
  <c r="R21" i="8" s="1"/>
  <c r="W21" i="8"/>
  <c r="V2" i="8"/>
  <c r="U2" i="8"/>
  <c r="T2" i="8"/>
  <c r="R935" i="4"/>
  <c r="S3" i="40" l="1"/>
  <c r="X3" i="40" s="1"/>
  <c r="S16" i="40"/>
  <c r="X16" i="40" s="1"/>
  <c r="S19" i="40"/>
  <c r="X19" i="40" s="1"/>
  <c r="S12" i="40"/>
  <c r="X12" i="40" s="1"/>
  <c r="S21" i="40"/>
  <c r="X21" i="40" s="1"/>
  <c r="S15" i="8"/>
  <c r="X15" i="8" s="1"/>
  <c r="S18" i="8"/>
  <c r="X18" i="8" s="1"/>
  <c r="S3" i="8"/>
  <c r="X3" i="8" s="1"/>
  <c r="S9" i="8"/>
  <c r="X9" i="8" s="1"/>
  <c r="S16" i="8"/>
  <c r="X16" i="8" s="1"/>
  <c r="S12" i="8"/>
  <c r="X12" i="8" s="1"/>
  <c r="S7" i="8"/>
  <c r="X7" i="8" s="1"/>
  <c r="T3" i="41"/>
  <c r="U3" i="41"/>
  <c r="W3" i="41"/>
  <c r="Y3" i="41"/>
  <c r="Q4" i="41"/>
  <c r="T4" i="41"/>
  <c r="U4" i="41"/>
  <c r="W4" i="41"/>
  <c r="Y4" i="41"/>
  <c r="T5" i="41"/>
  <c r="U5" i="41"/>
  <c r="W5" i="41"/>
  <c r="Y5" i="41"/>
  <c r="T6" i="41"/>
  <c r="U6" i="41"/>
  <c r="W6" i="41"/>
  <c r="Y6" i="41"/>
  <c r="T7" i="41"/>
  <c r="U7" i="41"/>
  <c r="W7" i="41"/>
  <c r="Y7" i="41"/>
  <c r="C8" i="41"/>
  <c r="T8" i="41"/>
  <c r="U8" i="41"/>
  <c r="W8" i="41"/>
  <c r="Y8" i="41"/>
  <c r="T9" i="41"/>
  <c r="U9" i="41"/>
  <c r="W9" i="41"/>
  <c r="Y9" i="41"/>
  <c r="T10" i="41"/>
  <c r="U10" i="41"/>
  <c r="W10" i="41"/>
  <c r="Y10" i="41"/>
  <c r="C11" i="41"/>
  <c r="P11" i="41"/>
  <c r="T11" i="41"/>
  <c r="U11" i="41"/>
  <c r="W11" i="41"/>
  <c r="Y11" i="41"/>
  <c r="D12" i="41"/>
  <c r="T12" i="41"/>
  <c r="U12" i="41"/>
  <c r="W12" i="41"/>
  <c r="Y12" i="41"/>
  <c r="P13" i="41"/>
  <c r="Q13" i="41"/>
  <c r="T13" i="41"/>
  <c r="U13" i="41"/>
  <c r="W13" i="41"/>
  <c r="Y13" i="41"/>
  <c r="T14" i="41"/>
  <c r="U14" i="41"/>
  <c r="W14" i="41"/>
  <c r="Y14" i="41"/>
  <c r="T15" i="41"/>
  <c r="U15" i="41"/>
  <c r="W15" i="41"/>
  <c r="Y15" i="41"/>
  <c r="I16" i="41"/>
  <c r="K16" i="41"/>
  <c r="N16" i="41"/>
  <c r="T16" i="41"/>
  <c r="U16" i="41"/>
  <c r="W16" i="41"/>
  <c r="Y16" i="41"/>
  <c r="P17" i="41"/>
  <c r="Q17" i="41"/>
  <c r="T17" i="41"/>
  <c r="U17" i="41"/>
  <c r="W17" i="41"/>
  <c r="Y17" i="41"/>
  <c r="T18" i="41"/>
  <c r="U18" i="41"/>
  <c r="W18" i="41"/>
  <c r="Y18" i="41"/>
  <c r="O19" i="41"/>
  <c r="Q19" i="41"/>
  <c r="T19" i="41"/>
  <c r="U19" i="41"/>
  <c r="W19" i="41"/>
  <c r="Y19" i="41"/>
  <c r="N20" i="41"/>
  <c r="O20" i="41"/>
  <c r="P20" i="41"/>
  <c r="Q20" i="41"/>
  <c r="T20" i="41"/>
  <c r="U20" i="41"/>
  <c r="W20" i="41"/>
  <c r="Y20" i="41"/>
  <c r="E21" i="41"/>
  <c r="H21" i="41"/>
  <c r="I21" i="41"/>
  <c r="K21" i="41"/>
  <c r="O21" i="41"/>
  <c r="P21" i="41"/>
  <c r="Q21" i="41"/>
  <c r="T21" i="41"/>
  <c r="U21" i="41"/>
  <c r="W21" i="41"/>
  <c r="Y21" i="41"/>
  <c r="T22" i="41"/>
  <c r="U22" i="41"/>
  <c r="W22" i="41"/>
  <c r="Y22" i="41"/>
  <c r="K23" i="41"/>
  <c r="L23" i="41"/>
  <c r="O23" i="41"/>
  <c r="P23" i="41"/>
  <c r="Q23" i="41"/>
  <c r="T23" i="41"/>
  <c r="U23" i="41"/>
  <c r="W23" i="41"/>
  <c r="Y23" i="41"/>
  <c r="D24" i="41"/>
  <c r="E24" i="41"/>
  <c r="L24" i="41"/>
  <c r="N24" i="41"/>
  <c r="P24" i="41"/>
  <c r="Q24" i="41"/>
  <c r="T24" i="41"/>
  <c r="U24" i="41"/>
  <c r="W24" i="41"/>
  <c r="Y24" i="41"/>
  <c r="C25" i="41"/>
  <c r="D25" i="41"/>
  <c r="E25" i="41"/>
  <c r="F25" i="41"/>
  <c r="G25" i="41"/>
  <c r="H25" i="41"/>
  <c r="I25" i="41"/>
  <c r="J25" i="41"/>
  <c r="T25" i="41"/>
  <c r="U25" i="41"/>
  <c r="W25" i="41"/>
  <c r="Y25" i="41"/>
  <c r="C26" i="41"/>
  <c r="E26" i="41"/>
  <c r="P26" i="41"/>
  <c r="Q26" i="41"/>
  <c r="T26" i="41"/>
  <c r="U26" i="41"/>
  <c r="W26" i="41"/>
  <c r="Y26" i="41"/>
  <c r="N27" i="41"/>
  <c r="O27" i="41"/>
  <c r="P27" i="41"/>
  <c r="Q27" i="41"/>
  <c r="T27" i="41"/>
  <c r="U27" i="41"/>
  <c r="W27" i="41"/>
  <c r="Y27" i="41"/>
  <c r="C28" i="41"/>
  <c r="O28" i="41"/>
  <c r="P28" i="41"/>
  <c r="Q28" i="41"/>
  <c r="T28" i="41"/>
  <c r="U28" i="41"/>
  <c r="W28" i="41"/>
  <c r="Y28" i="41"/>
  <c r="C29" i="41"/>
  <c r="G29" i="41"/>
  <c r="L29" i="41"/>
  <c r="M29" i="41"/>
  <c r="N29" i="41"/>
  <c r="T29" i="41"/>
  <c r="U29" i="41"/>
  <c r="W29" i="41"/>
  <c r="Y29" i="41"/>
  <c r="G30" i="41"/>
  <c r="H30" i="41"/>
  <c r="I30" i="41"/>
  <c r="J30" i="41"/>
  <c r="K30" i="41"/>
  <c r="L30" i="41"/>
  <c r="M30" i="41"/>
  <c r="N30" i="41"/>
  <c r="O30" i="41"/>
  <c r="P30" i="41"/>
  <c r="Q30" i="41"/>
  <c r="T30" i="41"/>
  <c r="U30" i="41"/>
  <c r="W30" i="41"/>
  <c r="Y30" i="41"/>
  <c r="C31" i="41"/>
  <c r="D31" i="41"/>
  <c r="E31" i="41"/>
  <c r="J31" i="41"/>
  <c r="L31" i="41"/>
  <c r="M31" i="41"/>
  <c r="O31" i="41"/>
  <c r="P31" i="41"/>
  <c r="Q31" i="41"/>
  <c r="T31" i="41"/>
  <c r="U31" i="41"/>
  <c r="W31" i="41"/>
  <c r="Y31" i="41"/>
  <c r="C32" i="41"/>
  <c r="D32" i="41"/>
  <c r="G32" i="41"/>
  <c r="H32" i="41"/>
  <c r="I32" i="41"/>
  <c r="K32" i="41"/>
  <c r="L32" i="41"/>
  <c r="M32" i="41"/>
  <c r="N32" i="41"/>
  <c r="O32" i="41"/>
  <c r="P32" i="41"/>
  <c r="Q32" i="41"/>
  <c r="T32" i="41"/>
  <c r="U32" i="41"/>
  <c r="W32" i="41"/>
  <c r="Y32" i="41"/>
  <c r="C33" i="41"/>
  <c r="D33" i="41"/>
  <c r="E33" i="41"/>
  <c r="G33" i="41"/>
  <c r="I33" i="41"/>
  <c r="K33" i="41"/>
  <c r="L33" i="41"/>
  <c r="M33" i="41"/>
  <c r="N33" i="41"/>
  <c r="O33" i="41"/>
  <c r="P33" i="41"/>
  <c r="Q33" i="41"/>
  <c r="T33" i="41"/>
  <c r="U33" i="41"/>
  <c r="W33" i="41"/>
  <c r="Y33" i="41"/>
  <c r="C34" i="41"/>
  <c r="G34" i="41"/>
  <c r="H34" i="41"/>
  <c r="I34" i="41"/>
  <c r="J34" i="41"/>
  <c r="K34" i="41"/>
  <c r="L34" i="41"/>
  <c r="M34" i="41"/>
  <c r="N34" i="41"/>
  <c r="O34" i="41"/>
  <c r="P34" i="41"/>
  <c r="Q34" i="41"/>
  <c r="T34" i="41"/>
  <c r="U34" i="41"/>
  <c r="W34" i="41"/>
  <c r="Y34" i="41"/>
  <c r="E35" i="41"/>
  <c r="G35" i="41"/>
  <c r="H35" i="41"/>
  <c r="I35" i="41"/>
  <c r="J35" i="41"/>
  <c r="K35" i="41"/>
  <c r="L35" i="41"/>
  <c r="M35" i="41"/>
  <c r="N35" i="41"/>
  <c r="O35" i="41"/>
  <c r="P35" i="41"/>
  <c r="Q35" i="41"/>
  <c r="T35" i="41"/>
  <c r="U35" i="41"/>
  <c r="W35" i="41"/>
  <c r="Y35" i="41"/>
  <c r="D36" i="41"/>
  <c r="E36" i="41"/>
  <c r="F36" i="41"/>
  <c r="G36" i="41"/>
  <c r="H36" i="41"/>
  <c r="I36" i="41"/>
  <c r="J36" i="41"/>
  <c r="K36" i="41"/>
  <c r="L36" i="41"/>
  <c r="M36" i="41"/>
  <c r="N36" i="41"/>
  <c r="O36" i="41"/>
  <c r="P36" i="41"/>
  <c r="Q36" i="41"/>
  <c r="T36" i="41"/>
  <c r="U36" i="41"/>
  <c r="W36" i="41"/>
  <c r="Y36" i="41"/>
  <c r="C37" i="41"/>
  <c r="E37" i="41"/>
  <c r="G37" i="41"/>
  <c r="H37" i="41"/>
  <c r="I37" i="41"/>
  <c r="J37" i="41"/>
  <c r="K37" i="41"/>
  <c r="L37" i="41"/>
  <c r="M37" i="41"/>
  <c r="N37" i="41"/>
  <c r="O37" i="41"/>
  <c r="P37" i="41"/>
  <c r="Q37" i="41"/>
  <c r="T37" i="41"/>
  <c r="U37" i="41"/>
  <c r="W37" i="41"/>
  <c r="Y37" i="41"/>
  <c r="C38" i="41"/>
  <c r="F38" i="41"/>
  <c r="G38" i="41"/>
  <c r="H38" i="41"/>
  <c r="I38" i="41"/>
  <c r="J38" i="41"/>
  <c r="K38" i="41"/>
  <c r="L38" i="41"/>
  <c r="M38" i="41"/>
  <c r="N38" i="41"/>
  <c r="O38" i="41"/>
  <c r="P38" i="41"/>
  <c r="Q38" i="41"/>
  <c r="T38" i="41"/>
  <c r="U38" i="41"/>
  <c r="W38" i="41"/>
  <c r="Y38" i="41"/>
  <c r="D39" i="41"/>
  <c r="E39" i="41"/>
  <c r="F39" i="41"/>
  <c r="G39" i="41"/>
  <c r="H39" i="41"/>
  <c r="I39" i="41"/>
  <c r="J39" i="41"/>
  <c r="K39" i="41"/>
  <c r="L39" i="41"/>
  <c r="M39" i="41"/>
  <c r="N39" i="41"/>
  <c r="O39" i="41"/>
  <c r="P39" i="41"/>
  <c r="Q39" i="41"/>
  <c r="T39" i="41"/>
  <c r="U39" i="41"/>
  <c r="W39" i="41"/>
  <c r="Y39" i="41"/>
  <c r="E40" i="41"/>
  <c r="F40" i="41"/>
  <c r="G40" i="41"/>
  <c r="H40" i="41"/>
  <c r="I40" i="41"/>
  <c r="J40" i="41"/>
  <c r="K40" i="41"/>
  <c r="L40" i="41"/>
  <c r="M40" i="41"/>
  <c r="N40" i="41"/>
  <c r="O40" i="41"/>
  <c r="P40" i="41"/>
  <c r="Q40" i="41"/>
  <c r="T40" i="41"/>
  <c r="U40" i="41"/>
  <c r="W40" i="41"/>
  <c r="Y40" i="41"/>
  <c r="D41" i="41"/>
  <c r="E41" i="41"/>
  <c r="F41" i="41"/>
  <c r="G41" i="41"/>
  <c r="H41" i="41"/>
  <c r="I41" i="41"/>
  <c r="J41" i="41"/>
  <c r="K41" i="41"/>
  <c r="L41" i="41"/>
  <c r="M41" i="41"/>
  <c r="N41" i="41"/>
  <c r="O41" i="41"/>
  <c r="P41" i="41"/>
  <c r="Q41" i="41"/>
  <c r="T41" i="41"/>
  <c r="U41" i="41"/>
  <c r="W41" i="41"/>
  <c r="Y41" i="41"/>
  <c r="C42" i="41"/>
  <c r="E42" i="41"/>
  <c r="F42" i="41"/>
  <c r="G42" i="41"/>
  <c r="H42" i="41"/>
  <c r="I42" i="41"/>
  <c r="J42" i="41"/>
  <c r="K42" i="41"/>
  <c r="L42" i="41"/>
  <c r="M42" i="41"/>
  <c r="N42" i="41"/>
  <c r="O42" i="41"/>
  <c r="P42" i="41"/>
  <c r="Q42" i="41"/>
  <c r="T42" i="41"/>
  <c r="U42" i="41"/>
  <c r="W42" i="41"/>
  <c r="Y42" i="41"/>
  <c r="C43" i="41"/>
  <c r="D43" i="41"/>
  <c r="E43" i="41"/>
  <c r="F43" i="41"/>
  <c r="G43" i="41"/>
  <c r="I43" i="41"/>
  <c r="J43" i="41"/>
  <c r="K43" i="41"/>
  <c r="L43" i="41"/>
  <c r="M43" i="41"/>
  <c r="N43" i="41"/>
  <c r="O43" i="41"/>
  <c r="P43" i="41"/>
  <c r="Q43" i="41"/>
  <c r="T43" i="41"/>
  <c r="U43" i="41"/>
  <c r="W43" i="41"/>
  <c r="Y43" i="41"/>
  <c r="AB953" i="4"/>
  <c r="Y953" i="4"/>
  <c r="T953" i="4"/>
  <c r="R953" i="4"/>
  <c r="G953" i="4"/>
  <c r="I953" i="4" s="1"/>
  <c r="B953" i="4"/>
  <c r="S953" i="4" s="1"/>
  <c r="AB952" i="4"/>
  <c r="Y952" i="4"/>
  <c r="T952" i="4"/>
  <c r="R952" i="4"/>
  <c r="N952" i="4"/>
  <c r="G952" i="4"/>
  <c r="I952" i="4" s="1"/>
  <c r="S952" i="4" s="1"/>
  <c r="B952" i="4"/>
  <c r="AB951" i="4"/>
  <c r="Y951" i="4"/>
  <c r="T951" i="4"/>
  <c r="R951" i="4"/>
  <c r="G951" i="4"/>
  <c r="I951" i="4" s="1"/>
  <c r="B951" i="4"/>
  <c r="J951" i="4" s="1"/>
  <c r="AB950" i="4"/>
  <c r="Y950" i="4"/>
  <c r="T950" i="4"/>
  <c r="S950" i="4"/>
  <c r="R950" i="4"/>
  <c r="G950" i="4"/>
  <c r="I950" i="4" s="1"/>
  <c r="B950" i="4"/>
  <c r="AB949" i="4"/>
  <c r="Y949" i="4"/>
  <c r="B949" i="4"/>
  <c r="AB948" i="4"/>
  <c r="Y948" i="4"/>
  <c r="T948" i="4"/>
  <c r="R948" i="4"/>
  <c r="N948" i="4"/>
  <c r="G948" i="4"/>
  <c r="I948" i="4" s="1"/>
  <c r="S948" i="4" s="1"/>
  <c r="B948" i="4"/>
  <c r="AB947" i="4"/>
  <c r="Y947" i="4"/>
  <c r="T947" i="4"/>
  <c r="S947" i="4"/>
  <c r="R947" i="4"/>
  <c r="G947" i="4"/>
  <c r="I947" i="4" s="1"/>
  <c r="B947" i="4"/>
  <c r="J947" i="4" s="1"/>
  <c r="AB946" i="4"/>
  <c r="Y946" i="4"/>
  <c r="T946" i="4"/>
  <c r="S946" i="4"/>
  <c r="R946" i="4"/>
  <c r="N946" i="4"/>
  <c r="G946" i="4"/>
  <c r="I946" i="4" s="1"/>
  <c r="B946" i="4"/>
  <c r="J946" i="4" s="1"/>
  <c r="AB945" i="4"/>
  <c r="Y945" i="4"/>
  <c r="B945" i="4"/>
  <c r="AB944" i="4"/>
  <c r="Y944" i="4"/>
  <c r="T944" i="4"/>
  <c r="S944" i="4"/>
  <c r="R944" i="4"/>
  <c r="N944" i="4"/>
  <c r="G944" i="4"/>
  <c r="I944" i="4" s="1"/>
  <c r="B944" i="4"/>
  <c r="AB943" i="4"/>
  <c r="Y943" i="4"/>
  <c r="T943" i="4"/>
  <c r="R943" i="4"/>
  <c r="N943" i="4"/>
  <c r="G943" i="4"/>
  <c r="I943" i="4" s="1"/>
  <c r="B943" i="4"/>
  <c r="AB942" i="4"/>
  <c r="Y942" i="4"/>
  <c r="T942" i="4"/>
  <c r="R942" i="4"/>
  <c r="X942" i="4"/>
  <c r="G942" i="4"/>
  <c r="I942" i="4" s="1"/>
  <c r="B942" i="4"/>
  <c r="J942" i="4" s="1"/>
  <c r="AB941" i="4"/>
  <c r="Y941" i="4"/>
  <c r="T941" i="4"/>
  <c r="R941" i="4"/>
  <c r="P941" i="4"/>
  <c r="G941" i="4"/>
  <c r="I941" i="4" s="1"/>
  <c r="B941" i="4"/>
  <c r="J941" i="4" s="1"/>
  <c r="AB940" i="4"/>
  <c r="Y940" i="4"/>
  <c r="T940" i="4"/>
  <c r="S940" i="4"/>
  <c r="R940" i="4"/>
  <c r="O940" i="4"/>
  <c r="G940" i="4"/>
  <c r="I940" i="4" s="1"/>
  <c r="B940" i="4"/>
  <c r="AB939" i="4"/>
  <c r="Y939" i="4"/>
  <c r="T939" i="4"/>
  <c r="R939" i="4"/>
  <c r="N939" i="4"/>
  <c r="G939" i="4"/>
  <c r="I939" i="4" s="1"/>
  <c r="B939" i="4"/>
  <c r="AB938" i="4"/>
  <c r="Y938" i="4"/>
  <c r="T938" i="4"/>
  <c r="R938" i="4"/>
  <c r="O938" i="4"/>
  <c r="G938" i="4"/>
  <c r="I938" i="4" s="1"/>
  <c r="B938" i="4"/>
  <c r="AB937" i="4"/>
  <c r="Y937" i="4"/>
  <c r="T937" i="4"/>
  <c r="R937" i="4"/>
  <c r="N937" i="4"/>
  <c r="G937" i="4"/>
  <c r="I937" i="4" s="1"/>
  <c r="B937" i="4"/>
  <c r="S937" i="4" s="1"/>
  <c r="AB936" i="4"/>
  <c r="Y936" i="4"/>
  <c r="T936" i="4"/>
  <c r="R936" i="4"/>
  <c r="N936" i="4"/>
  <c r="G936" i="4"/>
  <c r="I936" i="4" s="1"/>
  <c r="B936" i="4"/>
  <c r="AB935" i="4"/>
  <c r="Y935" i="4"/>
  <c r="T935" i="4"/>
  <c r="S935" i="4"/>
  <c r="O935" i="4"/>
  <c r="G935" i="4"/>
  <c r="I935" i="4" s="1"/>
  <c r="B935" i="4"/>
  <c r="AB934" i="4"/>
  <c r="Y934" i="4"/>
  <c r="T934" i="4"/>
  <c r="R934" i="4"/>
  <c r="N934" i="4"/>
  <c r="G934" i="4"/>
  <c r="I934" i="4" s="1"/>
  <c r="B934" i="4"/>
  <c r="AB933" i="4"/>
  <c r="Y933" i="4"/>
  <c r="T933" i="4"/>
  <c r="R933" i="4"/>
  <c r="O933" i="4"/>
  <c r="G933" i="4"/>
  <c r="I933" i="4" s="1"/>
  <c r="B933" i="4"/>
  <c r="S933" i="4" s="1"/>
  <c r="AB932" i="4"/>
  <c r="Y932" i="4"/>
  <c r="T932" i="4"/>
  <c r="R932" i="4"/>
  <c r="O932" i="4"/>
  <c r="G932" i="4"/>
  <c r="I932" i="4" s="1"/>
  <c r="B932" i="4"/>
  <c r="AB931" i="4"/>
  <c r="Y931" i="4"/>
  <c r="T931" i="4"/>
  <c r="R931" i="4"/>
  <c r="O931" i="4"/>
  <c r="G931" i="4"/>
  <c r="I931" i="4" s="1"/>
  <c r="S931" i="4" s="1"/>
  <c r="B931" i="4"/>
  <c r="AB930" i="4"/>
  <c r="Y930" i="4"/>
  <c r="T930" i="4"/>
  <c r="R930" i="4"/>
  <c r="O930" i="4"/>
  <c r="G930" i="4"/>
  <c r="I930" i="4" s="1"/>
  <c r="B930" i="4"/>
  <c r="S930" i="4" s="1"/>
  <c r="AB929" i="4"/>
  <c r="Y929" i="4"/>
  <c r="T929" i="4"/>
  <c r="R929" i="4"/>
  <c r="O929" i="4"/>
  <c r="G929" i="4"/>
  <c r="I929" i="4" s="1"/>
  <c r="B929" i="4"/>
  <c r="AB928" i="4"/>
  <c r="Y928" i="4"/>
  <c r="T928" i="4"/>
  <c r="R928" i="4"/>
  <c r="N928" i="4"/>
  <c r="G928" i="4"/>
  <c r="I928" i="4" s="1"/>
  <c r="B928" i="4"/>
  <c r="S928" i="4" s="1"/>
  <c r="AB927" i="4"/>
  <c r="Y927" i="4"/>
  <c r="T927" i="4"/>
  <c r="R927" i="4"/>
  <c r="O927" i="4"/>
  <c r="G927" i="4"/>
  <c r="I927" i="4" s="1"/>
  <c r="S927" i="4" s="1"/>
  <c r="B927" i="4"/>
  <c r="AB926" i="4"/>
  <c r="Y926" i="4"/>
  <c r="T926" i="4"/>
  <c r="R926" i="4"/>
  <c r="O926" i="4"/>
  <c r="G926" i="4"/>
  <c r="I926" i="4" s="1"/>
  <c r="B926" i="4"/>
  <c r="AB925" i="4"/>
  <c r="Y925" i="4"/>
  <c r="T925" i="4"/>
  <c r="R925" i="4"/>
  <c r="O925" i="4"/>
  <c r="G925" i="4"/>
  <c r="I925" i="4" s="1"/>
  <c r="B925" i="4"/>
  <c r="AB924" i="4"/>
  <c r="Y924" i="4"/>
  <c r="T924" i="4"/>
  <c r="R924" i="4"/>
  <c r="O924" i="4"/>
  <c r="G924" i="4"/>
  <c r="I924" i="4" s="1"/>
  <c r="B924" i="4"/>
  <c r="J924" i="4" s="1"/>
  <c r="K924" i="4" s="1"/>
  <c r="Z924" i="4" s="1"/>
  <c r="AB923" i="4"/>
  <c r="Y923" i="4"/>
  <c r="T923" i="4"/>
  <c r="R923" i="4"/>
  <c r="G923" i="4"/>
  <c r="I923" i="4" s="1"/>
  <c r="B923" i="4"/>
  <c r="J923" i="4" s="1"/>
  <c r="AB922" i="4"/>
  <c r="Y922" i="4"/>
  <c r="T922" i="4"/>
  <c r="R922" i="4"/>
  <c r="O922" i="4"/>
  <c r="G922" i="4"/>
  <c r="I922" i="4" s="1"/>
  <c r="B922" i="4"/>
  <c r="AB921" i="4"/>
  <c r="Y921" i="4"/>
  <c r="B921" i="4"/>
  <c r="AB920" i="4"/>
  <c r="Y920" i="4"/>
  <c r="T920" i="4"/>
  <c r="R920" i="4"/>
  <c r="O920" i="4"/>
  <c r="G920" i="4"/>
  <c r="I920" i="4" s="1"/>
  <c r="B920" i="4"/>
  <c r="J920" i="4" s="1"/>
  <c r="AB919" i="4"/>
  <c r="Y919" i="4"/>
  <c r="T919" i="4"/>
  <c r="R919" i="4"/>
  <c r="G919" i="4"/>
  <c r="I919" i="4" s="1"/>
  <c r="B919" i="4"/>
  <c r="AB918" i="4"/>
  <c r="Y918" i="4"/>
  <c r="T918" i="4"/>
  <c r="R918" i="4"/>
  <c r="M918" i="4"/>
  <c r="O918" i="4" s="1"/>
  <c r="G918" i="4"/>
  <c r="I918" i="4" s="1"/>
  <c r="B918" i="4"/>
  <c r="J918" i="4" s="1"/>
  <c r="AB917" i="4"/>
  <c r="Y917" i="4"/>
  <c r="T917" i="4"/>
  <c r="R917" i="4"/>
  <c r="O917" i="4"/>
  <c r="G917" i="4"/>
  <c r="I917" i="4" s="1"/>
  <c r="B917" i="4"/>
  <c r="AB916" i="4"/>
  <c r="Y916" i="4"/>
  <c r="T916" i="4"/>
  <c r="R916" i="4"/>
  <c r="M916" i="4"/>
  <c r="O916" i="4" s="1"/>
  <c r="G916" i="4"/>
  <c r="I916" i="4" s="1"/>
  <c r="B916" i="4"/>
  <c r="J916" i="4" s="1"/>
  <c r="AB915" i="4"/>
  <c r="Y915" i="4"/>
  <c r="T915" i="4"/>
  <c r="R915" i="4"/>
  <c r="M915" i="4"/>
  <c r="N915" i="4" s="1"/>
  <c r="G915" i="4"/>
  <c r="I915" i="4" s="1"/>
  <c r="B915" i="4"/>
  <c r="AB914" i="4"/>
  <c r="Y914" i="4"/>
  <c r="T914" i="4"/>
  <c r="R914" i="4"/>
  <c r="M914" i="4"/>
  <c r="N914" i="4" s="1"/>
  <c r="G914" i="4"/>
  <c r="I914" i="4" s="1"/>
  <c r="B914" i="4"/>
  <c r="AB913" i="4"/>
  <c r="Y913" i="4"/>
  <c r="T913" i="4"/>
  <c r="R913" i="4"/>
  <c r="M913" i="4"/>
  <c r="O913" i="4" s="1"/>
  <c r="G913" i="4"/>
  <c r="I913" i="4" s="1"/>
  <c r="B913" i="4"/>
  <c r="AB912" i="4"/>
  <c r="Y912" i="4"/>
  <c r="T912" i="4"/>
  <c r="R912" i="4"/>
  <c r="O912" i="4"/>
  <c r="G912" i="4"/>
  <c r="I912" i="4" s="1"/>
  <c r="B912" i="4"/>
  <c r="J912" i="4" s="1"/>
  <c r="AB911" i="4"/>
  <c r="Y911" i="4"/>
  <c r="T911" i="4"/>
  <c r="R911" i="4"/>
  <c r="M911" i="4"/>
  <c r="G911" i="4"/>
  <c r="I911" i="4" s="1"/>
  <c r="B911" i="4"/>
  <c r="AB910" i="4"/>
  <c r="Y910" i="4"/>
  <c r="T910" i="4"/>
  <c r="R910" i="4"/>
  <c r="G910" i="4"/>
  <c r="I910" i="4" s="1"/>
  <c r="B910" i="4"/>
  <c r="J910" i="4" s="1"/>
  <c r="AB909" i="4"/>
  <c r="Y909" i="4"/>
  <c r="T909" i="4"/>
  <c r="R909" i="4"/>
  <c r="G909" i="4"/>
  <c r="I909" i="4" s="1"/>
  <c r="B909" i="4"/>
  <c r="AB908" i="4"/>
  <c r="Y908" i="4"/>
  <c r="T908" i="4"/>
  <c r="R908" i="4"/>
  <c r="G908" i="4"/>
  <c r="I908" i="4" s="1"/>
  <c r="B908" i="4"/>
  <c r="AB907" i="4"/>
  <c r="Y907" i="4"/>
  <c r="T907" i="4"/>
  <c r="R907" i="4"/>
  <c r="G907" i="4"/>
  <c r="I907" i="4" s="1"/>
  <c r="B907" i="4"/>
  <c r="AB906" i="4"/>
  <c r="Y906" i="4"/>
  <c r="T906" i="4"/>
  <c r="R906" i="4"/>
  <c r="G906" i="4"/>
  <c r="I906" i="4" s="1"/>
  <c r="B906" i="4"/>
  <c r="AB905" i="4"/>
  <c r="Y905" i="4"/>
  <c r="T905" i="4"/>
  <c r="R905" i="4"/>
  <c r="M905" i="4"/>
  <c r="G905" i="4"/>
  <c r="I905" i="4" s="1"/>
  <c r="B905" i="4"/>
  <c r="J905" i="4" s="1"/>
  <c r="AB904" i="4"/>
  <c r="Y904" i="4"/>
  <c r="T904" i="4"/>
  <c r="R904" i="4"/>
  <c r="M904" i="4"/>
  <c r="G904" i="4"/>
  <c r="I904" i="4" s="1"/>
  <c r="B904" i="4"/>
  <c r="AB903" i="4"/>
  <c r="Y903" i="4"/>
  <c r="T903" i="4"/>
  <c r="R903" i="4"/>
  <c r="G903" i="4"/>
  <c r="I903" i="4" s="1"/>
  <c r="B903" i="4"/>
  <c r="J903" i="4" s="1"/>
  <c r="AB902" i="4"/>
  <c r="Y902" i="4"/>
  <c r="T902" i="4"/>
  <c r="R902" i="4"/>
  <c r="G902" i="4"/>
  <c r="I902" i="4" s="1"/>
  <c r="B902" i="4"/>
  <c r="S938" i="4" l="1"/>
  <c r="S925" i="4"/>
  <c r="S941" i="4"/>
  <c r="Q944" i="4"/>
  <c r="Q950" i="4"/>
  <c r="S932" i="4"/>
  <c r="S924" i="4"/>
  <c r="Q927" i="4"/>
  <c r="Q931" i="4"/>
  <c r="Q952" i="4"/>
  <c r="K941" i="4"/>
  <c r="Z941" i="4" s="1"/>
  <c r="S929" i="4"/>
  <c r="J922" i="4"/>
  <c r="S922" i="4"/>
  <c r="S942" i="4"/>
  <c r="J943" i="4"/>
  <c r="S943" i="4"/>
  <c r="J919" i="4"/>
  <c r="S919" i="4"/>
  <c r="S926" i="4"/>
  <c r="S936" i="4"/>
  <c r="S939" i="4"/>
  <c r="S920" i="4"/>
  <c r="S923" i="4"/>
  <c r="S934" i="4"/>
  <c r="Q925" i="4"/>
  <c r="S951" i="4"/>
  <c r="K920" i="4"/>
  <c r="Z920" i="4" s="1"/>
  <c r="Q929" i="4"/>
  <c r="S918" i="4"/>
  <c r="K918" i="4"/>
  <c r="Z918" i="4" s="1"/>
  <c r="S916" i="4"/>
  <c r="S917" i="4"/>
  <c r="Q917" i="4"/>
  <c r="S915" i="4"/>
  <c r="S903" i="4"/>
  <c r="S914" i="4"/>
  <c r="O942" i="4"/>
  <c r="N938" i="4"/>
  <c r="S913" i="4"/>
  <c r="O934" i="4"/>
  <c r="O915" i="4"/>
  <c r="Q914" i="4"/>
  <c r="O914" i="4"/>
  <c r="N922" i="4"/>
  <c r="S911" i="4"/>
  <c r="S912" i="4"/>
  <c r="Q915" i="4"/>
  <c r="P942" i="4"/>
  <c r="S909" i="4"/>
  <c r="S910" i="4"/>
  <c r="S904" i="4"/>
  <c r="Q911" i="4"/>
  <c r="K910" i="4"/>
  <c r="Z910" i="4" s="1"/>
  <c r="Q909" i="4"/>
  <c r="N941" i="4"/>
  <c r="Q951" i="4"/>
  <c r="Q941" i="4"/>
  <c r="Z945" i="4"/>
  <c r="Z921" i="4"/>
  <c r="N935" i="4"/>
  <c r="S906" i="4"/>
  <c r="S907" i="4"/>
  <c r="S908" i="4"/>
  <c r="N930" i="4"/>
  <c r="O937" i="4"/>
  <c r="Q910" i="4"/>
  <c r="O928" i="4"/>
  <c r="O943" i="4"/>
  <c r="J950" i="4"/>
  <c r="K950" i="4" s="1"/>
  <c r="Z950" i="4" s="1"/>
  <c r="S905" i="4"/>
  <c r="N916" i="4"/>
  <c r="Q913" i="4"/>
  <c r="Q908" i="4"/>
  <c r="Q906" i="4"/>
  <c r="K905" i="4"/>
  <c r="Z905" i="4" s="1"/>
  <c r="Q905" i="4"/>
  <c r="Q904" i="4"/>
  <c r="Q946" i="4"/>
  <c r="O939" i="4"/>
  <c r="Q942" i="4"/>
  <c r="J944" i="4"/>
  <c r="K944" i="4" s="1"/>
  <c r="Z944" i="4" s="1"/>
  <c r="J952" i="4"/>
  <c r="N912" i="4"/>
  <c r="J906" i="4"/>
  <c r="K906" i="4" s="1"/>
  <c r="J908" i="4"/>
  <c r="K908" i="4" s="1"/>
  <c r="Z908" i="4" s="1"/>
  <c r="J911" i="4"/>
  <c r="K911" i="4" s="1"/>
  <c r="Z911" i="4" s="1"/>
  <c r="N917" i="4"/>
  <c r="N918" i="4"/>
  <c r="J925" i="4"/>
  <c r="K925" i="4" s="1"/>
  <c r="Z925" i="4" s="1"/>
  <c r="N926" i="4"/>
  <c r="Q907" i="4"/>
  <c r="Z949" i="4"/>
  <c r="O941" i="4"/>
  <c r="X941" i="4"/>
  <c r="Q947" i="4"/>
  <c r="N940" i="4"/>
  <c r="N942" i="4"/>
  <c r="K903" i="4"/>
  <c r="Z903" i="4" s="1"/>
  <c r="Q903" i="4"/>
  <c r="Q918" i="4"/>
  <c r="J904" i="4"/>
  <c r="K904" i="4" s="1"/>
  <c r="Z904" i="4" s="1"/>
  <c r="J907" i="4"/>
  <c r="K907" i="4" s="1"/>
  <c r="Z907" i="4" s="1"/>
  <c r="J909" i="4"/>
  <c r="K909" i="4" s="1"/>
  <c r="Z909" i="4" s="1"/>
  <c r="K912" i="4"/>
  <c r="Z912" i="4" s="1"/>
  <c r="K923" i="4"/>
  <c r="Z923" i="4" s="1"/>
  <c r="K916" i="4"/>
  <c r="Z916" i="4" s="1"/>
  <c r="K919" i="4"/>
  <c r="Z919" i="4" s="1"/>
  <c r="Q919" i="4"/>
  <c r="Q923" i="4"/>
  <c r="Q937" i="4"/>
  <c r="J937" i="4"/>
  <c r="N905" i="4"/>
  <c r="N907" i="4"/>
  <c r="Q920" i="4"/>
  <c r="X921" i="4"/>
  <c r="X922" i="4"/>
  <c r="P922" i="4"/>
  <c r="Q924" i="4"/>
  <c r="X926" i="4"/>
  <c r="P926" i="4"/>
  <c r="J929" i="4"/>
  <c r="J932" i="4"/>
  <c r="Q932" i="4"/>
  <c r="K943" i="4"/>
  <c r="Z943" i="4" s="1"/>
  <c r="J913" i="4"/>
  <c r="J914" i="4"/>
  <c r="J915" i="4"/>
  <c r="J917" i="4"/>
  <c r="K922" i="4"/>
  <c r="Z922" i="4" s="1"/>
  <c r="J927" i="4"/>
  <c r="P936" i="4"/>
  <c r="O936" i="4"/>
  <c r="X945" i="4"/>
  <c r="N906" i="4"/>
  <c r="N908" i="4"/>
  <c r="O903" i="4"/>
  <c r="O904" i="4"/>
  <c r="O905" i="4"/>
  <c r="O906" i="4"/>
  <c r="O907" i="4"/>
  <c r="O908" i="4"/>
  <c r="O909" i="4"/>
  <c r="O910" i="4"/>
  <c r="O911" i="4"/>
  <c r="Q912" i="4"/>
  <c r="P913" i="4"/>
  <c r="P914" i="4"/>
  <c r="P915" i="4"/>
  <c r="Q916" i="4"/>
  <c r="P917" i="4"/>
  <c r="X928" i="4"/>
  <c r="P928" i="4"/>
  <c r="J931" i="4"/>
  <c r="J930" i="4"/>
  <c r="Q930" i="4"/>
  <c r="N903" i="4"/>
  <c r="N904" i="4"/>
  <c r="N909" i="4"/>
  <c r="N910" i="4"/>
  <c r="N911" i="4"/>
  <c r="P903" i="4"/>
  <c r="P904" i="4"/>
  <c r="P905" i="4"/>
  <c r="P906" i="4"/>
  <c r="P907" i="4"/>
  <c r="P908" i="4"/>
  <c r="P909" i="4"/>
  <c r="P910" i="4"/>
  <c r="P911" i="4"/>
  <c r="N913" i="4"/>
  <c r="X930" i="4"/>
  <c r="P930" i="4"/>
  <c r="Q948" i="4"/>
  <c r="J948" i="4"/>
  <c r="X919" i="4"/>
  <c r="P919" i="4"/>
  <c r="N919" i="4"/>
  <c r="X920" i="4"/>
  <c r="P920" i="4"/>
  <c r="X924" i="4"/>
  <c r="P924" i="4"/>
  <c r="X932" i="4"/>
  <c r="P932" i="4"/>
  <c r="Q934" i="4"/>
  <c r="J934" i="4"/>
  <c r="Q939" i="4"/>
  <c r="J939" i="4"/>
  <c r="Q922" i="4"/>
  <c r="X923" i="4"/>
  <c r="P923" i="4"/>
  <c r="N923" i="4"/>
  <c r="J926" i="4"/>
  <c r="Q926" i="4"/>
  <c r="X951" i="4"/>
  <c r="P951" i="4"/>
  <c r="O951" i="4"/>
  <c r="P912" i="4"/>
  <c r="P916" i="4"/>
  <c r="P918" i="4"/>
  <c r="O919" i="4"/>
  <c r="N920" i="4"/>
  <c r="O923" i="4"/>
  <c r="N924" i="4"/>
  <c r="J928" i="4"/>
  <c r="Q928" i="4"/>
  <c r="N932" i="4"/>
  <c r="Q933" i="4"/>
  <c r="J933" i="4"/>
  <c r="X935" i="4"/>
  <c r="P935" i="4"/>
  <c r="Q938" i="4"/>
  <c r="J938" i="4"/>
  <c r="P940" i="4"/>
  <c r="N951" i="4"/>
  <c r="J953" i="4"/>
  <c r="Q953" i="4"/>
  <c r="X925" i="4"/>
  <c r="P925" i="4"/>
  <c r="X927" i="4"/>
  <c r="P927" i="4"/>
  <c r="X929" i="4"/>
  <c r="P929" i="4"/>
  <c r="X931" i="4"/>
  <c r="P931" i="4"/>
  <c r="X933" i="4"/>
  <c r="P933" i="4"/>
  <c r="Q936" i="4"/>
  <c r="J936" i="4"/>
  <c r="X938" i="4"/>
  <c r="P938" i="4"/>
  <c r="X944" i="4"/>
  <c r="P944" i="4"/>
  <c r="O944" i="4"/>
  <c r="X950" i="4"/>
  <c r="P950" i="4"/>
  <c r="O950" i="4"/>
  <c r="N950" i="4"/>
  <c r="N925" i="4"/>
  <c r="N927" i="4"/>
  <c r="N929" i="4"/>
  <c r="N931" i="4"/>
  <c r="N933" i="4"/>
  <c r="X934" i="4"/>
  <c r="P934" i="4"/>
  <c r="X939" i="4"/>
  <c r="P939" i="4"/>
  <c r="Q935" i="4"/>
  <c r="J935" i="4"/>
  <c r="X937" i="4"/>
  <c r="P937" i="4"/>
  <c r="Q940" i="4"/>
  <c r="J940" i="4"/>
  <c r="K942" i="4"/>
  <c r="Z942" i="4" s="1"/>
  <c r="K947" i="4"/>
  <c r="Z947" i="4" s="1"/>
  <c r="Q943" i="4"/>
  <c r="X949" i="4"/>
  <c r="X948" i="4"/>
  <c r="P948" i="4"/>
  <c r="O948" i="4"/>
  <c r="K946" i="4"/>
  <c r="Z946" i="4" s="1"/>
  <c r="X947" i="4"/>
  <c r="P947" i="4"/>
  <c r="O947" i="4"/>
  <c r="X953" i="4"/>
  <c r="P953" i="4"/>
  <c r="O953" i="4"/>
  <c r="X943" i="4"/>
  <c r="P943" i="4"/>
  <c r="X946" i="4"/>
  <c r="P946" i="4"/>
  <c r="O946" i="4"/>
  <c r="N947" i="4"/>
  <c r="K951" i="4"/>
  <c r="Z951" i="4" s="1"/>
  <c r="X952" i="4"/>
  <c r="P952" i="4"/>
  <c r="O952" i="4"/>
  <c r="N953" i="4"/>
  <c r="Q902" i="4"/>
  <c r="N902" i="4"/>
  <c r="O902" i="4"/>
  <c r="P902" i="4"/>
  <c r="S902" i="4"/>
  <c r="J902" i="4"/>
  <c r="W2" i="8"/>
  <c r="U941" i="4" l="1"/>
  <c r="U942" i="4"/>
  <c r="U924" i="4"/>
  <c r="U918" i="4"/>
  <c r="Q29" i="41" s="1"/>
  <c r="U919" i="4"/>
  <c r="U916" i="4"/>
  <c r="Q22" i="41" s="1"/>
  <c r="U910" i="4"/>
  <c r="Q10" i="41" s="1"/>
  <c r="U947" i="4"/>
  <c r="U920" i="4"/>
  <c r="U907" i="4"/>
  <c r="Q7" i="41" s="1"/>
  <c r="U905" i="4"/>
  <c r="Q6" i="41" s="1"/>
  <c r="K952" i="4"/>
  <c r="Z906" i="4"/>
  <c r="U904" i="4"/>
  <c r="Q5" i="41" s="1"/>
  <c r="U944" i="4"/>
  <c r="U923" i="4"/>
  <c r="Q2" i="8" s="1"/>
  <c r="U909" i="4"/>
  <c r="Q14" i="41" s="1"/>
  <c r="U906" i="4"/>
  <c r="Q8" i="41" s="1"/>
  <c r="U925" i="4"/>
  <c r="U908" i="4"/>
  <c r="Q9" i="41" s="1"/>
  <c r="U911" i="4"/>
  <c r="Q11" i="41" s="1"/>
  <c r="U903" i="4"/>
  <c r="Q3" i="41" s="1"/>
  <c r="K927" i="4"/>
  <c r="K914" i="4"/>
  <c r="U914" i="4" s="1"/>
  <c r="Q16" i="41" s="1"/>
  <c r="K937" i="4"/>
  <c r="K938" i="4"/>
  <c r="K928" i="4"/>
  <c r="K934" i="4"/>
  <c r="K930" i="4"/>
  <c r="K913" i="4"/>
  <c r="K932" i="4"/>
  <c r="K936" i="4"/>
  <c r="K931" i="4"/>
  <c r="K917" i="4"/>
  <c r="U917" i="4" s="1"/>
  <c r="Q25" i="41" s="1"/>
  <c r="U943" i="4"/>
  <c r="K929" i="4"/>
  <c r="K935" i="4"/>
  <c r="K953" i="4"/>
  <c r="K933" i="4"/>
  <c r="K948" i="4"/>
  <c r="U951" i="4"/>
  <c r="K926" i="4"/>
  <c r="K915" i="4"/>
  <c r="U922" i="4"/>
  <c r="U912" i="4"/>
  <c r="Q12" i="41" s="1"/>
  <c r="U946" i="4"/>
  <c r="U950" i="4"/>
  <c r="K940" i="4"/>
  <c r="K939" i="4"/>
  <c r="K902" i="4"/>
  <c r="AB901" i="4"/>
  <c r="Y901" i="4"/>
  <c r="T901" i="4"/>
  <c r="R901" i="4"/>
  <c r="P901" i="4"/>
  <c r="O901" i="4"/>
  <c r="N901" i="4"/>
  <c r="G901" i="4"/>
  <c r="I901" i="4" s="1"/>
  <c r="B901" i="4"/>
  <c r="Z953" i="4" l="1"/>
  <c r="Z936" i="4"/>
  <c r="Z938" i="4"/>
  <c r="Z940" i="4"/>
  <c r="Z935" i="4"/>
  <c r="Z932" i="4"/>
  <c r="Z937" i="4"/>
  <c r="Z939" i="4"/>
  <c r="Z929" i="4"/>
  <c r="Z930" i="4"/>
  <c r="Z927" i="4"/>
  <c r="Z926" i="4"/>
  <c r="Z948" i="4"/>
  <c r="Z934" i="4"/>
  <c r="Z952" i="4"/>
  <c r="Z933" i="4"/>
  <c r="Z931" i="4"/>
  <c r="Z928" i="4"/>
  <c r="U952" i="4"/>
  <c r="U930" i="4"/>
  <c r="U936" i="4"/>
  <c r="U934" i="4"/>
  <c r="U927" i="4"/>
  <c r="Z915" i="4"/>
  <c r="Z917" i="4"/>
  <c r="Z914" i="4"/>
  <c r="Z913" i="4"/>
  <c r="U933" i="4"/>
  <c r="U931" i="4"/>
  <c r="U913" i="4"/>
  <c r="Q15" i="41" s="1"/>
  <c r="U928" i="4"/>
  <c r="U937" i="4"/>
  <c r="U953" i="4"/>
  <c r="U929" i="4"/>
  <c r="U938" i="4"/>
  <c r="U939" i="4"/>
  <c r="U915" i="4"/>
  <c r="Q18" i="41" s="1"/>
  <c r="U948" i="4"/>
  <c r="U935" i="4"/>
  <c r="U932" i="4"/>
  <c r="U940" i="4"/>
  <c r="U926" i="4"/>
  <c r="Z902" i="4"/>
  <c r="U902" i="4"/>
  <c r="S901" i="4"/>
  <c r="Q901" i="4"/>
  <c r="J901" i="4"/>
  <c r="K901" i="4" l="1"/>
  <c r="Z901" i="4" l="1"/>
  <c r="U901" i="4"/>
  <c r="G867" i="4" l="1"/>
  <c r="G868" i="4"/>
  <c r="G869" i="4"/>
  <c r="G870" i="4"/>
  <c r="G871" i="4"/>
  <c r="G872" i="4"/>
  <c r="G873" i="4"/>
  <c r="G874" i="4"/>
  <c r="G875" i="4"/>
  <c r="G876" i="4"/>
  <c r="G877" i="4"/>
  <c r="G878" i="4"/>
  <c r="G879" i="4"/>
  <c r="G880" i="4"/>
  <c r="G881" i="4"/>
  <c r="AB900" i="4" l="1"/>
  <c r="Y900" i="4"/>
  <c r="T900" i="4"/>
  <c r="R900" i="4"/>
  <c r="O900" i="4"/>
  <c r="G900" i="4"/>
  <c r="I900" i="4" s="1"/>
  <c r="B900" i="4"/>
  <c r="AB899" i="4"/>
  <c r="Y899" i="4"/>
  <c r="T899" i="4"/>
  <c r="R899" i="4"/>
  <c r="O899" i="4"/>
  <c r="G899" i="4"/>
  <c r="I899" i="4" s="1"/>
  <c r="B899" i="4"/>
  <c r="AB898" i="4"/>
  <c r="Y898" i="4"/>
  <c r="T898" i="4"/>
  <c r="R898" i="4"/>
  <c r="O898" i="4"/>
  <c r="G898" i="4"/>
  <c r="I898" i="4" s="1"/>
  <c r="B898" i="4"/>
  <c r="AB897" i="4"/>
  <c r="Y897" i="4"/>
  <c r="T897" i="4"/>
  <c r="R897" i="4"/>
  <c r="P897" i="4"/>
  <c r="G897" i="4"/>
  <c r="I897" i="4" s="1"/>
  <c r="B897" i="4"/>
  <c r="AB896" i="4"/>
  <c r="Y896" i="4"/>
  <c r="T896" i="4"/>
  <c r="R896" i="4"/>
  <c r="P896" i="4"/>
  <c r="G896" i="4"/>
  <c r="I896" i="4" s="1"/>
  <c r="B896" i="4"/>
  <c r="AB895" i="4"/>
  <c r="Y895" i="4"/>
  <c r="T895" i="4"/>
  <c r="R895" i="4"/>
  <c r="G895" i="4"/>
  <c r="I895" i="4" s="1"/>
  <c r="B895" i="4"/>
  <c r="AB894" i="4"/>
  <c r="Y894" i="4"/>
  <c r="T894" i="4"/>
  <c r="R894" i="4"/>
  <c r="P894" i="4"/>
  <c r="G894" i="4"/>
  <c r="I894" i="4" s="1"/>
  <c r="B894" i="4"/>
  <c r="AB893" i="4"/>
  <c r="Y893" i="4"/>
  <c r="T893" i="4"/>
  <c r="R893" i="4"/>
  <c r="G893" i="4"/>
  <c r="I893" i="4" s="1"/>
  <c r="B893" i="4"/>
  <c r="AB892" i="4"/>
  <c r="Y892" i="4"/>
  <c r="T892" i="4"/>
  <c r="R892" i="4"/>
  <c r="P892" i="4"/>
  <c r="G892" i="4"/>
  <c r="I892" i="4" s="1"/>
  <c r="B892" i="4"/>
  <c r="AB891" i="4"/>
  <c r="Y891" i="4"/>
  <c r="T891" i="4"/>
  <c r="R891" i="4"/>
  <c r="G891" i="4"/>
  <c r="I891" i="4" s="1"/>
  <c r="B891" i="4"/>
  <c r="AB890" i="4"/>
  <c r="Y890" i="4"/>
  <c r="B890" i="4"/>
  <c r="AB889" i="4"/>
  <c r="Y889" i="4"/>
  <c r="T889" i="4"/>
  <c r="R889" i="4"/>
  <c r="G889" i="4"/>
  <c r="I889" i="4" s="1"/>
  <c r="B889" i="4"/>
  <c r="AB888" i="4"/>
  <c r="Y888" i="4"/>
  <c r="T888" i="4"/>
  <c r="R888" i="4"/>
  <c r="P888" i="4"/>
  <c r="G888" i="4"/>
  <c r="I888" i="4" s="1"/>
  <c r="B888" i="4"/>
  <c r="AB887" i="4"/>
  <c r="Y887" i="4"/>
  <c r="T887" i="4"/>
  <c r="R887" i="4"/>
  <c r="G887" i="4"/>
  <c r="I887" i="4" s="1"/>
  <c r="B887" i="4"/>
  <c r="AB886" i="4"/>
  <c r="Y886" i="4"/>
  <c r="T886" i="4"/>
  <c r="R886" i="4"/>
  <c r="P886" i="4"/>
  <c r="G886" i="4"/>
  <c r="I886" i="4" s="1"/>
  <c r="B886" i="4"/>
  <c r="AB885" i="4"/>
  <c r="Y885" i="4"/>
  <c r="T885" i="4"/>
  <c r="R885" i="4"/>
  <c r="G885" i="4"/>
  <c r="I885" i="4" s="1"/>
  <c r="B885" i="4"/>
  <c r="AB884" i="4"/>
  <c r="Y884" i="4"/>
  <c r="T884" i="4"/>
  <c r="R884" i="4"/>
  <c r="P884" i="4"/>
  <c r="G884" i="4"/>
  <c r="I884" i="4" s="1"/>
  <c r="B884" i="4"/>
  <c r="AB883" i="4"/>
  <c r="Y883" i="4"/>
  <c r="T883" i="4"/>
  <c r="R883" i="4"/>
  <c r="G883" i="4"/>
  <c r="I883" i="4" s="1"/>
  <c r="B883" i="4"/>
  <c r="AB882" i="4"/>
  <c r="Y882" i="4"/>
  <c r="T882" i="4"/>
  <c r="R882" i="4"/>
  <c r="P882" i="4"/>
  <c r="G882" i="4"/>
  <c r="I882" i="4" s="1"/>
  <c r="B882" i="4"/>
  <c r="AB881" i="4"/>
  <c r="Y881" i="4"/>
  <c r="T881" i="4"/>
  <c r="R881" i="4"/>
  <c r="I881" i="4"/>
  <c r="B881" i="4"/>
  <c r="AB880" i="4"/>
  <c r="Y880" i="4"/>
  <c r="T880" i="4"/>
  <c r="R880" i="4"/>
  <c r="P880" i="4"/>
  <c r="I880" i="4"/>
  <c r="B880" i="4"/>
  <c r="AB879" i="4"/>
  <c r="Y879" i="4"/>
  <c r="T879" i="4"/>
  <c r="R879" i="4"/>
  <c r="I879" i="4"/>
  <c r="B879" i="4"/>
  <c r="AB878" i="4"/>
  <c r="Y878" i="4"/>
  <c r="T878" i="4"/>
  <c r="R878" i="4"/>
  <c r="P878" i="4"/>
  <c r="I878" i="4"/>
  <c r="B878" i="4"/>
  <c r="AB877" i="4"/>
  <c r="Y877" i="4"/>
  <c r="T877" i="4"/>
  <c r="R877" i="4"/>
  <c r="I877" i="4"/>
  <c r="B877" i="4"/>
  <c r="AB876" i="4"/>
  <c r="Y876" i="4"/>
  <c r="T876" i="4"/>
  <c r="R876" i="4"/>
  <c r="P876" i="4"/>
  <c r="I876" i="4"/>
  <c r="B876" i="4"/>
  <c r="AB875" i="4"/>
  <c r="Y875" i="4"/>
  <c r="T875" i="4"/>
  <c r="R875" i="4"/>
  <c r="I875" i="4"/>
  <c r="B875" i="4"/>
  <c r="AB874" i="4"/>
  <c r="Y874" i="4"/>
  <c r="T874" i="4"/>
  <c r="R874" i="4"/>
  <c r="P874" i="4"/>
  <c r="I874" i="4"/>
  <c r="B874" i="4"/>
  <c r="AB873" i="4"/>
  <c r="Y873" i="4"/>
  <c r="T873" i="4"/>
  <c r="R873" i="4"/>
  <c r="I873" i="4"/>
  <c r="B873" i="4"/>
  <c r="AB872" i="4"/>
  <c r="Y872" i="4"/>
  <c r="T872" i="4"/>
  <c r="R872" i="4"/>
  <c r="P872" i="4"/>
  <c r="I872" i="4"/>
  <c r="B872" i="4"/>
  <c r="AB871" i="4"/>
  <c r="Y871" i="4"/>
  <c r="T871" i="4"/>
  <c r="R871" i="4"/>
  <c r="I871" i="4"/>
  <c r="B871" i="4"/>
  <c r="AB870" i="4"/>
  <c r="Y870" i="4"/>
  <c r="T870" i="4"/>
  <c r="R870" i="4"/>
  <c r="P870" i="4"/>
  <c r="I870" i="4"/>
  <c r="B870" i="4"/>
  <c r="AB869" i="4"/>
  <c r="Y869" i="4"/>
  <c r="T869" i="4"/>
  <c r="R869" i="4"/>
  <c r="I869" i="4"/>
  <c r="B869" i="4"/>
  <c r="AB868" i="4"/>
  <c r="Y868" i="4"/>
  <c r="T868" i="4"/>
  <c r="R868" i="4"/>
  <c r="P868" i="4"/>
  <c r="I868" i="4"/>
  <c r="B868" i="4"/>
  <c r="AB867" i="4"/>
  <c r="Y867" i="4"/>
  <c r="T867" i="4"/>
  <c r="R867" i="4"/>
  <c r="I867" i="4"/>
  <c r="B867" i="4"/>
  <c r="AB866" i="4"/>
  <c r="Y866" i="4"/>
  <c r="T866" i="4"/>
  <c r="R866" i="4"/>
  <c r="M866" i="4"/>
  <c r="X918" i="4" s="1"/>
  <c r="G866" i="4"/>
  <c r="I866" i="4" s="1"/>
  <c r="B866" i="4"/>
  <c r="AB865" i="4"/>
  <c r="Y865" i="4"/>
  <c r="T865" i="4"/>
  <c r="R865" i="4"/>
  <c r="G865" i="4"/>
  <c r="I865" i="4" s="1"/>
  <c r="B865" i="4"/>
  <c r="J865" i="4" s="1"/>
  <c r="AB864" i="4"/>
  <c r="Y864" i="4"/>
  <c r="T864" i="4"/>
  <c r="R864" i="4"/>
  <c r="M864" i="4"/>
  <c r="N864" i="4" s="1"/>
  <c r="G864" i="4"/>
  <c r="I864" i="4" s="1"/>
  <c r="B864" i="4"/>
  <c r="J864" i="4" s="1"/>
  <c r="AB863" i="4"/>
  <c r="Y863" i="4"/>
  <c r="T863" i="4"/>
  <c r="R863" i="4"/>
  <c r="N863" i="4"/>
  <c r="G863" i="4"/>
  <c r="I863" i="4" s="1"/>
  <c r="B863" i="4"/>
  <c r="J863" i="4" s="1"/>
  <c r="AB862" i="4"/>
  <c r="Y862" i="4"/>
  <c r="T862" i="4"/>
  <c r="R862" i="4"/>
  <c r="M862" i="4"/>
  <c r="N862" i="4" s="1"/>
  <c r="G862" i="4"/>
  <c r="I862" i="4" s="1"/>
  <c r="B862" i="4"/>
  <c r="J862" i="4" s="1"/>
  <c r="AB861" i="4"/>
  <c r="Y861" i="4"/>
  <c r="T861" i="4"/>
  <c r="R861" i="4"/>
  <c r="N861" i="4"/>
  <c r="G861" i="4"/>
  <c r="I861" i="4" s="1"/>
  <c r="B861" i="4"/>
  <c r="J861" i="4" s="1"/>
  <c r="AB860" i="4"/>
  <c r="Y860" i="4"/>
  <c r="T860" i="4"/>
  <c r="R860" i="4"/>
  <c r="M860" i="4"/>
  <c r="N860" i="4" s="1"/>
  <c r="G860" i="4"/>
  <c r="I860" i="4" s="1"/>
  <c r="B860" i="4"/>
  <c r="J860" i="4" s="1"/>
  <c r="AB859" i="4"/>
  <c r="Y859" i="4"/>
  <c r="T859" i="4"/>
  <c r="R859" i="4"/>
  <c r="M859" i="4"/>
  <c r="N859" i="4" s="1"/>
  <c r="G859" i="4"/>
  <c r="I859" i="4" s="1"/>
  <c r="B859" i="4"/>
  <c r="J859" i="4" s="1"/>
  <c r="AB858" i="4"/>
  <c r="Y858" i="4"/>
  <c r="T858" i="4"/>
  <c r="R858" i="4"/>
  <c r="N858" i="4"/>
  <c r="G858" i="4"/>
  <c r="I858" i="4" s="1"/>
  <c r="B858" i="4"/>
  <c r="J858" i="4" s="1"/>
  <c r="AB857" i="4"/>
  <c r="Y857" i="4"/>
  <c r="T857" i="4"/>
  <c r="R857" i="4"/>
  <c r="M857" i="4"/>
  <c r="N857" i="4" s="1"/>
  <c r="G857" i="4"/>
  <c r="I857" i="4" s="1"/>
  <c r="B857" i="4"/>
  <c r="J857" i="4" s="1"/>
  <c r="AB856" i="4"/>
  <c r="Y856" i="4"/>
  <c r="T856" i="4"/>
  <c r="R856" i="4"/>
  <c r="G856" i="4"/>
  <c r="I856" i="4" s="1"/>
  <c r="B856" i="4"/>
  <c r="J856" i="4" s="1"/>
  <c r="AB855" i="4"/>
  <c r="Y855" i="4"/>
  <c r="T855" i="4"/>
  <c r="R855" i="4"/>
  <c r="N855" i="4"/>
  <c r="G855" i="4"/>
  <c r="I855" i="4" s="1"/>
  <c r="B855" i="4"/>
  <c r="J855" i="4" s="1"/>
  <c r="AB854" i="4"/>
  <c r="Y854" i="4"/>
  <c r="T854" i="4"/>
  <c r="R854" i="4"/>
  <c r="M854" i="4"/>
  <c r="G854" i="4"/>
  <c r="I854" i="4" s="1"/>
  <c r="B854" i="4"/>
  <c r="J854" i="4" s="1"/>
  <c r="AB853" i="4"/>
  <c r="Y853" i="4"/>
  <c r="T853" i="4"/>
  <c r="R853" i="4"/>
  <c r="M853" i="4"/>
  <c r="N853" i="4" s="1"/>
  <c r="G853" i="4"/>
  <c r="I853" i="4" s="1"/>
  <c r="B853" i="4"/>
  <c r="J853" i="4" s="1"/>
  <c r="AB852" i="4"/>
  <c r="Y852" i="4"/>
  <c r="T852" i="4"/>
  <c r="R852" i="4"/>
  <c r="M852" i="4"/>
  <c r="G852" i="4"/>
  <c r="I852" i="4" s="1"/>
  <c r="B852" i="4"/>
  <c r="J852" i="4" s="1"/>
  <c r="AB851" i="4"/>
  <c r="Y851" i="4"/>
  <c r="T851" i="4"/>
  <c r="R851" i="4"/>
  <c r="O851" i="4"/>
  <c r="N851" i="4"/>
  <c r="G851" i="4"/>
  <c r="I851" i="4" s="1"/>
  <c r="B851" i="4"/>
  <c r="J851" i="4" s="1"/>
  <c r="AB850" i="4"/>
  <c r="Y850" i="4"/>
  <c r="T850" i="4"/>
  <c r="R850" i="4"/>
  <c r="M850" i="4"/>
  <c r="G850" i="4"/>
  <c r="I850" i="4" s="1"/>
  <c r="B850" i="4"/>
  <c r="J850" i="4" s="1"/>
  <c r="AB849" i="4"/>
  <c r="Y849" i="4"/>
  <c r="T849" i="4"/>
  <c r="R849" i="4"/>
  <c r="P849" i="4"/>
  <c r="O849" i="4"/>
  <c r="N849" i="4"/>
  <c r="G849" i="4"/>
  <c r="I849" i="4" s="1"/>
  <c r="B849" i="4"/>
  <c r="J849" i="4" s="1"/>
  <c r="AB848" i="4"/>
  <c r="Y848" i="4"/>
  <c r="T848" i="4"/>
  <c r="R848" i="4"/>
  <c r="N848" i="4"/>
  <c r="X848" i="4"/>
  <c r="G848" i="4"/>
  <c r="I848" i="4" s="1"/>
  <c r="B848" i="4"/>
  <c r="AB847" i="4"/>
  <c r="Y847" i="4"/>
  <c r="T847" i="4"/>
  <c r="R847" i="4"/>
  <c r="N847" i="4"/>
  <c r="X847" i="4"/>
  <c r="G847" i="4"/>
  <c r="I847" i="4" s="1"/>
  <c r="B847" i="4"/>
  <c r="AB846" i="4"/>
  <c r="Y846" i="4"/>
  <c r="T846" i="4"/>
  <c r="R846" i="4"/>
  <c r="N846" i="4"/>
  <c r="X846" i="4"/>
  <c r="G846" i="4"/>
  <c r="I846" i="4" s="1"/>
  <c r="B846" i="4"/>
  <c r="AB845" i="4"/>
  <c r="Y845" i="4"/>
  <c r="T845" i="4"/>
  <c r="R845" i="4"/>
  <c r="X845" i="4"/>
  <c r="G845" i="4"/>
  <c r="I845" i="4" s="1"/>
  <c r="B845" i="4"/>
  <c r="AB844" i="4"/>
  <c r="Y844" i="4"/>
  <c r="T844" i="4"/>
  <c r="R844" i="4"/>
  <c r="N844" i="4"/>
  <c r="X844" i="4"/>
  <c r="G844" i="4"/>
  <c r="I844" i="4" s="1"/>
  <c r="B844" i="4"/>
  <c r="S884" i="4" l="1"/>
  <c r="Q900" i="4"/>
  <c r="P864" i="4"/>
  <c r="O864" i="4"/>
  <c r="K851" i="4"/>
  <c r="O860" i="4"/>
  <c r="K860" i="4"/>
  <c r="S845" i="4"/>
  <c r="P853" i="4"/>
  <c r="P860" i="4"/>
  <c r="O861" i="4"/>
  <c r="P859" i="4"/>
  <c r="K857" i="4"/>
  <c r="K856" i="4"/>
  <c r="S846" i="4"/>
  <c r="N850" i="4"/>
  <c r="O850" i="4"/>
  <c r="N854" i="4"/>
  <c r="P854" i="4"/>
  <c r="S847" i="4"/>
  <c r="S844" i="4"/>
  <c r="Q845" i="4"/>
  <c r="S848" i="4"/>
  <c r="N856" i="4"/>
  <c r="O856" i="4"/>
  <c r="N852" i="4"/>
  <c r="P852" i="4"/>
  <c r="O852" i="4"/>
  <c r="P857" i="4"/>
  <c r="O855" i="4"/>
  <c r="P855" i="4"/>
  <c r="P898" i="4"/>
  <c r="Q847" i="4"/>
  <c r="P850" i="4"/>
  <c r="P856" i="4"/>
  <c r="O858" i="4"/>
  <c r="P861" i="4"/>
  <c r="P858" i="4"/>
  <c r="O854" i="4"/>
  <c r="O857" i="4"/>
  <c r="P851" i="4"/>
  <c r="O853" i="4"/>
  <c r="O859" i="4"/>
  <c r="P899" i="4"/>
  <c r="S865" i="4"/>
  <c r="S850" i="4"/>
  <c r="Q850" i="4"/>
  <c r="S855" i="4"/>
  <c r="Q855" i="4"/>
  <c r="S849" i="4"/>
  <c r="Q849" i="4"/>
  <c r="K850" i="4"/>
  <c r="S854" i="4"/>
  <c r="Q854" i="4"/>
  <c r="K855" i="4"/>
  <c r="S859" i="4"/>
  <c r="Q859" i="4"/>
  <c r="Q862" i="4"/>
  <c r="S862" i="4"/>
  <c r="Q863" i="4"/>
  <c r="S863" i="4"/>
  <c r="K849" i="4"/>
  <c r="S853" i="4"/>
  <c r="Q853" i="4"/>
  <c r="K854" i="4"/>
  <c r="S858" i="4"/>
  <c r="Q858" i="4"/>
  <c r="K859" i="4"/>
  <c r="K853" i="4"/>
  <c r="S857" i="4"/>
  <c r="Q857" i="4"/>
  <c r="K858" i="4"/>
  <c r="S864" i="4"/>
  <c r="Q864" i="4"/>
  <c r="S852" i="4"/>
  <c r="Q852" i="4"/>
  <c r="S861" i="4"/>
  <c r="Q861" i="4"/>
  <c r="S851" i="4"/>
  <c r="Q851" i="4"/>
  <c r="K852" i="4"/>
  <c r="S856" i="4"/>
  <c r="Q856" i="4"/>
  <c r="S860" i="4"/>
  <c r="Q860" i="4"/>
  <c r="K861" i="4"/>
  <c r="K862" i="4"/>
  <c r="K863" i="4"/>
  <c r="N865" i="4"/>
  <c r="P865" i="4"/>
  <c r="O866" i="4"/>
  <c r="X866" i="4"/>
  <c r="N866" i="4"/>
  <c r="O867" i="4"/>
  <c r="X867" i="4"/>
  <c r="N867" i="4"/>
  <c r="Q868" i="4"/>
  <c r="S868" i="4"/>
  <c r="J868" i="4"/>
  <c r="O869" i="4"/>
  <c r="X869" i="4"/>
  <c r="N869" i="4"/>
  <c r="S870" i="4"/>
  <c r="J870" i="4"/>
  <c r="Q870" i="4"/>
  <c r="O871" i="4"/>
  <c r="X871" i="4"/>
  <c r="N871" i="4"/>
  <c r="S872" i="4"/>
  <c r="J872" i="4"/>
  <c r="Q872" i="4"/>
  <c r="O873" i="4"/>
  <c r="X873" i="4"/>
  <c r="N873" i="4"/>
  <c r="Q874" i="4"/>
  <c r="S874" i="4"/>
  <c r="J874" i="4"/>
  <c r="O875" i="4"/>
  <c r="X875" i="4"/>
  <c r="N875" i="4"/>
  <c r="S876" i="4"/>
  <c r="J876" i="4"/>
  <c r="Q876" i="4"/>
  <c r="O877" i="4"/>
  <c r="N877" i="4"/>
  <c r="S878" i="4"/>
  <c r="J878" i="4"/>
  <c r="Q878" i="4"/>
  <c r="O879" i="4"/>
  <c r="X879" i="4"/>
  <c r="N879" i="4"/>
  <c r="Q880" i="4"/>
  <c r="S880" i="4"/>
  <c r="J880" i="4"/>
  <c r="O881" i="4"/>
  <c r="X881" i="4"/>
  <c r="N881" i="4"/>
  <c r="S882" i="4"/>
  <c r="J882" i="4"/>
  <c r="Q882" i="4"/>
  <c r="O883" i="4"/>
  <c r="X883" i="4"/>
  <c r="N883" i="4"/>
  <c r="J884" i="4"/>
  <c r="Q884" i="4"/>
  <c r="O885" i="4"/>
  <c r="X885" i="4"/>
  <c r="N885" i="4"/>
  <c r="Q886" i="4"/>
  <c r="S886" i="4"/>
  <c r="J886" i="4"/>
  <c r="O887" i="4"/>
  <c r="X887" i="4"/>
  <c r="N887" i="4"/>
  <c r="S888" i="4"/>
  <c r="J888" i="4"/>
  <c r="Q888" i="4"/>
  <c r="O889" i="4"/>
  <c r="X889" i="4"/>
  <c r="N889" i="4"/>
  <c r="O891" i="4"/>
  <c r="X891" i="4"/>
  <c r="N891" i="4"/>
  <c r="Q892" i="4"/>
  <c r="S892" i="4"/>
  <c r="J892" i="4"/>
  <c r="O893" i="4"/>
  <c r="X893" i="4"/>
  <c r="N893" i="4"/>
  <c r="S894" i="4"/>
  <c r="J894" i="4"/>
  <c r="Q894" i="4"/>
  <c r="O895" i="4"/>
  <c r="X895" i="4"/>
  <c r="N895" i="4"/>
  <c r="S896" i="4"/>
  <c r="J896" i="4"/>
  <c r="Q896" i="4"/>
  <c r="Q897" i="4"/>
  <c r="S897" i="4"/>
  <c r="J897" i="4"/>
  <c r="S899" i="4"/>
  <c r="J899" i="4"/>
  <c r="Q899" i="4"/>
  <c r="O862" i="4"/>
  <c r="O863" i="4"/>
  <c r="O865" i="4"/>
  <c r="P866" i="4"/>
  <c r="P867" i="4"/>
  <c r="P869" i="4"/>
  <c r="P871" i="4"/>
  <c r="P873" i="4"/>
  <c r="P875" i="4"/>
  <c r="P877" i="4"/>
  <c r="P879" i="4"/>
  <c r="P881" i="4"/>
  <c r="P883" i="4"/>
  <c r="P885" i="4"/>
  <c r="P887" i="4"/>
  <c r="P889" i="4"/>
  <c r="P891" i="4"/>
  <c r="P893" i="4"/>
  <c r="P895" i="4"/>
  <c r="P862" i="4"/>
  <c r="P863" i="4"/>
  <c r="K864" i="4"/>
  <c r="Q865" i="4"/>
  <c r="K865" i="4"/>
  <c r="Q866" i="4"/>
  <c r="S866" i="4"/>
  <c r="J866" i="4"/>
  <c r="S867" i="4"/>
  <c r="J867" i="4"/>
  <c r="Q867" i="4"/>
  <c r="O868" i="4"/>
  <c r="X868" i="4"/>
  <c r="N868" i="4"/>
  <c r="S869" i="4"/>
  <c r="J869" i="4"/>
  <c r="Q869" i="4"/>
  <c r="O870" i="4"/>
  <c r="X870" i="4"/>
  <c r="N870" i="4"/>
  <c r="Q871" i="4"/>
  <c r="S871" i="4"/>
  <c r="J871" i="4"/>
  <c r="O872" i="4"/>
  <c r="X872" i="4"/>
  <c r="N872" i="4"/>
  <c r="S873" i="4"/>
  <c r="J873" i="4"/>
  <c r="Q873" i="4"/>
  <c r="O874" i="4"/>
  <c r="X874" i="4"/>
  <c r="N874" i="4"/>
  <c r="S875" i="4"/>
  <c r="J875" i="4"/>
  <c r="Q875" i="4"/>
  <c r="O876" i="4"/>
  <c r="X876" i="4"/>
  <c r="N876" i="4"/>
  <c r="Q877" i="4"/>
  <c r="S877" i="4"/>
  <c r="J877" i="4"/>
  <c r="O878" i="4"/>
  <c r="X878" i="4"/>
  <c r="N878" i="4"/>
  <c r="S879" i="4"/>
  <c r="J879" i="4"/>
  <c r="Q879" i="4"/>
  <c r="O880" i="4"/>
  <c r="X880" i="4"/>
  <c r="N880" i="4"/>
  <c r="S881" i="4"/>
  <c r="J881" i="4"/>
  <c r="Q881" i="4"/>
  <c r="O882" i="4"/>
  <c r="X882" i="4"/>
  <c r="N882" i="4"/>
  <c r="Q883" i="4"/>
  <c r="S883" i="4"/>
  <c r="J883" i="4"/>
  <c r="O884" i="4"/>
  <c r="X884" i="4"/>
  <c r="N884" i="4"/>
  <c r="S885" i="4"/>
  <c r="J885" i="4"/>
  <c r="Q885" i="4"/>
  <c r="O886" i="4"/>
  <c r="X886" i="4"/>
  <c r="N886" i="4"/>
  <c r="S887" i="4"/>
  <c r="J887" i="4"/>
  <c r="Q887" i="4"/>
  <c r="O888" i="4"/>
  <c r="X888" i="4"/>
  <c r="N888" i="4"/>
  <c r="Q889" i="4"/>
  <c r="S889" i="4"/>
  <c r="J889" i="4"/>
  <c r="X890" i="4"/>
  <c r="S891" i="4"/>
  <c r="J891" i="4"/>
  <c r="Q891" i="4"/>
  <c r="O892" i="4"/>
  <c r="X892" i="4"/>
  <c r="N892" i="4"/>
  <c r="S893" i="4"/>
  <c r="J893" i="4"/>
  <c r="Q893" i="4"/>
  <c r="O894" i="4"/>
  <c r="X894" i="4"/>
  <c r="N894" i="4"/>
  <c r="Q895" i="4"/>
  <c r="S895" i="4"/>
  <c r="J895" i="4"/>
  <c r="O896" i="4"/>
  <c r="X896" i="4"/>
  <c r="N896" i="4"/>
  <c r="O897" i="4"/>
  <c r="X897" i="4"/>
  <c r="N897" i="4"/>
  <c r="S898" i="4"/>
  <c r="J898" i="4"/>
  <c r="Q898" i="4"/>
  <c r="N899" i="4"/>
  <c r="X899" i="4"/>
  <c r="J900" i="4"/>
  <c r="S900" i="4"/>
  <c r="N900" i="4"/>
  <c r="P900" i="4"/>
  <c r="N898" i="4"/>
  <c r="X898" i="4"/>
  <c r="Q844" i="4"/>
  <c r="N845" i="4"/>
  <c r="Q846" i="4"/>
  <c r="Q848" i="4"/>
  <c r="O844" i="4"/>
  <c r="O845" i="4"/>
  <c r="O846" i="4"/>
  <c r="O847" i="4"/>
  <c r="O848" i="4"/>
  <c r="P844" i="4"/>
  <c r="P845" i="4"/>
  <c r="P846" i="4"/>
  <c r="P847" i="4"/>
  <c r="P848" i="4"/>
  <c r="J844" i="4"/>
  <c r="J845" i="4"/>
  <c r="J846" i="4"/>
  <c r="J847" i="4"/>
  <c r="J848" i="4"/>
  <c r="Z851" i="4" l="1"/>
  <c r="Z856" i="4"/>
  <c r="Z857" i="4"/>
  <c r="Z860" i="4"/>
  <c r="U856" i="4"/>
  <c r="P7" i="41" s="1"/>
  <c r="U857" i="4"/>
  <c r="P10" i="41" s="1"/>
  <c r="Z863" i="4"/>
  <c r="Z853" i="4"/>
  <c r="Z855" i="4"/>
  <c r="Z862" i="4"/>
  <c r="Z859" i="4"/>
  <c r="Z865" i="4"/>
  <c r="Z858" i="4"/>
  <c r="Z850" i="4"/>
  <c r="Z861" i="4"/>
  <c r="Z852" i="4"/>
  <c r="Z854" i="4"/>
  <c r="U860" i="4"/>
  <c r="P15" i="41" s="1"/>
  <c r="U851" i="4"/>
  <c r="P4" i="41" s="1"/>
  <c r="U850" i="4"/>
  <c r="P3" i="41" s="1"/>
  <c r="U854" i="4"/>
  <c r="P6" i="41" s="1"/>
  <c r="U855" i="4"/>
  <c r="P9" i="41" s="1"/>
  <c r="U862" i="4"/>
  <c r="P19" i="41" s="1"/>
  <c r="U861" i="4"/>
  <c r="P16" i="41" s="1"/>
  <c r="U853" i="4"/>
  <c r="P8" i="41" s="1"/>
  <c r="U849" i="4"/>
  <c r="U852" i="4"/>
  <c r="P5" i="41" s="1"/>
  <c r="U863" i="4"/>
  <c r="P18" i="41" s="1"/>
  <c r="K898" i="4"/>
  <c r="K891" i="4"/>
  <c r="K887" i="4"/>
  <c r="Z887" i="4" s="1"/>
  <c r="K879" i="4"/>
  <c r="K875" i="4"/>
  <c r="K869" i="4"/>
  <c r="K893" i="4"/>
  <c r="K885" i="4"/>
  <c r="K881" i="4"/>
  <c r="K873" i="4"/>
  <c r="K867" i="4"/>
  <c r="U858" i="4"/>
  <c r="P14" i="41" s="1"/>
  <c r="K899" i="4"/>
  <c r="K900" i="4"/>
  <c r="U865" i="4"/>
  <c r="P25" i="41" s="1"/>
  <c r="Z849" i="4"/>
  <c r="Z864" i="4"/>
  <c r="U864" i="4"/>
  <c r="P22" i="41" s="1"/>
  <c r="K897" i="4"/>
  <c r="K892" i="4"/>
  <c r="K886" i="4"/>
  <c r="K880" i="4"/>
  <c r="K874" i="4"/>
  <c r="K868" i="4"/>
  <c r="K895" i="4"/>
  <c r="K889" i="4"/>
  <c r="K883" i="4"/>
  <c r="K877" i="4"/>
  <c r="K871" i="4"/>
  <c r="K866" i="4"/>
  <c r="K896" i="4"/>
  <c r="K894" i="4"/>
  <c r="K888" i="4"/>
  <c r="K884" i="4"/>
  <c r="K882" i="4"/>
  <c r="K878" i="4"/>
  <c r="K876" i="4"/>
  <c r="K872" i="4"/>
  <c r="K870" i="4"/>
  <c r="U859" i="4"/>
  <c r="P12" i="41" s="1"/>
  <c r="K844" i="4"/>
  <c r="K848" i="4"/>
  <c r="K847" i="4"/>
  <c r="K846" i="4"/>
  <c r="K845" i="4"/>
  <c r="AB843" i="4"/>
  <c r="Y843" i="4"/>
  <c r="T843" i="4"/>
  <c r="R843" i="4"/>
  <c r="G843" i="4"/>
  <c r="I843" i="4" s="1"/>
  <c r="B843" i="4"/>
  <c r="AB842" i="4"/>
  <c r="Y842" i="4"/>
  <c r="T842" i="4"/>
  <c r="R842" i="4"/>
  <c r="G842" i="4"/>
  <c r="I842" i="4" s="1"/>
  <c r="B842" i="4"/>
  <c r="AB841" i="4"/>
  <c r="Y841" i="4"/>
  <c r="T841" i="4"/>
  <c r="R841" i="4"/>
  <c r="N841" i="4"/>
  <c r="G841" i="4"/>
  <c r="I841" i="4" s="1"/>
  <c r="B841" i="4"/>
  <c r="AB840" i="4"/>
  <c r="Y840" i="4"/>
  <c r="T840" i="4"/>
  <c r="R840" i="4"/>
  <c r="G840" i="4"/>
  <c r="I840" i="4" s="1"/>
  <c r="B840" i="4"/>
  <c r="AB839" i="4"/>
  <c r="Y839" i="4"/>
  <c r="T839" i="4"/>
  <c r="R839" i="4"/>
  <c r="G839" i="4"/>
  <c r="I839" i="4" s="1"/>
  <c r="B839" i="4"/>
  <c r="AB838" i="4"/>
  <c r="Y838" i="4"/>
  <c r="T838" i="4"/>
  <c r="R838" i="4"/>
  <c r="N838" i="4"/>
  <c r="G838" i="4"/>
  <c r="I838" i="4" s="1"/>
  <c r="B838" i="4"/>
  <c r="AB837" i="4"/>
  <c r="Y837" i="4"/>
  <c r="T837" i="4"/>
  <c r="R837" i="4"/>
  <c r="N837" i="4"/>
  <c r="G837" i="4"/>
  <c r="I837" i="4" s="1"/>
  <c r="B837" i="4"/>
  <c r="AB836" i="4"/>
  <c r="Y836" i="4"/>
  <c r="T836" i="4"/>
  <c r="R836" i="4"/>
  <c r="N836" i="4"/>
  <c r="G836" i="4"/>
  <c r="I836" i="4" s="1"/>
  <c r="B836" i="4"/>
  <c r="AB835" i="4"/>
  <c r="Y835" i="4"/>
  <c r="T835" i="4"/>
  <c r="R835" i="4"/>
  <c r="O835" i="4"/>
  <c r="G835" i="4"/>
  <c r="I835" i="4" s="1"/>
  <c r="B835" i="4"/>
  <c r="AB834" i="4"/>
  <c r="Y834" i="4"/>
  <c r="T834" i="4"/>
  <c r="R834" i="4"/>
  <c r="N834" i="4"/>
  <c r="G834" i="4"/>
  <c r="I834" i="4" s="1"/>
  <c r="B834" i="4"/>
  <c r="AB833" i="4"/>
  <c r="Y833" i="4"/>
  <c r="T833" i="4"/>
  <c r="R833" i="4"/>
  <c r="O833" i="4"/>
  <c r="G833" i="4"/>
  <c r="I833" i="4" s="1"/>
  <c r="B833" i="4"/>
  <c r="AB832" i="4"/>
  <c r="Y832" i="4"/>
  <c r="T832" i="4"/>
  <c r="R832" i="4"/>
  <c r="N832" i="4"/>
  <c r="G832" i="4"/>
  <c r="I832" i="4" s="1"/>
  <c r="B832" i="4"/>
  <c r="AB831" i="4"/>
  <c r="Y831" i="4"/>
  <c r="T831" i="4"/>
  <c r="R831" i="4"/>
  <c r="O831" i="4"/>
  <c r="G831" i="4"/>
  <c r="I831" i="4" s="1"/>
  <c r="B831" i="4"/>
  <c r="AB830" i="4"/>
  <c r="Y830" i="4"/>
  <c r="T830" i="4"/>
  <c r="R830" i="4"/>
  <c r="O830" i="4"/>
  <c r="G830" i="4"/>
  <c r="I830" i="4" s="1"/>
  <c r="B830" i="4"/>
  <c r="AB829" i="4"/>
  <c r="Y829" i="4"/>
  <c r="T829" i="4"/>
  <c r="R829" i="4"/>
  <c r="O829" i="4"/>
  <c r="N829" i="4"/>
  <c r="G829" i="4"/>
  <c r="I829" i="4" s="1"/>
  <c r="B829" i="4"/>
  <c r="AB828" i="4"/>
  <c r="Y828" i="4"/>
  <c r="T828" i="4"/>
  <c r="R828" i="4"/>
  <c r="O828" i="4"/>
  <c r="G828" i="4"/>
  <c r="I828" i="4" s="1"/>
  <c r="B828" i="4"/>
  <c r="AB827" i="4"/>
  <c r="Y827" i="4"/>
  <c r="T827" i="4"/>
  <c r="R827" i="4"/>
  <c r="N827" i="4"/>
  <c r="G827" i="4"/>
  <c r="I827" i="4" s="1"/>
  <c r="B827" i="4"/>
  <c r="AB826" i="4"/>
  <c r="Y826" i="4"/>
  <c r="B826" i="4"/>
  <c r="AB825" i="4"/>
  <c r="Y825" i="4"/>
  <c r="T825" i="4"/>
  <c r="R825" i="4"/>
  <c r="N825" i="4"/>
  <c r="G825" i="4"/>
  <c r="I825" i="4" s="1"/>
  <c r="B825" i="4"/>
  <c r="AB824" i="4"/>
  <c r="Y824" i="4"/>
  <c r="T824" i="4"/>
  <c r="R824" i="4"/>
  <c r="O824" i="4"/>
  <c r="G824" i="4"/>
  <c r="I824" i="4" s="1"/>
  <c r="B824" i="4"/>
  <c r="AB823" i="4"/>
  <c r="Y823" i="4"/>
  <c r="T823" i="4"/>
  <c r="R823" i="4"/>
  <c r="O823" i="4"/>
  <c r="G823" i="4"/>
  <c r="I823" i="4" s="1"/>
  <c r="B823" i="4"/>
  <c r="AB822" i="4"/>
  <c r="Y822" i="4"/>
  <c r="T822" i="4"/>
  <c r="R822" i="4"/>
  <c r="O822" i="4"/>
  <c r="G822" i="4"/>
  <c r="I822" i="4" s="1"/>
  <c r="B822" i="4"/>
  <c r="AB821" i="4"/>
  <c r="Y821" i="4"/>
  <c r="T821" i="4"/>
  <c r="R821" i="4"/>
  <c r="O821" i="4"/>
  <c r="G821" i="4"/>
  <c r="I821" i="4" s="1"/>
  <c r="B821" i="4"/>
  <c r="AB820" i="4"/>
  <c r="Y820" i="4"/>
  <c r="T820" i="4"/>
  <c r="R820" i="4"/>
  <c r="O820" i="4"/>
  <c r="G820" i="4"/>
  <c r="I820" i="4" s="1"/>
  <c r="B820" i="4"/>
  <c r="AB819" i="4"/>
  <c r="Y819" i="4"/>
  <c r="T819" i="4"/>
  <c r="R819" i="4"/>
  <c r="O819" i="4"/>
  <c r="G819" i="4"/>
  <c r="I819" i="4" s="1"/>
  <c r="B819" i="4"/>
  <c r="AB818" i="4"/>
  <c r="Y818" i="4"/>
  <c r="T818" i="4"/>
  <c r="R818" i="4"/>
  <c r="O818" i="4"/>
  <c r="G818" i="4"/>
  <c r="I818" i="4" s="1"/>
  <c r="B818" i="4"/>
  <c r="AB817" i="4"/>
  <c r="Y817" i="4"/>
  <c r="T817" i="4"/>
  <c r="R817" i="4"/>
  <c r="O817" i="4"/>
  <c r="G817" i="4"/>
  <c r="I817" i="4" s="1"/>
  <c r="B817" i="4"/>
  <c r="AB816" i="4"/>
  <c r="Y816" i="4"/>
  <c r="T816" i="4"/>
  <c r="R816" i="4"/>
  <c r="O816" i="4"/>
  <c r="G816" i="4"/>
  <c r="I816" i="4" s="1"/>
  <c r="B816" i="4"/>
  <c r="AB815" i="4"/>
  <c r="Y815" i="4"/>
  <c r="T815" i="4"/>
  <c r="R815" i="4"/>
  <c r="P815" i="4"/>
  <c r="G815" i="4"/>
  <c r="I815" i="4" s="1"/>
  <c r="B815" i="4"/>
  <c r="AB814" i="4"/>
  <c r="Y814" i="4"/>
  <c r="T814" i="4"/>
  <c r="R814" i="4"/>
  <c r="N814" i="4"/>
  <c r="G814" i="4"/>
  <c r="I814" i="4" s="1"/>
  <c r="B814" i="4"/>
  <c r="J814" i="4" s="1"/>
  <c r="AB813" i="4"/>
  <c r="Y813" i="4"/>
  <c r="T813" i="4"/>
  <c r="R813" i="4"/>
  <c r="N813" i="4"/>
  <c r="G813" i="4"/>
  <c r="I813" i="4" s="1"/>
  <c r="B813" i="4"/>
  <c r="J813" i="4" s="1"/>
  <c r="AB812" i="4"/>
  <c r="Y812" i="4"/>
  <c r="T812" i="4"/>
  <c r="R812" i="4"/>
  <c r="N812" i="4"/>
  <c r="G812" i="4"/>
  <c r="I812" i="4" s="1"/>
  <c r="B812" i="4"/>
  <c r="J812" i="4" s="1"/>
  <c r="AB811" i="4"/>
  <c r="Y811" i="4"/>
  <c r="T811" i="4"/>
  <c r="R811" i="4"/>
  <c r="N811" i="4"/>
  <c r="G811" i="4"/>
  <c r="I811" i="4" s="1"/>
  <c r="B811" i="4"/>
  <c r="AB810" i="4"/>
  <c r="Y810" i="4"/>
  <c r="T810" i="4"/>
  <c r="R810" i="4"/>
  <c r="N810" i="4"/>
  <c r="G810" i="4"/>
  <c r="I810" i="4" s="1"/>
  <c r="B810" i="4"/>
  <c r="AB809" i="4"/>
  <c r="Y809" i="4"/>
  <c r="T809" i="4"/>
  <c r="R809" i="4"/>
  <c r="M809" i="4"/>
  <c r="N809" i="4" s="1"/>
  <c r="G809" i="4"/>
  <c r="I809" i="4" s="1"/>
  <c r="B809" i="4"/>
  <c r="J809" i="4" s="1"/>
  <c r="AB808" i="4"/>
  <c r="Y808" i="4"/>
  <c r="T808" i="4"/>
  <c r="R808" i="4"/>
  <c r="M808" i="4"/>
  <c r="N808" i="4" s="1"/>
  <c r="G808" i="4"/>
  <c r="I808" i="4" s="1"/>
  <c r="B808" i="4"/>
  <c r="J808" i="4" s="1"/>
  <c r="AB807" i="4"/>
  <c r="Y807" i="4"/>
  <c r="T807" i="4"/>
  <c r="R807" i="4"/>
  <c r="M807" i="4"/>
  <c r="N807" i="4" s="1"/>
  <c r="G807" i="4"/>
  <c r="I807" i="4" s="1"/>
  <c r="B807" i="4"/>
  <c r="J807" i="4" s="1"/>
  <c r="AB806" i="4"/>
  <c r="Y806" i="4"/>
  <c r="T806" i="4"/>
  <c r="R806" i="4"/>
  <c r="N806" i="4"/>
  <c r="G806" i="4"/>
  <c r="I806" i="4" s="1"/>
  <c r="B806" i="4"/>
  <c r="J806" i="4" s="1"/>
  <c r="AB805" i="4"/>
  <c r="Y805" i="4"/>
  <c r="T805" i="4"/>
  <c r="R805" i="4"/>
  <c r="N805" i="4"/>
  <c r="G805" i="4"/>
  <c r="I805" i="4" s="1"/>
  <c r="B805" i="4"/>
  <c r="J805" i="4" s="1"/>
  <c r="AB804" i="4"/>
  <c r="Y804" i="4"/>
  <c r="T804" i="4"/>
  <c r="R804" i="4"/>
  <c r="N804" i="4"/>
  <c r="G804" i="4"/>
  <c r="I804" i="4" s="1"/>
  <c r="B804" i="4"/>
  <c r="J804" i="4" s="1"/>
  <c r="AB803" i="4"/>
  <c r="Y803" i="4"/>
  <c r="T803" i="4"/>
  <c r="R803" i="4"/>
  <c r="P803" i="4"/>
  <c r="N803" i="4"/>
  <c r="G803" i="4"/>
  <c r="I803" i="4" s="1"/>
  <c r="B803" i="4"/>
  <c r="J803" i="4" s="1"/>
  <c r="AB802" i="4"/>
  <c r="Y802" i="4"/>
  <c r="T802" i="4"/>
  <c r="R802" i="4"/>
  <c r="M802" i="4"/>
  <c r="N802" i="4" s="1"/>
  <c r="G802" i="4"/>
  <c r="I802" i="4" s="1"/>
  <c r="B802" i="4"/>
  <c r="J802" i="4" s="1"/>
  <c r="AB801" i="4"/>
  <c r="Y801" i="4"/>
  <c r="T801" i="4"/>
  <c r="R801" i="4"/>
  <c r="N801" i="4"/>
  <c r="G801" i="4"/>
  <c r="I801" i="4" s="1"/>
  <c r="B801" i="4"/>
  <c r="J801" i="4" s="1"/>
  <c r="AB800" i="4"/>
  <c r="Y800" i="4"/>
  <c r="T800" i="4"/>
  <c r="R800" i="4"/>
  <c r="N800" i="4"/>
  <c r="G800" i="4"/>
  <c r="I800" i="4" s="1"/>
  <c r="B800" i="4"/>
  <c r="J800" i="4" s="1"/>
  <c r="AB799" i="4"/>
  <c r="Y799" i="4"/>
  <c r="T799" i="4"/>
  <c r="R799" i="4"/>
  <c r="M799" i="4"/>
  <c r="N799" i="4" s="1"/>
  <c r="G799" i="4"/>
  <c r="I799" i="4" s="1"/>
  <c r="B799" i="4"/>
  <c r="J799" i="4" s="1"/>
  <c r="AB798" i="4"/>
  <c r="Y798" i="4"/>
  <c r="T798" i="4"/>
  <c r="R798" i="4"/>
  <c r="M798" i="4"/>
  <c r="N798" i="4" s="1"/>
  <c r="G798" i="4"/>
  <c r="I798" i="4" s="1"/>
  <c r="B798" i="4"/>
  <c r="J798" i="4" s="1"/>
  <c r="AB797" i="4"/>
  <c r="Y797" i="4"/>
  <c r="T797" i="4"/>
  <c r="R797" i="4"/>
  <c r="M797" i="4"/>
  <c r="N797" i="4" s="1"/>
  <c r="G797" i="4"/>
  <c r="I797" i="4" s="1"/>
  <c r="B797" i="4"/>
  <c r="J797" i="4" s="1"/>
  <c r="AB796" i="4"/>
  <c r="Y796" i="4"/>
  <c r="T796" i="4"/>
  <c r="R796" i="4"/>
  <c r="N796" i="4"/>
  <c r="G796" i="4"/>
  <c r="I796" i="4" s="1"/>
  <c r="B796" i="4"/>
  <c r="J796" i="4" s="1"/>
  <c r="AB795" i="4"/>
  <c r="Y795" i="4"/>
  <c r="T795" i="4"/>
  <c r="R795" i="4"/>
  <c r="O795" i="4"/>
  <c r="N795" i="4"/>
  <c r="G795" i="4"/>
  <c r="I795" i="4" s="1"/>
  <c r="B795" i="4"/>
  <c r="J795" i="4" s="1"/>
  <c r="AB794" i="4"/>
  <c r="Y794" i="4"/>
  <c r="T794" i="4"/>
  <c r="R794" i="4"/>
  <c r="M794" i="4"/>
  <c r="N794" i="4" s="1"/>
  <c r="G794" i="4"/>
  <c r="I794" i="4" s="1"/>
  <c r="B794" i="4"/>
  <c r="J794" i="4" s="1"/>
  <c r="AB793" i="4"/>
  <c r="Y793" i="4"/>
  <c r="T793" i="4"/>
  <c r="R793" i="4"/>
  <c r="P793" i="4"/>
  <c r="O793" i="4"/>
  <c r="N793" i="4"/>
  <c r="G793" i="4"/>
  <c r="I793" i="4" s="1"/>
  <c r="B793" i="4"/>
  <c r="J793" i="4" s="1"/>
  <c r="AB792" i="4"/>
  <c r="Y792" i="4"/>
  <c r="T792" i="4"/>
  <c r="R792" i="4"/>
  <c r="N792" i="4"/>
  <c r="G792" i="4"/>
  <c r="I792" i="4" s="1"/>
  <c r="B792" i="4"/>
  <c r="J792" i="4" s="1"/>
  <c r="AB791" i="4"/>
  <c r="Y791" i="4"/>
  <c r="T791" i="4"/>
  <c r="R791" i="4"/>
  <c r="N791" i="4"/>
  <c r="G791" i="4"/>
  <c r="I791" i="4" s="1"/>
  <c r="B791" i="4"/>
  <c r="AB790" i="4"/>
  <c r="Y790" i="4"/>
  <c r="T790" i="4"/>
  <c r="R790" i="4"/>
  <c r="M790" i="4"/>
  <c r="N790" i="4" s="1"/>
  <c r="G790" i="4"/>
  <c r="I790" i="4" s="1"/>
  <c r="B790" i="4"/>
  <c r="J790" i="4" s="1"/>
  <c r="U866" i="4" l="1"/>
  <c r="P29" i="41" s="1"/>
  <c r="Z873" i="4"/>
  <c r="Z884" i="4"/>
  <c r="Z888" i="4"/>
  <c r="Z890" i="4"/>
  <c r="Z883" i="4"/>
  <c r="Z886" i="4"/>
  <c r="Z894" i="4"/>
  <c r="Z889" i="4"/>
  <c r="Z892" i="4"/>
  <c r="Z900" i="4"/>
  <c r="Z885" i="4"/>
  <c r="Z898" i="4"/>
  <c r="Z896" i="4"/>
  <c r="Z895" i="4"/>
  <c r="Z897" i="4"/>
  <c r="Z899" i="4"/>
  <c r="Z893" i="4"/>
  <c r="Z891" i="4"/>
  <c r="Z882" i="4"/>
  <c r="Z868" i="4"/>
  <c r="Z870" i="4"/>
  <c r="Z877" i="4"/>
  <c r="Z880" i="4"/>
  <c r="Z875" i="4"/>
  <c r="Z872" i="4"/>
  <c r="Z881" i="4"/>
  <c r="Z879" i="4"/>
  <c r="Z871" i="4"/>
  <c r="Z874" i="4"/>
  <c r="Z867" i="4"/>
  <c r="Z869" i="4"/>
  <c r="Z876" i="4"/>
  <c r="Z878" i="4"/>
  <c r="U880" i="4"/>
  <c r="S825" i="4"/>
  <c r="Q843" i="4"/>
  <c r="U882" i="4"/>
  <c r="U879" i="4"/>
  <c r="U869" i="4"/>
  <c r="S824" i="4"/>
  <c r="S828" i="4"/>
  <c r="S839" i="4"/>
  <c r="U867" i="4"/>
  <c r="Z846" i="4"/>
  <c r="Z845" i="4"/>
  <c r="Q816" i="4"/>
  <c r="Q822" i="4"/>
  <c r="Z848" i="4"/>
  <c r="K812" i="4"/>
  <c r="Q818" i="4"/>
  <c r="Q824" i="4"/>
  <c r="S827" i="4"/>
  <c r="Q832" i="4"/>
  <c r="S838" i="4"/>
  <c r="Z844" i="4"/>
  <c r="Z847" i="4"/>
  <c r="Z866" i="4"/>
  <c r="U883" i="4"/>
  <c r="U897" i="4"/>
  <c r="U885" i="4"/>
  <c r="U898" i="4"/>
  <c r="U872" i="4"/>
  <c r="U887" i="4"/>
  <c r="P2" i="8" s="1"/>
  <c r="U873" i="4"/>
  <c r="U893" i="4"/>
  <c r="U875" i="4"/>
  <c r="U891" i="4"/>
  <c r="U876" i="4"/>
  <c r="U884" i="4"/>
  <c r="U894" i="4"/>
  <c r="U871" i="4"/>
  <c r="U889" i="4"/>
  <c r="U868" i="4"/>
  <c r="U886" i="4"/>
  <c r="U900" i="4"/>
  <c r="U881" i="4"/>
  <c r="U870" i="4"/>
  <c r="U878" i="4"/>
  <c r="U888" i="4"/>
  <c r="U896" i="4"/>
  <c r="U877" i="4"/>
  <c r="U895" i="4"/>
  <c r="U874" i="4"/>
  <c r="U892" i="4"/>
  <c r="U899" i="4"/>
  <c r="S840" i="4"/>
  <c r="Q841" i="4"/>
  <c r="S836" i="4"/>
  <c r="Q842" i="4"/>
  <c r="S811" i="4"/>
  <c r="Q830" i="4"/>
  <c r="O832" i="4"/>
  <c r="Q834" i="4"/>
  <c r="U848" i="4"/>
  <c r="Q820" i="4"/>
  <c r="U845" i="4"/>
  <c r="U844" i="4"/>
  <c r="S821" i="4"/>
  <c r="S830" i="4"/>
  <c r="U846" i="4"/>
  <c r="U847" i="4"/>
  <c r="S817" i="4"/>
  <c r="S823" i="4"/>
  <c r="Q828" i="4"/>
  <c r="S819" i="4"/>
  <c r="S810" i="4"/>
  <c r="O834" i="4"/>
  <c r="O827" i="4"/>
  <c r="J830" i="4"/>
  <c r="K830" i="4" s="1"/>
  <c r="J841" i="4"/>
  <c r="K841" i="4" s="1"/>
  <c r="J834" i="4"/>
  <c r="K834" i="4" s="1"/>
  <c r="S792" i="4"/>
  <c r="P797" i="4"/>
  <c r="P806" i="4"/>
  <c r="J842" i="4"/>
  <c r="K842" i="4" s="1"/>
  <c r="O825" i="4"/>
  <c r="K792" i="4"/>
  <c r="S791" i="4"/>
  <c r="Q811" i="4"/>
  <c r="J791" i="4"/>
  <c r="K791" i="4" s="1"/>
  <c r="J811" i="4"/>
  <c r="K811" i="4" s="1"/>
  <c r="J810" i="4"/>
  <c r="K810" i="4" s="1"/>
  <c r="P801" i="4"/>
  <c r="N816" i="4"/>
  <c r="N818" i="4"/>
  <c r="N820" i="4"/>
  <c r="N822" i="4"/>
  <c r="N824" i="4"/>
  <c r="P799" i="4"/>
  <c r="P805" i="4"/>
  <c r="P807" i="4"/>
  <c r="N828" i="4"/>
  <c r="N831" i="4"/>
  <c r="N833" i="4"/>
  <c r="P794" i="4"/>
  <c r="N835" i="4"/>
  <c r="O813" i="4"/>
  <c r="O815" i="4"/>
  <c r="N817" i="4"/>
  <c r="N819" i="4"/>
  <c r="N821" i="4"/>
  <c r="N823" i="4"/>
  <c r="N830" i="4"/>
  <c r="P813" i="4"/>
  <c r="O790" i="4"/>
  <c r="P790" i="4"/>
  <c r="S812" i="4"/>
  <c r="S815" i="4"/>
  <c r="S818" i="4"/>
  <c r="S822" i="4"/>
  <c r="Q836" i="4"/>
  <c r="S795" i="4"/>
  <c r="J818" i="4"/>
  <c r="K818" i="4" s="1"/>
  <c r="J822" i="4"/>
  <c r="K822" i="4" s="1"/>
  <c r="J836" i="4"/>
  <c r="K836" i="4" s="1"/>
  <c r="Q812" i="4"/>
  <c r="S832" i="4"/>
  <c r="S842" i="4"/>
  <c r="S816" i="4"/>
  <c r="S820" i="4"/>
  <c r="J832" i="4"/>
  <c r="K832" i="4" s="1"/>
  <c r="S841" i="4"/>
  <c r="Q791" i="4"/>
  <c r="Q810" i="4"/>
  <c r="J816" i="4"/>
  <c r="K816" i="4" s="1"/>
  <c r="Z816" i="4" s="1"/>
  <c r="J820" i="4"/>
  <c r="K820" i="4" s="1"/>
  <c r="J824" i="4"/>
  <c r="K824" i="4" s="1"/>
  <c r="J828" i="4"/>
  <c r="K828" i="4" s="1"/>
  <c r="S834" i="4"/>
  <c r="Q796" i="4"/>
  <c r="S796" i="4"/>
  <c r="S801" i="4"/>
  <c r="Q801" i="4"/>
  <c r="Q790" i="4"/>
  <c r="S790" i="4"/>
  <c r="S793" i="4"/>
  <c r="K793" i="4"/>
  <c r="Q793" i="4"/>
  <c r="S799" i="4"/>
  <c r="Q799" i="4"/>
  <c r="S807" i="4"/>
  <c r="Q807" i="4"/>
  <c r="S813" i="4"/>
  <c r="Q813" i="4"/>
  <c r="S797" i="4"/>
  <c r="Q797" i="4"/>
  <c r="Q804" i="4"/>
  <c r="S804" i="4"/>
  <c r="S806" i="4"/>
  <c r="Q806" i="4"/>
  <c r="Q802" i="4"/>
  <c r="S802" i="4"/>
  <c r="Q809" i="4"/>
  <c r="S809" i="4"/>
  <c r="Q800" i="4"/>
  <c r="S800" i="4"/>
  <c r="S805" i="4"/>
  <c r="Q805" i="4"/>
  <c r="Q808" i="4"/>
  <c r="S808" i="4"/>
  <c r="S794" i="4"/>
  <c r="K794" i="4"/>
  <c r="Q794" i="4"/>
  <c r="Q798" i="4"/>
  <c r="S798" i="4"/>
  <c r="S803" i="4"/>
  <c r="Q803" i="4"/>
  <c r="Q795" i="4"/>
  <c r="K796" i="4"/>
  <c r="K798" i="4"/>
  <c r="K800" i="4"/>
  <c r="K802" i="4"/>
  <c r="K804" i="4"/>
  <c r="K808" i="4"/>
  <c r="K809" i="4"/>
  <c r="X813" i="4"/>
  <c r="K790" i="4"/>
  <c r="O792" i="4"/>
  <c r="S833" i="4"/>
  <c r="J833" i="4"/>
  <c r="Q833" i="4"/>
  <c r="S837" i="4"/>
  <c r="J837" i="4"/>
  <c r="O791" i="4"/>
  <c r="P792" i="4"/>
  <c r="K795" i="4"/>
  <c r="O796" i="4"/>
  <c r="O798" i="4"/>
  <c r="O800" i="4"/>
  <c r="O802" i="4"/>
  <c r="O804" i="4"/>
  <c r="O808" i="4"/>
  <c r="O809" i="4"/>
  <c r="O810" i="4"/>
  <c r="O811" i="4"/>
  <c r="O812" i="4"/>
  <c r="O814" i="4"/>
  <c r="X814" i="4"/>
  <c r="X815" i="4"/>
  <c r="N815" i="4"/>
  <c r="P791" i="4"/>
  <c r="Q792" i="4"/>
  <c r="P796" i="4"/>
  <c r="K797" i="4"/>
  <c r="P798" i="4"/>
  <c r="K799" i="4"/>
  <c r="P800" i="4"/>
  <c r="K801" i="4"/>
  <c r="P802" i="4"/>
  <c r="K803" i="4"/>
  <c r="P804" i="4"/>
  <c r="K805" i="4"/>
  <c r="K806" i="4"/>
  <c r="K807" i="4"/>
  <c r="P808" i="4"/>
  <c r="P809" i="4"/>
  <c r="P810" i="4"/>
  <c r="P811" i="4"/>
  <c r="X811" i="4"/>
  <c r="P812" i="4"/>
  <c r="X812" i="4"/>
  <c r="K813" i="4"/>
  <c r="P814" i="4"/>
  <c r="S831" i="4"/>
  <c r="J831" i="4"/>
  <c r="Q831" i="4"/>
  <c r="X839" i="4"/>
  <c r="P839" i="4"/>
  <c r="O839" i="4"/>
  <c r="N839" i="4"/>
  <c r="S843" i="4"/>
  <c r="J843" i="4"/>
  <c r="O794" i="4"/>
  <c r="P795" i="4"/>
  <c r="O797" i="4"/>
  <c r="O799" i="4"/>
  <c r="O801" i="4"/>
  <c r="O803" i="4"/>
  <c r="O805" i="4"/>
  <c r="O806" i="4"/>
  <c r="O807" i="4"/>
  <c r="K814" i="4"/>
  <c r="Q814" i="4"/>
  <c r="S814" i="4"/>
  <c r="Q815" i="4"/>
  <c r="J817" i="4"/>
  <c r="Q817" i="4"/>
  <c r="J819" i="4"/>
  <c r="Q819" i="4"/>
  <c r="J821" i="4"/>
  <c r="Q821" i="4"/>
  <c r="J823" i="4"/>
  <c r="Q823" i="4"/>
  <c r="J825" i="4"/>
  <c r="Q825" i="4"/>
  <c r="J827" i="4"/>
  <c r="Q827" i="4"/>
  <c r="S829" i="4"/>
  <c r="J829" i="4"/>
  <c r="Q829" i="4"/>
  <c r="S835" i="4"/>
  <c r="J835" i="4"/>
  <c r="Q835" i="4"/>
  <c r="Q837" i="4"/>
  <c r="Q838" i="4"/>
  <c r="X840" i="4"/>
  <c r="P840" i="4"/>
  <c r="O840" i="4"/>
  <c r="J815" i="4"/>
  <c r="X816" i="4"/>
  <c r="P816" i="4"/>
  <c r="X818" i="4"/>
  <c r="P818" i="4"/>
  <c r="X820" i="4"/>
  <c r="P820" i="4"/>
  <c r="X822" i="4"/>
  <c r="P822" i="4"/>
  <c r="X824" i="4"/>
  <c r="P824" i="4"/>
  <c r="X826" i="4"/>
  <c r="X828" i="4"/>
  <c r="P828" i="4"/>
  <c r="P830" i="4"/>
  <c r="X832" i="4"/>
  <c r="P832" i="4"/>
  <c r="X834" i="4"/>
  <c r="P834" i="4"/>
  <c r="X836" i="4"/>
  <c r="P836" i="4"/>
  <c r="Q839" i="4"/>
  <c r="N840" i="4"/>
  <c r="X841" i="4"/>
  <c r="P841" i="4"/>
  <c r="O841" i="4"/>
  <c r="J838" i="4"/>
  <c r="Q840" i="4"/>
  <c r="X842" i="4"/>
  <c r="P842" i="4"/>
  <c r="O842" i="4"/>
  <c r="O836" i="4"/>
  <c r="X837" i="4"/>
  <c r="P837" i="4"/>
  <c r="O837" i="4"/>
  <c r="J839" i="4"/>
  <c r="N842" i="4"/>
  <c r="P843" i="4"/>
  <c r="O843" i="4"/>
  <c r="X817" i="4"/>
  <c r="P817" i="4"/>
  <c r="X819" i="4"/>
  <c r="P819" i="4"/>
  <c r="X821" i="4"/>
  <c r="P821" i="4"/>
  <c r="X823" i="4"/>
  <c r="P823" i="4"/>
  <c r="X825" i="4"/>
  <c r="P825" i="4"/>
  <c r="X827" i="4"/>
  <c r="P827" i="4"/>
  <c r="X829" i="4"/>
  <c r="P829" i="4"/>
  <c r="P831" i="4"/>
  <c r="X833" i="4"/>
  <c r="P833" i="4"/>
  <c r="X835" i="4"/>
  <c r="P835" i="4"/>
  <c r="X838" i="4"/>
  <c r="P838" i="4"/>
  <c r="O838" i="4"/>
  <c r="J840" i="4"/>
  <c r="N843" i="4"/>
  <c r="Z812" i="4" l="1"/>
  <c r="Z836" i="4"/>
  <c r="Z842" i="4"/>
  <c r="Z834" i="4"/>
  <c r="Z841" i="4"/>
  <c r="Z814" i="4"/>
  <c r="Z824" i="4"/>
  <c r="Z820" i="4"/>
  <c r="Z826" i="4"/>
  <c r="Z822" i="4"/>
  <c r="Z830" i="4"/>
  <c r="Z813" i="4"/>
  <c r="Z818" i="4"/>
  <c r="Z828" i="4"/>
  <c r="U792" i="4"/>
  <c r="O4" i="41" s="1"/>
  <c r="U811" i="4"/>
  <c r="O29" i="41" s="1"/>
  <c r="Z792" i="4"/>
  <c r="Z807" i="4"/>
  <c r="Z803" i="4"/>
  <c r="Z799" i="4"/>
  <c r="Z809" i="4"/>
  <c r="Z802" i="4"/>
  <c r="Z796" i="4"/>
  <c r="Z810" i="4"/>
  <c r="Z806" i="4"/>
  <c r="Z805" i="4"/>
  <c r="Z801" i="4"/>
  <c r="Z797" i="4"/>
  <c r="Z795" i="4"/>
  <c r="Z808" i="4"/>
  <c r="Z800" i="4"/>
  <c r="Z811" i="4"/>
  <c r="U802" i="4"/>
  <c r="O12" i="41" s="1"/>
  <c r="Z794" i="4"/>
  <c r="U797" i="4"/>
  <c r="O9" i="41" s="1"/>
  <c r="Z791" i="4"/>
  <c r="Z804" i="4"/>
  <c r="Z798" i="4"/>
  <c r="U805" i="4"/>
  <c r="O16" i="41" s="1"/>
  <c r="U812" i="4"/>
  <c r="U810" i="4"/>
  <c r="O25" i="41" s="1"/>
  <c r="U791" i="4"/>
  <c r="O3" i="41" s="1"/>
  <c r="U830" i="4"/>
  <c r="U806" i="4"/>
  <c r="O18" i="41" s="1"/>
  <c r="U799" i="4"/>
  <c r="O7" i="41" s="1"/>
  <c r="U796" i="4"/>
  <c r="O8" i="41" s="1"/>
  <c r="U809" i="4"/>
  <c r="O26" i="41" s="1"/>
  <c r="U807" i="4"/>
  <c r="O24" i="41" s="1"/>
  <c r="Z832" i="4"/>
  <c r="U832" i="4"/>
  <c r="U800" i="4"/>
  <c r="O14" i="41" s="1"/>
  <c r="U795" i="4"/>
  <c r="O6" i="41" s="1"/>
  <c r="U808" i="4"/>
  <c r="O22" i="41" s="1"/>
  <c r="U801" i="4"/>
  <c r="O10" i="41" s="1"/>
  <c r="U842" i="4"/>
  <c r="U834" i="4"/>
  <c r="K839" i="4"/>
  <c r="K827" i="4"/>
  <c r="K821" i="4"/>
  <c r="U803" i="4"/>
  <c r="O17" i="41" s="1"/>
  <c r="K843" i="4"/>
  <c r="U822" i="4"/>
  <c r="Z790" i="4"/>
  <c r="U794" i="4"/>
  <c r="O5" i="41" s="1"/>
  <c r="K835" i="4"/>
  <c r="U824" i="4"/>
  <c r="K840" i="4"/>
  <c r="K815" i="4"/>
  <c r="K831" i="4"/>
  <c r="K833" i="4"/>
  <c r="U820" i="4"/>
  <c r="U841" i="4"/>
  <c r="K817" i="4"/>
  <c r="K838" i="4"/>
  <c r="K825" i="4"/>
  <c r="K819" i="4"/>
  <c r="U804" i="4"/>
  <c r="O15" i="41" s="1"/>
  <c r="U798" i="4"/>
  <c r="O11" i="41" s="1"/>
  <c r="U818" i="4"/>
  <c r="U814" i="4"/>
  <c r="Z793" i="4"/>
  <c r="U793" i="4"/>
  <c r="O13" i="41" s="1"/>
  <c r="K823" i="4"/>
  <c r="U836" i="4"/>
  <c r="K829" i="4"/>
  <c r="U813" i="4"/>
  <c r="K837" i="4"/>
  <c r="U828" i="4"/>
  <c r="U816" i="4"/>
  <c r="O2" i="8" s="1"/>
  <c r="U790" i="4"/>
  <c r="AB789" i="4"/>
  <c r="Y789" i="4"/>
  <c r="T789" i="4"/>
  <c r="R789" i="4"/>
  <c r="G789" i="4"/>
  <c r="I789" i="4" s="1"/>
  <c r="B789" i="4"/>
  <c r="AB788" i="4"/>
  <c r="Y788" i="4"/>
  <c r="T788" i="4"/>
  <c r="R788" i="4"/>
  <c r="G788" i="4"/>
  <c r="I788" i="4" s="1"/>
  <c r="B788" i="4"/>
  <c r="AB787" i="4"/>
  <c r="Y787" i="4"/>
  <c r="T787" i="4"/>
  <c r="R787" i="4"/>
  <c r="X787" i="4"/>
  <c r="G787" i="4"/>
  <c r="I787" i="4" s="1"/>
  <c r="B787" i="4"/>
  <c r="AB786" i="4"/>
  <c r="Y786" i="4"/>
  <c r="X786" i="4"/>
  <c r="B786" i="4"/>
  <c r="AB785" i="4"/>
  <c r="Y785" i="4"/>
  <c r="T785" i="4"/>
  <c r="R785" i="4"/>
  <c r="X785" i="4"/>
  <c r="G785" i="4"/>
  <c r="I785" i="4" s="1"/>
  <c r="B785" i="4"/>
  <c r="AB784" i="4"/>
  <c r="Y784" i="4"/>
  <c r="T784" i="4"/>
  <c r="R784" i="4"/>
  <c r="X784" i="4"/>
  <c r="G784" i="4"/>
  <c r="I784" i="4" s="1"/>
  <c r="B784" i="4"/>
  <c r="AB783" i="4"/>
  <c r="Y783" i="4"/>
  <c r="T783" i="4"/>
  <c r="R783" i="4"/>
  <c r="X783" i="4"/>
  <c r="G783" i="4"/>
  <c r="I783" i="4" s="1"/>
  <c r="B783" i="4"/>
  <c r="AB782" i="4"/>
  <c r="Y782" i="4"/>
  <c r="T782" i="4"/>
  <c r="R782" i="4"/>
  <c r="X782" i="4"/>
  <c r="G782" i="4"/>
  <c r="I782" i="4" s="1"/>
  <c r="B782" i="4"/>
  <c r="AB781" i="4"/>
  <c r="Y781" i="4"/>
  <c r="T781" i="4"/>
  <c r="R781" i="4"/>
  <c r="X781" i="4"/>
  <c r="G781" i="4"/>
  <c r="I781" i="4" s="1"/>
  <c r="B781" i="4"/>
  <c r="AB780" i="4"/>
  <c r="Y780" i="4"/>
  <c r="T780" i="4"/>
  <c r="R780" i="4"/>
  <c r="X780" i="4"/>
  <c r="G780" i="4"/>
  <c r="I780" i="4" s="1"/>
  <c r="B780" i="4"/>
  <c r="AB779" i="4"/>
  <c r="Y779" i="4"/>
  <c r="T779" i="4"/>
  <c r="R779" i="4"/>
  <c r="X779" i="4"/>
  <c r="G779" i="4"/>
  <c r="I779" i="4" s="1"/>
  <c r="B779" i="4"/>
  <c r="AB778" i="4"/>
  <c r="Y778" i="4"/>
  <c r="T778" i="4"/>
  <c r="R778" i="4"/>
  <c r="X778" i="4"/>
  <c r="G778" i="4"/>
  <c r="I778" i="4" s="1"/>
  <c r="B778" i="4"/>
  <c r="AB777" i="4"/>
  <c r="Y777" i="4"/>
  <c r="T777" i="4"/>
  <c r="R777" i="4"/>
  <c r="X777" i="4"/>
  <c r="G777" i="4"/>
  <c r="I777" i="4" s="1"/>
  <c r="B777" i="4"/>
  <c r="AB776" i="4"/>
  <c r="Y776" i="4"/>
  <c r="T776" i="4"/>
  <c r="R776" i="4"/>
  <c r="X776" i="4"/>
  <c r="G776" i="4"/>
  <c r="I776" i="4" s="1"/>
  <c r="B776" i="4"/>
  <c r="AB775" i="4"/>
  <c r="Y775" i="4"/>
  <c r="T775" i="4"/>
  <c r="R775" i="4"/>
  <c r="X775" i="4"/>
  <c r="G775" i="4"/>
  <c r="I775" i="4" s="1"/>
  <c r="B775" i="4"/>
  <c r="AB774" i="4"/>
  <c r="Y774" i="4"/>
  <c r="T774" i="4"/>
  <c r="R774" i="4"/>
  <c r="X774" i="4"/>
  <c r="G774" i="4"/>
  <c r="I774" i="4" s="1"/>
  <c r="B774" i="4"/>
  <c r="AB773" i="4"/>
  <c r="Y773" i="4"/>
  <c r="T773" i="4"/>
  <c r="R773" i="4"/>
  <c r="X773" i="4"/>
  <c r="G773" i="4"/>
  <c r="I773" i="4" s="1"/>
  <c r="B773" i="4"/>
  <c r="AB772" i="4"/>
  <c r="Y772" i="4"/>
  <c r="T772" i="4"/>
  <c r="R772" i="4"/>
  <c r="X772" i="4"/>
  <c r="G772" i="4"/>
  <c r="I772" i="4" s="1"/>
  <c r="B772" i="4"/>
  <c r="P771" i="4"/>
  <c r="O770" i="4"/>
  <c r="O769" i="4"/>
  <c r="X768" i="4"/>
  <c r="X767" i="4"/>
  <c r="X766" i="4"/>
  <c r="O765" i="4"/>
  <c r="O764" i="4"/>
  <c r="O763" i="4"/>
  <c r="P762" i="4"/>
  <c r="N761" i="4"/>
  <c r="P760" i="4"/>
  <c r="O759" i="4"/>
  <c r="N757" i="4"/>
  <c r="P756" i="4"/>
  <c r="N755" i="4"/>
  <c r="P754" i="4"/>
  <c r="M752" i="4"/>
  <c r="N752" i="4" s="1"/>
  <c r="M751" i="4"/>
  <c r="O751" i="4" s="1"/>
  <c r="M750" i="4"/>
  <c r="N750" i="4" s="1"/>
  <c r="M749" i="4"/>
  <c r="N749" i="4" s="1"/>
  <c r="M747" i="4"/>
  <c r="N747" i="4" s="1"/>
  <c r="M746" i="4"/>
  <c r="N746" i="4" s="1"/>
  <c r="M745" i="4"/>
  <c r="P745" i="4" s="1"/>
  <c r="M744" i="4"/>
  <c r="O744" i="4" s="1"/>
  <c r="M743" i="4"/>
  <c r="O743" i="4" s="1"/>
  <c r="M742" i="4"/>
  <c r="P742" i="4" s="1"/>
  <c r="M741" i="4"/>
  <c r="O741" i="4" s="1"/>
  <c r="M740" i="4"/>
  <c r="M738" i="4"/>
  <c r="M737" i="4"/>
  <c r="N737" i="4" s="1"/>
  <c r="M736" i="4"/>
  <c r="N736" i="4" s="1"/>
  <c r="P735" i="4"/>
  <c r="M732" i="4"/>
  <c r="N732" i="4" s="1"/>
  <c r="AB771" i="4"/>
  <c r="Y771" i="4"/>
  <c r="T771" i="4"/>
  <c r="R771" i="4"/>
  <c r="O771" i="4"/>
  <c r="G771" i="4"/>
  <c r="I771" i="4" s="1"/>
  <c r="B771" i="4"/>
  <c r="AB770" i="4"/>
  <c r="Y770" i="4"/>
  <c r="T770" i="4"/>
  <c r="R770" i="4"/>
  <c r="N770" i="4"/>
  <c r="G770" i="4"/>
  <c r="I770" i="4" s="1"/>
  <c r="B770" i="4"/>
  <c r="AB769" i="4"/>
  <c r="Y769" i="4"/>
  <c r="T769" i="4"/>
  <c r="R769" i="4"/>
  <c r="G769" i="4"/>
  <c r="I769" i="4" s="1"/>
  <c r="B769" i="4"/>
  <c r="J769" i="4" s="1"/>
  <c r="AB768" i="4"/>
  <c r="Y768" i="4"/>
  <c r="T768" i="4"/>
  <c r="R768" i="4"/>
  <c r="G768" i="4"/>
  <c r="I768" i="4" s="1"/>
  <c r="B768" i="4"/>
  <c r="AB767" i="4"/>
  <c r="Y767" i="4"/>
  <c r="T767" i="4"/>
  <c r="R767" i="4"/>
  <c r="G767" i="4"/>
  <c r="I767" i="4" s="1"/>
  <c r="B767" i="4"/>
  <c r="J767" i="4" s="1"/>
  <c r="AB766" i="4"/>
  <c r="Y766" i="4"/>
  <c r="T766" i="4"/>
  <c r="R766" i="4"/>
  <c r="G766" i="4"/>
  <c r="I766" i="4" s="1"/>
  <c r="B766" i="4"/>
  <c r="J766" i="4" s="1"/>
  <c r="AB765" i="4"/>
  <c r="Y765" i="4"/>
  <c r="T765" i="4"/>
  <c r="R765" i="4"/>
  <c r="G765" i="4"/>
  <c r="I765" i="4" s="1"/>
  <c r="B765" i="4"/>
  <c r="AB764" i="4"/>
  <c r="Y764" i="4"/>
  <c r="T764" i="4"/>
  <c r="R764" i="4"/>
  <c r="P764" i="4"/>
  <c r="N764" i="4"/>
  <c r="G764" i="4"/>
  <c r="I764" i="4" s="1"/>
  <c r="B764" i="4"/>
  <c r="AB763" i="4"/>
  <c r="Y763" i="4"/>
  <c r="X763" i="4"/>
  <c r="T763" i="4"/>
  <c r="R763" i="4"/>
  <c r="P763" i="4"/>
  <c r="G763" i="4"/>
  <c r="I763" i="4" s="1"/>
  <c r="B763" i="4"/>
  <c r="J763" i="4" s="1"/>
  <c r="AB762" i="4"/>
  <c r="Y762" i="4"/>
  <c r="T762" i="4"/>
  <c r="R762" i="4"/>
  <c r="G762" i="4"/>
  <c r="I762" i="4" s="1"/>
  <c r="B762" i="4"/>
  <c r="AB761" i="4"/>
  <c r="Y761" i="4"/>
  <c r="T761" i="4"/>
  <c r="R761" i="4"/>
  <c r="G761" i="4"/>
  <c r="I761" i="4" s="1"/>
  <c r="B761" i="4"/>
  <c r="J761" i="4" s="1"/>
  <c r="AB760" i="4"/>
  <c r="Y760" i="4"/>
  <c r="T760" i="4"/>
  <c r="R760" i="4"/>
  <c r="G760" i="4"/>
  <c r="I760" i="4" s="1"/>
  <c r="B760" i="4"/>
  <c r="AB759" i="4"/>
  <c r="Y759" i="4"/>
  <c r="X759" i="4"/>
  <c r="T759" i="4"/>
  <c r="R759" i="4"/>
  <c r="P759" i="4"/>
  <c r="N759" i="4"/>
  <c r="G759" i="4"/>
  <c r="I759" i="4" s="1"/>
  <c r="B759" i="4"/>
  <c r="AB758" i="4"/>
  <c r="Y758" i="4"/>
  <c r="X758" i="4"/>
  <c r="T758" i="4"/>
  <c r="R758" i="4"/>
  <c r="P758" i="4"/>
  <c r="O758" i="4"/>
  <c r="N758" i="4"/>
  <c r="G758" i="4"/>
  <c r="I758" i="4" s="1"/>
  <c r="B758" i="4"/>
  <c r="J758" i="4" s="1"/>
  <c r="AB757" i="4"/>
  <c r="Y757" i="4"/>
  <c r="T757" i="4"/>
  <c r="R757" i="4"/>
  <c r="P757" i="4"/>
  <c r="O757" i="4"/>
  <c r="G757" i="4"/>
  <c r="I757" i="4" s="1"/>
  <c r="B757" i="4"/>
  <c r="J757" i="4" s="1"/>
  <c r="AB756" i="4"/>
  <c r="Y756" i="4"/>
  <c r="X756" i="4"/>
  <c r="T756" i="4"/>
  <c r="R756" i="4"/>
  <c r="N756" i="4"/>
  <c r="G756" i="4"/>
  <c r="I756" i="4" s="1"/>
  <c r="B756" i="4"/>
  <c r="AB755" i="4"/>
  <c r="Y755" i="4"/>
  <c r="T755" i="4"/>
  <c r="R755" i="4"/>
  <c r="P755" i="4"/>
  <c r="O755" i="4"/>
  <c r="G755" i="4"/>
  <c r="I755" i="4" s="1"/>
  <c r="B755" i="4"/>
  <c r="J755" i="4" s="1"/>
  <c r="AB754" i="4"/>
  <c r="Y754" i="4"/>
  <c r="T754" i="4"/>
  <c r="R754" i="4"/>
  <c r="G754" i="4"/>
  <c r="I754" i="4" s="1"/>
  <c r="B754" i="4"/>
  <c r="AB753" i="4"/>
  <c r="Y753" i="4"/>
  <c r="X753" i="4"/>
  <c r="T753" i="4"/>
  <c r="R753" i="4"/>
  <c r="P753" i="4"/>
  <c r="O753" i="4"/>
  <c r="N753" i="4"/>
  <c r="G753" i="4"/>
  <c r="I753" i="4" s="1"/>
  <c r="B753" i="4"/>
  <c r="AB752" i="4"/>
  <c r="Y752" i="4"/>
  <c r="T752" i="4"/>
  <c r="R752" i="4"/>
  <c r="G752" i="4"/>
  <c r="I752" i="4" s="1"/>
  <c r="B752" i="4"/>
  <c r="J752" i="4" s="1"/>
  <c r="AB751" i="4"/>
  <c r="Y751" i="4"/>
  <c r="T751" i="4"/>
  <c r="R751" i="4"/>
  <c r="G751" i="4"/>
  <c r="I751" i="4" s="1"/>
  <c r="B751" i="4"/>
  <c r="J751" i="4" s="1"/>
  <c r="AB750" i="4"/>
  <c r="Y750" i="4"/>
  <c r="T750" i="4"/>
  <c r="R750" i="4"/>
  <c r="G750" i="4"/>
  <c r="I750" i="4" s="1"/>
  <c r="B750" i="4"/>
  <c r="AB749" i="4"/>
  <c r="Y749" i="4"/>
  <c r="T749" i="4"/>
  <c r="R749" i="4"/>
  <c r="G749" i="4"/>
  <c r="I749" i="4" s="1"/>
  <c r="B749" i="4"/>
  <c r="AB748" i="4"/>
  <c r="Y748" i="4"/>
  <c r="B748" i="4"/>
  <c r="AB747" i="4"/>
  <c r="Y747" i="4"/>
  <c r="T747" i="4"/>
  <c r="R747" i="4"/>
  <c r="G747" i="4"/>
  <c r="I747" i="4" s="1"/>
  <c r="B747" i="4"/>
  <c r="AB746" i="4"/>
  <c r="Y746" i="4"/>
  <c r="T746" i="4"/>
  <c r="R746" i="4"/>
  <c r="G746" i="4"/>
  <c r="I746" i="4" s="1"/>
  <c r="B746" i="4"/>
  <c r="J746" i="4" s="1"/>
  <c r="AB745" i="4"/>
  <c r="Y745" i="4"/>
  <c r="T745" i="4"/>
  <c r="R745" i="4"/>
  <c r="G745" i="4"/>
  <c r="I745" i="4" s="1"/>
  <c r="B745" i="4"/>
  <c r="AB744" i="4"/>
  <c r="Y744" i="4"/>
  <c r="T744" i="4"/>
  <c r="R744" i="4"/>
  <c r="G744" i="4"/>
  <c r="I744" i="4" s="1"/>
  <c r="B744" i="4"/>
  <c r="AB743" i="4"/>
  <c r="Y743" i="4"/>
  <c r="T743" i="4"/>
  <c r="R743" i="4"/>
  <c r="G743" i="4"/>
  <c r="I743" i="4" s="1"/>
  <c r="B743" i="4"/>
  <c r="J743" i="4" s="1"/>
  <c r="AB742" i="4"/>
  <c r="Y742" i="4"/>
  <c r="T742" i="4"/>
  <c r="R742" i="4"/>
  <c r="G742" i="4"/>
  <c r="I742" i="4" s="1"/>
  <c r="B742" i="4"/>
  <c r="AB741" i="4"/>
  <c r="Y741" i="4"/>
  <c r="T741" i="4"/>
  <c r="R741" i="4"/>
  <c r="G741" i="4"/>
  <c r="I741" i="4" s="1"/>
  <c r="B741" i="4"/>
  <c r="AB740" i="4"/>
  <c r="Y740" i="4"/>
  <c r="T740" i="4"/>
  <c r="R740" i="4"/>
  <c r="G740" i="4"/>
  <c r="I740" i="4" s="1"/>
  <c r="B740" i="4"/>
  <c r="AB739" i="4"/>
  <c r="Y739" i="4"/>
  <c r="T739" i="4"/>
  <c r="R739" i="4"/>
  <c r="G739" i="4"/>
  <c r="I739" i="4" s="1"/>
  <c r="B739" i="4"/>
  <c r="AB738" i="4"/>
  <c r="Y738" i="4"/>
  <c r="T738" i="4"/>
  <c r="R738" i="4"/>
  <c r="G738" i="4"/>
  <c r="I738" i="4" s="1"/>
  <c r="B738" i="4"/>
  <c r="AB737" i="4"/>
  <c r="Y737" i="4"/>
  <c r="T737" i="4"/>
  <c r="R737" i="4"/>
  <c r="G737" i="4"/>
  <c r="I737" i="4" s="1"/>
  <c r="B737" i="4"/>
  <c r="J737" i="4" s="1"/>
  <c r="AB736" i="4"/>
  <c r="Y736" i="4"/>
  <c r="T736" i="4"/>
  <c r="R736" i="4"/>
  <c r="G736" i="4"/>
  <c r="I736" i="4" s="1"/>
  <c r="B736" i="4"/>
  <c r="AB735" i="4"/>
  <c r="Y735" i="4"/>
  <c r="T735" i="4"/>
  <c r="R735" i="4"/>
  <c r="G735" i="4"/>
  <c r="I735" i="4" s="1"/>
  <c r="B735" i="4"/>
  <c r="J735" i="4" s="1"/>
  <c r="AB734" i="4"/>
  <c r="Y734" i="4"/>
  <c r="T734" i="4"/>
  <c r="R734" i="4"/>
  <c r="O734" i="4"/>
  <c r="G734" i="4"/>
  <c r="I734" i="4" s="1"/>
  <c r="B734" i="4"/>
  <c r="AB733" i="4"/>
  <c r="Y733" i="4"/>
  <c r="T733" i="4"/>
  <c r="R733" i="4"/>
  <c r="P733" i="4"/>
  <c r="O733" i="4"/>
  <c r="N733" i="4"/>
  <c r="G733" i="4"/>
  <c r="I733" i="4" s="1"/>
  <c r="B733" i="4"/>
  <c r="J733" i="4" s="1"/>
  <c r="AB732" i="4"/>
  <c r="Y732" i="4"/>
  <c r="T732" i="4"/>
  <c r="R732" i="4"/>
  <c r="G732" i="4"/>
  <c r="I732" i="4" s="1"/>
  <c r="B732" i="4"/>
  <c r="J732" i="4" s="1"/>
  <c r="AB731" i="4"/>
  <c r="Y731" i="4"/>
  <c r="T731" i="4"/>
  <c r="R731" i="4"/>
  <c r="P731" i="4"/>
  <c r="O731" i="4"/>
  <c r="N731" i="4"/>
  <c r="G731" i="4"/>
  <c r="I731" i="4" s="1"/>
  <c r="B731" i="4"/>
  <c r="AB730" i="4"/>
  <c r="Y730" i="4"/>
  <c r="T730" i="4"/>
  <c r="R730" i="4"/>
  <c r="P730" i="4"/>
  <c r="O730" i="4"/>
  <c r="N730" i="4"/>
  <c r="G730" i="4"/>
  <c r="I730" i="4" s="1"/>
  <c r="B730" i="4"/>
  <c r="J730" i="4" s="1"/>
  <c r="AB729" i="4"/>
  <c r="Y729" i="4"/>
  <c r="T729" i="4"/>
  <c r="R729" i="4"/>
  <c r="G729" i="4"/>
  <c r="I729" i="4" s="1"/>
  <c r="B729" i="4"/>
  <c r="AB728" i="4"/>
  <c r="Y728" i="4"/>
  <c r="T728" i="4"/>
  <c r="R728" i="4"/>
  <c r="P728" i="4"/>
  <c r="O728" i="4"/>
  <c r="N728" i="4"/>
  <c r="G728" i="4"/>
  <c r="I728" i="4" s="1"/>
  <c r="B728" i="4"/>
  <c r="J728" i="4" s="1"/>
  <c r="AB727" i="4"/>
  <c r="Y727" i="4"/>
  <c r="T727" i="4"/>
  <c r="R727" i="4"/>
  <c r="M727" i="4"/>
  <c r="G727" i="4"/>
  <c r="I727" i="4" s="1"/>
  <c r="B727" i="4"/>
  <c r="AB726" i="4"/>
  <c r="Y726" i="4"/>
  <c r="T726" i="4"/>
  <c r="R726" i="4"/>
  <c r="X726" i="4"/>
  <c r="G726" i="4"/>
  <c r="I726" i="4" s="1"/>
  <c r="B726" i="4"/>
  <c r="AB725" i="4"/>
  <c r="Y725" i="4"/>
  <c r="T725" i="4"/>
  <c r="R725" i="4"/>
  <c r="X725" i="4"/>
  <c r="G725" i="4"/>
  <c r="I725" i="4" s="1"/>
  <c r="B725" i="4"/>
  <c r="AB724" i="4"/>
  <c r="Y724" i="4"/>
  <c r="T724" i="4"/>
  <c r="R724" i="4"/>
  <c r="X724" i="4"/>
  <c r="G724" i="4"/>
  <c r="I724" i="4" s="1"/>
  <c r="B724" i="4"/>
  <c r="AB723" i="4"/>
  <c r="Y723" i="4"/>
  <c r="T723" i="4"/>
  <c r="R723" i="4"/>
  <c r="X723" i="4"/>
  <c r="G723" i="4"/>
  <c r="I723" i="4" s="1"/>
  <c r="B723" i="4"/>
  <c r="AB722" i="4"/>
  <c r="Y722" i="4"/>
  <c r="T722" i="4"/>
  <c r="R722" i="4"/>
  <c r="X722" i="4"/>
  <c r="G722" i="4"/>
  <c r="I722" i="4" s="1"/>
  <c r="B722" i="4"/>
  <c r="AB721" i="4"/>
  <c r="Y721" i="4"/>
  <c r="T721" i="4"/>
  <c r="R721" i="4"/>
  <c r="X721" i="4"/>
  <c r="G721" i="4"/>
  <c r="I721" i="4" s="1"/>
  <c r="B721" i="4"/>
  <c r="AB720" i="4"/>
  <c r="Y720" i="4"/>
  <c r="T720" i="4"/>
  <c r="R720" i="4"/>
  <c r="X720" i="4"/>
  <c r="G720" i="4"/>
  <c r="I720" i="4" s="1"/>
  <c r="B720" i="4"/>
  <c r="AB719" i="4"/>
  <c r="Y719" i="4"/>
  <c r="T719" i="4"/>
  <c r="R719" i="4"/>
  <c r="X719" i="4"/>
  <c r="G719" i="4"/>
  <c r="I719" i="4" s="1"/>
  <c r="B719" i="4"/>
  <c r="AB718" i="4"/>
  <c r="Y718" i="4"/>
  <c r="T718" i="4"/>
  <c r="R718" i="4"/>
  <c r="G718" i="4"/>
  <c r="I718" i="4" s="1"/>
  <c r="B718" i="4"/>
  <c r="AB717" i="4"/>
  <c r="Y717" i="4"/>
  <c r="T717" i="4"/>
  <c r="R717" i="4"/>
  <c r="X717" i="4"/>
  <c r="G717" i="4"/>
  <c r="I717" i="4" s="1"/>
  <c r="B717" i="4"/>
  <c r="AB716" i="4"/>
  <c r="Y716" i="4"/>
  <c r="T716" i="4"/>
  <c r="R716" i="4"/>
  <c r="X716" i="4"/>
  <c r="G716" i="4"/>
  <c r="I716" i="4" s="1"/>
  <c r="B716" i="4"/>
  <c r="AB715" i="4"/>
  <c r="Y715" i="4"/>
  <c r="T715" i="4"/>
  <c r="R715" i="4"/>
  <c r="X715" i="4"/>
  <c r="G715" i="4"/>
  <c r="I715" i="4" s="1"/>
  <c r="B715" i="4"/>
  <c r="AB714" i="4"/>
  <c r="Y714" i="4"/>
  <c r="T714" i="4"/>
  <c r="R714" i="4"/>
  <c r="X714" i="4"/>
  <c r="G714" i="4"/>
  <c r="I714" i="4" s="1"/>
  <c r="B714" i="4"/>
  <c r="AB713" i="4"/>
  <c r="Y713" i="4"/>
  <c r="T713" i="4"/>
  <c r="R713" i="4"/>
  <c r="X713" i="4"/>
  <c r="G713" i="4"/>
  <c r="I713" i="4" s="1"/>
  <c r="B713" i="4"/>
  <c r="AB712" i="4"/>
  <c r="Y712" i="4"/>
  <c r="T712" i="4"/>
  <c r="R712" i="4"/>
  <c r="G712" i="4"/>
  <c r="I712" i="4" s="1"/>
  <c r="B712" i="4"/>
  <c r="AB711" i="4"/>
  <c r="Y711" i="4"/>
  <c r="T711" i="4"/>
  <c r="R711" i="4"/>
  <c r="X711" i="4"/>
  <c r="G711" i="4"/>
  <c r="I711" i="4" s="1"/>
  <c r="B711" i="4"/>
  <c r="AB710" i="4"/>
  <c r="Y710" i="4"/>
  <c r="T710" i="4"/>
  <c r="R710" i="4"/>
  <c r="X710" i="4"/>
  <c r="G710" i="4"/>
  <c r="I710" i="4" s="1"/>
  <c r="B710" i="4"/>
  <c r="X709" i="4"/>
  <c r="O708" i="4"/>
  <c r="O707" i="4"/>
  <c r="X706" i="4"/>
  <c r="P705" i="4"/>
  <c r="P704" i="4"/>
  <c r="N703" i="4"/>
  <c r="N702" i="4"/>
  <c r="O701" i="4"/>
  <c r="N700" i="4"/>
  <c r="P699" i="4"/>
  <c r="P698" i="4"/>
  <c r="O696" i="4"/>
  <c r="O695" i="4"/>
  <c r="P694" i="4"/>
  <c r="M693" i="4"/>
  <c r="P693" i="4" s="1"/>
  <c r="M692" i="4"/>
  <c r="N692" i="4" s="1"/>
  <c r="M691" i="4"/>
  <c r="M690" i="4"/>
  <c r="O690" i="4" s="1"/>
  <c r="M689" i="4"/>
  <c r="P689" i="4" s="1"/>
  <c r="M687" i="4"/>
  <c r="O687" i="4" s="1"/>
  <c r="M684" i="4"/>
  <c r="O684" i="4" s="1"/>
  <c r="P683" i="4"/>
  <c r="M682" i="4"/>
  <c r="M679" i="4"/>
  <c r="O679" i="4" s="1"/>
  <c r="M678" i="4"/>
  <c r="O678" i="4" s="1"/>
  <c r="M677" i="4"/>
  <c r="N677" i="4" s="1"/>
  <c r="M673" i="4"/>
  <c r="P673" i="4" s="1"/>
  <c r="P671" i="4"/>
  <c r="M668" i="4"/>
  <c r="N668" i="4" s="1"/>
  <c r="AB709" i="4"/>
  <c r="Y709" i="4"/>
  <c r="T709" i="4"/>
  <c r="R709" i="4"/>
  <c r="G709" i="4"/>
  <c r="I709" i="4" s="1"/>
  <c r="B709" i="4"/>
  <c r="J709" i="4" s="1"/>
  <c r="AB708" i="4"/>
  <c r="Y708" i="4"/>
  <c r="T708" i="4"/>
  <c r="R708" i="4"/>
  <c r="G708" i="4"/>
  <c r="I708" i="4" s="1"/>
  <c r="B708" i="4"/>
  <c r="J708" i="4" s="1"/>
  <c r="AB707" i="4"/>
  <c r="Y707" i="4"/>
  <c r="T707" i="4"/>
  <c r="R707" i="4"/>
  <c r="G707" i="4"/>
  <c r="I707" i="4" s="1"/>
  <c r="B707" i="4"/>
  <c r="J707" i="4" s="1"/>
  <c r="AB706" i="4"/>
  <c r="Y706" i="4"/>
  <c r="T706" i="4"/>
  <c r="R706" i="4"/>
  <c r="G706" i="4"/>
  <c r="I706" i="4" s="1"/>
  <c r="B706" i="4"/>
  <c r="J706" i="4" s="1"/>
  <c r="AB705" i="4"/>
  <c r="Y705" i="4"/>
  <c r="T705" i="4"/>
  <c r="R705" i="4"/>
  <c r="G705" i="4"/>
  <c r="I705" i="4" s="1"/>
  <c r="B705" i="4"/>
  <c r="AB704" i="4"/>
  <c r="Y704" i="4"/>
  <c r="T704" i="4"/>
  <c r="R704" i="4"/>
  <c r="G704" i="4"/>
  <c r="I704" i="4" s="1"/>
  <c r="B704" i="4"/>
  <c r="AB703" i="4"/>
  <c r="Y703" i="4"/>
  <c r="T703" i="4"/>
  <c r="R703" i="4"/>
  <c r="P703" i="4"/>
  <c r="O703" i="4"/>
  <c r="G703" i="4"/>
  <c r="I703" i="4" s="1"/>
  <c r="B703" i="4"/>
  <c r="J703" i="4" s="1"/>
  <c r="AB702" i="4"/>
  <c r="Y702" i="4"/>
  <c r="T702" i="4"/>
  <c r="R702" i="4"/>
  <c r="G702" i="4"/>
  <c r="I702" i="4" s="1"/>
  <c r="B702" i="4"/>
  <c r="J702" i="4" s="1"/>
  <c r="AB701" i="4"/>
  <c r="Y701" i="4"/>
  <c r="T701" i="4"/>
  <c r="R701" i="4"/>
  <c r="N701" i="4"/>
  <c r="G701" i="4"/>
  <c r="I701" i="4" s="1"/>
  <c r="B701" i="4"/>
  <c r="J701" i="4" s="1"/>
  <c r="AB700" i="4"/>
  <c r="Y700" i="4"/>
  <c r="T700" i="4"/>
  <c r="R700" i="4"/>
  <c r="P700" i="4"/>
  <c r="O700" i="4"/>
  <c r="G700" i="4"/>
  <c r="I700" i="4" s="1"/>
  <c r="B700" i="4"/>
  <c r="AB699" i="4"/>
  <c r="Y699" i="4"/>
  <c r="T699" i="4"/>
  <c r="R699" i="4"/>
  <c r="G699" i="4"/>
  <c r="I699" i="4" s="1"/>
  <c r="B699" i="4"/>
  <c r="AB698" i="4"/>
  <c r="Y698" i="4"/>
  <c r="T698" i="4"/>
  <c r="R698" i="4"/>
  <c r="G698" i="4"/>
  <c r="I698" i="4" s="1"/>
  <c r="B698" i="4"/>
  <c r="AB697" i="4"/>
  <c r="Y697" i="4"/>
  <c r="X697" i="4"/>
  <c r="T697" i="4"/>
  <c r="R697" i="4"/>
  <c r="P697" i="4"/>
  <c r="O697" i="4"/>
  <c r="N697" i="4"/>
  <c r="G697" i="4"/>
  <c r="I697" i="4" s="1"/>
  <c r="B697" i="4"/>
  <c r="J697" i="4" s="1"/>
  <c r="AB696" i="4"/>
  <c r="Y696" i="4"/>
  <c r="X696" i="4"/>
  <c r="T696" i="4"/>
  <c r="R696" i="4"/>
  <c r="P696" i="4"/>
  <c r="N696" i="4"/>
  <c r="G696" i="4"/>
  <c r="I696" i="4" s="1"/>
  <c r="B696" i="4"/>
  <c r="J696" i="4" s="1"/>
  <c r="AB695" i="4"/>
  <c r="Y695" i="4"/>
  <c r="T695" i="4"/>
  <c r="R695" i="4"/>
  <c r="P695" i="4"/>
  <c r="N695" i="4"/>
  <c r="G695" i="4"/>
  <c r="I695" i="4" s="1"/>
  <c r="B695" i="4"/>
  <c r="AB694" i="4"/>
  <c r="Y694" i="4"/>
  <c r="X694" i="4"/>
  <c r="T694" i="4"/>
  <c r="R694" i="4"/>
  <c r="O694" i="4"/>
  <c r="N694" i="4"/>
  <c r="G694" i="4"/>
  <c r="I694" i="4" s="1"/>
  <c r="B694" i="4"/>
  <c r="AB693" i="4"/>
  <c r="Y693" i="4"/>
  <c r="T693" i="4"/>
  <c r="R693" i="4"/>
  <c r="G693" i="4"/>
  <c r="I693" i="4" s="1"/>
  <c r="B693" i="4"/>
  <c r="AB692" i="4"/>
  <c r="Y692" i="4"/>
  <c r="T692" i="4"/>
  <c r="R692" i="4"/>
  <c r="G692" i="4"/>
  <c r="I692" i="4" s="1"/>
  <c r="B692" i="4"/>
  <c r="J692" i="4" s="1"/>
  <c r="AB691" i="4"/>
  <c r="Y691" i="4"/>
  <c r="T691" i="4"/>
  <c r="R691" i="4"/>
  <c r="G691" i="4"/>
  <c r="I691" i="4" s="1"/>
  <c r="B691" i="4"/>
  <c r="AB690" i="4"/>
  <c r="Y690" i="4"/>
  <c r="T690" i="4"/>
  <c r="R690" i="4"/>
  <c r="G690" i="4"/>
  <c r="I690" i="4" s="1"/>
  <c r="B690" i="4"/>
  <c r="AB689" i="4"/>
  <c r="Y689" i="4"/>
  <c r="T689" i="4"/>
  <c r="R689" i="4"/>
  <c r="G689" i="4"/>
  <c r="I689" i="4" s="1"/>
  <c r="B689" i="4"/>
  <c r="AB688" i="4"/>
  <c r="Y688" i="4"/>
  <c r="T688" i="4"/>
  <c r="R688" i="4"/>
  <c r="N688" i="4"/>
  <c r="O688" i="4"/>
  <c r="G688" i="4"/>
  <c r="I688" i="4" s="1"/>
  <c r="B688" i="4"/>
  <c r="AB687" i="4"/>
  <c r="Y687" i="4"/>
  <c r="T687" i="4"/>
  <c r="R687" i="4"/>
  <c r="G687" i="4"/>
  <c r="I687" i="4" s="1"/>
  <c r="B687" i="4"/>
  <c r="AB686" i="4"/>
  <c r="Y686" i="4"/>
  <c r="T686" i="4"/>
  <c r="R686" i="4"/>
  <c r="P686" i="4"/>
  <c r="O686" i="4"/>
  <c r="G686" i="4"/>
  <c r="I686" i="4" s="1"/>
  <c r="B686" i="4"/>
  <c r="AB685" i="4"/>
  <c r="Y685" i="4"/>
  <c r="T685" i="4"/>
  <c r="R685" i="4"/>
  <c r="P685" i="4"/>
  <c r="N685" i="4"/>
  <c r="O685" i="4"/>
  <c r="G685" i="4"/>
  <c r="I685" i="4" s="1"/>
  <c r="B685" i="4"/>
  <c r="AB684" i="4"/>
  <c r="Y684" i="4"/>
  <c r="T684" i="4"/>
  <c r="R684" i="4"/>
  <c r="G684" i="4"/>
  <c r="I684" i="4" s="1"/>
  <c r="B684" i="4"/>
  <c r="AB683" i="4"/>
  <c r="Y683" i="4"/>
  <c r="T683" i="4"/>
  <c r="R683" i="4"/>
  <c r="G683" i="4"/>
  <c r="I683" i="4" s="1"/>
  <c r="B683" i="4"/>
  <c r="AB682" i="4"/>
  <c r="Y682" i="4"/>
  <c r="T682" i="4"/>
  <c r="R682" i="4"/>
  <c r="G682" i="4"/>
  <c r="I682" i="4" s="1"/>
  <c r="B682" i="4"/>
  <c r="J682" i="4" s="1"/>
  <c r="AB681" i="4"/>
  <c r="Y681" i="4"/>
  <c r="T681" i="4"/>
  <c r="R681" i="4"/>
  <c r="P681" i="4"/>
  <c r="O681" i="4"/>
  <c r="N681" i="4"/>
  <c r="G681" i="4"/>
  <c r="I681" i="4" s="1"/>
  <c r="B681" i="4"/>
  <c r="AB680" i="4"/>
  <c r="Y680" i="4"/>
  <c r="T680" i="4"/>
  <c r="R680" i="4"/>
  <c r="P680" i="4"/>
  <c r="O680" i="4"/>
  <c r="N680" i="4"/>
  <c r="G680" i="4"/>
  <c r="I680" i="4" s="1"/>
  <c r="B680" i="4"/>
  <c r="AB679" i="4"/>
  <c r="Y679" i="4"/>
  <c r="T679" i="4"/>
  <c r="R679" i="4"/>
  <c r="G679" i="4"/>
  <c r="I679" i="4" s="1"/>
  <c r="B679" i="4"/>
  <c r="J679" i="4" s="1"/>
  <c r="AB678" i="4"/>
  <c r="Y678" i="4"/>
  <c r="T678" i="4"/>
  <c r="R678" i="4"/>
  <c r="G678" i="4"/>
  <c r="I678" i="4" s="1"/>
  <c r="B678" i="4"/>
  <c r="AB677" i="4"/>
  <c r="Y677" i="4"/>
  <c r="T677" i="4"/>
  <c r="R677" i="4"/>
  <c r="G677" i="4"/>
  <c r="I677" i="4" s="1"/>
  <c r="B677" i="4"/>
  <c r="AB676" i="4"/>
  <c r="Y676" i="4"/>
  <c r="T676" i="4"/>
  <c r="R676" i="4"/>
  <c r="P676" i="4"/>
  <c r="O676" i="4"/>
  <c r="N676" i="4"/>
  <c r="G676" i="4"/>
  <c r="I676" i="4" s="1"/>
  <c r="B676" i="4"/>
  <c r="AB675" i="4"/>
  <c r="Y675" i="4"/>
  <c r="T675" i="4"/>
  <c r="R675" i="4"/>
  <c r="P675" i="4"/>
  <c r="O675" i="4"/>
  <c r="N675" i="4"/>
  <c r="G675" i="4"/>
  <c r="I675" i="4" s="1"/>
  <c r="B675" i="4"/>
  <c r="AB674" i="4"/>
  <c r="Y674" i="4"/>
  <c r="T674" i="4"/>
  <c r="R674" i="4"/>
  <c r="P674" i="4"/>
  <c r="O674" i="4"/>
  <c r="N674" i="4"/>
  <c r="G674" i="4"/>
  <c r="I674" i="4" s="1"/>
  <c r="B674" i="4"/>
  <c r="AB673" i="4"/>
  <c r="Y673" i="4"/>
  <c r="T673" i="4"/>
  <c r="R673" i="4"/>
  <c r="G673" i="4"/>
  <c r="I673" i="4" s="1"/>
  <c r="B673" i="4"/>
  <c r="AB672" i="4"/>
  <c r="Y672" i="4"/>
  <c r="T672" i="4"/>
  <c r="R672" i="4"/>
  <c r="P672" i="4"/>
  <c r="O672" i="4"/>
  <c r="N672" i="4"/>
  <c r="G672" i="4"/>
  <c r="I672" i="4" s="1"/>
  <c r="B672" i="4"/>
  <c r="AB671" i="4"/>
  <c r="Y671" i="4"/>
  <c r="T671" i="4"/>
  <c r="R671" i="4"/>
  <c r="G671" i="4"/>
  <c r="I671" i="4" s="1"/>
  <c r="B671" i="4"/>
  <c r="J671" i="4" s="1"/>
  <c r="AB670" i="4"/>
  <c r="Y670" i="4"/>
  <c r="T670" i="4"/>
  <c r="R670" i="4"/>
  <c r="P670" i="4"/>
  <c r="O670" i="4"/>
  <c r="N670" i="4"/>
  <c r="G670" i="4"/>
  <c r="I670" i="4" s="1"/>
  <c r="B670" i="4"/>
  <c r="AB669" i="4"/>
  <c r="Y669" i="4"/>
  <c r="T669" i="4"/>
  <c r="R669" i="4"/>
  <c r="P669" i="4"/>
  <c r="O669" i="4"/>
  <c r="N669" i="4"/>
  <c r="G669" i="4"/>
  <c r="I669" i="4" s="1"/>
  <c r="B669" i="4"/>
  <c r="J669" i="4" s="1"/>
  <c r="AB668" i="4"/>
  <c r="Y668" i="4"/>
  <c r="T668" i="4"/>
  <c r="R668" i="4"/>
  <c r="G668" i="4"/>
  <c r="I668" i="4" s="1"/>
  <c r="B668" i="4"/>
  <c r="J668" i="4" s="1"/>
  <c r="AB667" i="4"/>
  <c r="Y667" i="4"/>
  <c r="T667" i="4"/>
  <c r="R667" i="4"/>
  <c r="P667" i="4"/>
  <c r="O667" i="4"/>
  <c r="N667" i="4"/>
  <c r="G667" i="4"/>
  <c r="I667" i="4" s="1"/>
  <c r="B667" i="4"/>
  <c r="M582" i="4"/>
  <c r="AB582" i="4"/>
  <c r="Y582" i="4"/>
  <c r="T582" i="4"/>
  <c r="R582" i="4"/>
  <c r="G582" i="4"/>
  <c r="I582" i="4" s="1"/>
  <c r="B582" i="4"/>
  <c r="J582" i="4" s="1"/>
  <c r="C2" i="31"/>
  <c r="D2" i="31"/>
  <c r="E2" i="31"/>
  <c r="F2" i="31"/>
  <c r="G2" i="31"/>
  <c r="H2" i="31"/>
  <c r="I2" i="31"/>
  <c r="J2" i="31"/>
  <c r="K2" i="31"/>
  <c r="L2" i="31"/>
  <c r="M2" i="31"/>
  <c r="N2" i="31"/>
  <c r="O2" i="31"/>
  <c r="P2" i="31"/>
  <c r="Q2" i="31"/>
  <c r="AB666" i="4"/>
  <c r="Y666" i="4"/>
  <c r="T666" i="4"/>
  <c r="R666" i="4"/>
  <c r="G666" i="4"/>
  <c r="I666" i="4" s="1"/>
  <c r="B666" i="4"/>
  <c r="AB665" i="4"/>
  <c r="Y665" i="4"/>
  <c r="T665" i="4"/>
  <c r="R665" i="4"/>
  <c r="X665" i="4"/>
  <c r="G665" i="4"/>
  <c r="I665" i="4" s="1"/>
  <c r="B665" i="4"/>
  <c r="J665" i="4" s="1"/>
  <c r="AB664" i="4"/>
  <c r="Y664" i="4"/>
  <c r="T664" i="4"/>
  <c r="R664" i="4"/>
  <c r="X664" i="4"/>
  <c r="G664" i="4"/>
  <c r="I664" i="4" s="1"/>
  <c r="B664" i="4"/>
  <c r="AB663" i="4"/>
  <c r="Y663" i="4"/>
  <c r="T663" i="4"/>
  <c r="R663" i="4"/>
  <c r="X663" i="4"/>
  <c r="G663" i="4"/>
  <c r="I663" i="4" s="1"/>
  <c r="B663" i="4"/>
  <c r="J663" i="4" s="1"/>
  <c r="AB662" i="4"/>
  <c r="Y662" i="4"/>
  <c r="T662" i="4"/>
  <c r="R662" i="4"/>
  <c r="X662" i="4"/>
  <c r="G662" i="4"/>
  <c r="I662" i="4" s="1"/>
  <c r="B662" i="4"/>
  <c r="J662" i="4" s="1"/>
  <c r="AB661" i="4"/>
  <c r="Y661" i="4"/>
  <c r="T661" i="4"/>
  <c r="R661" i="4"/>
  <c r="X661" i="4"/>
  <c r="G661" i="4"/>
  <c r="I661" i="4" s="1"/>
  <c r="B661" i="4"/>
  <c r="AB660" i="4"/>
  <c r="Y660" i="4"/>
  <c r="T660" i="4"/>
  <c r="R660" i="4"/>
  <c r="X660" i="4"/>
  <c r="G660" i="4"/>
  <c r="I660" i="4" s="1"/>
  <c r="B660" i="4"/>
  <c r="X900" i="4" l="1"/>
  <c r="X936" i="4"/>
  <c r="X877" i="4"/>
  <c r="X940" i="4"/>
  <c r="X727" i="4"/>
  <c r="X830" i="4"/>
  <c r="O582" i="4"/>
  <c r="X843" i="4"/>
  <c r="Z837" i="4"/>
  <c r="Z839" i="4"/>
  <c r="Z838" i="4"/>
  <c r="Z835" i="4"/>
  <c r="Z840" i="4"/>
  <c r="Z843" i="4"/>
  <c r="Z833" i="4"/>
  <c r="Z821" i="4"/>
  <c r="Z819" i="4"/>
  <c r="Z827" i="4"/>
  <c r="Z823" i="4"/>
  <c r="Z825" i="4"/>
  <c r="Z831" i="4"/>
  <c r="Z815" i="4"/>
  <c r="Z829" i="4"/>
  <c r="Z817" i="4"/>
  <c r="O752" i="4"/>
  <c r="P752" i="4"/>
  <c r="O746" i="4"/>
  <c r="P746" i="4"/>
  <c r="O736" i="4"/>
  <c r="P736" i="4"/>
  <c r="O737" i="4"/>
  <c r="P751" i="4"/>
  <c r="Q774" i="4"/>
  <c r="S785" i="4"/>
  <c r="S759" i="4"/>
  <c r="S776" i="4"/>
  <c r="Q777" i="4"/>
  <c r="S787" i="4"/>
  <c r="P737" i="4"/>
  <c r="S760" i="4"/>
  <c r="P744" i="4"/>
  <c r="S764" i="4"/>
  <c r="Q782" i="4"/>
  <c r="N751" i="4"/>
  <c r="Q784" i="4"/>
  <c r="Q754" i="4"/>
  <c r="S779" i="4"/>
  <c r="Q787" i="4"/>
  <c r="U835" i="4"/>
  <c r="S783" i="4"/>
  <c r="S782" i="4"/>
  <c r="P741" i="4"/>
  <c r="S775" i="4"/>
  <c r="Q781" i="4"/>
  <c r="O732" i="4"/>
  <c r="S774" i="4"/>
  <c r="S767" i="4"/>
  <c r="S772" i="4"/>
  <c r="S773" i="4"/>
  <c r="Q778" i="4"/>
  <c r="S788" i="4"/>
  <c r="S789" i="4"/>
  <c r="U819" i="4"/>
  <c r="U838" i="4"/>
  <c r="U829" i="4"/>
  <c r="U817" i="4"/>
  <c r="U815" i="4"/>
  <c r="U837" i="4"/>
  <c r="U823" i="4"/>
  <c r="U825" i="4"/>
  <c r="U843" i="4"/>
  <c r="U833" i="4"/>
  <c r="U827" i="4"/>
  <c r="U839" i="4"/>
  <c r="U831" i="4"/>
  <c r="U840" i="4"/>
  <c r="U821" i="4"/>
  <c r="P732" i="4"/>
  <c r="X764" i="4"/>
  <c r="O779" i="4"/>
  <c r="N773" i="4"/>
  <c r="S780" i="4"/>
  <c r="X788" i="4"/>
  <c r="X712" i="4"/>
  <c r="X718" i="4"/>
  <c r="S781" i="4"/>
  <c r="O784" i="4"/>
  <c r="S758" i="4"/>
  <c r="Q775" i="4"/>
  <c r="S778" i="4"/>
  <c r="Q779" i="4"/>
  <c r="O787" i="4"/>
  <c r="S753" i="4"/>
  <c r="S771" i="4"/>
  <c r="Q773" i="4"/>
  <c r="Q776" i="4"/>
  <c r="S777" i="4"/>
  <c r="S784" i="4"/>
  <c r="Q789" i="4"/>
  <c r="Q785" i="4"/>
  <c r="S770" i="4"/>
  <c r="Q772" i="4"/>
  <c r="Q780" i="4"/>
  <c r="Q783" i="4"/>
  <c r="Q788" i="4"/>
  <c r="Q760" i="4"/>
  <c r="S765" i="4"/>
  <c r="Q768" i="4"/>
  <c r="Q756" i="4"/>
  <c r="Q762" i="4"/>
  <c r="X757" i="4"/>
  <c r="P761" i="4"/>
  <c r="S745" i="4"/>
  <c r="X755" i="4"/>
  <c r="O756" i="4"/>
  <c r="N771" i="4"/>
  <c r="O762" i="4"/>
  <c r="P765" i="4"/>
  <c r="N768" i="4"/>
  <c r="X765" i="4"/>
  <c r="O761" i="4"/>
  <c r="O692" i="4"/>
  <c r="X761" i="4"/>
  <c r="N765" i="4"/>
  <c r="P770" i="4"/>
  <c r="S716" i="4"/>
  <c r="O767" i="4"/>
  <c r="P768" i="4"/>
  <c r="X762" i="4"/>
  <c r="P769" i="4"/>
  <c r="O778" i="4"/>
  <c r="S743" i="4"/>
  <c r="N762" i="4"/>
  <c r="Q764" i="4"/>
  <c r="X769" i="4"/>
  <c r="S744" i="4"/>
  <c r="Q745" i="4"/>
  <c r="N763" i="4"/>
  <c r="N766" i="4"/>
  <c r="N769" i="4"/>
  <c r="O776" i="4"/>
  <c r="S728" i="4"/>
  <c r="N767" i="4"/>
  <c r="O781" i="4"/>
  <c r="P767" i="4"/>
  <c r="N775" i="4"/>
  <c r="S729" i="4"/>
  <c r="O782" i="4"/>
  <c r="S736" i="4"/>
  <c r="Q759" i="4"/>
  <c r="J760" i="4"/>
  <c r="K760" i="4" s="1"/>
  <c r="O768" i="4"/>
  <c r="X770" i="4"/>
  <c r="N777" i="4"/>
  <c r="N780" i="4"/>
  <c r="N783" i="4"/>
  <c r="N789" i="4"/>
  <c r="J759" i="4"/>
  <c r="K759" i="4" s="1"/>
  <c r="O777" i="4"/>
  <c r="O780" i="4"/>
  <c r="O783" i="4"/>
  <c r="O789" i="4"/>
  <c r="S734" i="4"/>
  <c r="N772" i="4"/>
  <c r="N774" i="4"/>
  <c r="N776" i="4"/>
  <c r="N779" i="4"/>
  <c r="N782" i="4"/>
  <c r="N785" i="4"/>
  <c r="N788" i="4"/>
  <c r="N744" i="4"/>
  <c r="O785" i="4"/>
  <c r="O788" i="4"/>
  <c r="S733" i="4"/>
  <c r="Q743" i="4"/>
  <c r="X754" i="4"/>
  <c r="N778" i="4"/>
  <c r="N781" i="4"/>
  <c r="N784" i="4"/>
  <c r="N787" i="4"/>
  <c r="Q736" i="4"/>
  <c r="S735" i="4"/>
  <c r="Q734" i="4"/>
  <c r="Q728" i="4"/>
  <c r="K728" i="4"/>
  <c r="O772" i="4"/>
  <c r="O773" i="4"/>
  <c r="O774" i="4"/>
  <c r="O775" i="4"/>
  <c r="P772" i="4"/>
  <c r="P773" i="4"/>
  <c r="P774" i="4"/>
  <c r="P775" i="4"/>
  <c r="P776" i="4"/>
  <c r="P777" i="4"/>
  <c r="P778" i="4"/>
  <c r="P779" i="4"/>
  <c r="P780" i="4"/>
  <c r="P781" i="4"/>
  <c r="P782" i="4"/>
  <c r="P783" i="4"/>
  <c r="P784" i="4"/>
  <c r="P785" i="4"/>
  <c r="P787" i="4"/>
  <c r="P788" i="4"/>
  <c r="P789" i="4"/>
  <c r="J772" i="4"/>
  <c r="J773" i="4"/>
  <c r="J774" i="4"/>
  <c r="J775" i="4"/>
  <c r="J776" i="4"/>
  <c r="J777" i="4"/>
  <c r="J778" i="4"/>
  <c r="J779" i="4"/>
  <c r="J780" i="4"/>
  <c r="J781" i="4"/>
  <c r="J782" i="4"/>
  <c r="J783" i="4"/>
  <c r="J784" i="4"/>
  <c r="J785" i="4"/>
  <c r="J787" i="4"/>
  <c r="J788" i="4"/>
  <c r="J789" i="4"/>
  <c r="Q744" i="4"/>
  <c r="J745" i="4"/>
  <c r="K745" i="4" s="1"/>
  <c r="J734" i="4"/>
  <c r="K734" i="4" s="1"/>
  <c r="J744" i="4"/>
  <c r="K744" i="4" s="1"/>
  <c r="J736" i="4"/>
  <c r="K736" i="4" s="1"/>
  <c r="Q735" i="4"/>
  <c r="N735" i="4"/>
  <c r="N754" i="4"/>
  <c r="O766" i="4"/>
  <c r="O735" i="4"/>
  <c r="N745" i="4"/>
  <c r="O754" i="4"/>
  <c r="P766" i="4"/>
  <c r="O745" i="4"/>
  <c r="N760" i="4"/>
  <c r="X760" i="4"/>
  <c r="N741" i="4"/>
  <c r="O760" i="4"/>
  <c r="N738" i="4"/>
  <c r="N740" i="4"/>
  <c r="N742" i="4"/>
  <c r="P743" i="4"/>
  <c r="O742" i="4"/>
  <c r="P734" i="4"/>
  <c r="X771" i="4"/>
  <c r="N739" i="4"/>
  <c r="J729" i="4"/>
  <c r="K729" i="4" s="1"/>
  <c r="Q753" i="4"/>
  <c r="J765" i="4"/>
  <c r="K765" i="4" s="1"/>
  <c r="J753" i="4"/>
  <c r="K753" i="4" s="1"/>
  <c r="J754" i="4"/>
  <c r="K754" i="4" s="1"/>
  <c r="S754" i="4"/>
  <c r="Q741" i="4"/>
  <c r="S741" i="4"/>
  <c r="J741" i="4"/>
  <c r="K751" i="4"/>
  <c r="K733" i="4"/>
  <c r="Q733" i="4"/>
  <c r="K743" i="4"/>
  <c r="K757" i="4"/>
  <c r="S761" i="4"/>
  <c r="K761" i="4"/>
  <c r="Q761" i="4"/>
  <c r="K766" i="4"/>
  <c r="Q766" i="4"/>
  <c r="S766" i="4"/>
  <c r="S739" i="4"/>
  <c r="Q739" i="4"/>
  <c r="J739" i="4"/>
  <c r="Q729" i="4"/>
  <c r="S752" i="4"/>
  <c r="K752" i="4"/>
  <c r="Q752" i="4"/>
  <c r="S750" i="4"/>
  <c r="Q750" i="4"/>
  <c r="J750" i="4"/>
  <c r="Q731" i="4"/>
  <c r="S731" i="4"/>
  <c r="J731" i="4"/>
  <c r="S738" i="4"/>
  <c r="Q738" i="4"/>
  <c r="J738" i="4"/>
  <c r="S740" i="4"/>
  <c r="Q740" i="4"/>
  <c r="J740" i="4"/>
  <c r="O729" i="4"/>
  <c r="N729" i="4"/>
  <c r="P729" i="4"/>
  <c r="K735" i="4"/>
  <c r="Q742" i="4"/>
  <c r="S755" i="4"/>
  <c r="K755" i="4"/>
  <c r="Q755" i="4"/>
  <c r="K763" i="4"/>
  <c r="K769" i="4"/>
  <c r="K732" i="4"/>
  <c r="S747" i="4"/>
  <c r="Q747" i="4"/>
  <c r="J747" i="4"/>
  <c r="S749" i="4"/>
  <c r="Q749" i="4"/>
  <c r="J749" i="4"/>
  <c r="S730" i="4"/>
  <c r="K730" i="4"/>
  <c r="Q730" i="4"/>
  <c r="S737" i="4"/>
  <c r="K737" i="4"/>
  <c r="Q737" i="4"/>
  <c r="S746" i="4"/>
  <c r="K746" i="4"/>
  <c r="Q746" i="4"/>
  <c r="K758" i="4"/>
  <c r="S732" i="4"/>
  <c r="N734" i="4"/>
  <c r="S742" i="4"/>
  <c r="N743" i="4"/>
  <c r="S751" i="4"/>
  <c r="J756" i="4"/>
  <c r="S757" i="4"/>
  <c r="J762" i="4"/>
  <c r="S763" i="4"/>
  <c r="Q767" i="4"/>
  <c r="J768" i="4"/>
  <c r="S769" i="4"/>
  <c r="S756" i="4"/>
  <c r="S762" i="4"/>
  <c r="S768" i="4"/>
  <c r="Q765" i="4"/>
  <c r="K767" i="4"/>
  <c r="Q770" i="4"/>
  <c r="J771" i="4"/>
  <c r="Q771" i="4"/>
  <c r="Q758" i="4"/>
  <c r="Q732" i="4"/>
  <c r="O738" i="4"/>
  <c r="O739" i="4"/>
  <c r="O740" i="4"/>
  <c r="J742" i="4"/>
  <c r="O747" i="4"/>
  <c r="O749" i="4"/>
  <c r="O750" i="4"/>
  <c r="Q751" i="4"/>
  <c r="Q757" i="4"/>
  <c r="Q763" i="4"/>
  <c r="J764" i="4"/>
  <c r="Q769" i="4"/>
  <c r="J770" i="4"/>
  <c r="P738" i="4"/>
  <c r="P739" i="4"/>
  <c r="P740" i="4"/>
  <c r="P747" i="4"/>
  <c r="P749" i="4"/>
  <c r="P750" i="4"/>
  <c r="X666" i="4"/>
  <c r="S719" i="4"/>
  <c r="Q713" i="4"/>
  <c r="S724" i="4"/>
  <c r="Q725" i="4"/>
  <c r="O668" i="4"/>
  <c r="S711" i="4"/>
  <c r="S721" i="4"/>
  <c r="P679" i="4"/>
  <c r="S725" i="4"/>
  <c r="P692" i="4"/>
  <c r="S727" i="4"/>
  <c r="Q695" i="4"/>
  <c r="K703" i="4"/>
  <c r="S718" i="4"/>
  <c r="Q719" i="4"/>
  <c r="S712" i="4"/>
  <c r="N673" i="4"/>
  <c r="N679" i="4"/>
  <c r="S704" i="4"/>
  <c r="Q705" i="4"/>
  <c r="Q710" i="4"/>
  <c r="S715" i="4"/>
  <c r="Q716" i="4"/>
  <c r="N682" i="4"/>
  <c r="P682" i="4"/>
  <c r="N691" i="4"/>
  <c r="P691" i="4"/>
  <c r="O682" i="4"/>
  <c r="Q722" i="4"/>
  <c r="S722" i="4"/>
  <c r="N678" i="4"/>
  <c r="P678" i="4"/>
  <c r="O691" i="4"/>
  <c r="S713" i="4"/>
  <c r="Q714" i="4"/>
  <c r="S717" i="4"/>
  <c r="Q718" i="4"/>
  <c r="S726" i="4"/>
  <c r="Q727" i="4"/>
  <c r="S694" i="4"/>
  <c r="S698" i="4"/>
  <c r="Q699" i="4"/>
  <c r="S700" i="4"/>
  <c r="S708" i="4"/>
  <c r="S710" i="4"/>
  <c r="Q711" i="4"/>
  <c r="Q715" i="4"/>
  <c r="S723" i="4"/>
  <c r="Q724" i="4"/>
  <c r="S714" i="4"/>
  <c r="S720" i="4"/>
  <c r="Q721" i="4"/>
  <c r="Q712" i="4"/>
  <c r="Q717" i="4"/>
  <c r="Q720" i="4"/>
  <c r="Q723" i="4"/>
  <c r="Q726" i="4"/>
  <c r="K697" i="4"/>
  <c r="O673" i="4"/>
  <c r="N693" i="4"/>
  <c r="N713" i="4"/>
  <c r="O693" i="4"/>
  <c r="N721" i="4"/>
  <c r="O706" i="4"/>
  <c r="N724" i="4"/>
  <c r="P707" i="4"/>
  <c r="S693" i="4"/>
  <c r="P706" i="4"/>
  <c r="O702" i="4"/>
  <c r="N712" i="4"/>
  <c r="P702" i="4"/>
  <c r="X708" i="4"/>
  <c r="N723" i="4"/>
  <c r="N710" i="4"/>
  <c r="N715" i="4"/>
  <c r="N720" i="4"/>
  <c r="X695" i="4"/>
  <c r="X700" i="4"/>
  <c r="P701" i="4"/>
  <c r="X702" i="4"/>
  <c r="N708" i="4"/>
  <c r="N706" i="4"/>
  <c r="X707" i="4"/>
  <c r="X698" i="4"/>
  <c r="N711" i="4"/>
  <c r="N714" i="4"/>
  <c r="N716" i="4"/>
  <c r="N719" i="4"/>
  <c r="N722" i="4"/>
  <c r="X703" i="4"/>
  <c r="N709" i="4"/>
  <c r="N718" i="4"/>
  <c r="O709" i="4"/>
  <c r="Q700" i="4"/>
  <c r="N717" i="4"/>
  <c r="S686" i="4"/>
  <c r="S685" i="4"/>
  <c r="S680" i="4"/>
  <c r="K679" i="4"/>
  <c r="P709" i="4"/>
  <c r="O726" i="4"/>
  <c r="P708" i="4"/>
  <c r="Q676" i="4"/>
  <c r="N707" i="4"/>
  <c r="J695" i="4"/>
  <c r="K695" i="4" s="1"/>
  <c r="X701" i="4"/>
  <c r="O725" i="4"/>
  <c r="Q675" i="4"/>
  <c r="Q677" i="4"/>
  <c r="Q691" i="4"/>
  <c r="N705" i="4"/>
  <c r="Q692" i="4"/>
  <c r="X699" i="4"/>
  <c r="N727" i="4"/>
  <c r="N699" i="4"/>
  <c r="Q702" i="4"/>
  <c r="O727" i="4"/>
  <c r="O699" i="4"/>
  <c r="X705" i="4"/>
  <c r="N726" i="4"/>
  <c r="J693" i="4"/>
  <c r="K693" i="4" s="1"/>
  <c r="N582" i="4"/>
  <c r="Q678" i="4"/>
  <c r="N725" i="4"/>
  <c r="Q674" i="4"/>
  <c r="Q673" i="4"/>
  <c r="Q672" i="4"/>
  <c r="Q671" i="4"/>
  <c r="S670" i="4"/>
  <c r="K668" i="4"/>
  <c r="P725" i="4"/>
  <c r="P726" i="4"/>
  <c r="P727" i="4"/>
  <c r="J725" i="4"/>
  <c r="J726" i="4"/>
  <c r="J727" i="4"/>
  <c r="O710" i="4"/>
  <c r="O711" i="4"/>
  <c r="O712" i="4"/>
  <c r="O713" i="4"/>
  <c r="O714" i="4"/>
  <c r="O715" i="4"/>
  <c r="O716" i="4"/>
  <c r="O717" i="4"/>
  <c r="O718" i="4"/>
  <c r="O719" i="4"/>
  <c r="O720" i="4"/>
  <c r="O721" i="4"/>
  <c r="O722" i="4"/>
  <c r="O723" i="4"/>
  <c r="O724" i="4"/>
  <c r="P710" i="4"/>
  <c r="P711" i="4"/>
  <c r="P712" i="4"/>
  <c r="P713" i="4"/>
  <c r="P714" i="4"/>
  <c r="P715" i="4"/>
  <c r="P716" i="4"/>
  <c r="P717" i="4"/>
  <c r="P718" i="4"/>
  <c r="P719" i="4"/>
  <c r="P720" i="4"/>
  <c r="P721" i="4"/>
  <c r="P722" i="4"/>
  <c r="P723" i="4"/>
  <c r="P724" i="4"/>
  <c r="J710" i="4"/>
  <c r="J711" i="4"/>
  <c r="J712" i="4"/>
  <c r="J713" i="4"/>
  <c r="J714" i="4"/>
  <c r="J715" i="4"/>
  <c r="J716" i="4"/>
  <c r="J717" i="4"/>
  <c r="J718" i="4"/>
  <c r="J719" i="4"/>
  <c r="J720" i="4"/>
  <c r="J721" i="4"/>
  <c r="J722" i="4"/>
  <c r="J723" i="4"/>
  <c r="J724" i="4"/>
  <c r="Q680" i="4"/>
  <c r="J680" i="4"/>
  <c r="K680" i="4" s="1"/>
  <c r="J691" i="4"/>
  <c r="K691" i="4" s="1"/>
  <c r="O677" i="4"/>
  <c r="N698" i="4"/>
  <c r="P677" i="4"/>
  <c r="O698" i="4"/>
  <c r="X704" i="4"/>
  <c r="O705" i="4"/>
  <c r="N671" i="4"/>
  <c r="O683" i="4"/>
  <c r="N704" i="4"/>
  <c r="O671" i="4"/>
  <c r="O689" i="4"/>
  <c r="O704" i="4"/>
  <c r="N684" i="4"/>
  <c r="N690" i="4"/>
  <c r="N683" i="4"/>
  <c r="P684" i="4"/>
  <c r="N689" i="4"/>
  <c r="P690" i="4"/>
  <c r="N687" i="4"/>
  <c r="P688" i="4"/>
  <c r="N686" i="4"/>
  <c r="P687" i="4"/>
  <c r="Q694" i="4"/>
  <c r="S696" i="4"/>
  <c r="J699" i="4"/>
  <c r="K699" i="4" s="1"/>
  <c r="S706" i="4"/>
  <c r="Q670" i="4"/>
  <c r="Q693" i="4"/>
  <c r="Q696" i="4"/>
  <c r="S697" i="4"/>
  <c r="J705" i="4"/>
  <c r="K705" i="4" s="1"/>
  <c r="Q679" i="4"/>
  <c r="S679" i="4"/>
  <c r="S702" i="4"/>
  <c r="S692" i="4"/>
  <c r="K706" i="4"/>
  <c r="K696" i="4"/>
  <c r="S699" i="4"/>
  <c r="S684" i="4"/>
  <c r="S690" i="4"/>
  <c r="S705" i="4"/>
  <c r="K709" i="4"/>
  <c r="S669" i="4"/>
  <c r="Q669" i="4"/>
  <c r="K671" i="4"/>
  <c r="S683" i="4"/>
  <c r="S689" i="4"/>
  <c r="K702" i="4"/>
  <c r="S709" i="4"/>
  <c r="Q709" i="4"/>
  <c r="S667" i="4"/>
  <c r="J667" i="4"/>
  <c r="Q667" i="4"/>
  <c r="S681" i="4"/>
  <c r="J681" i="4"/>
  <c r="Q681" i="4"/>
  <c r="S688" i="4"/>
  <c r="K692" i="4"/>
  <c r="Q701" i="4"/>
  <c r="S703" i="4"/>
  <c r="Q703" i="4"/>
  <c r="K708" i="4"/>
  <c r="S668" i="4"/>
  <c r="Q668" i="4"/>
  <c r="S682" i="4"/>
  <c r="K682" i="4"/>
  <c r="Q682" i="4"/>
  <c r="S687" i="4"/>
  <c r="Q707" i="4"/>
  <c r="Q706" i="4"/>
  <c r="P668" i="4"/>
  <c r="J670" i="4"/>
  <c r="S671" i="4"/>
  <c r="S672" i="4"/>
  <c r="S673" i="4"/>
  <c r="S674" i="4"/>
  <c r="S675" i="4"/>
  <c r="S676" i="4"/>
  <c r="S677" i="4"/>
  <c r="S678" i="4"/>
  <c r="J683" i="4"/>
  <c r="Q683" i="4"/>
  <c r="J684" i="4"/>
  <c r="Q684" i="4"/>
  <c r="J685" i="4"/>
  <c r="Q685" i="4"/>
  <c r="J686" i="4"/>
  <c r="Q686" i="4"/>
  <c r="J687" i="4"/>
  <c r="Q687" i="4"/>
  <c r="J688" i="4"/>
  <c r="Q688" i="4"/>
  <c r="J689" i="4"/>
  <c r="Q689" i="4"/>
  <c r="J690" i="4"/>
  <c r="Q690" i="4"/>
  <c r="S691" i="4"/>
  <c r="J694" i="4"/>
  <c r="S695" i="4"/>
  <c r="J700" i="4"/>
  <c r="K701" i="4"/>
  <c r="S701" i="4"/>
  <c r="K707" i="4"/>
  <c r="S707" i="4"/>
  <c r="Q698" i="4"/>
  <c r="Q704" i="4"/>
  <c r="K669" i="4"/>
  <c r="Q697" i="4"/>
  <c r="U697" i="4" s="1"/>
  <c r="J698" i="4"/>
  <c r="J704" i="4"/>
  <c r="Q708" i="4"/>
  <c r="J672" i="4"/>
  <c r="J673" i="4"/>
  <c r="J674" i="4"/>
  <c r="J675" i="4"/>
  <c r="J676" i="4"/>
  <c r="J677" i="4"/>
  <c r="J678" i="4"/>
  <c r="Q660" i="4"/>
  <c r="Q666" i="4"/>
  <c r="P582" i="4"/>
  <c r="X582" i="4"/>
  <c r="Q664" i="4"/>
  <c r="K582" i="4"/>
  <c r="S582" i="4"/>
  <c r="Q582" i="4"/>
  <c r="Q661" i="4"/>
  <c r="S665" i="4"/>
  <c r="S662" i="4"/>
  <c r="S660" i="4"/>
  <c r="S664" i="4"/>
  <c r="S663" i="4"/>
  <c r="J660" i="4"/>
  <c r="K660" i="4" s="1"/>
  <c r="S666" i="4"/>
  <c r="J666" i="4"/>
  <c r="K666" i="4" s="1"/>
  <c r="S661" i="4"/>
  <c r="R2" i="31"/>
  <c r="K663" i="4"/>
  <c r="Q662" i="4"/>
  <c r="K665" i="4"/>
  <c r="Q663" i="4"/>
  <c r="K662" i="4"/>
  <c r="Q665" i="4"/>
  <c r="J661" i="4"/>
  <c r="K661" i="4" s="1"/>
  <c r="J664" i="4"/>
  <c r="K664" i="4" s="1"/>
  <c r="N661" i="4"/>
  <c r="N662" i="4"/>
  <c r="N663" i="4"/>
  <c r="N664" i="4"/>
  <c r="N665" i="4"/>
  <c r="N666" i="4"/>
  <c r="N660" i="4"/>
  <c r="O660" i="4"/>
  <c r="O661" i="4"/>
  <c r="O662" i="4"/>
  <c r="O663" i="4"/>
  <c r="O664" i="4"/>
  <c r="O665" i="4"/>
  <c r="O666" i="4"/>
  <c r="P660" i="4"/>
  <c r="P661" i="4"/>
  <c r="P662" i="4"/>
  <c r="P663" i="4"/>
  <c r="P664" i="4"/>
  <c r="P665" i="4"/>
  <c r="P666" i="4"/>
  <c r="Z755" i="4" l="1"/>
  <c r="Z761" i="4"/>
  <c r="Z753" i="4"/>
  <c r="Z765" i="4"/>
  <c r="Z760" i="4"/>
  <c r="Z757" i="4"/>
  <c r="Z769" i="4"/>
  <c r="Z758" i="4"/>
  <c r="Z763" i="4"/>
  <c r="Z766" i="4"/>
  <c r="Z767" i="4"/>
  <c r="Z754" i="4"/>
  <c r="Z759" i="4"/>
  <c r="U753" i="4"/>
  <c r="U759" i="4"/>
  <c r="U760" i="4"/>
  <c r="U754" i="4"/>
  <c r="U745" i="4"/>
  <c r="N21" i="41" s="1"/>
  <c r="U728" i="4"/>
  <c r="U755" i="4"/>
  <c r="Z728" i="4"/>
  <c r="K784" i="4"/>
  <c r="K778" i="4"/>
  <c r="K772" i="4"/>
  <c r="K789" i="4"/>
  <c r="K783" i="4"/>
  <c r="K777" i="4"/>
  <c r="K788" i="4"/>
  <c r="K782" i="4"/>
  <c r="K776" i="4"/>
  <c r="K787" i="4"/>
  <c r="K781" i="4"/>
  <c r="K775" i="4"/>
  <c r="K780" i="4"/>
  <c r="K774" i="4"/>
  <c r="Z774" i="4" s="1"/>
  <c r="K785" i="4"/>
  <c r="K779" i="4"/>
  <c r="K773" i="4"/>
  <c r="Z729" i="4"/>
  <c r="Z744" i="4"/>
  <c r="Z737" i="4"/>
  <c r="Z732" i="4"/>
  <c r="Z733" i="4"/>
  <c r="U736" i="4"/>
  <c r="N9" i="41" s="1"/>
  <c r="Z734" i="4"/>
  <c r="U744" i="4"/>
  <c r="N18" i="41" s="1"/>
  <c r="Z736" i="4"/>
  <c r="Z735" i="4"/>
  <c r="Z746" i="4"/>
  <c r="Z730" i="4"/>
  <c r="Z752" i="4"/>
  <c r="Z743" i="4"/>
  <c r="Z745" i="4"/>
  <c r="Z751" i="4"/>
  <c r="U743" i="4"/>
  <c r="N19" i="41" s="1"/>
  <c r="U763" i="4"/>
  <c r="U734" i="4"/>
  <c r="N8" i="41" s="1"/>
  <c r="U769" i="4"/>
  <c r="U758" i="4"/>
  <c r="U765" i="4"/>
  <c r="U752" i="4"/>
  <c r="N25" i="41" s="1"/>
  <c r="U730" i="4"/>
  <c r="N3" i="41" s="1"/>
  <c r="U767" i="4"/>
  <c r="U732" i="4"/>
  <c r="N5" i="41" s="1"/>
  <c r="K738" i="4"/>
  <c r="U766" i="4"/>
  <c r="K741" i="4"/>
  <c r="K771" i="4"/>
  <c r="U735" i="4"/>
  <c r="N7" i="41" s="1"/>
  <c r="U729" i="4"/>
  <c r="N4" i="41" s="1"/>
  <c r="U761" i="4"/>
  <c r="K742" i="4"/>
  <c r="K768" i="4"/>
  <c r="K762" i="4"/>
  <c r="K747" i="4"/>
  <c r="K750" i="4"/>
  <c r="K739" i="4"/>
  <c r="U757" i="4"/>
  <c r="K764" i="4"/>
  <c r="K756" i="4"/>
  <c r="K749" i="4"/>
  <c r="U751" i="4"/>
  <c r="N31" i="41" s="1"/>
  <c r="K770" i="4"/>
  <c r="K740" i="4"/>
  <c r="K731" i="4"/>
  <c r="U733" i="4"/>
  <c r="N6" i="41" s="1"/>
  <c r="U746" i="4"/>
  <c r="N23" i="41" s="1"/>
  <c r="U737" i="4"/>
  <c r="N11" i="41" s="1"/>
  <c r="Z697" i="4"/>
  <c r="Z679" i="4"/>
  <c r="Z703" i="4"/>
  <c r="Z668" i="4"/>
  <c r="Z701" i="4"/>
  <c r="Z708" i="4"/>
  <c r="Z707" i="4"/>
  <c r="Z696" i="4"/>
  <c r="Z705" i="4"/>
  <c r="Z699" i="4"/>
  <c r="Z702" i="4"/>
  <c r="Z709" i="4"/>
  <c r="Z706" i="4"/>
  <c r="Z695" i="4"/>
  <c r="U680" i="4"/>
  <c r="M12" i="41" s="1"/>
  <c r="U693" i="4"/>
  <c r="M25" i="41" s="1"/>
  <c r="U679" i="4"/>
  <c r="M17" i="41" s="1"/>
  <c r="Z693" i="4"/>
  <c r="U709" i="4"/>
  <c r="K727" i="4"/>
  <c r="K726" i="4"/>
  <c r="K725" i="4"/>
  <c r="K724" i="4"/>
  <c r="K713" i="4"/>
  <c r="K723" i="4"/>
  <c r="K717" i="4"/>
  <c r="K712" i="4"/>
  <c r="K722" i="4"/>
  <c r="K716" i="4"/>
  <c r="K711" i="4"/>
  <c r="K721" i="4"/>
  <c r="K715" i="4"/>
  <c r="K710" i="4"/>
  <c r="K720" i="4"/>
  <c r="K718" i="4"/>
  <c r="K719" i="4"/>
  <c r="K714" i="4"/>
  <c r="Z714" i="4" s="1"/>
  <c r="Z669" i="4"/>
  <c r="U671" i="4"/>
  <c r="M5" i="41" s="1"/>
  <c r="Z692" i="4"/>
  <c r="Z680" i="4"/>
  <c r="Z691" i="4"/>
  <c r="Z682" i="4"/>
  <c r="Z671" i="4"/>
  <c r="U703" i="4"/>
  <c r="U668" i="4"/>
  <c r="M3" i="41" s="1"/>
  <c r="U692" i="4"/>
  <c r="M28" i="41" s="1"/>
  <c r="U696" i="4"/>
  <c r="U702" i="4"/>
  <c r="U705" i="4"/>
  <c r="K704" i="4"/>
  <c r="K700" i="4"/>
  <c r="K688" i="4"/>
  <c r="K667" i="4"/>
  <c r="K675" i="4"/>
  <c r="K698" i="4"/>
  <c r="K674" i="4"/>
  <c r="K690" i="4"/>
  <c r="K687" i="4"/>
  <c r="K684" i="4"/>
  <c r="K670" i="4"/>
  <c r="U708" i="4"/>
  <c r="K681" i="4"/>
  <c r="U695" i="4"/>
  <c r="U706" i="4"/>
  <c r="K676" i="4"/>
  <c r="K673" i="4"/>
  <c r="K694" i="4"/>
  <c r="U701" i="4"/>
  <c r="K685" i="4"/>
  <c r="K678" i="4"/>
  <c r="K672" i="4"/>
  <c r="K689" i="4"/>
  <c r="K686" i="4"/>
  <c r="K683" i="4"/>
  <c r="U669" i="4"/>
  <c r="M4" i="41" s="1"/>
  <c r="U691" i="4"/>
  <c r="M26" i="41" s="1"/>
  <c r="U699" i="4"/>
  <c r="U682" i="4"/>
  <c r="M15" i="41" s="1"/>
  <c r="K677" i="4"/>
  <c r="U707" i="4"/>
  <c r="Z582" i="4"/>
  <c r="U582" i="4"/>
  <c r="U664" i="4"/>
  <c r="U663" i="4"/>
  <c r="Z661" i="4"/>
  <c r="Z660" i="4"/>
  <c r="Z663" i="4"/>
  <c r="U660" i="4"/>
  <c r="Z666" i="4"/>
  <c r="U662" i="4"/>
  <c r="Z662" i="4"/>
  <c r="U661" i="4"/>
  <c r="Z664" i="4"/>
  <c r="Z665" i="4"/>
  <c r="U666" i="4"/>
  <c r="U665" i="4"/>
  <c r="U788" i="4" l="1"/>
  <c r="Z786" i="4"/>
  <c r="Z778" i="4"/>
  <c r="Z773" i="4"/>
  <c r="Z775" i="4"/>
  <c r="Z784" i="4"/>
  <c r="Z785" i="4"/>
  <c r="Z787" i="4"/>
  <c r="Z783" i="4"/>
  <c r="Z779" i="4"/>
  <c r="Z781" i="4"/>
  <c r="Z777" i="4"/>
  <c r="Z776" i="4"/>
  <c r="Z789" i="4"/>
  <c r="Z770" i="4"/>
  <c r="Z788" i="4"/>
  <c r="Z771" i="4"/>
  <c r="Z780" i="4"/>
  <c r="Z782" i="4"/>
  <c r="Z772" i="4"/>
  <c r="Z768" i="4"/>
  <c r="Z756" i="4"/>
  <c r="Z762" i="4"/>
  <c r="Z764" i="4"/>
  <c r="U783" i="4"/>
  <c r="U781" i="4"/>
  <c r="U784" i="4"/>
  <c r="U782" i="4"/>
  <c r="U779" i="4"/>
  <c r="U780" i="4"/>
  <c r="U778" i="4"/>
  <c r="U789" i="4"/>
  <c r="U771" i="4"/>
  <c r="U776" i="4"/>
  <c r="U777" i="4"/>
  <c r="U772" i="4"/>
  <c r="U785" i="4"/>
  <c r="U787" i="4"/>
  <c r="U773" i="4"/>
  <c r="U774" i="4"/>
  <c r="N2" i="8" s="1"/>
  <c r="U775" i="4"/>
  <c r="Z748" i="4"/>
  <c r="Z738" i="4"/>
  <c r="Z731" i="4"/>
  <c r="Z749" i="4"/>
  <c r="Z747" i="4"/>
  <c r="Z742" i="4"/>
  <c r="Z740" i="4"/>
  <c r="Z739" i="4"/>
  <c r="Z750" i="4"/>
  <c r="Z741" i="4"/>
  <c r="U740" i="4"/>
  <c r="N12" i="41" s="1"/>
  <c r="U770" i="4"/>
  <c r="U741" i="4"/>
  <c r="N17" i="41" s="1"/>
  <c r="U756" i="4"/>
  <c r="U747" i="4"/>
  <c r="N22" i="41" s="1"/>
  <c r="U749" i="4"/>
  <c r="N26" i="41" s="1"/>
  <c r="U768" i="4"/>
  <c r="U731" i="4"/>
  <c r="N13" i="41" s="1"/>
  <c r="U739" i="4"/>
  <c r="N10" i="41" s="1"/>
  <c r="U742" i="4"/>
  <c r="N15" i="41" s="1"/>
  <c r="U764" i="4"/>
  <c r="U750" i="4"/>
  <c r="N28" i="41" s="1"/>
  <c r="U762" i="4"/>
  <c r="U738" i="4"/>
  <c r="N14" i="41" s="1"/>
  <c r="U673" i="4"/>
  <c r="M6" i="41" s="1"/>
  <c r="U667" i="4"/>
  <c r="Z718" i="4"/>
  <c r="Z711" i="4"/>
  <c r="Z713" i="4"/>
  <c r="Z716" i="4"/>
  <c r="Z724" i="4"/>
  <c r="Z727" i="4"/>
  <c r="Z720" i="4"/>
  <c r="Z722" i="4"/>
  <c r="Z710" i="4"/>
  <c r="Z712" i="4"/>
  <c r="Z725" i="4"/>
  <c r="Z715" i="4"/>
  <c r="Z717" i="4"/>
  <c r="Z719" i="4"/>
  <c r="Z721" i="4"/>
  <c r="Z723" i="4"/>
  <c r="Z726" i="4"/>
  <c r="Z704" i="4"/>
  <c r="Z694" i="4"/>
  <c r="Z698" i="4"/>
  <c r="Z700" i="4"/>
  <c r="U720" i="4"/>
  <c r="U724" i="4"/>
  <c r="U715" i="4"/>
  <c r="U723" i="4"/>
  <c r="U719" i="4"/>
  <c r="U717" i="4"/>
  <c r="U726" i="4"/>
  <c r="U716" i="4"/>
  <c r="U698" i="4"/>
  <c r="U722" i="4"/>
  <c r="U725" i="4"/>
  <c r="U714" i="4"/>
  <c r="M2" i="8" s="1"/>
  <c r="U721" i="4"/>
  <c r="U727" i="4"/>
  <c r="U718" i="4"/>
  <c r="U710" i="4"/>
  <c r="U711" i="4"/>
  <c r="U712" i="4"/>
  <c r="U713" i="4"/>
  <c r="Z689" i="4"/>
  <c r="Z687" i="4"/>
  <c r="Z672" i="4"/>
  <c r="Z686" i="4"/>
  <c r="Z676" i="4"/>
  <c r="Z684" i="4"/>
  <c r="Z675" i="4"/>
  <c r="Z677" i="4"/>
  <c r="Z678" i="4"/>
  <c r="Z681" i="4"/>
  <c r="Z674" i="4"/>
  <c r="Z688" i="4"/>
  <c r="Z690" i="4"/>
  <c r="Z667" i="4"/>
  <c r="Z685" i="4"/>
  <c r="Z673" i="4"/>
  <c r="Z683" i="4"/>
  <c r="Z670" i="4"/>
  <c r="U676" i="4"/>
  <c r="M14" i="41" s="1"/>
  <c r="U694" i="4"/>
  <c r="U704" i="4"/>
  <c r="U677" i="4"/>
  <c r="M11" i="41" s="1"/>
  <c r="U686" i="4"/>
  <c r="M18" i="41" s="1"/>
  <c r="U678" i="4"/>
  <c r="M10" i="41" s="1"/>
  <c r="U687" i="4"/>
  <c r="M24" i="41" s="1"/>
  <c r="U688" i="4"/>
  <c r="M23" i="41" s="1"/>
  <c r="U689" i="4"/>
  <c r="M22" i="41" s="1"/>
  <c r="U685" i="4"/>
  <c r="M21" i="41" s="1"/>
  <c r="U670" i="4"/>
  <c r="M13" i="41" s="1"/>
  <c r="U690" i="4"/>
  <c r="M27" i="41" s="1"/>
  <c r="U675" i="4"/>
  <c r="M7" i="41" s="1"/>
  <c r="U700" i="4"/>
  <c r="U683" i="4"/>
  <c r="M20" i="41" s="1"/>
  <c r="U672" i="4"/>
  <c r="M8" i="41" s="1"/>
  <c r="U681" i="4"/>
  <c r="M16" i="41" s="1"/>
  <c r="U684" i="4"/>
  <c r="M19" i="41" s="1"/>
  <c r="U674" i="4"/>
  <c r="M9" i="41" s="1"/>
  <c r="AB659" i="4" l="1"/>
  <c r="Y659" i="4"/>
  <c r="T659" i="4"/>
  <c r="R659" i="4"/>
  <c r="P659" i="4"/>
  <c r="G659" i="4"/>
  <c r="I659" i="4" s="1"/>
  <c r="B659" i="4"/>
  <c r="J659" i="4" s="1"/>
  <c r="AB658" i="4"/>
  <c r="Y658" i="4"/>
  <c r="T658" i="4"/>
  <c r="R658" i="4"/>
  <c r="X658" i="4"/>
  <c r="G658" i="4"/>
  <c r="I658" i="4" s="1"/>
  <c r="B658" i="4"/>
  <c r="AB657" i="4"/>
  <c r="Y657" i="4"/>
  <c r="T657" i="4"/>
  <c r="R657" i="4"/>
  <c r="N657" i="4"/>
  <c r="G657" i="4"/>
  <c r="I657" i="4" s="1"/>
  <c r="B657" i="4"/>
  <c r="AB656" i="4"/>
  <c r="Y656" i="4"/>
  <c r="T656" i="4"/>
  <c r="R656" i="4"/>
  <c r="N656" i="4"/>
  <c r="G656" i="4"/>
  <c r="I656" i="4" s="1"/>
  <c r="B656" i="4"/>
  <c r="J656" i="4" s="1"/>
  <c r="AB655" i="4"/>
  <c r="Y655" i="4"/>
  <c r="T655" i="4"/>
  <c r="R655" i="4"/>
  <c r="X655" i="4"/>
  <c r="G655" i="4"/>
  <c r="I655" i="4" s="1"/>
  <c r="B655" i="4"/>
  <c r="J655" i="4" s="1"/>
  <c r="AB654" i="4"/>
  <c r="Y654" i="4"/>
  <c r="T654" i="4"/>
  <c r="R654" i="4"/>
  <c r="N654" i="4"/>
  <c r="G654" i="4"/>
  <c r="I654" i="4" s="1"/>
  <c r="B654" i="4"/>
  <c r="AB653" i="4"/>
  <c r="Y653" i="4"/>
  <c r="T653" i="4"/>
  <c r="R653" i="4"/>
  <c r="N653" i="4"/>
  <c r="G653" i="4"/>
  <c r="I653" i="4" s="1"/>
  <c r="B653" i="4"/>
  <c r="J653" i="4" s="1"/>
  <c r="AB652" i="4"/>
  <c r="Y652" i="4"/>
  <c r="T652" i="4"/>
  <c r="R652" i="4"/>
  <c r="X652" i="4"/>
  <c r="G652" i="4"/>
  <c r="I652" i="4" s="1"/>
  <c r="B652" i="4"/>
  <c r="AB651" i="4"/>
  <c r="Y651" i="4"/>
  <c r="T651" i="4"/>
  <c r="R651" i="4"/>
  <c r="N651" i="4"/>
  <c r="G651" i="4"/>
  <c r="I651" i="4" s="1"/>
  <c r="B651" i="4"/>
  <c r="AB650" i="4"/>
  <c r="Y650" i="4"/>
  <c r="T650" i="4"/>
  <c r="R650" i="4"/>
  <c r="N650" i="4"/>
  <c r="G650" i="4"/>
  <c r="I650" i="4" s="1"/>
  <c r="B650" i="4"/>
  <c r="J650" i="4" s="1"/>
  <c r="AB649" i="4"/>
  <c r="Y649" i="4"/>
  <c r="T649" i="4"/>
  <c r="R649" i="4"/>
  <c r="X649" i="4"/>
  <c r="G649" i="4"/>
  <c r="I649" i="4" s="1"/>
  <c r="B649" i="4"/>
  <c r="AB648" i="4"/>
  <c r="Y648" i="4"/>
  <c r="T648" i="4"/>
  <c r="R648" i="4"/>
  <c r="N648" i="4"/>
  <c r="G648" i="4"/>
  <c r="I648" i="4" s="1"/>
  <c r="B648" i="4"/>
  <c r="AB647" i="4"/>
  <c r="Y647" i="4"/>
  <c r="T647" i="4"/>
  <c r="R647" i="4"/>
  <c r="N647" i="4"/>
  <c r="G647" i="4"/>
  <c r="I647" i="4" s="1"/>
  <c r="B647" i="4"/>
  <c r="J647" i="4" s="1"/>
  <c r="AB646" i="4"/>
  <c r="Y646" i="4"/>
  <c r="T646" i="4"/>
  <c r="R646" i="4"/>
  <c r="X646" i="4"/>
  <c r="G646" i="4"/>
  <c r="I646" i="4" s="1"/>
  <c r="B646" i="4"/>
  <c r="AB645" i="4"/>
  <c r="Y645" i="4"/>
  <c r="T645" i="4"/>
  <c r="R645" i="4"/>
  <c r="N645" i="4"/>
  <c r="G645" i="4"/>
  <c r="I645" i="4" s="1"/>
  <c r="B645" i="4"/>
  <c r="AB644" i="4"/>
  <c r="Y644" i="4"/>
  <c r="T644" i="4"/>
  <c r="R644" i="4"/>
  <c r="N644" i="4"/>
  <c r="G644" i="4"/>
  <c r="I644" i="4" s="1"/>
  <c r="B644" i="4"/>
  <c r="J644" i="4" s="1"/>
  <c r="AB643" i="4"/>
  <c r="Y643" i="4"/>
  <c r="T643" i="4"/>
  <c r="R643" i="4"/>
  <c r="X643" i="4"/>
  <c r="G643" i="4"/>
  <c r="I643" i="4" s="1"/>
  <c r="B643" i="4"/>
  <c r="AB642" i="4"/>
  <c r="Y642" i="4"/>
  <c r="T642" i="4"/>
  <c r="R642" i="4"/>
  <c r="N642" i="4"/>
  <c r="G642" i="4"/>
  <c r="I642" i="4" s="1"/>
  <c r="B642" i="4"/>
  <c r="AB641" i="4"/>
  <c r="Y641" i="4"/>
  <c r="T641" i="4"/>
  <c r="R641" i="4"/>
  <c r="N641" i="4"/>
  <c r="G641" i="4"/>
  <c r="I641" i="4" s="1"/>
  <c r="B641" i="4"/>
  <c r="J641" i="4" s="1"/>
  <c r="AB640" i="4"/>
  <c r="Y640" i="4"/>
  <c r="T640" i="4"/>
  <c r="R640" i="4"/>
  <c r="X640" i="4"/>
  <c r="G640" i="4"/>
  <c r="I640" i="4" s="1"/>
  <c r="B640" i="4"/>
  <c r="AB639" i="4"/>
  <c r="Y639" i="4"/>
  <c r="T639" i="4"/>
  <c r="R639" i="4"/>
  <c r="N639" i="4"/>
  <c r="G639" i="4"/>
  <c r="I639" i="4" s="1"/>
  <c r="B639" i="4"/>
  <c r="AB638" i="4"/>
  <c r="Y638" i="4"/>
  <c r="T638" i="4"/>
  <c r="R638" i="4"/>
  <c r="N638" i="4"/>
  <c r="G638" i="4"/>
  <c r="I638" i="4" s="1"/>
  <c r="B638" i="4"/>
  <c r="AB637" i="4"/>
  <c r="Y637" i="4"/>
  <c r="T637" i="4"/>
  <c r="R637" i="4"/>
  <c r="X637" i="4"/>
  <c r="G637" i="4"/>
  <c r="I637" i="4" s="1"/>
  <c r="B637" i="4"/>
  <c r="AB636" i="4"/>
  <c r="Y636" i="4"/>
  <c r="T636" i="4"/>
  <c r="R636" i="4"/>
  <c r="X636" i="4"/>
  <c r="G636" i="4"/>
  <c r="I636" i="4" s="1"/>
  <c r="B636" i="4"/>
  <c r="AB635" i="4"/>
  <c r="Y635" i="4"/>
  <c r="T635" i="4"/>
  <c r="R635" i="4"/>
  <c r="O635" i="4"/>
  <c r="G635" i="4"/>
  <c r="I635" i="4" s="1"/>
  <c r="B635" i="4"/>
  <c r="AB634" i="4"/>
  <c r="Y634" i="4"/>
  <c r="T634" i="4"/>
  <c r="R634" i="4"/>
  <c r="N634" i="4"/>
  <c r="G634" i="4"/>
  <c r="I634" i="4" s="1"/>
  <c r="B634" i="4"/>
  <c r="J634" i="4" s="1"/>
  <c r="AB633" i="4"/>
  <c r="Y633" i="4"/>
  <c r="T633" i="4"/>
  <c r="R633" i="4"/>
  <c r="O633" i="4"/>
  <c r="G633" i="4"/>
  <c r="I633" i="4" s="1"/>
  <c r="B633" i="4"/>
  <c r="AB632" i="4"/>
  <c r="Y632" i="4"/>
  <c r="T632" i="4"/>
  <c r="R632" i="4"/>
  <c r="M632" i="4"/>
  <c r="P632" i="4" s="1"/>
  <c r="G632" i="4"/>
  <c r="I632" i="4" s="1"/>
  <c r="B632" i="4"/>
  <c r="AB631" i="4"/>
  <c r="Y631" i="4"/>
  <c r="T631" i="4"/>
  <c r="R631" i="4"/>
  <c r="M631" i="4"/>
  <c r="O631" i="4" s="1"/>
  <c r="G631" i="4"/>
  <c r="I631" i="4" s="1"/>
  <c r="B631" i="4"/>
  <c r="J631" i="4" s="1"/>
  <c r="AB630" i="4"/>
  <c r="Y630" i="4"/>
  <c r="T630" i="4"/>
  <c r="R630" i="4"/>
  <c r="M630" i="4"/>
  <c r="O630" i="4" s="1"/>
  <c r="G630" i="4"/>
  <c r="I630" i="4" s="1"/>
  <c r="B630" i="4"/>
  <c r="J630" i="4" s="1"/>
  <c r="AB629" i="4"/>
  <c r="Y629" i="4"/>
  <c r="T629" i="4"/>
  <c r="R629" i="4"/>
  <c r="M629" i="4"/>
  <c r="O629" i="4" s="1"/>
  <c r="G629" i="4"/>
  <c r="I629" i="4" s="1"/>
  <c r="B629" i="4"/>
  <c r="J629" i="4" s="1"/>
  <c r="AB628" i="4"/>
  <c r="Y628" i="4"/>
  <c r="T628" i="4"/>
  <c r="R628" i="4"/>
  <c r="M628" i="4"/>
  <c r="G628" i="4"/>
  <c r="I628" i="4" s="1"/>
  <c r="B628" i="4"/>
  <c r="J628" i="4" s="1"/>
  <c r="AB627" i="4"/>
  <c r="Y627" i="4"/>
  <c r="T627" i="4"/>
  <c r="R627" i="4"/>
  <c r="M627" i="4"/>
  <c r="G627" i="4"/>
  <c r="I627" i="4" s="1"/>
  <c r="B627" i="4"/>
  <c r="AB626" i="4"/>
  <c r="Y626" i="4"/>
  <c r="T626" i="4"/>
  <c r="R626" i="4"/>
  <c r="M626" i="4"/>
  <c r="O626" i="4" s="1"/>
  <c r="G626" i="4"/>
  <c r="I626" i="4" s="1"/>
  <c r="B626" i="4"/>
  <c r="J626" i="4" s="1"/>
  <c r="AB625" i="4"/>
  <c r="Y625" i="4"/>
  <c r="T625" i="4"/>
  <c r="R625" i="4"/>
  <c r="M625" i="4"/>
  <c r="O625" i="4" s="1"/>
  <c r="G625" i="4"/>
  <c r="I625" i="4" s="1"/>
  <c r="B625" i="4"/>
  <c r="AB624" i="4"/>
  <c r="Y624" i="4"/>
  <c r="T624" i="4"/>
  <c r="R624" i="4"/>
  <c r="P624" i="4"/>
  <c r="N624" i="4"/>
  <c r="O624" i="4"/>
  <c r="G624" i="4"/>
  <c r="I624" i="4" s="1"/>
  <c r="B624" i="4"/>
  <c r="AB623" i="4"/>
  <c r="Y623" i="4"/>
  <c r="T623" i="4"/>
  <c r="R623" i="4"/>
  <c r="O623" i="4"/>
  <c r="G623" i="4"/>
  <c r="I623" i="4" s="1"/>
  <c r="B623" i="4"/>
  <c r="J623" i="4" s="1"/>
  <c r="AB622" i="4"/>
  <c r="Y622" i="4"/>
  <c r="T622" i="4"/>
  <c r="R622" i="4"/>
  <c r="O622" i="4"/>
  <c r="G622" i="4"/>
  <c r="I622" i="4" s="1"/>
  <c r="B622" i="4"/>
  <c r="J622" i="4" s="1"/>
  <c r="AB621" i="4"/>
  <c r="Y621" i="4"/>
  <c r="T621" i="4"/>
  <c r="R621" i="4"/>
  <c r="N621" i="4"/>
  <c r="O621" i="4"/>
  <c r="G621" i="4"/>
  <c r="I621" i="4" s="1"/>
  <c r="B621" i="4"/>
  <c r="AB620" i="4"/>
  <c r="Y620" i="4"/>
  <c r="T620" i="4"/>
  <c r="R620" i="4"/>
  <c r="M620" i="4"/>
  <c r="O620" i="4" s="1"/>
  <c r="G620" i="4"/>
  <c r="I620" i="4" s="1"/>
  <c r="B620" i="4"/>
  <c r="J620" i="4" s="1"/>
  <c r="AB619" i="4"/>
  <c r="Y619" i="4"/>
  <c r="T619" i="4"/>
  <c r="R619" i="4"/>
  <c r="M619" i="4"/>
  <c r="N619" i="4" s="1"/>
  <c r="G619" i="4"/>
  <c r="I619" i="4" s="1"/>
  <c r="B619" i="4"/>
  <c r="AB618" i="4"/>
  <c r="Y618" i="4"/>
  <c r="T618" i="4"/>
  <c r="R618" i="4"/>
  <c r="M618" i="4"/>
  <c r="G618" i="4"/>
  <c r="I618" i="4" s="1"/>
  <c r="B618" i="4"/>
  <c r="AB617" i="4"/>
  <c r="Y617" i="4"/>
  <c r="T617" i="4"/>
  <c r="R617" i="4"/>
  <c r="M617" i="4"/>
  <c r="G617" i="4"/>
  <c r="I617" i="4" s="1"/>
  <c r="B617" i="4"/>
  <c r="AB616" i="4"/>
  <c r="Y616" i="4"/>
  <c r="T616" i="4"/>
  <c r="R616" i="4"/>
  <c r="M616" i="4"/>
  <c r="G616" i="4"/>
  <c r="I616" i="4" s="1"/>
  <c r="B616" i="4"/>
  <c r="AB615" i="4"/>
  <c r="Y615" i="4"/>
  <c r="T615" i="4"/>
  <c r="R615" i="4"/>
  <c r="M615" i="4"/>
  <c r="G615" i="4"/>
  <c r="I615" i="4" s="1"/>
  <c r="B615" i="4"/>
  <c r="AB614" i="4"/>
  <c r="Y614" i="4"/>
  <c r="T614" i="4"/>
  <c r="R614" i="4"/>
  <c r="M614" i="4"/>
  <c r="G614" i="4"/>
  <c r="I614" i="4" s="1"/>
  <c r="B614" i="4"/>
  <c r="AB613" i="4"/>
  <c r="Y613" i="4"/>
  <c r="T613" i="4"/>
  <c r="R613" i="4"/>
  <c r="G613" i="4"/>
  <c r="I613" i="4" s="1"/>
  <c r="B613" i="4"/>
  <c r="AB612" i="4"/>
  <c r="Y612" i="4"/>
  <c r="T612" i="4"/>
  <c r="R612" i="4"/>
  <c r="G612" i="4"/>
  <c r="I612" i="4" s="1"/>
  <c r="B612" i="4"/>
  <c r="AB611" i="4"/>
  <c r="Y611" i="4"/>
  <c r="T611" i="4"/>
  <c r="R611" i="4"/>
  <c r="G611" i="4"/>
  <c r="I611" i="4" s="1"/>
  <c r="B611" i="4"/>
  <c r="AB610" i="4"/>
  <c r="Y610" i="4"/>
  <c r="T610" i="4"/>
  <c r="R610" i="4"/>
  <c r="M610" i="4"/>
  <c r="G610" i="4"/>
  <c r="I610" i="4" s="1"/>
  <c r="B610" i="4"/>
  <c r="AB609" i="4"/>
  <c r="Y609" i="4"/>
  <c r="T609" i="4"/>
  <c r="R609" i="4"/>
  <c r="G609" i="4"/>
  <c r="I609" i="4" s="1"/>
  <c r="B609" i="4"/>
  <c r="X856" i="4" l="1"/>
  <c r="X907" i="4"/>
  <c r="X745" i="4"/>
  <c r="X735" i="4"/>
  <c r="X799" i="4"/>
  <c r="X616" i="4"/>
  <c r="X675" i="4"/>
  <c r="O628" i="4"/>
  <c r="X685" i="4"/>
  <c r="S640" i="4"/>
  <c r="S645" i="4"/>
  <c r="S651" i="4"/>
  <c r="S652" i="4"/>
  <c r="S657" i="4"/>
  <c r="Q658" i="4"/>
  <c r="S634" i="4"/>
  <c r="S649" i="4"/>
  <c r="S638" i="4"/>
  <c r="Q636" i="4"/>
  <c r="S637" i="4"/>
  <c r="S639" i="4"/>
  <c r="S644" i="4"/>
  <c r="S647" i="4"/>
  <c r="S655" i="4"/>
  <c r="S658" i="4"/>
  <c r="S635" i="4"/>
  <c r="Q646" i="4"/>
  <c r="S642" i="4"/>
  <c r="Q643" i="4"/>
  <c r="S641" i="4"/>
  <c r="S659" i="4"/>
  <c r="S636" i="4"/>
  <c r="Q637" i="4"/>
  <c r="S654" i="4"/>
  <c r="S656" i="4"/>
  <c r="S646" i="4"/>
  <c r="S653" i="4"/>
  <c r="S643" i="4"/>
  <c r="S648" i="4"/>
  <c r="Q649" i="4"/>
  <c r="S650" i="4"/>
  <c r="Q635" i="4"/>
  <c r="S616" i="4"/>
  <c r="S631" i="4"/>
  <c r="K631" i="4"/>
  <c r="S629" i="4"/>
  <c r="S630" i="4"/>
  <c r="S620" i="4"/>
  <c r="S625" i="4"/>
  <c r="J635" i="4"/>
  <c r="K635" i="4" s="1"/>
  <c r="J643" i="4"/>
  <c r="K643" i="4" s="1"/>
  <c r="S619" i="4"/>
  <c r="S623" i="4"/>
  <c r="O645" i="4"/>
  <c r="S632" i="4"/>
  <c r="S610" i="4"/>
  <c r="S622" i="4"/>
  <c r="O657" i="4"/>
  <c r="S613" i="4"/>
  <c r="S633" i="4"/>
  <c r="J646" i="4"/>
  <c r="K646" i="4" s="1"/>
  <c r="J649" i="4"/>
  <c r="K649" i="4" s="1"/>
  <c r="S621" i="4"/>
  <c r="Q641" i="4"/>
  <c r="K622" i="4"/>
  <c r="K629" i="4"/>
  <c r="S615" i="4"/>
  <c r="Q621" i="4"/>
  <c r="Q632" i="4"/>
  <c r="Q644" i="4"/>
  <c r="J658" i="4"/>
  <c r="K658" i="4" s="1"/>
  <c r="S617" i="4"/>
  <c r="S612" i="4"/>
  <c r="S627" i="4"/>
  <c r="Q634" i="4"/>
  <c r="O627" i="4"/>
  <c r="P627" i="4"/>
  <c r="N627" i="4"/>
  <c r="J638" i="4"/>
  <c r="K638" i="4" s="1"/>
  <c r="Q638" i="4"/>
  <c r="J652" i="4"/>
  <c r="Q652" i="4"/>
  <c r="Q640" i="4"/>
  <c r="J640" i="4"/>
  <c r="K640" i="4" s="1"/>
  <c r="S624" i="4"/>
  <c r="Q614" i="4"/>
  <c r="S614" i="4"/>
  <c r="N617" i="4"/>
  <c r="Q633" i="4"/>
  <c r="Q655" i="4"/>
  <c r="J637" i="4"/>
  <c r="K637" i="4" s="1"/>
  <c r="S618" i="4"/>
  <c r="S628" i="4"/>
  <c r="Q631" i="4"/>
  <c r="Q629" i="4"/>
  <c r="O648" i="4"/>
  <c r="S611" i="4"/>
  <c r="P621" i="4"/>
  <c r="Q622" i="4"/>
  <c r="S626" i="4"/>
  <c r="P633" i="4"/>
  <c r="P648" i="4"/>
  <c r="N655" i="4"/>
  <c r="Q628" i="4"/>
  <c r="K628" i="4"/>
  <c r="Q627" i="4"/>
  <c r="Q625" i="4"/>
  <c r="Q624" i="4"/>
  <c r="Q619" i="4"/>
  <c r="Q618" i="4"/>
  <c r="Q617" i="4"/>
  <c r="Q616" i="4"/>
  <c r="Q615" i="4"/>
  <c r="Q613" i="4"/>
  <c r="Q612" i="4"/>
  <c r="Q611" i="4"/>
  <c r="Q610" i="4"/>
  <c r="Q609" i="4"/>
  <c r="J625" i="4"/>
  <c r="K625" i="4" s="1"/>
  <c r="J632" i="4"/>
  <c r="K632" i="4" s="1"/>
  <c r="J633" i="4"/>
  <c r="K633" i="4" s="1"/>
  <c r="P630" i="4"/>
  <c r="N632" i="4"/>
  <c r="O634" i="4"/>
  <c r="X634" i="4"/>
  <c r="O636" i="4"/>
  <c r="O643" i="4"/>
  <c r="P651" i="4"/>
  <c r="N652" i="4"/>
  <c r="X654" i="4"/>
  <c r="X651" i="4"/>
  <c r="O632" i="4"/>
  <c r="P634" i="4"/>
  <c r="P635" i="4"/>
  <c r="P636" i="4"/>
  <c r="O637" i="4"/>
  <c r="X639" i="4"/>
  <c r="X645" i="4"/>
  <c r="O654" i="4"/>
  <c r="X657" i="4"/>
  <c r="N659" i="4"/>
  <c r="X659" i="4"/>
  <c r="N610" i="4"/>
  <c r="N614" i="4"/>
  <c r="N618" i="4"/>
  <c r="N620" i="4"/>
  <c r="O642" i="4"/>
  <c r="N643" i="4"/>
  <c r="N649" i="4"/>
  <c r="O651" i="4"/>
  <c r="N611" i="4"/>
  <c r="N613" i="4"/>
  <c r="N615" i="4"/>
  <c r="P654" i="4"/>
  <c r="O659" i="4"/>
  <c r="N612" i="4"/>
  <c r="N616" i="4"/>
  <c r="N623" i="4"/>
  <c r="N626" i="4"/>
  <c r="N630" i="4"/>
  <c r="N636" i="4"/>
  <c r="N633" i="4"/>
  <c r="O639" i="4"/>
  <c r="O640" i="4"/>
  <c r="X642" i="4"/>
  <c r="P645" i="4"/>
  <c r="N646" i="4"/>
  <c r="X648" i="4"/>
  <c r="P657" i="4"/>
  <c r="N658" i="4"/>
  <c r="K620" i="4"/>
  <c r="K634" i="4"/>
  <c r="K623" i="4"/>
  <c r="K626" i="4"/>
  <c r="K630" i="4"/>
  <c r="O610" i="4"/>
  <c r="O611" i="4"/>
  <c r="O612" i="4"/>
  <c r="O613" i="4"/>
  <c r="O614" i="4"/>
  <c r="O615" i="4"/>
  <c r="O616" i="4"/>
  <c r="O617" i="4"/>
  <c r="O618" i="4"/>
  <c r="O619" i="4"/>
  <c r="P620" i="4"/>
  <c r="J621" i="4"/>
  <c r="P623" i="4"/>
  <c r="J624" i="4"/>
  <c r="P626" i="4"/>
  <c r="J627" i="4"/>
  <c r="J636" i="4"/>
  <c r="J639" i="4"/>
  <c r="Q639" i="4"/>
  <c r="J642" i="4"/>
  <c r="Q642" i="4"/>
  <c r="J645" i="4"/>
  <c r="Q645" i="4"/>
  <c r="K647" i="4"/>
  <c r="J651" i="4"/>
  <c r="Q651" i="4"/>
  <c r="K653" i="4"/>
  <c r="K655" i="4"/>
  <c r="J657" i="4"/>
  <c r="Q657" i="4"/>
  <c r="K659" i="4"/>
  <c r="P610" i="4"/>
  <c r="P611" i="4"/>
  <c r="P612" i="4"/>
  <c r="P613" i="4"/>
  <c r="P614" i="4"/>
  <c r="P615" i="4"/>
  <c r="P616" i="4"/>
  <c r="P617" i="4"/>
  <c r="P618" i="4"/>
  <c r="P619" i="4"/>
  <c r="Q620" i="4"/>
  <c r="N622" i="4"/>
  <c r="Q623" i="4"/>
  <c r="N625" i="4"/>
  <c r="Q626" i="4"/>
  <c r="N628" i="4"/>
  <c r="X628" i="4"/>
  <c r="N629" i="4"/>
  <c r="Q630" i="4"/>
  <c r="N631" i="4"/>
  <c r="N635" i="4"/>
  <c r="X635" i="4"/>
  <c r="K641" i="4"/>
  <c r="K644" i="4"/>
  <c r="X650" i="4"/>
  <c r="P650" i="4"/>
  <c r="O650" i="4"/>
  <c r="X656" i="4"/>
  <c r="P656" i="4"/>
  <c r="O656" i="4"/>
  <c r="J610" i="4"/>
  <c r="J611" i="4"/>
  <c r="J612" i="4"/>
  <c r="J613" i="4"/>
  <c r="J614" i="4"/>
  <c r="J615" i="4"/>
  <c r="J616" i="4"/>
  <c r="J617" i="4"/>
  <c r="J618" i="4"/>
  <c r="J619" i="4"/>
  <c r="P622" i="4"/>
  <c r="P625" i="4"/>
  <c r="P628" i="4"/>
  <c r="P629" i="4"/>
  <c r="P631" i="4"/>
  <c r="X647" i="4"/>
  <c r="P647" i="4"/>
  <c r="O647" i="4"/>
  <c r="X653" i="4"/>
  <c r="P653" i="4"/>
  <c r="O653" i="4"/>
  <c r="J648" i="4"/>
  <c r="Q648" i="4"/>
  <c r="K650" i="4"/>
  <c r="K652" i="4"/>
  <c r="Z652" i="4" s="1"/>
  <c r="J654" i="4"/>
  <c r="Q654" i="4"/>
  <c r="K656" i="4"/>
  <c r="X638" i="4"/>
  <c r="P638" i="4"/>
  <c r="O638" i="4"/>
  <c r="P639" i="4"/>
  <c r="X641" i="4"/>
  <c r="P641" i="4"/>
  <c r="O641" i="4"/>
  <c r="P642" i="4"/>
  <c r="X644" i="4"/>
  <c r="P644" i="4"/>
  <c r="O644" i="4"/>
  <c r="N637" i="4"/>
  <c r="N640" i="4"/>
  <c r="O646" i="4"/>
  <c r="Q647" i="4"/>
  <c r="O649" i="4"/>
  <c r="Q650" i="4"/>
  <c r="O652" i="4"/>
  <c r="Q653" i="4"/>
  <c r="O655" i="4"/>
  <c r="Q656" i="4"/>
  <c r="O658" i="4"/>
  <c r="Q659" i="4"/>
  <c r="P637" i="4"/>
  <c r="P640" i="4"/>
  <c r="P643" i="4"/>
  <c r="P646" i="4"/>
  <c r="P649" i="4"/>
  <c r="P652" i="4"/>
  <c r="P655" i="4"/>
  <c r="P658" i="4"/>
  <c r="S609" i="4"/>
  <c r="J609" i="4"/>
  <c r="K609" i="4" s="1"/>
  <c r="N609" i="4"/>
  <c r="O609" i="4"/>
  <c r="P609" i="4"/>
  <c r="M2" i="20"/>
  <c r="N2" i="20"/>
  <c r="O2" i="20"/>
  <c r="P2" i="20"/>
  <c r="Q2" i="20"/>
  <c r="M608" i="4"/>
  <c r="X901" i="4" l="1"/>
  <c r="X789" i="4"/>
  <c r="X831" i="4"/>
  <c r="L2" i="20"/>
  <c r="Z653" i="4"/>
  <c r="Z634" i="4"/>
  <c r="Z609" i="4"/>
  <c r="Z620" i="4"/>
  <c r="Z628" i="4"/>
  <c r="Z643" i="4"/>
  <c r="Z631" i="4"/>
  <c r="Z650" i="4"/>
  <c r="Z644" i="4"/>
  <c r="Z659" i="4"/>
  <c r="Z649" i="4"/>
  <c r="Z635" i="4"/>
  <c r="Z641" i="4"/>
  <c r="Z647" i="4"/>
  <c r="Z630" i="4"/>
  <c r="Z633" i="4"/>
  <c r="Z637" i="4"/>
  <c r="Z638" i="4"/>
  <c r="Z646" i="4"/>
  <c r="Z656" i="4"/>
  <c r="Z626" i="4"/>
  <c r="Z632" i="4"/>
  <c r="Z640" i="4"/>
  <c r="Z629" i="4"/>
  <c r="Z655" i="4"/>
  <c r="Z623" i="4"/>
  <c r="Z625" i="4"/>
  <c r="Z658" i="4"/>
  <c r="Z622" i="4"/>
  <c r="U656" i="4"/>
  <c r="U625" i="4"/>
  <c r="L15" i="41" s="1"/>
  <c r="U632" i="4"/>
  <c r="L28" i="41" s="1"/>
  <c r="U659" i="4"/>
  <c r="U650" i="4"/>
  <c r="U629" i="4"/>
  <c r="L22" i="41" s="1"/>
  <c r="U631" i="4"/>
  <c r="L26" i="41" s="1"/>
  <c r="U622" i="4"/>
  <c r="L12" i="41" s="1"/>
  <c r="U638" i="4"/>
  <c r="U643" i="4"/>
  <c r="U655" i="4"/>
  <c r="U646" i="4"/>
  <c r="U652" i="4"/>
  <c r="L2" i="8" s="1"/>
  <c r="U640" i="4"/>
  <c r="U641" i="4"/>
  <c r="U634" i="4"/>
  <c r="U633" i="4"/>
  <c r="L25" i="41" s="1"/>
  <c r="U628" i="4"/>
  <c r="L21" i="41" s="1"/>
  <c r="U635" i="4"/>
  <c r="U637" i="4"/>
  <c r="U647" i="4"/>
  <c r="U658" i="4"/>
  <c r="U649" i="4"/>
  <c r="U644" i="4"/>
  <c r="U653" i="4"/>
  <c r="K618" i="4"/>
  <c r="K612" i="4"/>
  <c r="K613" i="4"/>
  <c r="K651" i="4"/>
  <c r="K621" i="4"/>
  <c r="K617" i="4"/>
  <c r="K611" i="4"/>
  <c r="K642" i="4"/>
  <c r="K627" i="4"/>
  <c r="K645" i="4"/>
  <c r="K616" i="4"/>
  <c r="K610" i="4"/>
  <c r="U626" i="4"/>
  <c r="L19" i="41" s="1"/>
  <c r="U620" i="4"/>
  <c r="L10" i="41" s="1"/>
  <c r="K619" i="4"/>
  <c r="K615" i="4"/>
  <c r="K639" i="4"/>
  <c r="K624" i="4"/>
  <c r="K657" i="4"/>
  <c r="K654" i="4"/>
  <c r="K648" i="4"/>
  <c r="K614" i="4"/>
  <c r="K636" i="4"/>
  <c r="U630" i="4"/>
  <c r="L27" i="41" s="1"/>
  <c r="U623" i="4"/>
  <c r="L20" i="41" s="1"/>
  <c r="U609" i="4"/>
  <c r="AB608" i="4"/>
  <c r="Y608" i="4"/>
  <c r="T608" i="4"/>
  <c r="R608" i="4"/>
  <c r="X608" i="4"/>
  <c r="G608" i="4"/>
  <c r="I608" i="4" s="1"/>
  <c r="B608" i="4"/>
  <c r="J608" i="4" s="1"/>
  <c r="AB607" i="4"/>
  <c r="Y607" i="4"/>
  <c r="T607" i="4"/>
  <c r="R607" i="4"/>
  <c r="X607" i="4"/>
  <c r="G607" i="4"/>
  <c r="I607" i="4" s="1"/>
  <c r="B607" i="4"/>
  <c r="AB606" i="4"/>
  <c r="Y606" i="4"/>
  <c r="T606" i="4"/>
  <c r="R606" i="4"/>
  <c r="X606" i="4"/>
  <c r="G606" i="4"/>
  <c r="I606" i="4" s="1"/>
  <c r="B606" i="4"/>
  <c r="AB605" i="4"/>
  <c r="Y605" i="4"/>
  <c r="T605" i="4"/>
  <c r="R605" i="4"/>
  <c r="X605" i="4"/>
  <c r="G605" i="4"/>
  <c r="I605" i="4" s="1"/>
  <c r="B605" i="4"/>
  <c r="AB604" i="4"/>
  <c r="Y604" i="4"/>
  <c r="T604" i="4"/>
  <c r="R604" i="4"/>
  <c r="P604" i="4"/>
  <c r="O604" i="4"/>
  <c r="X604" i="4"/>
  <c r="G604" i="4"/>
  <c r="I604" i="4" s="1"/>
  <c r="B604" i="4"/>
  <c r="AB603" i="4"/>
  <c r="Y603" i="4"/>
  <c r="T603" i="4"/>
  <c r="R603" i="4"/>
  <c r="P603" i="4"/>
  <c r="O603" i="4"/>
  <c r="X603" i="4"/>
  <c r="G603" i="4"/>
  <c r="I603" i="4" s="1"/>
  <c r="B603" i="4"/>
  <c r="AB602" i="4"/>
  <c r="Y602" i="4"/>
  <c r="T602" i="4"/>
  <c r="R602" i="4"/>
  <c r="P602" i="4"/>
  <c r="O602" i="4"/>
  <c r="X602" i="4"/>
  <c r="G602" i="4"/>
  <c r="I602" i="4" s="1"/>
  <c r="B602" i="4"/>
  <c r="AB601" i="4"/>
  <c r="Y601" i="4"/>
  <c r="T601" i="4"/>
  <c r="R601" i="4"/>
  <c r="P601" i="4"/>
  <c r="O601" i="4"/>
  <c r="X601" i="4"/>
  <c r="G601" i="4"/>
  <c r="I601" i="4" s="1"/>
  <c r="B601" i="4"/>
  <c r="AB600" i="4"/>
  <c r="Y600" i="4"/>
  <c r="T600" i="4"/>
  <c r="R600" i="4"/>
  <c r="P600" i="4"/>
  <c r="O600" i="4"/>
  <c r="X600" i="4"/>
  <c r="G600" i="4"/>
  <c r="I600" i="4" s="1"/>
  <c r="B600" i="4"/>
  <c r="AB599" i="4"/>
  <c r="Y599" i="4"/>
  <c r="T599" i="4"/>
  <c r="R599" i="4"/>
  <c r="P599" i="4"/>
  <c r="O599" i="4"/>
  <c r="X599" i="4"/>
  <c r="G599" i="4"/>
  <c r="I599" i="4" s="1"/>
  <c r="B599" i="4"/>
  <c r="AB598" i="4"/>
  <c r="Y598" i="4"/>
  <c r="T598" i="4"/>
  <c r="R598" i="4"/>
  <c r="P598" i="4"/>
  <c r="O598" i="4"/>
  <c r="X598" i="4"/>
  <c r="G598" i="4"/>
  <c r="I598" i="4" s="1"/>
  <c r="B598" i="4"/>
  <c r="AB597" i="4"/>
  <c r="Y597" i="4"/>
  <c r="T597" i="4"/>
  <c r="R597" i="4"/>
  <c r="P597" i="4"/>
  <c r="O597" i="4"/>
  <c r="X597" i="4"/>
  <c r="G597" i="4"/>
  <c r="I597" i="4" s="1"/>
  <c r="B597" i="4"/>
  <c r="U618" i="4" l="1"/>
  <c r="L6" i="41" s="1"/>
  <c r="U610" i="4"/>
  <c r="L3" i="41" s="1"/>
  <c r="U614" i="4"/>
  <c r="L14" i="41" s="1"/>
  <c r="U615" i="4"/>
  <c r="L9" i="41" s="1"/>
  <c r="Z657" i="4"/>
  <c r="Z648" i="4"/>
  <c r="Z654" i="4"/>
  <c r="Z651" i="4"/>
  <c r="Z636" i="4"/>
  <c r="Z639" i="4"/>
  <c r="Z645" i="4"/>
  <c r="Z642" i="4"/>
  <c r="U642" i="4"/>
  <c r="S607" i="4"/>
  <c r="U654" i="4"/>
  <c r="Q601" i="4"/>
  <c r="Q603" i="4"/>
  <c r="U657" i="4"/>
  <c r="Q607" i="4"/>
  <c r="U645" i="4"/>
  <c r="U639" i="4"/>
  <c r="Z611" i="4"/>
  <c r="Z613" i="4"/>
  <c r="Z612" i="4"/>
  <c r="Z614" i="4"/>
  <c r="Z610" i="4"/>
  <c r="Z627" i="4"/>
  <c r="Z617" i="4"/>
  <c r="Z624" i="4"/>
  <c r="Z619" i="4"/>
  <c r="U624" i="4"/>
  <c r="L16" i="41" s="1"/>
  <c r="Z615" i="4"/>
  <c r="Z616" i="4"/>
  <c r="U627" i="4"/>
  <c r="L18" i="41" s="1"/>
  <c r="Z621" i="4"/>
  <c r="Z618" i="4"/>
  <c r="U611" i="4"/>
  <c r="L4" i="41" s="1"/>
  <c r="U613" i="4"/>
  <c r="L5" i="41" s="1"/>
  <c r="U612" i="4"/>
  <c r="L13" i="41" s="1"/>
  <c r="U621" i="4"/>
  <c r="L17" i="41" s="1"/>
  <c r="U636" i="4"/>
  <c r="U648" i="4"/>
  <c r="U619" i="4"/>
  <c r="L11" i="41" s="1"/>
  <c r="U616" i="4"/>
  <c r="L7" i="41" s="1"/>
  <c r="U617" i="4"/>
  <c r="L8" i="41" s="1"/>
  <c r="U651" i="4"/>
  <c r="Q606" i="4"/>
  <c r="Q608" i="4"/>
  <c r="Q600" i="4"/>
  <c r="Q604" i="4"/>
  <c r="S605" i="4"/>
  <c r="Q598" i="4"/>
  <c r="S608" i="4"/>
  <c r="S602" i="4"/>
  <c r="S604" i="4"/>
  <c r="S599" i="4"/>
  <c r="S601" i="4"/>
  <c r="S606" i="4"/>
  <c r="S598" i="4"/>
  <c r="S603" i="4"/>
  <c r="S600" i="4"/>
  <c r="Q597" i="4"/>
  <c r="S597" i="4"/>
  <c r="Q605" i="4"/>
  <c r="Q599" i="4"/>
  <c r="Q602" i="4"/>
  <c r="K608" i="4"/>
  <c r="J605" i="4"/>
  <c r="K605" i="4" s="1"/>
  <c r="J607" i="4"/>
  <c r="K607" i="4" s="1"/>
  <c r="J606" i="4"/>
  <c r="K606" i="4" s="1"/>
  <c r="N597" i="4"/>
  <c r="N598" i="4"/>
  <c r="N599" i="4"/>
  <c r="N600" i="4"/>
  <c r="N601" i="4"/>
  <c r="N602" i="4"/>
  <c r="N603" i="4"/>
  <c r="N604" i="4"/>
  <c r="N605" i="4"/>
  <c r="N606" i="4"/>
  <c r="N607" i="4"/>
  <c r="N608" i="4"/>
  <c r="O605" i="4"/>
  <c r="O606" i="4"/>
  <c r="O607" i="4"/>
  <c r="O608" i="4"/>
  <c r="P605" i="4"/>
  <c r="P606" i="4"/>
  <c r="P607" i="4"/>
  <c r="P608" i="4"/>
  <c r="J598" i="4"/>
  <c r="J601" i="4"/>
  <c r="J604" i="4"/>
  <c r="J599" i="4"/>
  <c r="J602" i="4"/>
  <c r="J597" i="4"/>
  <c r="J600" i="4"/>
  <c r="J603" i="4"/>
  <c r="Z607" i="4" l="1"/>
  <c r="Z605" i="4"/>
  <c r="Z608" i="4"/>
  <c r="Z606" i="4"/>
  <c r="U607" i="4"/>
  <c r="U605" i="4"/>
  <c r="U606" i="4"/>
  <c r="U608" i="4"/>
  <c r="K597" i="4"/>
  <c r="K602" i="4"/>
  <c r="K599" i="4"/>
  <c r="K604" i="4"/>
  <c r="K603" i="4"/>
  <c r="K601" i="4"/>
  <c r="K600" i="4"/>
  <c r="K598" i="4"/>
  <c r="U597" i="4" l="1"/>
  <c r="Z599" i="4"/>
  <c r="Z598" i="4"/>
  <c r="Z602" i="4"/>
  <c r="Z601" i="4"/>
  <c r="Z597" i="4"/>
  <c r="Z600" i="4"/>
  <c r="Z603" i="4"/>
  <c r="Z604" i="4"/>
  <c r="U598" i="4"/>
  <c r="U600" i="4"/>
  <c r="U604" i="4"/>
  <c r="U602" i="4"/>
  <c r="U603" i="4"/>
  <c r="U601" i="4"/>
  <c r="U599" i="4"/>
  <c r="G548" i="4" l="1"/>
  <c r="AB547" i="4"/>
  <c r="Y547" i="4"/>
  <c r="B547" i="4"/>
  <c r="X596" i="4"/>
  <c r="X595" i="4"/>
  <c r="N594" i="4"/>
  <c r="P593" i="4"/>
  <c r="P592" i="4"/>
  <c r="N591" i="4"/>
  <c r="N590" i="4"/>
  <c r="P589" i="4"/>
  <c r="P588" i="4"/>
  <c r="N587" i="4"/>
  <c r="P586" i="4"/>
  <c r="P585" i="4"/>
  <c r="O584" i="4"/>
  <c r="P583" i="4"/>
  <c r="P581" i="4"/>
  <c r="P580" i="4"/>
  <c r="X579" i="4"/>
  <c r="P578" i="4"/>
  <c r="P577" i="4"/>
  <c r="P576" i="4"/>
  <c r="P575" i="4"/>
  <c r="O574" i="4"/>
  <c r="M573" i="4"/>
  <c r="X917" i="4" s="1"/>
  <c r="O572" i="4"/>
  <c r="M571" i="4"/>
  <c r="N571" i="4" s="1"/>
  <c r="M569" i="4"/>
  <c r="P569" i="4" s="1"/>
  <c r="M568" i="4"/>
  <c r="P568" i="4" s="1"/>
  <c r="M567" i="4"/>
  <c r="O567" i="4" s="1"/>
  <c r="N566" i="4"/>
  <c r="O564" i="4"/>
  <c r="P563" i="4"/>
  <c r="M562" i="4"/>
  <c r="P562" i="4" s="1"/>
  <c r="M560" i="4"/>
  <c r="N559" i="4"/>
  <c r="M558" i="4"/>
  <c r="N558" i="4" s="1"/>
  <c r="M557" i="4"/>
  <c r="P557" i="4" s="1"/>
  <c r="M556" i="4"/>
  <c r="P556" i="4" s="1"/>
  <c r="M554" i="4"/>
  <c r="O554" i="4" s="1"/>
  <c r="M553" i="4"/>
  <c r="P553" i="4" s="1"/>
  <c r="M552" i="4"/>
  <c r="P552" i="4" s="1"/>
  <c r="P551" i="4"/>
  <c r="P548" i="4"/>
  <c r="AB596" i="4"/>
  <c r="Y596" i="4"/>
  <c r="T596" i="4"/>
  <c r="R596" i="4"/>
  <c r="G596" i="4"/>
  <c r="I596" i="4" s="1"/>
  <c r="B596" i="4"/>
  <c r="J596" i="4" s="1"/>
  <c r="AB595" i="4"/>
  <c r="Y595" i="4"/>
  <c r="T595" i="4"/>
  <c r="R595" i="4"/>
  <c r="G595" i="4"/>
  <c r="I595" i="4" s="1"/>
  <c r="B595" i="4"/>
  <c r="J595" i="4" s="1"/>
  <c r="AB594" i="4"/>
  <c r="Y594" i="4"/>
  <c r="T594" i="4"/>
  <c r="R594" i="4"/>
  <c r="G594" i="4"/>
  <c r="I594" i="4" s="1"/>
  <c r="B594" i="4"/>
  <c r="AB593" i="4"/>
  <c r="Y593" i="4"/>
  <c r="X593" i="4"/>
  <c r="T593" i="4"/>
  <c r="R593" i="4"/>
  <c r="N593" i="4"/>
  <c r="G593" i="4"/>
  <c r="I593" i="4" s="1"/>
  <c r="B593" i="4"/>
  <c r="AB592" i="4"/>
  <c r="Y592" i="4"/>
  <c r="T592" i="4"/>
  <c r="R592" i="4"/>
  <c r="G592" i="4"/>
  <c r="I592" i="4" s="1"/>
  <c r="B592" i="4"/>
  <c r="J592" i="4" s="1"/>
  <c r="AB591" i="4"/>
  <c r="Y591" i="4"/>
  <c r="T591" i="4"/>
  <c r="R591" i="4"/>
  <c r="G591" i="4"/>
  <c r="I591" i="4" s="1"/>
  <c r="B591" i="4"/>
  <c r="J591" i="4" s="1"/>
  <c r="AB590" i="4"/>
  <c r="Y590" i="4"/>
  <c r="T590" i="4"/>
  <c r="R590" i="4"/>
  <c r="G590" i="4"/>
  <c r="I590" i="4" s="1"/>
  <c r="B590" i="4"/>
  <c r="J590" i="4" s="1"/>
  <c r="AB589" i="4"/>
  <c r="Y589" i="4"/>
  <c r="T589" i="4"/>
  <c r="R589" i="4"/>
  <c r="G589" i="4"/>
  <c r="I589" i="4" s="1"/>
  <c r="B589" i="4"/>
  <c r="J589" i="4" s="1"/>
  <c r="AB588" i="4"/>
  <c r="Y588" i="4"/>
  <c r="T588" i="4"/>
  <c r="R588" i="4"/>
  <c r="G588" i="4"/>
  <c r="I588" i="4" s="1"/>
  <c r="B588" i="4"/>
  <c r="AB587" i="4"/>
  <c r="Y587" i="4"/>
  <c r="T587" i="4"/>
  <c r="R587" i="4"/>
  <c r="O587" i="4"/>
  <c r="G587" i="4"/>
  <c r="I587" i="4" s="1"/>
  <c r="B587" i="4"/>
  <c r="AB586" i="4"/>
  <c r="Y586" i="4"/>
  <c r="T586" i="4"/>
  <c r="R586" i="4"/>
  <c r="G586" i="4"/>
  <c r="I586" i="4" s="1"/>
  <c r="B586" i="4"/>
  <c r="AB585" i="4"/>
  <c r="Y585" i="4"/>
  <c r="T585" i="4"/>
  <c r="R585" i="4"/>
  <c r="G585" i="4"/>
  <c r="I585" i="4" s="1"/>
  <c r="B585" i="4"/>
  <c r="J585" i="4" s="1"/>
  <c r="AB584" i="4"/>
  <c r="Y584" i="4"/>
  <c r="T584" i="4"/>
  <c r="R584" i="4"/>
  <c r="G584" i="4"/>
  <c r="I584" i="4" s="1"/>
  <c r="B584" i="4"/>
  <c r="J584" i="4" s="1"/>
  <c r="AB583" i="4"/>
  <c r="Y583" i="4"/>
  <c r="T583" i="4"/>
  <c r="R583" i="4"/>
  <c r="G583" i="4"/>
  <c r="I583" i="4" s="1"/>
  <c r="B583" i="4"/>
  <c r="J583" i="4" s="1"/>
  <c r="AB581" i="4"/>
  <c r="Y581" i="4"/>
  <c r="T581" i="4"/>
  <c r="R581" i="4"/>
  <c r="G581" i="4"/>
  <c r="I581" i="4" s="1"/>
  <c r="B581" i="4"/>
  <c r="AB580" i="4"/>
  <c r="Y580" i="4"/>
  <c r="X580" i="4"/>
  <c r="T580" i="4"/>
  <c r="R580" i="4"/>
  <c r="G580" i="4"/>
  <c r="I580" i="4" s="1"/>
  <c r="B580" i="4"/>
  <c r="AB579" i="4"/>
  <c r="Y579" i="4"/>
  <c r="T579" i="4"/>
  <c r="R579" i="4"/>
  <c r="G579" i="4"/>
  <c r="I579" i="4" s="1"/>
  <c r="B579" i="4"/>
  <c r="AB578" i="4"/>
  <c r="Y578" i="4"/>
  <c r="T578" i="4"/>
  <c r="R578" i="4"/>
  <c r="G578" i="4"/>
  <c r="I578" i="4" s="1"/>
  <c r="B578" i="4"/>
  <c r="J578" i="4" s="1"/>
  <c r="AB577" i="4"/>
  <c r="Y577" i="4"/>
  <c r="T577" i="4"/>
  <c r="R577" i="4"/>
  <c r="G577" i="4"/>
  <c r="I577" i="4" s="1"/>
  <c r="B577" i="4"/>
  <c r="J577" i="4" s="1"/>
  <c r="AB576" i="4"/>
  <c r="Y576" i="4"/>
  <c r="T576" i="4"/>
  <c r="R576" i="4"/>
  <c r="G576" i="4"/>
  <c r="I576" i="4" s="1"/>
  <c r="B576" i="4"/>
  <c r="J576" i="4" s="1"/>
  <c r="AB575" i="4"/>
  <c r="Y575" i="4"/>
  <c r="T575" i="4"/>
  <c r="R575" i="4"/>
  <c r="G575" i="4"/>
  <c r="I575" i="4" s="1"/>
  <c r="B575" i="4"/>
  <c r="AB574" i="4"/>
  <c r="Y574" i="4"/>
  <c r="X574" i="4"/>
  <c r="T574" i="4"/>
  <c r="R574" i="4"/>
  <c r="G574" i="4"/>
  <c r="I574" i="4" s="1"/>
  <c r="B574" i="4"/>
  <c r="AB573" i="4"/>
  <c r="Y573" i="4"/>
  <c r="T573" i="4"/>
  <c r="R573" i="4"/>
  <c r="G573" i="4"/>
  <c r="I573" i="4" s="1"/>
  <c r="B573" i="4"/>
  <c r="AB572" i="4"/>
  <c r="Y572" i="4"/>
  <c r="T572" i="4"/>
  <c r="R572" i="4"/>
  <c r="N572" i="4"/>
  <c r="G572" i="4"/>
  <c r="I572" i="4" s="1"/>
  <c r="B572" i="4"/>
  <c r="AB571" i="4"/>
  <c r="Y571" i="4"/>
  <c r="T571" i="4"/>
  <c r="R571" i="4"/>
  <c r="G571" i="4"/>
  <c r="I571" i="4" s="1"/>
  <c r="B571" i="4"/>
  <c r="J571" i="4" s="1"/>
  <c r="AB570" i="4"/>
  <c r="Y570" i="4"/>
  <c r="T570" i="4"/>
  <c r="R570" i="4"/>
  <c r="O570" i="4"/>
  <c r="G570" i="4"/>
  <c r="I570" i="4" s="1"/>
  <c r="B570" i="4"/>
  <c r="AB569" i="4"/>
  <c r="Y569" i="4"/>
  <c r="T569" i="4"/>
  <c r="R569" i="4"/>
  <c r="G569" i="4"/>
  <c r="I569" i="4" s="1"/>
  <c r="B569" i="4"/>
  <c r="AB568" i="4"/>
  <c r="Y568" i="4"/>
  <c r="T568" i="4"/>
  <c r="R568" i="4"/>
  <c r="N568" i="4"/>
  <c r="G568" i="4"/>
  <c r="I568" i="4" s="1"/>
  <c r="B568" i="4"/>
  <c r="J568" i="4" s="1"/>
  <c r="AB567" i="4"/>
  <c r="Y567" i="4"/>
  <c r="T567" i="4"/>
  <c r="R567" i="4"/>
  <c r="G567" i="4"/>
  <c r="I567" i="4" s="1"/>
  <c r="B567" i="4"/>
  <c r="AB566" i="4"/>
  <c r="Y566" i="4"/>
  <c r="T566" i="4"/>
  <c r="R566" i="4"/>
  <c r="G566" i="4"/>
  <c r="I566" i="4" s="1"/>
  <c r="B566" i="4"/>
  <c r="AB565" i="4"/>
  <c r="Y565" i="4"/>
  <c r="T565" i="4"/>
  <c r="R565" i="4"/>
  <c r="O565" i="4"/>
  <c r="G565" i="4"/>
  <c r="I565" i="4" s="1"/>
  <c r="B565" i="4"/>
  <c r="AB564" i="4"/>
  <c r="Y564" i="4"/>
  <c r="T564" i="4"/>
  <c r="R564" i="4"/>
  <c r="P564" i="4"/>
  <c r="G564" i="4"/>
  <c r="I564" i="4" s="1"/>
  <c r="B564" i="4"/>
  <c r="AB563" i="4"/>
  <c r="Y563" i="4"/>
  <c r="T563" i="4"/>
  <c r="R563" i="4"/>
  <c r="G563" i="4"/>
  <c r="I563" i="4" s="1"/>
  <c r="B563" i="4"/>
  <c r="AB562" i="4"/>
  <c r="Y562" i="4"/>
  <c r="T562" i="4"/>
  <c r="R562" i="4"/>
  <c r="G562" i="4"/>
  <c r="I562" i="4" s="1"/>
  <c r="B562" i="4"/>
  <c r="J562" i="4" s="1"/>
  <c r="AB561" i="4"/>
  <c r="Y561" i="4"/>
  <c r="T561" i="4"/>
  <c r="R561" i="4"/>
  <c r="P561" i="4"/>
  <c r="O561" i="4"/>
  <c r="N561" i="4"/>
  <c r="G561" i="4"/>
  <c r="I561" i="4" s="1"/>
  <c r="B561" i="4"/>
  <c r="J561" i="4" s="1"/>
  <c r="AB560" i="4"/>
  <c r="Y560" i="4"/>
  <c r="T560" i="4"/>
  <c r="R560" i="4"/>
  <c r="P560" i="4"/>
  <c r="O560" i="4"/>
  <c r="N560" i="4"/>
  <c r="G560" i="4"/>
  <c r="I560" i="4" s="1"/>
  <c r="B560" i="4"/>
  <c r="AB559" i="4"/>
  <c r="Y559" i="4"/>
  <c r="T559" i="4"/>
  <c r="R559" i="4"/>
  <c r="O559" i="4"/>
  <c r="G559" i="4"/>
  <c r="I559" i="4" s="1"/>
  <c r="B559" i="4"/>
  <c r="J559" i="4" s="1"/>
  <c r="AB558" i="4"/>
  <c r="Y558" i="4"/>
  <c r="T558" i="4"/>
  <c r="R558" i="4"/>
  <c r="G558" i="4"/>
  <c r="I558" i="4" s="1"/>
  <c r="B558" i="4"/>
  <c r="AB557" i="4"/>
  <c r="Y557" i="4"/>
  <c r="T557" i="4"/>
  <c r="R557" i="4"/>
  <c r="G557" i="4"/>
  <c r="I557" i="4" s="1"/>
  <c r="B557" i="4"/>
  <c r="J557" i="4" s="1"/>
  <c r="AB556" i="4"/>
  <c r="Y556" i="4"/>
  <c r="T556" i="4"/>
  <c r="R556" i="4"/>
  <c r="G556" i="4"/>
  <c r="I556" i="4" s="1"/>
  <c r="B556" i="4"/>
  <c r="AB555" i="4"/>
  <c r="Y555" i="4"/>
  <c r="X555" i="4"/>
  <c r="T555" i="4"/>
  <c r="R555" i="4"/>
  <c r="P555" i="4"/>
  <c r="O555" i="4"/>
  <c r="N555" i="4"/>
  <c r="G555" i="4"/>
  <c r="I555" i="4" s="1"/>
  <c r="B555" i="4"/>
  <c r="J555" i="4" s="1"/>
  <c r="AB554" i="4"/>
  <c r="Y554" i="4"/>
  <c r="T554" i="4"/>
  <c r="R554" i="4"/>
  <c r="P554" i="4"/>
  <c r="G554" i="4"/>
  <c r="I554" i="4" s="1"/>
  <c r="B554" i="4"/>
  <c r="AB553" i="4"/>
  <c r="Y553" i="4"/>
  <c r="T553" i="4"/>
  <c r="R553" i="4"/>
  <c r="O553" i="4"/>
  <c r="N553" i="4"/>
  <c r="G553" i="4"/>
  <c r="I553" i="4" s="1"/>
  <c r="B553" i="4"/>
  <c r="AB552" i="4"/>
  <c r="Y552" i="4"/>
  <c r="T552" i="4"/>
  <c r="R552" i="4"/>
  <c r="G552" i="4"/>
  <c r="I552" i="4" s="1"/>
  <c r="B552" i="4"/>
  <c r="AB551" i="4"/>
  <c r="Y551" i="4"/>
  <c r="T551" i="4"/>
  <c r="R551" i="4"/>
  <c r="G551" i="4"/>
  <c r="I551" i="4" s="1"/>
  <c r="B551" i="4"/>
  <c r="J551" i="4" s="1"/>
  <c r="AB550" i="4"/>
  <c r="Y550" i="4"/>
  <c r="T550" i="4"/>
  <c r="R550" i="4"/>
  <c r="P550" i="4"/>
  <c r="O550" i="4"/>
  <c r="N550" i="4"/>
  <c r="G550" i="4"/>
  <c r="I550" i="4" s="1"/>
  <c r="B550" i="4"/>
  <c r="AB549" i="4"/>
  <c r="Y549" i="4"/>
  <c r="T549" i="4"/>
  <c r="R549" i="4"/>
  <c r="P549" i="4"/>
  <c r="O549" i="4"/>
  <c r="N549" i="4"/>
  <c r="G549" i="4"/>
  <c r="I549" i="4" s="1"/>
  <c r="B549" i="4"/>
  <c r="J549" i="4" s="1"/>
  <c r="AB548" i="4"/>
  <c r="Y548" i="4"/>
  <c r="T548" i="4"/>
  <c r="R548" i="4"/>
  <c r="I548" i="4"/>
  <c r="B548" i="4"/>
  <c r="S2" i="20"/>
  <c r="G528" i="4"/>
  <c r="I528" i="4" s="1"/>
  <c r="B528" i="4"/>
  <c r="J528" i="4" s="1"/>
  <c r="Q2" i="41"/>
  <c r="P2" i="41"/>
  <c r="O2" i="41"/>
  <c r="N2" i="41"/>
  <c r="M2" i="41"/>
  <c r="L2" i="41"/>
  <c r="X810" i="4" l="1"/>
  <c r="X865" i="4"/>
  <c r="X693" i="4"/>
  <c r="X752" i="4"/>
  <c r="O573" i="4"/>
  <c r="X633" i="4"/>
  <c r="N557" i="4"/>
  <c r="O571" i="4"/>
  <c r="P571" i="4"/>
  <c r="S577" i="4"/>
  <c r="X573" i="4"/>
  <c r="K590" i="4"/>
  <c r="S580" i="4"/>
  <c r="K577" i="4"/>
  <c r="O569" i="4"/>
  <c r="O558" i="4"/>
  <c r="P567" i="4"/>
  <c r="S570" i="4"/>
  <c r="K568" i="4"/>
  <c r="N556" i="4"/>
  <c r="S565" i="4"/>
  <c r="N596" i="4"/>
  <c r="O556" i="4"/>
  <c r="P584" i="4"/>
  <c r="S564" i="4"/>
  <c r="S553" i="4"/>
  <c r="P558" i="4"/>
  <c r="O590" i="4"/>
  <c r="N564" i="4"/>
  <c r="N579" i="4"/>
  <c r="N569" i="4"/>
  <c r="O579" i="4"/>
  <c r="K561" i="4"/>
  <c r="S558" i="4"/>
  <c r="P590" i="4"/>
  <c r="O596" i="4"/>
  <c r="N577" i="4"/>
  <c r="X577" i="4"/>
  <c r="P596" i="4"/>
  <c r="O577" i="4"/>
  <c r="X584" i="4"/>
  <c r="N584" i="4"/>
  <c r="X586" i="4"/>
  <c r="P587" i="4"/>
  <c r="X590" i="4"/>
  <c r="O593" i="4"/>
  <c r="K555" i="4"/>
  <c r="S554" i="4"/>
  <c r="S552" i="4"/>
  <c r="K551" i="4"/>
  <c r="S548" i="4"/>
  <c r="P559" i="4"/>
  <c r="P572" i="4"/>
  <c r="X576" i="4"/>
  <c r="X583" i="4"/>
  <c r="X589" i="4"/>
  <c r="N595" i="4"/>
  <c r="N548" i="4"/>
  <c r="N576" i="4"/>
  <c r="N583" i="4"/>
  <c r="N589" i="4"/>
  <c r="O595" i="4"/>
  <c r="O548" i="4"/>
  <c r="N554" i="4"/>
  <c r="X572" i="4"/>
  <c r="O576" i="4"/>
  <c r="O583" i="4"/>
  <c r="X588" i="4"/>
  <c r="O589" i="4"/>
  <c r="N581" i="4"/>
  <c r="X575" i="4"/>
  <c r="O581" i="4"/>
  <c r="P595" i="4"/>
  <c r="N588" i="4"/>
  <c r="N575" i="4"/>
  <c r="O594" i="4"/>
  <c r="O575" i="4"/>
  <c r="X581" i="4"/>
  <c r="P594" i="4"/>
  <c r="Q557" i="4"/>
  <c r="O591" i="4"/>
  <c r="Q589" i="4"/>
  <c r="X578" i="4"/>
  <c r="Q549" i="4"/>
  <c r="O557" i="4"/>
  <c r="J570" i="4"/>
  <c r="K570" i="4" s="1"/>
  <c r="Q595" i="4"/>
  <c r="O552" i="4"/>
  <c r="O568" i="4"/>
  <c r="N580" i="4"/>
  <c r="O586" i="4"/>
  <c r="Q590" i="4"/>
  <c r="Q563" i="4"/>
  <c r="N552" i="4"/>
  <c r="Q562" i="4"/>
  <c r="P579" i="4"/>
  <c r="N586" i="4"/>
  <c r="Q553" i="4"/>
  <c r="J563" i="4"/>
  <c r="K563" i="4" s="1"/>
  <c r="N567" i="4"/>
  <c r="O580" i="4"/>
  <c r="X587" i="4"/>
  <c r="O588" i="4"/>
  <c r="X594" i="4"/>
  <c r="Q552" i="4"/>
  <c r="J552" i="4"/>
  <c r="K552" i="4" s="1"/>
  <c r="J553" i="4"/>
  <c r="K553" i="4" s="1"/>
  <c r="O566" i="4"/>
  <c r="N578" i="4"/>
  <c r="X585" i="4"/>
  <c r="P591" i="4"/>
  <c r="N551" i="4"/>
  <c r="P566" i="4"/>
  <c r="O578" i="4"/>
  <c r="N585" i="4"/>
  <c r="X592" i="4"/>
  <c r="O551" i="4"/>
  <c r="N562" i="4"/>
  <c r="O585" i="4"/>
  <c r="N592" i="4"/>
  <c r="O562" i="4"/>
  <c r="X591" i="4"/>
  <c r="O592" i="4"/>
  <c r="K592" i="4"/>
  <c r="P565" i="4"/>
  <c r="N574" i="4"/>
  <c r="N573" i="4"/>
  <c r="P574" i="4"/>
  <c r="N565" i="4"/>
  <c r="P573" i="4"/>
  <c r="J554" i="4"/>
  <c r="K554" i="4" s="1"/>
  <c r="S555" i="4"/>
  <c r="Q596" i="4"/>
  <c r="S559" i="4"/>
  <c r="S579" i="4"/>
  <c r="Q564" i="4"/>
  <c r="Q568" i="4"/>
  <c r="S568" i="4"/>
  <c r="S578" i="4"/>
  <c r="Q583" i="4"/>
  <c r="S584" i="4"/>
  <c r="Q585" i="4"/>
  <c r="S585" i="4"/>
  <c r="S586" i="4"/>
  <c r="S590" i="4"/>
  <c r="S596" i="4"/>
  <c r="S551" i="4"/>
  <c r="S563" i="4"/>
  <c r="J564" i="4"/>
  <c r="K564" i="4" s="1"/>
  <c r="Q591" i="4"/>
  <c r="S591" i="4"/>
  <c r="Q577" i="4"/>
  <c r="Q556" i="4"/>
  <c r="S556" i="4"/>
  <c r="K557" i="4"/>
  <c r="J569" i="4"/>
  <c r="Q569" i="4"/>
  <c r="S572" i="4"/>
  <c r="Q572" i="4"/>
  <c r="J572" i="4"/>
  <c r="K591" i="4"/>
  <c r="S592" i="4"/>
  <c r="K596" i="4"/>
  <c r="Q554" i="4"/>
  <c r="J558" i="4"/>
  <c r="K562" i="4"/>
  <c r="S562" i="4"/>
  <c r="Q565" i="4"/>
  <c r="J565" i="4"/>
  <c r="S566" i="4"/>
  <c r="J566" i="4"/>
  <c r="Q566" i="4"/>
  <c r="S569" i="4"/>
  <c r="S575" i="4"/>
  <c r="J575" i="4"/>
  <c r="Q575" i="4"/>
  <c r="K578" i="4"/>
  <c r="K583" i="4"/>
  <c r="Q584" i="4"/>
  <c r="Q548" i="4"/>
  <c r="K549" i="4"/>
  <c r="S549" i="4"/>
  <c r="Q550" i="4"/>
  <c r="S550" i="4"/>
  <c r="J556" i="4"/>
  <c r="S560" i="4"/>
  <c r="J560" i="4"/>
  <c r="Q560" i="4"/>
  <c r="Q567" i="4"/>
  <c r="S567" i="4"/>
  <c r="Q570" i="4"/>
  <c r="K571" i="4"/>
  <c r="S574" i="4"/>
  <c r="Q574" i="4"/>
  <c r="J574" i="4"/>
  <c r="Q576" i="4"/>
  <c r="K595" i="4"/>
  <c r="J548" i="4"/>
  <c r="S557" i="4"/>
  <c r="Q561" i="4"/>
  <c r="S561" i="4"/>
  <c r="S571" i="4"/>
  <c r="Q571" i="4"/>
  <c r="S573" i="4"/>
  <c r="Q573" i="4"/>
  <c r="J573" i="4"/>
  <c r="K584" i="4"/>
  <c r="S588" i="4"/>
  <c r="J588" i="4"/>
  <c r="Q588" i="4"/>
  <c r="Q594" i="4"/>
  <c r="S594" i="4"/>
  <c r="J594" i="4"/>
  <c r="J550" i="4"/>
  <c r="Q551" i="4"/>
  <c r="Q555" i="4"/>
  <c r="K559" i="4"/>
  <c r="O563" i="4"/>
  <c r="N563" i="4"/>
  <c r="J567" i="4"/>
  <c r="N570" i="4"/>
  <c r="P570" i="4"/>
  <c r="K576" i="4"/>
  <c r="S581" i="4"/>
  <c r="J581" i="4"/>
  <c r="Q581" i="4"/>
  <c r="J586" i="4"/>
  <c r="Q586" i="4"/>
  <c r="K589" i="4"/>
  <c r="Q558" i="4"/>
  <c r="J579" i="4"/>
  <c r="Q579" i="4"/>
  <c r="S583" i="4"/>
  <c r="K585" i="4"/>
  <c r="S587" i="4"/>
  <c r="S593" i="4"/>
  <c r="Q559" i="4"/>
  <c r="S576" i="4"/>
  <c r="Q580" i="4"/>
  <c r="Q587" i="4"/>
  <c r="S589" i="4"/>
  <c r="Q593" i="4"/>
  <c r="S595" i="4"/>
  <c r="J580" i="4"/>
  <c r="J587" i="4"/>
  <c r="Q592" i="4"/>
  <c r="J593" i="4"/>
  <c r="Q578" i="4"/>
  <c r="K528" i="4"/>
  <c r="AB546" i="4"/>
  <c r="Y546" i="4"/>
  <c r="T546" i="4"/>
  <c r="R546" i="4"/>
  <c r="G546" i="4"/>
  <c r="I546" i="4" s="1"/>
  <c r="B546" i="4"/>
  <c r="AB545" i="4"/>
  <c r="Y545" i="4"/>
  <c r="T545" i="4"/>
  <c r="R545" i="4"/>
  <c r="G545" i="4"/>
  <c r="I545" i="4" s="1"/>
  <c r="B545" i="4"/>
  <c r="AB544" i="4"/>
  <c r="Y544" i="4"/>
  <c r="T544" i="4"/>
  <c r="R544" i="4"/>
  <c r="G544" i="4"/>
  <c r="I544" i="4" s="1"/>
  <c r="B544" i="4"/>
  <c r="AB543" i="4"/>
  <c r="Y543" i="4"/>
  <c r="T543" i="4"/>
  <c r="R543" i="4"/>
  <c r="G543" i="4"/>
  <c r="I543" i="4" s="1"/>
  <c r="B543" i="4"/>
  <c r="J543" i="4" s="1"/>
  <c r="AB542" i="4"/>
  <c r="Y542" i="4"/>
  <c r="T542" i="4"/>
  <c r="R542" i="4"/>
  <c r="O542" i="4"/>
  <c r="G542" i="4"/>
  <c r="I542" i="4" s="1"/>
  <c r="B542" i="4"/>
  <c r="J542" i="4" s="1"/>
  <c r="AB541" i="4"/>
  <c r="Y541" i="4"/>
  <c r="T541" i="4"/>
  <c r="R541" i="4"/>
  <c r="G541" i="4"/>
  <c r="I541" i="4" s="1"/>
  <c r="B541" i="4"/>
  <c r="J541" i="4" s="1"/>
  <c r="AB540" i="4"/>
  <c r="Y540" i="4"/>
  <c r="T540" i="4"/>
  <c r="R540" i="4"/>
  <c r="G540" i="4"/>
  <c r="I540" i="4" s="1"/>
  <c r="B540" i="4"/>
  <c r="J540" i="4" s="1"/>
  <c r="AB539" i="4"/>
  <c r="Y539" i="4"/>
  <c r="T539" i="4"/>
  <c r="R539" i="4"/>
  <c r="G539" i="4"/>
  <c r="I539" i="4" s="1"/>
  <c r="B539" i="4"/>
  <c r="J539" i="4" s="1"/>
  <c r="AB538" i="4"/>
  <c r="Y538" i="4"/>
  <c r="T538" i="4"/>
  <c r="R538" i="4"/>
  <c r="G538" i="4"/>
  <c r="I538" i="4" s="1"/>
  <c r="B538" i="4"/>
  <c r="J538" i="4" s="1"/>
  <c r="AB537" i="4"/>
  <c r="Y537" i="4"/>
  <c r="T537" i="4"/>
  <c r="R537" i="4"/>
  <c r="G537" i="4"/>
  <c r="I537" i="4" s="1"/>
  <c r="B537" i="4"/>
  <c r="J537" i="4" s="1"/>
  <c r="AB536" i="4"/>
  <c r="Y536" i="4"/>
  <c r="T536" i="4"/>
  <c r="R536" i="4"/>
  <c r="G536" i="4"/>
  <c r="I536" i="4" s="1"/>
  <c r="B536" i="4"/>
  <c r="J536" i="4" s="1"/>
  <c r="AB535" i="4"/>
  <c r="Y535" i="4"/>
  <c r="T535" i="4"/>
  <c r="R535" i="4"/>
  <c r="G535" i="4"/>
  <c r="I535" i="4" s="1"/>
  <c r="B535" i="4"/>
  <c r="J535" i="4" s="1"/>
  <c r="AB534" i="4"/>
  <c r="Y534" i="4"/>
  <c r="T534" i="4"/>
  <c r="R534" i="4"/>
  <c r="G534" i="4"/>
  <c r="I534" i="4" s="1"/>
  <c r="B534" i="4"/>
  <c r="J534" i="4" s="1"/>
  <c r="AB533" i="4"/>
  <c r="Y533" i="4"/>
  <c r="T533" i="4"/>
  <c r="R533" i="4"/>
  <c r="G533" i="4"/>
  <c r="I533" i="4" s="1"/>
  <c r="B533" i="4"/>
  <c r="J533" i="4" s="1"/>
  <c r="AB532" i="4"/>
  <c r="Y532" i="4"/>
  <c r="T532" i="4"/>
  <c r="R532" i="4"/>
  <c r="G532" i="4"/>
  <c r="I532" i="4" s="1"/>
  <c r="B532" i="4"/>
  <c r="J532" i="4" s="1"/>
  <c r="AB531" i="4"/>
  <c r="Y531" i="4"/>
  <c r="T531" i="4"/>
  <c r="R531" i="4"/>
  <c r="G531" i="4"/>
  <c r="I531" i="4" s="1"/>
  <c r="B531" i="4"/>
  <c r="J531" i="4" s="1"/>
  <c r="AB530" i="4"/>
  <c r="Y530" i="4"/>
  <c r="T530" i="4"/>
  <c r="R530" i="4"/>
  <c r="G530" i="4"/>
  <c r="I530" i="4" s="1"/>
  <c r="B530" i="4"/>
  <c r="J530" i="4" s="1"/>
  <c r="AB529" i="4"/>
  <c r="Y529" i="4"/>
  <c r="T529" i="4"/>
  <c r="R529" i="4"/>
  <c r="G529" i="4"/>
  <c r="I529" i="4" s="1"/>
  <c r="B529" i="4"/>
  <c r="J529" i="4" s="1"/>
  <c r="AB528" i="4"/>
  <c r="Y528" i="4"/>
  <c r="T528" i="4"/>
  <c r="S528" i="4"/>
  <c r="R528" i="4"/>
  <c r="AB527" i="4"/>
  <c r="Y527" i="4"/>
  <c r="T527" i="4"/>
  <c r="R527" i="4"/>
  <c r="O527" i="4"/>
  <c r="G527" i="4"/>
  <c r="I527" i="4" s="1"/>
  <c r="B527" i="4"/>
  <c r="AB526" i="4"/>
  <c r="Y526" i="4"/>
  <c r="T526" i="4"/>
  <c r="R526" i="4"/>
  <c r="O526" i="4"/>
  <c r="G526" i="4"/>
  <c r="I526" i="4" s="1"/>
  <c r="B526" i="4"/>
  <c r="J526" i="4" s="1"/>
  <c r="AB525" i="4"/>
  <c r="Y525" i="4"/>
  <c r="T525" i="4"/>
  <c r="R525" i="4"/>
  <c r="M525" i="4"/>
  <c r="O525" i="4" s="1"/>
  <c r="G525" i="4"/>
  <c r="I525" i="4" s="1"/>
  <c r="B525" i="4"/>
  <c r="AB524" i="4"/>
  <c r="Y524" i="4"/>
  <c r="T524" i="4"/>
  <c r="R524" i="4"/>
  <c r="M524" i="4"/>
  <c r="O524" i="4" s="1"/>
  <c r="G524" i="4"/>
  <c r="I524" i="4" s="1"/>
  <c r="B524" i="4"/>
  <c r="J524" i="4" s="1"/>
  <c r="AB523" i="4"/>
  <c r="Y523" i="4"/>
  <c r="T523" i="4"/>
  <c r="R523" i="4"/>
  <c r="O523" i="4"/>
  <c r="G523" i="4"/>
  <c r="I523" i="4" s="1"/>
  <c r="B523" i="4"/>
  <c r="AB522" i="4"/>
  <c r="Y522" i="4"/>
  <c r="T522" i="4"/>
  <c r="R522" i="4"/>
  <c r="O522" i="4"/>
  <c r="G522" i="4"/>
  <c r="I522" i="4" s="1"/>
  <c r="B522" i="4"/>
  <c r="AB521" i="4"/>
  <c r="Y521" i="4"/>
  <c r="T521" i="4"/>
  <c r="R521" i="4"/>
  <c r="M521" i="4"/>
  <c r="O521" i="4" s="1"/>
  <c r="G521" i="4"/>
  <c r="I521" i="4" s="1"/>
  <c r="B521" i="4"/>
  <c r="AB520" i="4"/>
  <c r="Y520" i="4"/>
  <c r="T520" i="4"/>
  <c r="R520" i="4"/>
  <c r="O520" i="4"/>
  <c r="G520" i="4"/>
  <c r="I520" i="4" s="1"/>
  <c r="B520" i="4"/>
  <c r="J520" i="4" s="1"/>
  <c r="AB519" i="4"/>
  <c r="Y519" i="4"/>
  <c r="T519" i="4"/>
  <c r="R519" i="4"/>
  <c r="O519" i="4"/>
  <c r="G519" i="4"/>
  <c r="I519" i="4" s="1"/>
  <c r="B519" i="4"/>
  <c r="AB518" i="4"/>
  <c r="Y518" i="4"/>
  <c r="T518" i="4"/>
  <c r="R518" i="4"/>
  <c r="O518" i="4"/>
  <c r="G518" i="4"/>
  <c r="I518" i="4" s="1"/>
  <c r="B518" i="4"/>
  <c r="AB517" i="4"/>
  <c r="Y517" i="4"/>
  <c r="T517" i="4"/>
  <c r="R517" i="4"/>
  <c r="M517" i="4"/>
  <c r="O517" i="4" s="1"/>
  <c r="G517" i="4"/>
  <c r="I517" i="4" s="1"/>
  <c r="B517" i="4"/>
  <c r="AB516" i="4"/>
  <c r="Y516" i="4"/>
  <c r="T516" i="4"/>
  <c r="R516" i="4"/>
  <c r="O516" i="4"/>
  <c r="G516" i="4"/>
  <c r="I516" i="4" s="1"/>
  <c r="B516" i="4"/>
  <c r="AB515" i="4"/>
  <c r="Y515" i="4"/>
  <c r="T515" i="4"/>
  <c r="R515" i="4"/>
  <c r="M515" i="4"/>
  <c r="O515" i="4" s="1"/>
  <c r="G515" i="4"/>
  <c r="I515" i="4" s="1"/>
  <c r="B515" i="4"/>
  <c r="J515" i="4" s="1"/>
  <c r="AB514" i="4"/>
  <c r="Y514" i="4"/>
  <c r="T514" i="4"/>
  <c r="R514" i="4"/>
  <c r="M514" i="4"/>
  <c r="O514" i="4" s="1"/>
  <c r="G514" i="4"/>
  <c r="I514" i="4" s="1"/>
  <c r="B514" i="4"/>
  <c r="AB513" i="4"/>
  <c r="Y513" i="4"/>
  <c r="T513" i="4"/>
  <c r="R513" i="4"/>
  <c r="O513" i="4"/>
  <c r="G513" i="4"/>
  <c r="I513" i="4" s="1"/>
  <c r="B513" i="4"/>
  <c r="AB512" i="4"/>
  <c r="Y512" i="4"/>
  <c r="T512" i="4"/>
  <c r="R512" i="4"/>
  <c r="M512" i="4"/>
  <c r="O512" i="4" s="1"/>
  <c r="G512" i="4"/>
  <c r="I512" i="4" s="1"/>
  <c r="B512" i="4"/>
  <c r="J512" i="4" s="1"/>
  <c r="AB511" i="4"/>
  <c r="Y511" i="4"/>
  <c r="T511" i="4"/>
  <c r="R511" i="4"/>
  <c r="M511" i="4"/>
  <c r="O511" i="4" s="1"/>
  <c r="G511" i="4"/>
  <c r="I511" i="4" s="1"/>
  <c r="B511" i="4"/>
  <c r="AB510" i="4"/>
  <c r="Y510" i="4"/>
  <c r="T510" i="4"/>
  <c r="R510" i="4"/>
  <c r="M510" i="4"/>
  <c r="O510" i="4" s="1"/>
  <c r="G510" i="4"/>
  <c r="I510" i="4" s="1"/>
  <c r="B510" i="4"/>
  <c r="AB509" i="4"/>
  <c r="Y509" i="4"/>
  <c r="T509" i="4"/>
  <c r="R509" i="4"/>
  <c r="O509" i="4"/>
  <c r="G509" i="4"/>
  <c r="I509" i="4" s="1"/>
  <c r="B509" i="4"/>
  <c r="AB508" i="4"/>
  <c r="Y508" i="4"/>
  <c r="T508" i="4"/>
  <c r="R508" i="4"/>
  <c r="P508" i="4"/>
  <c r="N508" i="4"/>
  <c r="O508" i="4"/>
  <c r="G508" i="4"/>
  <c r="I508" i="4" s="1"/>
  <c r="B508" i="4"/>
  <c r="J508" i="4" s="1"/>
  <c r="AB507" i="4"/>
  <c r="Y507" i="4"/>
  <c r="T507" i="4"/>
  <c r="R507" i="4"/>
  <c r="O507" i="4"/>
  <c r="G507" i="4"/>
  <c r="I507" i="4" s="1"/>
  <c r="B507" i="4"/>
  <c r="AB506" i="4"/>
  <c r="Y506" i="4"/>
  <c r="T506" i="4"/>
  <c r="R506" i="4"/>
  <c r="O506" i="4"/>
  <c r="G506" i="4"/>
  <c r="I506" i="4" s="1"/>
  <c r="B506" i="4"/>
  <c r="J506" i="4" s="1"/>
  <c r="AB505" i="4"/>
  <c r="Y505" i="4"/>
  <c r="T505" i="4"/>
  <c r="R505" i="4"/>
  <c r="M505" i="4"/>
  <c r="O505" i="4" s="1"/>
  <c r="G505" i="4"/>
  <c r="I505" i="4" s="1"/>
  <c r="B505" i="4"/>
  <c r="J505" i="4" s="1"/>
  <c r="AB504" i="4"/>
  <c r="Y504" i="4"/>
  <c r="T504" i="4"/>
  <c r="R504" i="4"/>
  <c r="O504" i="4"/>
  <c r="G504" i="4"/>
  <c r="I504" i="4" s="1"/>
  <c r="B504" i="4"/>
  <c r="AB503" i="4"/>
  <c r="Y503" i="4"/>
  <c r="T503" i="4"/>
  <c r="R503" i="4"/>
  <c r="M503" i="4"/>
  <c r="O503" i="4" s="1"/>
  <c r="G503" i="4"/>
  <c r="I503" i="4" s="1"/>
  <c r="B503" i="4"/>
  <c r="J503" i="4" s="1"/>
  <c r="AB502" i="4"/>
  <c r="Y502" i="4"/>
  <c r="T502" i="4"/>
  <c r="R502" i="4"/>
  <c r="P502" i="4"/>
  <c r="N502" i="4"/>
  <c r="O502" i="4"/>
  <c r="G502" i="4"/>
  <c r="I502" i="4" s="1"/>
  <c r="B502" i="4"/>
  <c r="J502" i="4" s="1"/>
  <c r="AB501" i="4"/>
  <c r="Y501" i="4"/>
  <c r="T501" i="4"/>
  <c r="R501" i="4"/>
  <c r="O501" i="4"/>
  <c r="G501" i="4"/>
  <c r="I501" i="4" s="1"/>
  <c r="B501" i="4"/>
  <c r="AB500" i="4"/>
  <c r="Y500" i="4"/>
  <c r="T500" i="4"/>
  <c r="R500" i="4"/>
  <c r="P500" i="4"/>
  <c r="O500" i="4"/>
  <c r="G500" i="4"/>
  <c r="I500" i="4" s="1"/>
  <c r="B500" i="4"/>
  <c r="J500" i="4" s="1"/>
  <c r="AB499" i="4"/>
  <c r="Y499" i="4"/>
  <c r="T499" i="4"/>
  <c r="R499" i="4"/>
  <c r="M499" i="4"/>
  <c r="O499" i="4" s="1"/>
  <c r="G499" i="4"/>
  <c r="I499" i="4" s="1"/>
  <c r="B499" i="4"/>
  <c r="J499" i="4" s="1"/>
  <c r="AB498" i="4"/>
  <c r="Y498" i="4"/>
  <c r="T498" i="4"/>
  <c r="R498" i="4"/>
  <c r="O498" i="4"/>
  <c r="G498" i="4"/>
  <c r="I498" i="4" s="1"/>
  <c r="B498" i="4"/>
  <c r="J498" i="4" s="1"/>
  <c r="AB497" i="4"/>
  <c r="Y497" i="4"/>
  <c r="T497" i="4"/>
  <c r="R497" i="4"/>
  <c r="P497" i="4"/>
  <c r="O497" i="4"/>
  <c r="G497" i="4"/>
  <c r="I497" i="4" s="1"/>
  <c r="B497" i="4"/>
  <c r="J497" i="4" s="1"/>
  <c r="AB496" i="4"/>
  <c r="Y496" i="4"/>
  <c r="T496" i="4"/>
  <c r="R496" i="4"/>
  <c r="O496" i="4"/>
  <c r="G496" i="4"/>
  <c r="I496" i="4" s="1"/>
  <c r="B496" i="4"/>
  <c r="J496" i="4" s="1"/>
  <c r="AB495" i="4"/>
  <c r="Y495" i="4"/>
  <c r="T495" i="4"/>
  <c r="R495" i="4"/>
  <c r="O495" i="4"/>
  <c r="G495" i="4"/>
  <c r="I495" i="4" s="1"/>
  <c r="B495" i="4"/>
  <c r="AB494" i="4"/>
  <c r="Y494" i="4"/>
  <c r="T494" i="4"/>
  <c r="R494" i="4"/>
  <c r="P494" i="4"/>
  <c r="O494" i="4"/>
  <c r="G494" i="4"/>
  <c r="I494" i="4" s="1"/>
  <c r="B494" i="4"/>
  <c r="J494" i="4" s="1"/>
  <c r="AB493" i="4"/>
  <c r="Y493" i="4"/>
  <c r="T493" i="4"/>
  <c r="R493" i="4"/>
  <c r="O493" i="4"/>
  <c r="G493" i="4"/>
  <c r="I493" i="4" s="1"/>
  <c r="B493" i="4"/>
  <c r="J493" i="4" s="1"/>
  <c r="AB492" i="4"/>
  <c r="Y492" i="4"/>
  <c r="T492" i="4"/>
  <c r="R492" i="4"/>
  <c r="O492" i="4"/>
  <c r="G492" i="4"/>
  <c r="I492" i="4" s="1"/>
  <c r="B492" i="4"/>
  <c r="J492" i="4" s="1"/>
  <c r="AB491" i="4"/>
  <c r="Y491" i="4"/>
  <c r="T491" i="4"/>
  <c r="R491" i="4"/>
  <c r="P491" i="4"/>
  <c r="O491" i="4"/>
  <c r="G491" i="4"/>
  <c r="I491" i="4" s="1"/>
  <c r="B491" i="4"/>
  <c r="J491" i="4" s="1"/>
  <c r="AB490" i="4"/>
  <c r="Y490" i="4"/>
  <c r="T490" i="4"/>
  <c r="R490" i="4"/>
  <c r="O490" i="4"/>
  <c r="G490" i="4"/>
  <c r="I490" i="4" s="1"/>
  <c r="B490" i="4"/>
  <c r="J490" i="4" s="1"/>
  <c r="AB489" i="4"/>
  <c r="Y489" i="4"/>
  <c r="T489" i="4"/>
  <c r="R489" i="4"/>
  <c r="O489" i="4"/>
  <c r="G489" i="4"/>
  <c r="I489" i="4" s="1"/>
  <c r="B489" i="4"/>
  <c r="AB488" i="4"/>
  <c r="Y488" i="4"/>
  <c r="T488" i="4"/>
  <c r="R488" i="4"/>
  <c r="P488" i="4"/>
  <c r="O488" i="4"/>
  <c r="G488" i="4"/>
  <c r="I488" i="4" s="1"/>
  <c r="B488" i="4"/>
  <c r="AB487" i="4"/>
  <c r="Y487" i="4"/>
  <c r="T487" i="4"/>
  <c r="R487" i="4"/>
  <c r="O487" i="4"/>
  <c r="G487" i="4"/>
  <c r="I487" i="4" s="1"/>
  <c r="B487" i="4"/>
  <c r="J487" i="4" s="1"/>
  <c r="AB486" i="4"/>
  <c r="Y486" i="4"/>
  <c r="T486" i="4"/>
  <c r="R486" i="4"/>
  <c r="O486" i="4"/>
  <c r="G486" i="4"/>
  <c r="I486" i="4" s="1"/>
  <c r="B486" i="4"/>
  <c r="J486" i="4" s="1"/>
  <c r="AB485" i="4"/>
  <c r="Y485" i="4"/>
  <c r="T485" i="4"/>
  <c r="R485" i="4"/>
  <c r="P485" i="4"/>
  <c r="O485" i="4"/>
  <c r="G485" i="4"/>
  <c r="I485" i="4" s="1"/>
  <c r="B485" i="4"/>
  <c r="J485" i="4" s="1"/>
  <c r="AB484" i="4"/>
  <c r="Y484" i="4"/>
  <c r="T484" i="4"/>
  <c r="R484" i="4"/>
  <c r="O484" i="4"/>
  <c r="G484" i="4"/>
  <c r="I484" i="4" s="1"/>
  <c r="B484" i="4"/>
  <c r="J484" i="4" s="1"/>
  <c r="O483" i="4"/>
  <c r="AB483" i="4"/>
  <c r="Y483" i="4"/>
  <c r="T483" i="4"/>
  <c r="R483" i="4"/>
  <c r="P483" i="4"/>
  <c r="G483" i="4"/>
  <c r="I483" i="4" s="1"/>
  <c r="B483" i="4"/>
  <c r="L2" i="40"/>
  <c r="M2" i="40"/>
  <c r="N2" i="40"/>
  <c r="O2" i="40"/>
  <c r="P2" i="40"/>
  <c r="Q2" i="40"/>
  <c r="O472" i="4"/>
  <c r="N459" i="4"/>
  <c r="P453" i="4"/>
  <c r="N447" i="4"/>
  <c r="AB482" i="4"/>
  <c r="Y482" i="4"/>
  <c r="T482" i="4"/>
  <c r="R482" i="4"/>
  <c r="X482" i="4"/>
  <c r="G482" i="4"/>
  <c r="I482" i="4" s="1"/>
  <c r="B482" i="4"/>
  <c r="J482" i="4" s="1"/>
  <c r="AB481" i="4"/>
  <c r="Y481" i="4"/>
  <c r="T481" i="4"/>
  <c r="R481" i="4"/>
  <c r="X481" i="4"/>
  <c r="G481" i="4"/>
  <c r="I481" i="4" s="1"/>
  <c r="B481" i="4"/>
  <c r="J481" i="4" s="1"/>
  <c r="AB480" i="4"/>
  <c r="Y480" i="4"/>
  <c r="T480" i="4"/>
  <c r="R480" i="4"/>
  <c r="X480" i="4"/>
  <c r="G480" i="4"/>
  <c r="I480" i="4" s="1"/>
  <c r="B480" i="4"/>
  <c r="J480" i="4" s="1"/>
  <c r="AB479" i="4"/>
  <c r="Y479" i="4"/>
  <c r="T479" i="4"/>
  <c r="R479" i="4"/>
  <c r="X479" i="4"/>
  <c r="G479" i="4"/>
  <c r="I479" i="4" s="1"/>
  <c r="B479" i="4"/>
  <c r="J479" i="4" s="1"/>
  <c r="AB478" i="4"/>
  <c r="Y478" i="4"/>
  <c r="T478" i="4"/>
  <c r="R478" i="4"/>
  <c r="X478" i="4"/>
  <c r="G478" i="4"/>
  <c r="I478" i="4" s="1"/>
  <c r="B478" i="4"/>
  <c r="J478" i="4" s="1"/>
  <c r="AB477" i="4"/>
  <c r="Y477" i="4"/>
  <c r="T477" i="4"/>
  <c r="R477" i="4"/>
  <c r="X477" i="4"/>
  <c r="G477" i="4"/>
  <c r="I477" i="4" s="1"/>
  <c r="B477" i="4"/>
  <c r="J477" i="4" s="1"/>
  <c r="AB476" i="4"/>
  <c r="Y476" i="4"/>
  <c r="X476" i="4"/>
  <c r="T476" i="4"/>
  <c r="P476" i="4"/>
  <c r="O476" i="4"/>
  <c r="N476" i="4"/>
  <c r="G476" i="4"/>
  <c r="I476" i="4" s="1"/>
  <c r="B476" i="4"/>
  <c r="J476" i="4" s="1"/>
  <c r="AB475" i="4"/>
  <c r="Y475" i="4"/>
  <c r="T475" i="4"/>
  <c r="R475" i="4"/>
  <c r="O475" i="4"/>
  <c r="N475" i="4"/>
  <c r="P475" i="4"/>
  <c r="G475" i="4"/>
  <c r="I475" i="4" s="1"/>
  <c r="B475" i="4"/>
  <c r="AB474" i="4"/>
  <c r="Y474" i="4"/>
  <c r="T474" i="4"/>
  <c r="R474" i="4"/>
  <c r="O474" i="4"/>
  <c r="P474" i="4"/>
  <c r="G474" i="4"/>
  <c r="I474" i="4" s="1"/>
  <c r="B474" i="4"/>
  <c r="AB473" i="4"/>
  <c r="Y473" i="4"/>
  <c r="B473" i="4"/>
  <c r="AB472" i="4"/>
  <c r="Y472" i="4"/>
  <c r="T472" i="4"/>
  <c r="R472" i="4"/>
  <c r="P472" i="4"/>
  <c r="G472" i="4"/>
  <c r="I472" i="4" s="1"/>
  <c r="B472" i="4"/>
  <c r="AB471" i="4"/>
  <c r="Y471" i="4"/>
  <c r="X471" i="4"/>
  <c r="T471" i="4"/>
  <c r="R471" i="4"/>
  <c r="P471" i="4"/>
  <c r="O471" i="4"/>
  <c r="N471" i="4"/>
  <c r="G471" i="4"/>
  <c r="I471" i="4" s="1"/>
  <c r="B471" i="4"/>
  <c r="AB470" i="4"/>
  <c r="Y470" i="4"/>
  <c r="T470" i="4"/>
  <c r="R470" i="4"/>
  <c r="P470" i="4"/>
  <c r="N470" i="4"/>
  <c r="O470" i="4"/>
  <c r="G470" i="4"/>
  <c r="I470" i="4" s="1"/>
  <c r="B470" i="4"/>
  <c r="AB469" i="4"/>
  <c r="Y469" i="4"/>
  <c r="T469" i="4"/>
  <c r="R469" i="4"/>
  <c r="N469" i="4"/>
  <c r="G469" i="4"/>
  <c r="I469" i="4" s="1"/>
  <c r="B469" i="4"/>
  <c r="AB468" i="4"/>
  <c r="Y468" i="4"/>
  <c r="T468" i="4"/>
  <c r="R468" i="4"/>
  <c r="P468" i="4"/>
  <c r="O468" i="4"/>
  <c r="N468" i="4"/>
  <c r="X468" i="4"/>
  <c r="G468" i="4"/>
  <c r="I468" i="4" s="1"/>
  <c r="B468" i="4"/>
  <c r="AB467" i="4"/>
  <c r="Y467" i="4"/>
  <c r="T467" i="4"/>
  <c r="R467" i="4"/>
  <c r="P467" i="4"/>
  <c r="G467" i="4"/>
  <c r="I467" i="4" s="1"/>
  <c r="B467" i="4"/>
  <c r="AB466" i="4"/>
  <c r="Y466" i="4"/>
  <c r="X466" i="4"/>
  <c r="T466" i="4"/>
  <c r="R466" i="4"/>
  <c r="P466" i="4"/>
  <c r="O466" i="4"/>
  <c r="N466" i="4"/>
  <c r="G466" i="4"/>
  <c r="I466" i="4" s="1"/>
  <c r="B466" i="4"/>
  <c r="AB465" i="4"/>
  <c r="Y465" i="4"/>
  <c r="T465" i="4"/>
  <c r="R465" i="4"/>
  <c r="N465" i="4"/>
  <c r="G465" i="4"/>
  <c r="I465" i="4" s="1"/>
  <c r="B465" i="4"/>
  <c r="AB464" i="4"/>
  <c r="Y464" i="4"/>
  <c r="T464" i="4"/>
  <c r="R464" i="4"/>
  <c r="N464" i="4"/>
  <c r="G464" i="4"/>
  <c r="I464" i="4" s="1"/>
  <c r="B464" i="4"/>
  <c r="AB463" i="4"/>
  <c r="Y463" i="4"/>
  <c r="T463" i="4"/>
  <c r="R463" i="4"/>
  <c r="N463" i="4"/>
  <c r="G463" i="4"/>
  <c r="I463" i="4" s="1"/>
  <c r="B463" i="4"/>
  <c r="AB462" i="4"/>
  <c r="Y462" i="4"/>
  <c r="T462" i="4"/>
  <c r="R462" i="4"/>
  <c r="N462" i="4"/>
  <c r="G462" i="4"/>
  <c r="I462" i="4" s="1"/>
  <c r="B462" i="4"/>
  <c r="AB461" i="4"/>
  <c r="Y461" i="4"/>
  <c r="X461" i="4"/>
  <c r="T461" i="4"/>
  <c r="R461" i="4"/>
  <c r="P461" i="4"/>
  <c r="O461" i="4"/>
  <c r="N461" i="4"/>
  <c r="G461" i="4"/>
  <c r="I461" i="4" s="1"/>
  <c r="B461" i="4"/>
  <c r="J461" i="4" s="1"/>
  <c r="AB460" i="4"/>
  <c r="Y460" i="4"/>
  <c r="X460" i="4"/>
  <c r="T460" i="4"/>
  <c r="R460" i="4"/>
  <c r="P460" i="4"/>
  <c r="O460" i="4"/>
  <c r="N460" i="4"/>
  <c r="G460" i="4"/>
  <c r="I460" i="4" s="1"/>
  <c r="B460" i="4"/>
  <c r="J460" i="4" s="1"/>
  <c r="AB459" i="4"/>
  <c r="Y459" i="4"/>
  <c r="X459" i="4"/>
  <c r="T459" i="4"/>
  <c r="R459" i="4"/>
  <c r="O459" i="4"/>
  <c r="G459" i="4"/>
  <c r="I459" i="4" s="1"/>
  <c r="B459" i="4"/>
  <c r="J459" i="4" s="1"/>
  <c r="AB458" i="4"/>
  <c r="Y458" i="4"/>
  <c r="X458" i="4"/>
  <c r="T458" i="4"/>
  <c r="R458" i="4"/>
  <c r="P458" i="4"/>
  <c r="O458" i="4"/>
  <c r="N458" i="4"/>
  <c r="G458" i="4"/>
  <c r="I458" i="4" s="1"/>
  <c r="B458" i="4"/>
  <c r="J458" i="4" s="1"/>
  <c r="AB457" i="4"/>
  <c r="Y457" i="4"/>
  <c r="X457" i="4"/>
  <c r="T457" i="4"/>
  <c r="R457" i="4"/>
  <c r="P457" i="4"/>
  <c r="O457" i="4"/>
  <c r="N457" i="4"/>
  <c r="G457" i="4"/>
  <c r="I457" i="4" s="1"/>
  <c r="B457" i="4"/>
  <c r="AB456" i="4"/>
  <c r="Y456" i="4"/>
  <c r="X456" i="4"/>
  <c r="T456" i="4"/>
  <c r="R456" i="4"/>
  <c r="P456" i="4"/>
  <c r="O456" i="4"/>
  <c r="N456" i="4"/>
  <c r="G456" i="4"/>
  <c r="I456" i="4" s="1"/>
  <c r="B456" i="4"/>
  <c r="AB455" i="4"/>
  <c r="Y455" i="4"/>
  <c r="X455" i="4"/>
  <c r="T455" i="4"/>
  <c r="R455" i="4"/>
  <c r="P455" i="4"/>
  <c r="O455" i="4"/>
  <c r="N455" i="4"/>
  <c r="G455" i="4"/>
  <c r="I455" i="4" s="1"/>
  <c r="B455" i="4"/>
  <c r="J455" i="4" s="1"/>
  <c r="AB454" i="4"/>
  <c r="Y454" i="4"/>
  <c r="X454" i="4"/>
  <c r="T454" i="4"/>
  <c r="R454" i="4"/>
  <c r="P454" i="4"/>
  <c r="O454" i="4"/>
  <c r="N454" i="4"/>
  <c r="G454" i="4"/>
  <c r="I454" i="4" s="1"/>
  <c r="B454" i="4"/>
  <c r="J454" i="4" s="1"/>
  <c r="AB453" i="4"/>
  <c r="Y453" i="4"/>
  <c r="T453" i="4"/>
  <c r="R453" i="4"/>
  <c r="O453" i="4"/>
  <c r="N453" i="4"/>
  <c r="G453" i="4"/>
  <c r="I453" i="4" s="1"/>
  <c r="B453" i="4"/>
  <c r="J453" i="4" s="1"/>
  <c r="AB452" i="4"/>
  <c r="Y452" i="4"/>
  <c r="X452" i="4"/>
  <c r="T452" i="4"/>
  <c r="R452" i="4"/>
  <c r="P452" i="4"/>
  <c r="O452" i="4"/>
  <c r="N452" i="4"/>
  <c r="G452" i="4"/>
  <c r="I452" i="4" s="1"/>
  <c r="B452" i="4"/>
  <c r="J452" i="4" s="1"/>
  <c r="AB451" i="4"/>
  <c r="Y451" i="4"/>
  <c r="X451" i="4"/>
  <c r="T451" i="4"/>
  <c r="R451" i="4"/>
  <c r="P451" i="4"/>
  <c r="O451" i="4"/>
  <c r="N451" i="4"/>
  <c r="G451" i="4"/>
  <c r="I451" i="4" s="1"/>
  <c r="B451" i="4"/>
  <c r="AB450" i="4"/>
  <c r="Y450" i="4"/>
  <c r="X450" i="4"/>
  <c r="T450" i="4"/>
  <c r="R450" i="4"/>
  <c r="P450" i="4"/>
  <c r="O450" i="4"/>
  <c r="N450" i="4"/>
  <c r="G450" i="4"/>
  <c r="I450" i="4" s="1"/>
  <c r="B450" i="4"/>
  <c r="AB449" i="4"/>
  <c r="Y449" i="4"/>
  <c r="X449" i="4"/>
  <c r="B449" i="4"/>
  <c r="AB448" i="4"/>
  <c r="Y448" i="4"/>
  <c r="X448" i="4"/>
  <c r="T448" i="4"/>
  <c r="R448" i="4"/>
  <c r="P448" i="4"/>
  <c r="O448" i="4"/>
  <c r="N448" i="4"/>
  <c r="G448" i="4"/>
  <c r="I448" i="4" s="1"/>
  <c r="B448" i="4"/>
  <c r="AB447" i="4"/>
  <c r="Y447" i="4"/>
  <c r="X447" i="4"/>
  <c r="T447" i="4"/>
  <c r="R447" i="4"/>
  <c r="P447" i="4"/>
  <c r="O447" i="4"/>
  <c r="G447" i="4"/>
  <c r="I447" i="4" s="1"/>
  <c r="B447" i="4"/>
  <c r="J447" i="4" s="1"/>
  <c r="AB446" i="4"/>
  <c r="Y446" i="4"/>
  <c r="X446" i="4"/>
  <c r="T446" i="4"/>
  <c r="R446" i="4"/>
  <c r="P446" i="4"/>
  <c r="O446" i="4"/>
  <c r="N446" i="4"/>
  <c r="G446" i="4"/>
  <c r="I446" i="4" s="1"/>
  <c r="B446" i="4"/>
  <c r="J446" i="4" s="1"/>
  <c r="AB445" i="4"/>
  <c r="Y445" i="4"/>
  <c r="X445" i="4"/>
  <c r="T445" i="4"/>
  <c r="R445" i="4"/>
  <c r="P445" i="4"/>
  <c r="O445" i="4"/>
  <c r="N445" i="4"/>
  <c r="G445" i="4"/>
  <c r="I445" i="4" s="1"/>
  <c r="B445" i="4"/>
  <c r="J445" i="4" s="1"/>
  <c r="AB444" i="4"/>
  <c r="Y444" i="4"/>
  <c r="X444" i="4"/>
  <c r="T444" i="4"/>
  <c r="R444" i="4"/>
  <c r="P444" i="4"/>
  <c r="O444" i="4"/>
  <c r="N444" i="4"/>
  <c r="G444" i="4"/>
  <c r="I444" i="4" s="1"/>
  <c r="B444" i="4"/>
  <c r="AB443" i="4"/>
  <c r="Y443" i="4"/>
  <c r="X443" i="4"/>
  <c r="T443" i="4"/>
  <c r="R443" i="4"/>
  <c r="P443" i="4"/>
  <c r="O443" i="4"/>
  <c r="N443" i="4"/>
  <c r="G443" i="4"/>
  <c r="I443" i="4" s="1"/>
  <c r="AB442" i="4"/>
  <c r="Y442" i="4"/>
  <c r="T442" i="4"/>
  <c r="R442" i="4"/>
  <c r="M442" i="4"/>
  <c r="O442" i="4" s="1"/>
  <c r="G442" i="4"/>
  <c r="I442" i="4" s="1"/>
  <c r="AB441" i="4"/>
  <c r="Y441" i="4"/>
  <c r="T441" i="4"/>
  <c r="R441" i="4"/>
  <c r="M441" i="4"/>
  <c r="P441" i="4" s="1"/>
  <c r="G441" i="4"/>
  <c r="I441" i="4" s="1"/>
  <c r="AB440" i="4"/>
  <c r="Y440" i="4"/>
  <c r="T440" i="4"/>
  <c r="R440" i="4"/>
  <c r="M440" i="4"/>
  <c r="G440" i="4"/>
  <c r="I440" i="4" s="1"/>
  <c r="AB439" i="4"/>
  <c r="Y439" i="4"/>
  <c r="T439" i="4"/>
  <c r="R439" i="4"/>
  <c r="M439" i="4"/>
  <c r="N439" i="4" s="1"/>
  <c r="G439" i="4"/>
  <c r="I439" i="4" s="1"/>
  <c r="AB438" i="4"/>
  <c r="Y438" i="4"/>
  <c r="T438" i="4"/>
  <c r="R438" i="4"/>
  <c r="M438" i="4"/>
  <c r="N438" i="4" s="1"/>
  <c r="G438" i="4"/>
  <c r="I438" i="4" s="1"/>
  <c r="AB437" i="4"/>
  <c r="Y437" i="4"/>
  <c r="T437" i="4"/>
  <c r="R437" i="4"/>
  <c r="M437" i="4"/>
  <c r="G437" i="4"/>
  <c r="I437" i="4" s="1"/>
  <c r="AB436" i="4"/>
  <c r="Y436" i="4"/>
  <c r="T436" i="4"/>
  <c r="R436" i="4"/>
  <c r="G436" i="4"/>
  <c r="I436" i="4" s="1"/>
  <c r="AB435" i="4"/>
  <c r="Y435" i="4"/>
  <c r="T435" i="4"/>
  <c r="R435" i="4"/>
  <c r="M435" i="4"/>
  <c r="P435" i="4" s="1"/>
  <c r="G435" i="4"/>
  <c r="I435" i="4" s="1"/>
  <c r="AB434" i="4"/>
  <c r="Y434" i="4"/>
  <c r="T434" i="4"/>
  <c r="R434" i="4"/>
  <c r="M434" i="4"/>
  <c r="N434" i="4" s="1"/>
  <c r="G434" i="4"/>
  <c r="I434" i="4" s="1"/>
  <c r="AB433" i="4"/>
  <c r="Y433" i="4"/>
  <c r="T433" i="4"/>
  <c r="R433" i="4"/>
  <c r="M433" i="4"/>
  <c r="N433" i="4" s="1"/>
  <c r="G433" i="4"/>
  <c r="I433" i="4" s="1"/>
  <c r="AB432" i="4"/>
  <c r="Y432" i="4"/>
  <c r="T432" i="4"/>
  <c r="R432" i="4"/>
  <c r="G432" i="4"/>
  <c r="I432" i="4" s="1"/>
  <c r="AB431" i="4"/>
  <c r="Y431" i="4"/>
  <c r="T431" i="4"/>
  <c r="R431" i="4"/>
  <c r="P431" i="4"/>
  <c r="O431" i="4"/>
  <c r="N431" i="4"/>
  <c r="G431" i="4"/>
  <c r="I431" i="4" s="1"/>
  <c r="AB430" i="4"/>
  <c r="Y430" i="4"/>
  <c r="T430" i="4"/>
  <c r="R430" i="4"/>
  <c r="M430" i="4"/>
  <c r="P430" i="4" s="1"/>
  <c r="G430" i="4"/>
  <c r="I430" i="4" s="1"/>
  <c r="AB429" i="4"/>
  <c r="Y429" i="4"/>
  <c r="T429" i="4"/>
  <c r="R429" i="4"/>
  <c r="M429" i="4"/>
  <c r="G429" i="4"/>
  <c r="I429" i="4" s="1"/>
  <c r="AB428" i="4"/>
  <c r="Y428" i="4"/>
  <c r="T428" i="4"/>
  <c r="R428" i="4"/>
  <c r="M428" i="4"/>
  <c r="N428" i="4" s="1"/>
  <c r="G428" i="4"/>
  <c r="I428" i="4" s="1"/>
  <c r="AB427" i="4"/>
  <c r="Y427" i="4"/>
  <c r="T427" i="4"/>
  <c r="R427" i="4"/>
  <c r="M427" i="4"/>
  <c r="G427" i="4"/>
  <c r="I427" i="4" s="1"/>
  <c r="AB426" i="4"/>
  <c r="Y426" i="4"/>
  <c r="T426" i="4"/>
  <c r="R426" i="4"/>
  <c r="X426" i="4"/>
  <c r="G426" i="4"/>
  <c r="I426" i="4" s="1"/>
  <c r="AB425" i="4"/>
  <c r="Y425" i="4"/>
  <c r="T425" i="4"/>
  <c r="R425" i="4"/>
  <c r="M425" i="4"/>
  <c r="P425" i="4" s="1"/>
  <c r="G425" i="4"/>
  <c r="I425" i="4" s="1"/>
  <c r="AB424" i="4"/>
  <c r="Y424" i="4"/>
  <c r="T424" i="4"/>
  <c r="R424" i="4"/>
  <c r="M424" i="4"/>
  <c r="N424" i="4" s="1"/>
  <c r="G424" i="4"/>
  <c r="I424" i="4" s="1"/>
  <c r="AB423" i="4"/>
  <c r="Y423" i="4"/>
  <c r="T423" i="4"/>
  <c r="R423" i="4"/>
  <c r="M423" i="4"/>
  <c r="P423" i="4" s="1"/>
  <c r="G423" i="4"/>
  <c r="I423" i="4" s="1"/>
  <c r="AB422" i="4"/>
  <c r="Y422" i="4"/>
  <c r="T422" i="4"/>
  <c r="R422" i="4"/>
  <c r="M422" i="4"/>
  <c r="N422" i="4" s="1"/>
  <c r="G422" i="4"/>
  <c r="I422" i="4" s="1"/>
  <c r="AB421" i="4"/>
  <c r="Y421" i="4"/>
  <c r="T421" i="4"/>
  <c r="R421" i="4"/>
  <c r="G421" i="4"/>
  <c r="I421" i="4" s="1"/>
  <c r="AB420" i="4"/>
  <c r="Y420" i="4"/>
  <c r="T420" i="4"/>
  <c r="R420" i="4"/>
  <c r="P420" i="4"/>
  <c r="O420" i="4"/>
  <c r="N420" i="4"/>
  <c r="G420" i="4"/>
  <c r="I420" i="4" s="1"/>
  <c r="AB419" i="4"/>
  <c r="Y419" i="4"/>
  <c r="T419" i="4"/>
  <c r="R419" i="4"/>
  <c r="P419" i="4"/>
  <c r="O419" i="4"/>
  <c r="N419" i="4"/>
  <c r="G419" i="4"/>
  <c r="I419" i="4" s="1"/>
  <c r="Y418" i="4"/>
  <c r="AB418" i="4"/>
  <c r="R418" i="4"/>
  <c r="T418" i="4"/>
  <c r="G418" i="4"/>
  <c r="I418" i="4" s="1"/>
  <c r="B418" i="4"/>
  <c r="J418" i="4" s="1"/>
  <c r="B419" i="4"/>
  <c r="J419" i="4" s="1"/>
  <c r="B420" i="4"/>
  <c r="J420" i="4" s="1"/>
  <c r="B421" i="4"/>
  <c r="J421" i="4" s="1"/>
  <c r="B422" i="4"/>
  <c r="J422" i="4" s="1"/>
  <c r="B423" i="4"/>
  <c r="J423" i="4" s="1"/>
  <c r="B424" i="4"/>
  <c r="J424" i="4" s="1"/>
  <c r="B425" i="4"/>
  <c r="J425" i="4" s="1"/>
  <c r="B426" i="4"/>
  <c r="B427" i="4"/>
  <c r="J427" i="4" s="1"/>
  <c r="B428" i="4"/>
  <c r="J428" i="4" s="1"/>
  <c r="B429" i="4"/>
  <c r="J429" i="4" s="1"/>
  <c r="B430" i="4"/>
  <c r="J430" i="4" s="1"/>
  <c r="B431" i="4"/>
  <c r="J431" i="4" s="1"/>
  <c r="B432" i="4"/>
  <c r="B433" i="4"/>
  <c r="J433" i="4" s="1"/>
  <c r="B434" i="4"/>
  <c r="J434" i="4" s="1"/>
  <c r="B435" i="4"/>
  <c r="J435" i="4" s="1"/>
  <c r="B436" i="4"/>
  <c r="J436" i="4" s="1"/>
  <c r="B437" i="4"/>
  <c r="J437" i="4" s="1"/>
  <c r="B438" i="4"/>
  <c r="J438" i="4" s="1"/>
  <c r="B439" i="4"/>
  <c r="J439" i="4" s="1"/>
  <c r="B440" i="4"/>
  <c r="B441" i="4"/>
  <c r="J441" i="4" s="1"/>
  <c r="B442" i="4"/>
  <c r="J442" i="4" s="1"/>
  <c r="B443" i="4"/>
  <c r="J443" i="4" s="1"/>
  <c r="X853" i="4" l="1"/>
  <c r="X906" i="4"/>
  <c r="X807" i="4"/>
  <c r="X734" i="4"/>
  <c r="X796" i="4"/>
  <c r="X687" i="4"/>
  <c r="X617" i="4"/>
  <c r="X672" i="4"/>
  <c r="Z561" i="4"/>
  <c r="X437" i="4"/>
  <c r="Z551" i="4"/>
  <c r="Z589" i="4"/>
  <c r="Z568" i="4"/>
  <c r="Z590" i="4"/>
  <c r="Z555" i="4"/>
  <c r="Z595" i="4"/>
  <c r="Z591" i="4"/>
  <c r="Z592" i="4"/>
  <c r="Z596" i="4"/>
  <c r="Z577" i="4"/>
  <c r="Z576" i="4"/>
  <c r="Z585" i="4"/>
  <c r="Z583" i="4"/>
  <c r="Z584" i="4"/>
  <c r="Z578" i="4"/>
  <c r="U577" i="4"/>
  <c r="U590" i="4"/>
  <c r="U553" i="4"/>
  <c r="K14" i="41" s="1"/>
  <c r="N429" i="4"/>
  <c r="X556" i="4"/>
  <c r="X565" i="4"/>
  <c r="U568" i="4"/>
  <c r="K22" i="41" s="1"/>
  <c r="S545" i="4"/>
  <c r="U584" i="4"/>
  <c r="Z563" i="4"/>
  <c r="Z570" i="4"/>
  <c r="Z557" i="4"/>
  <c r="Z554" i="4"/>
  <c r="U561" i="4"/>
  <c r="K12" i="41" s="1"/>
  <c r="Z571" i="4"/>
  <c r="Z549" i="4"/>
  <c r="Z564" i="4"/>
  <c r="Z553" i="4"/>
  <c r="Z559" i="4"/>
  <c r="Z552" i="4"/>
  <c r="U557" i="4"/>
  <c r="K11" i="41" s="1"/>
  <c r="Z562" i="4"/>
  <c r="U552" i="4"/>
  <c r="K5" i="41" s="1"/>
  <c r="U592" i="4"/>
  <c r="U591" i="4"/>
  <c r="U570" i="4"/>
  <c r="K31" i="41" s="1"/>
  <c r="U585" i="4"/>
  <c r="U555" i="4"/>
  <c r="K7" i="41" s="1"/>
  <c r="U564" i="4"/>
  <c r="K19" i="41" s="1"/>
  <c r="U549" i="4"/>
  <c r="K4" i="41" s="1"/>
  <c r="U596" i="4"/>
  <c r="U562" i="4"/>
  <c r="K20" i="41" s="1"/>
  <c r="U578" i="4"/>
  <c r="U563" i="4"/>
  <c r="K15" i="41" s="1"/>
  <c r="U551" i="4"/>
  <c r="K13" i="41" s="1"/>
  <c r="U595" i="4"/>
  <c r="K593" i="4"/>
  <c r="K2" i="20" s="1"/>
  <c r="U589" i="4"/>
  <c r="K567" i="4"/>
  <c r="U554" i="4"/>
  <c r="K9" i="41" s="1"/>
  <c r="K575" i="4"/>
  <c r="U576" i="4"/>
  <c r="K588" i="4"/>
  <c r="U571" i="4"/>
  <c r="K28" i="41" s="1"/>
  <c r="K572" i="4"/>
  <c r="K586" i="4"/>
  <c r="K550" i="4"/>
  <c r="K560" i="4"/>
  <c r="U583" i="4"/>
  <c r="K566" i="4"/>
  <c r="K569" i="4"/>
  <c r="K579" i="4"/>
  <c r="K587" i="4"/>
  <c r="K594" i="4"/>
  <c r="K548" i="4"/>
  <c r="K574" i="4"/>
  <c r="K558" i="4"/>
  <c r="K556" i="4"/>
  <c r="K580" i="4"/>
  <c r="K581" i="4"/>
  <c r="K573" i="4"/>
  <c r="U559" i="4"/>
  <c r="K17" i="41" s="1"/>
  <c r="K565" i="4"/>
  <c r="S543" i="4"/>
  <c r="S546" i="4"/>
  <c r="S531" i="4"/>
  <c r="S536" i="4"/>
  <c r="S538" i="4"/>
  <c r="S539" i="4"/>
  <c r="S541" i="4"/>
  <c r="S529" i="4"/>
  <c r="S537" i="4"/>
  <c r="S530" i="4"/>
  <c r="S533" i="4"/>
  <c r="S534" i="4"/>
  <c r="S540" i="4"/>
  <c r="S532" i="4"/>
  <c r="S535" i="4"/>
  <c r="S542" i="4"/>
  <c r="S544" i="4"/>
  <c r="Q546" i="4"/>
  <c r="Q538" i="4"/>
  <c r="K532" i="4"/>
  <c r="J2" i="20" s="1"/>
  <c r="S521" i="4"/>
  <c r="S527" i="4"/>
  <c r="S524" i="4"/>
  <c r="S525" i="4"/>
  <c r="S526" i="4"/>
  <c r="Q536" i="4"/>
  <c r="Q535" i="4"/>
  <c r="J546" i="4"/>
  <c r="K546" i="4" s="1"/>
  <c r="K441" i="4"/>
  <c r="S523" i="4"/>
  <c r="N423" i="4"/>
  <c r="S454" i="4"/>
  <c r="S520" i="4"/>
  <c r="S516" i="4"/>
  <c r="S522" i="4"/>
  <c r="P512" i="4"/>
  <c r="S519" i="4"/>
  <c r="P505" i="4"/>
  <c r="S469" i="4"/>
  <c r="K481" i="4"/>
  <c r="Q522" i="4"/>
  <c r="S517" i="4"/>
  <c r="Q519" i="4"/>
  <c r="Q465" i="4"/>
  <c r="S472" i="4"/>
  <c r="S475" i="4"/>
  <c r="S511" i="4"/>
  <c r="P520" i="4"/>
  <c r="Q521" i="4"/>
  <c r="Q533" i="4"/>
  <c r="Q489" i="4"/>
  <c r="P515" i="4"/>
  <c r="Q523" i="4"/>
  <c r="P526" i="4"/>
  <c r="Q527" i="4"/>
  <c r="Q542" i="4"/>
  <c r="Q476" i="4"/>
  <c r="J475" i="4"/>
  <c r="K475" i="4" s="1"/>
  <c r="S483" i="4"/>
  <c r="N505" i="4"/>
  <c r="P524" i="4"/>
  <c r="Q525" i="4"/>
  <c r="S518" i="4"/>
  <c r="Q518" i="4"/>
  <c r="Q516" i="4"/>
  <c r="S515" i="4"/>
  <c r="S514" i="4"/>
  <c r="Q514" i="4"/>
  <c r="S502" i="4"/>
  <c r="S513" i="4"/>
  <c r="Q513" i="4"/>
  <c r="S512" i="4"/>
  <c r="Q511" i="4"/>
  <c r="S510" i="4"/>
  <c r="Q510" i="4"/>
  <c r="S509" i="4"/>
  <c r="S508" i="4"/>
  <c r="S507" i="4"/>
  <c r="Q507" i="4"/>
  <c r="Q509" i="4"/>
  <c r="J509" i="4"/>
  <c r="K509" i="4" s="1"/>
  <c r="Q545" i="4"/>
  <c r="J545" i="4"/>
  <c r="K545" i="4" s="1"/>
  <c r="Q517" i="4"/>
  <c r="J517" i="4"/>
  <c r="K517" i="4" s="1"/>
  <c r="S494" i="4"/>
  <c r="S489" i="4"/>
  <c r="S496" i="4"/>
  <c r="J514" i="4"/>
  <c r="K514" i="4" s="1"/>
  <c r="Q543" i="4"/>
  <c r="J511" i="4"/>
  <c r="K511" i="4" s="1"/>
  <c r="Q532" i="4"/>
  <c r="Q534" i="4"/>
  <c r="Q537" i="4"/>
  <c r="Q539" i="4"/>
  <c r="S506" i="4"/>
  <c r="Q506" i="4"/>
  <c r="S505" i="4"/>
  <c r="S504" i="4"/>
  <c r="Q504" i="4"/>
  <c r="S503" i="4"/>
  <c r="Q503" i="4"/>
  <c r="S501" i="4"/>
  <c r="Q501" i="4"/>
  <c r="S500" i="4"/>
  <c r="S499" i="4"/>
  <c r="Q500" i="4"/>
  <c r="J523" i="4"/>
  <c r="K523" i="4" s="1"/>
  <c r="J501" i="4"/>
  <c r="K501" i="4" s="1"/>
  <c r="J522" i="4"/>
  <c r="K522" i="4" s="1"/>
  <c r="J519" i="4"/>
  <c r="K519" i="4" s="1"/>
  <c r="S492" i="4"/>
  <c r="S484" i="4"/>
  <c r="S495" i="4"/>
  <c r="S498" i="4"/>
  <c r="S485" i="4"/>
  <c r="S487" i="4"/>
  <c r="S490" i="4"/>
  <c r="S493" i="4"/>
  <c r="S497" i="4"/>
  <c r="S488" i="4"/>
  <c r="S491" i="4"/>
  <c r="Q498" i="4"/>
  <c r="Q495" i="4"/>
  <c r="Q497" i="4"/>
  <c r="Q492" i="4"/>
  <c r="Q491" i="4"/>
  <c r="Q486" i="4"/>
  <c r="S486" i="4"/>
  <c r="Q485" i="4"/>
  <c r="Q488" i="4"/>
  <c r="J488" i="4"/>
  <c r="K488" i="4" s="1"/>
  <c r="J489" i="4"/>
  <c r="K489" i="4" s="1"/>
  <c r="Q494" i="4"/>
  <c r="J495" i="4"/>
  <c r="K495" i="4" s="1"/>
  <c r="K487" i="4"/>
  <c r="K520" i="4"/>
  <c r="K490" i="4"/>
  <c r="K505" i="4"/>
  <c r="K493" i="4"/>
  <c r="K515" i="4"/>
  <c r="K496" i="4"/>
  <c r="K508" i="4"/>
  <c r="K512" i="4"/>
  <c r="K526" i="4"/>
  <c r="K499" i="4"/>
  <c r="K524" i="4"/>
  <c r="K484" i="4"/>
  <c r="K502" i="4"/>
  <c r="P503" i="4"/>
  <c r="J504" i="4"/>
  <c r="P506" i="4"/>
  <c r="J507" i="4"/>
  <c r="P509" i="4"/>
  <c r="J510" i="4"/>
  <c r="N512" i="4"/>
  <c r="J513" i="4"/>
  <c r="N515" i="4"/>
  <c r="J516" i="4"/>
  <c r="J518" i="4"/>
  <c r="N520" i="4"/>
  <c r="J521" i="4"/>
  <c r="N524" i="4"/>
  <c r="J525" i="4"/>
  <c r="N526" i="4"/>
  <c r="X526" i="4"/>
  <c r="J527" i="4"/>
  <c r="Q528" i="4"/>
  <c r="Q529" i="4"/>
  <c r="Q530" i="4"/>
  <c r="Q531" i="4"/>
  <c r="N484" i="4"/>
  <c r="X484" i="4"/>
  <c r="K486" i="4"/>
  <c r="N487" i="4"/>
  <c r="X487" i="4"/>
  <c r="N490" i="4"/>
  <c r="X490" i="4"/>
  <c r="K492" i="4"/>
  <c r="N493" i="4"/>
  <c r="X493" i="4"/>
  <c r="N496" i="4"/>
  <c r="X496" i="4"/>
  <c r="K498" i="4"/>
  <c r="N499" i="4"/>
  <c r="K540" i="4"/>
  <c r="K543" i="4"/>
  <c r="P484" i="4"/>
  <c r="P487" i="4"/>
  <c r="P490" i="4"/>
  <c r="P493" i="4"/>
  <c r="P496" i="4"/>
  <c r="P499" i="4"/>
  <c r="N510" i="4"/>
  <c r="Q512" i="4"/>
  <c r="N513" i="4"/>
  <c r="Q515" i="4"/>
  <c r="N516" i="4"/>
  <c r="N518" i="4"/>
  <c r="X518" i="4"/>
  <c r="Q520" i="4"/>
  <c r="N521" i="4"/>
  <c r="Q524" i="4"/>
  <c r="N525" i="4"/>
  <c r="Q526" i="4"/>
  <c r="N527" i="4"/>
  <c r="X527" i="4"/>
  <c r="K541" i="4"/>
  <c r="Q484" i="4"/>
  <c r="K485" i="4"/>
  <c r="N486" i="4"/>
  <c r="X486" i="4"/>
  <c r="Q487" i="4"/>
  <c r="N489" i="4"/>
  <c r="X489" i="4"/>
  <c r="Q490" i="4"/>
  <c r="K491" i="4"/>
  <c r="N492" i="4"/>
  <c r="X492" i="4"/>
  <c r="Q493" i="4"/>
  <c r="K494" i="4"/>
  <c r="N495" i="4"/>
  <c r="X495" i="4"/>
  <c r="Q496" i="4"/>
  <c r="K497" i="4"/>
  <c r="N498" i="4"/>
  <c r="X498" i="4"/>
  <c r="Q499" i="4"/>
  <c r="K500" i="4"/>
  <c r="N501" i="4"/>
  <c r="Q502" i="4"/>
  <c r="K503" i="4"/>
  <c r="N504" i="4"/>
  <c r="X504" i="4"/>
  <c r="Q505" i="4"/>
  <c r="K506" i="4"/>
  <c r="N507" i="4"/>
  <c r="Q508" i="4"/>
  <c r="P510" i="4"/>
  <c r="P513" i="4"/>
  <c r="P516" i="4"/>
  <c r="P518" i="4"/>
  <c r="P521" i="4"/>
  <c r="P525" i="4"/>
  <c r="P527" i="4"/>
  <c r="Z528" i="4"/>
  <c r="K529" i="4"/>
  <c r="K530" i="4"/>
  <c r="K531" i="4"/>
  <c r="K533" i="4"/>
  <c r="K534" i="4"/>
  <c r="K535" i="4"/>
  <c r="K536" i="4"/>
  <c r="K537" i="4"/>
  <c r="K538" i="4"/>
  <c r="K539" i="4"/>
  <c r="X540" i="4"/>
  <c r="P540" i="4"/>
  <c r="N540" i="4"/>
  <c r="X541" i="4"/>
  <c r="P541" i="4"/>
  <c r="O541" i="4"/>
  <c r="N541" i="4"/>
  <c r="K542" i="4"/>
  <c r="P486" i="4"/>
  <c r="P489" i="4"/>
  <c r="P492" i="4"/>
  <c r="P495" i="4"/>
  <c r="P498" i="4"/>
  <c r="P501" i="4"/>
  <c r="P504" i="4"/>
  <c r="P507" i="4"/>
  <c r="N511" i="4"/>
  <c r="N514" i="4"/>
  <c r="N517" i="4"/>
  <c r="N519" i="4"/>
  <c r="X519" i="4"/>
  <c r="N522" i="4"/>
  <c r="N523" i="4"/>
  <c r="X528" i="4"/>
  <c r="P528" i="4"/>
  <c r="N528" i="4"/>
  <c r="X529" i="4"/>
  <c r="P529" i="4"/>
  <c r="N529" i="4"/>
  <c r="X530" i="4"/>
  <c r="P530" i="4"/>
  <c r="N530" i="4"/>
  <c r="X531" i="4"/>
  <c r="P531" i="4"/>
  <c r="N531" i="4"/>
  <c r="X532" i="4"/>
  <c r="P532" i="4"/>
  <c r="N532" i="4"/>
  <c r="X533" i="4"/>
  <c r="P533" i="4"/>
  <c r="N533" i="4"/>
  <c r="X534" i="4"/>
  <c r="P534" i="4"/>
  <c r="N534" i="4"/>
  <c r="X535" i="4"/>
  <c r="P535" i="4"/>
  <c r="N535" i="4"/>
  <c r="X536" i="4"/>
  <c r="P536" i="4"/>
  <c r="N536" i="4"/>
  <c r="X537" i="4"/>
  <c r="P537" i="4"/>
  <c r="N537" i="4"/>
  <c r="X538" i="4"/>
  <c r="P538" i="4"/>
  <c r="N538" i="4"/>
  <c r="X539" i="4"/>
  <c r="P539" i="4"/>
  <c r="N539" i="4"/>
  <c r="O540" i="4"/>
  <c r="Q544" i="4"/>
  <c r="J544" i="4"/>
  <c r="N485" i="4"/>
  <c r="X485" i="4"/>
  <c r="N488" i="4"/>
  <c r="X488" i="4"/>
  <c r="N491" i="4"/>
  <c r="X491" i="4"/>
  <c r="N494" i="4"/>
  <c r="X494" i="4"/>
  <c r="N497" i="4"/>
  <c r="X497" i="4"/>
  <c r="N500" i="4"/>
  <c r="N503" i="4"/>
  <c r="N506" i="4"/>
  <c r="N509" i="4"/>
  <c r="X509" i="4"/>
  <c r="P511" i="4"/>
  <c r="P514" i="4"/>
  <c r="P517" i="4"/>
  <c r="P519" i="4"/>
  <c r="P522" i="4"/>
  <c r="P523" i="4"/>
  <c r="O528" i="4"/>
  <c r="O529" i="4"/>
  <c r="O530" i="4"/>
  <c r="O531" i="4"/>
  <c r="O532" i="4"/>
  <c r="O533" i="4"/>
  <c r="O534" i="4"/>
  <c r="O535" i="4"/>
  <c r="O536" i="4"/>
  <c r="O537" i="4"/>
  <c r="O538" i="4"/>
  <c r="O539" i="4"/>
  <c r="Q540" i="4"/>
  <c r="X546" i="4"/>
  <c r="P546" i="4"/>
  <c r="O546" i="4"/>
  <c r="X545" i="4"/>
  <c r="P545" i="4"/>
  <c r="O545" i="4"/>
  <c r="N546" i="4"/>
  <c r="X542" i="4"/>
  <c r="P542" i="4"/>
  <c r="X544" i="4"/>
  <c r="P544" i="4"/>
  <c r="O544" i="4"/>
  <c r="N545" i="4"/>
  <c r="Q541" i="4"/>
  <c r="N542" i="4"/>
  <c r="X543" i="4"/>
  <c r="P543" i="4"/>
  <c r="O543" i="4"/>
  <c r="N544" i="4"/>
  <c r="N543" i="4"/>
  <c r="X483" i="4"/>
  <c r="N483" i="4"/>
  <c r="Q483" i="4"/>
  <c r="J483" i="4"/>
  <c r="S463" i="4"/>
  <c r="S455" i="4"/>
  <c r="S448" i="4"/>
  <c r="S451" i="4"/>
  <c r="S457" i="4"/>
  <c r="S471" i="4"/>
  <c r="J472" i="4"/>
  <c r="K472" i="4" s="1"/>
  <c r="Q475" i="4"/>
  <c r="S474" i="4"/>
  <c r="S467" i="4"/>
  <c r="K482" i="4"/>
  <c r="J474" i="4"/>
  <c r="K474" i="4" s="1"/>
  <c r="Q460" i="4"/>
  <c r="K460" i="4"/>
  <c r="S444" i="4"/>
  <c r="S456" i="4"/>
  <c r="Q463" i="4"/>
  <c r="Q444" i="4"/>
  <c r="Q453" i="4"/>
  <c r="Q459" i="4"/>
  <c r="P459" i="4"/>
  <c r="X453" i="4"/>
  <c r="X472" i="4"/>
  <c r="N472" i="4"/>
  <c r="X467" i="4"/>
  <c r="O469" i="4"/>
  <c r="X473" i="4"/>
  <c r="N467" i="4"/>
  <c r="P469" i="4"/>
  <c r="X474" i="4"/>
  <c r="O467" i="4"/>
  <c r="N474" i="4"/>
  <c r="X475" i="4"/>
  <c r="X470" i="4"/>
  <c r="X469" i="4"/>
  <c r="Q447" i="4"/>
  <c r="J448" i="4"/>
  <c r="K448" i="4" s="1"/>
  <c r="S461" i="4"/>
  <c r="S464" i="4"/>
  <c r="S460" i="4"/>
  <c r="S465" i="4"/>
  <c r="Q472" i="4"/>
  <c r="Q474" i="4"/>
  <c r="S462" i="4"/>
  <c r="Q478" i="4"/>
  <c r="S478" i="4"/>
  <c r="Q452" i="4"/>
  <c r="S452" i="4"/>
  <c r="K454" i="4"/>
  <c r="K461" i="4"/>
  <c r="Q464" i="4"/>
  <c r="S468" i="4"/>
  <c r="K478" i="4"/>
  <c r="Q482" i="4"/>
  <c r="S482" i="4"/>
  <c r="Q479" i="4"/>
  <c r="S479" i="4"/>
  <c r="S450" i="4"/>
  <c r="K459" i="4"/>
  <c r="S466" i="4"/>
  <c r="K479" i="4"/>
  <c r="K445" i="4"/>
  <c r="Q446" i="4"/>
  <c r="S446" i="4"/>
  <c r="K446" i="4"/>
  <c r="K455" i="4"/>
  <c r="K476" i="4"/>
  <c r="Q477" i="4"/>
  <c r="S477" i="4"/>
  <c r="Q480" i="4"/>
  <c r="S480" i="4"/>
  <c r="Q454" i="4"/>
  <c r="Q458" i="4"/>
  <c r="S458" i="4"/>
  <c r="Q462" i="4"/>
  <c r="S470" i="4"/>
  <c r="K477" i="4"/>
  <c r="K480" i="4"/>
  <c r="Q481" i="4"/>
  <c r="S481" i="4"/>
  <c r="Q445" i="4"/>
  <c r="K447" i="4"/>
  <c r="S447" i="4"/>
  <c r="Q451" i="4"/>
  <c r="K453" i="4"/>
  <c r="S453" i="4"/>
  <c r="Q457" i="4"/>
  <c r="S459" i="4"/>
  <c r="O462" i="4"/>
  <c r="O463" i="4"/>
  <c r="O464" i="4"/>
  <c r="O465" i="4"/>
  <c r="Q471" i="4"/>
  <c r="S476" i="4"/>
  <c r="Q450" i="4"/>
  <c r="J451" i="4"/>
  <c r="K452" i="4"/>
  <c r="Q456" i="4"/>
  <c r="J457" i="4"/>
  <c r="K458" i="4"/>
  <c r="P462" i="4"/>
  <c r="X462" i="4"/>
  <c r="P463" i="4"/>
  <c r="X463" i="4"/>
  <c r="P464" i="4"/>
  <c r="X464" i="4"/>
  <c r="P465" i="4"/>
  <c r="X465" i="4"/>
  <c r="Q466" i="4"/>
  <c r="J467" i="4"/>
  <c r="Q467" i="4"/>
  <c r="J468" i="4"/>
  <c r="Q468" i="4"/>
  <c r="J469" i="4"/>
  <c r="Q469" i="4"/>
  <c r="J470" i="4"/>
  <c r="Q470" i="4"/>
  <c r="J471" i="4"/>
  <c r="N477" i="4"/>
  <c r="N478" i="4"/>
  <c r="N479" i="4"/>
  <c r="N480" i="4"/>
  <c r="N481" i="4"/>
  <c r="N482" i="4"/>
  <c r="J444" i="4"/>
  <c r="S445" i="4"/>
  <c r="J450" i="4"/>
  <c r="Q455" i="4"/>
  <c r="J456" i="4"/>
  <c r="Q461" i="4"/>
  <c r="J462" i="4"/>
  <c r="J463" i="4"/>
  <c r="J464" i="4"/>
  <c r="J465" i="4"/>
  <c r="J466" i="4"/>
  <c r="O477" i="4"/>
  <c r="O478" i="4"/>
  <c r="O479" i="4"/>
  <c r="O480" i="4"/>
  <c r="O481" i="4"/>
  <c r="O482" i="4"/>
  <c r="Q448" i="4"/>
  <c r="P477" i="4"/>
  <c r="P478" i="4"/>
  <c r="P479" i="4"/>
  <c r="P480" i="4"/>
  <c r="P481" i="4"/>
  <c r="P482" i="4"/>
  <c r="S441" i="4"/>
  <c r="O428" i="4"/>
  <c r="O424" i="4"/>
  <c r="O430" i="4"/>
  <c r="O434" i="4"/>
  <c r="S438" i="4"/>
  <c r="P434" i="4"/>
  <c r="P424" i="4"/>
  <c r="N435" i="4"/>
  <c r="N430" i="4"/>
  <c r="P442" i="4"/>
  <c r="Q422" i="4"/>
  <c r="Q425" i="4"/>
  <c r="S428" i="4"/>
  <c r="S431" i="4"/>
  <c r="O441" i="4"/>
  <c r="O422" i="4"/>
  <c r="O429" i="4"/>
  <c r="O435" i="4"/>
  <c r="P429" i="4"/>
  <c r="K431" i="4"/>
  <c r="K428" i="4"/>
  <c r="S422" i="4"/>
  <c r="S419" i="4"/>
  <c r="O423" i="4"/>
  <c r="N427" i="4"/>
  <c r="O438" i="4"/>
  <c r="O439" i="4"/>
  <c r="S442" i="4"/>
  <c r="S434" i="4"/>
  <c r="P439" i="4"/>
  <c r="S440" i="4"/>
  <c r="N425" i="4"/>
  <c r="X429" i="4"/>
  <c r="N442" i="4"/>
  <c r="Q420" i="4"/>
  <c r="O425" i="4"/>
  <c r="N441" i="4"/>
  <c r="S443" i="4"/>
  <c r="S430" i="4"/>
  <c r="S435" i="4"/>
  <c r="N437" i="4"/>
  <c r="K443" i="4"/>
  <c r="Q440" i="4"/>
  <c r="Q421" i="4"/>
  <c r="S424" i="4"/>
  <c r="S432" i="4"/>
  <c r="S433" i="4"/>
  <c r="S436" i="4"/>
  <c r="S423" i="4"/>
  <c r="S437" i="4"/>
  <c r="S439" i="4"/>
  <c r="J440" i="4"/>
  <c r="K440" i="4" s="1"/>
  <c r="S429" i="4"/>
  <c r="S426" i="4"/>
  <c r="S427" i="4"/>
  <c r="K438" i="4"/>
  <c r="K437" i="4"/>
  <c r="K436" i="4"/>
  <c r="Q436" i="4"/>
  <c r="K433" i="4"/>
  <c r="Q433" i="4"/>
  <c r="Q432" i="4"/>
  <c r="K429" i="4"/>
  <c r="Q427" i="4"/>
  <c r="K427" i="4"/>
  <c r="Q426" i="4"/>
  <c r="K425" i="4"/>
  <c r="S425" i="4"/>
  <c r="K423" i="4"/>
  <c r="K422" i="4"/>
  <c r="S421" i="4"/>
  <c r="K421" i="4"/>
  <c r="S420" i="4"/>
  <c r="K420" i="4"/>
  <c r="K419" i="4"/>
  <c r="Q418" i="4"/>
  <c r="S418" i="4"/>
  <c r="K418" i="4"/>
  <c r="K435" i="4"/>
  <c r="J432" i="4"/>
  <c r="K432" i="4" s="1"/>
  <c r="Q439" i="4"/>
  <c r="Q443" i="4"/>
  <c r="Q419" i="4"/>
  <c r="J426" i="4"/>
  <c r="K426" i="4" s="1"/>
  <c r="Q434" i="4"/>
  <c r="Q437" i="4"/>
  <c r="Q438" i="4"/>
  <c r="Q441" i="4"/>
  <c r="Q442" i="4"/>
  <c r="Q429" i="4"/>
  <c r="Q430" i="4"/>
  <c r="Q435" i="4"/>
  <c r="Q423" i="4"/>
  <c r="Q424" i="4"/>
  <c r="Q428" i="4"/>
  <c r="Q431" i="4"/>
  <c r="N421" i="4"/>
  <c r="P422" i="4"/>
  <c r="K424" i="4"/>
  <c r="N426" i="4"/>
  <c r="O427" i="4"/>
  <c r="P428" i="4"/>
  <c r="K430" i="4"/>
  <c r="N432" i="4"/>
  <c r="O433" i="4"/>
  <c r="K434" i="4"/>
  <c r="N436" i="4"/>
  <c r="O437" i="4"/>
  <c r="P438" i="4"/>
  <c r="K439" i="4"/>
  <c r="N440" i="4"/>
  <c r="K442" i="4"/>
  <c r="O421" i="4"/>
  <c r="O426" i="4"/>
  <c r="P427" i="4"/>
  <c r="O432" i="4"/>
  <c r="P433" i="4"/>
  <c r="O436" i="4"/>
  <c r="P437" i="4"/>
  <c r="O440" i="4"/>
  <c r="P421" i="4"/>
  <c r="P426" i="4"/>
  <c r="P432" i="4"/>
  <c r="P436" i="4"/>
  <c r="P440" i="4"/>
  <c r="O418" i="4"/>
  <c r="N418" i="4"/>
  <c r="P418" i="4"/>
  <c r="N414" i="4"/>
  <c r="N413" i="4"/>
  <c r="N412" i="4"/>
  <c r="X409" i="4"/>
  <c r="X408" i="4"/>
  <c r="N407" i="4"/>
  <c r="X406" i="4"/>
  <c r="N403" i="4"/>
  <c r="X402" i="4"/>
  <c r="N401" i="4"/>
  <c r="O400" i="4"/>
  <c r="N399" i="4"/>
  <c r="B398" i="4"/>
  <c r="G398" i="4"/>
  <c r="I398" i="4" s="1"/>
  <c r="N398" i="4"/>
  <c r="O398" i="4"/>
  <c r="P398" i="4"/>
  <c r="R398" i="4"/>
  <c r="T398" i="4"/>
  <c r="X398" i="4"/>
  <c r="Y398" i="4"/>
  <c r="AB398" i="4"/>
  <c r="B399" i="4"/>
  <c r="G399" i="4"/>
  <c r="I399" i="4" s="1"/>
  <c r="O399" i="4"/>
  <c r="P399" i="4"/>
  <c r="R399" i="4"/>
  <c r="T399" i="4"/>
  <c r="X399" i="4"/>
  <c r="Y399" i="4"/>
  <c r="AB399" i="4"/>
  <c r="B400" i="4"/>
  <c r="J400" i="4" s="1"/>
  <c r="G400" i="4"/>
  <c r="I400" i="4" s="1"/>
  <c r="R400" i="4"/>
  <c r="T400" i="4"/>
  <c r="Y400" i="4"/>
  <c r="AB400" i="4"/>
  <c r="B401" i="4"/>
  <c r="G401" i="4"/>
  <c r="I401" i="4" s="1"/>
  <c r="O401" i="4"/>
  <c r="P401" i="4"/>
  <c r="R401" i="4"/>
  <c r="T401" i="4"/>
  <c r="Y401" i="4"/>
  <c r="AB401" i="4"/>
  <c r="B402" i="4"/>
  <c r="G402" i="4"/>
  <c r="I402" i="4" s="1"/>
  <c r="R402" i="4"/>
  <c r="T402" i="4"/>
  <c r="Y402" i="4"/>
  <c r="AB402" i="4"/>
  <c r="B403" i="4"/>
  <c r="J403" i="4" s="1"/>
  <c r="G403" i="4"/>
  <c r="I403" i="4" s="1"/>
  <c r="R403" i="4"/>
  <c r="T403" i="4"/>
  <c r="Y403" i="4"/>
  <c r="AB403" i="4"/>
  <c r="B404" i="4"/>
  <c r="J404" i="4" s="1"/>
  <c r="G404" i="4"/>
  <c r="I404" i="4" s="1"/>
  <c r="N404" i="4"/>
  <c r="O404" i="4"/>
  <c r="P404" i="4"/>
  <c r="R404" i="4"/>
  <c r="T404" i="4"/>
  <c r="X404" i="4"/>
  <c r="Y404" i="4"/>
  <c r="AB404" i="4"/>
  <c r="B405" i="4"/>
  <c r="G405" i="4"/>
  <c r="I405" i="4" s="1"/>
  <c r="N405" i="4"/>
  <c r="O405" i="4"/>
  <c r="P405" i="4"/>
  <c r="R405" i="4"/>
  <c r="T405" i="4"/>
  <c r="X405" i="4"/>
  <c r="Y405" i="4"/>
  <c r="AB405" i="4"/>
  <c r="B406" i="4"/>
  <c r="J406" i="4" s="1"/>
  <c r="G406" i="4"/>
  <c r="I406" i="4" s="1"/>
  <c r="R406" i="4"/>
  <c r="T406" i="4"/>
  <c r="Y406" i="4"/>
  <c r="AB406" i="4"/>
  <c r="B407" i="4"/>
  <c r="J407" i="4" s="1"/>
  <c r="G407" i="4"/>
  <c r="I407" i="4" s="1"/>
  <c r="P407" i="4"/>
  <c r="R407" i="4"/>
  <c r="T407" i="4"/>
  <c r="Y407" i="4"/>
  <c r="AB407" i="4"/>
  <c r="B408" i="4"/>
  <c r="G408" i="4"/>
  <c r="I408" i="4" s="1"/>
  <c r="R408" i="4"/>
  <c r="T408" i="4"/>
  <c r="Y408" i="4"/>
  <c r="AB408" i="4"/>
  <c r="B409" i="4"/>
  <c r="J409" i="4" s="1"/>
  <c r="G409" i="4"/>
  <c r="I409" i="4" s="1"/>
  <c r="O409" i="4"/>
  <c r="R409" i="4"/>
  <c r="T409" i="4"/>
  <c r="Y409" i="4"/>
  <c r="AB409" i="4"/>
  <c r="B410" i="4"/>
  <c r="J410" i="4" s="1"/>
  <c r="G410" i="4"/>
  <c r="I410" i="4" s="1"/>
  <c r="N410" i="4"/>
  <c r="O410" i="4"/>
  <c r="P410" i="4"/>
  <c r="R410" i="4"/>
  <c r="T410" i="4"/>
  <c r="X410" i="4"/>
  <c r="Y410" i="4"/>
  <c r="AB410" i="4"/>
  <c r="B411" i="4"/>
  <c r="J411" i="4" s="1"/>
  <c r="G411" i="4"/>
  <c r="I411" i="4" s="1"/>
  <c r="N411" i="4"/>
  <c r="O411" i="4"/>
  <c r="P411" i="4"/>
  <c r="R411" i="4"/>
  <c r="T411" i="4"/>
  <c r="X411" i="4"/>
  <c r="Y411" i="4"/>
  <c r="AB411" i="4"/>
  <c r="B412" i="4"/>
  <c r="J412" i="4" s="1"/>
  <c r="G412" i="4"/>
  <c r="I412" i="4" s="1"/>
  <c r="R412" i="4"/>
  <c r="T412" i="4"/>
  <c r="X412" i="4"/>
  <c r="Y412" i="4"/>
  <c r="AB412" i="4"/>
  <c r="B413" i="4"/>
  <c r="J413" i="4" s="1"/>
  <c r="G413" i="4"/>
  <c r="I413" i="4" s="1"/>
  <c r="R413" i="4"/>
  <c r="T413" i="4"/>
  <c r="Y413" i="4"/>
  <c r="AB413" i="4"/>
  <c r="B414" i="4"/>
  <c r="G414" i="4"/>
  <c r="I414" i="4" s="1"/>
  <c r="R414" i="4"/>
  <c r="T414" i="4"/>
  <c r="Y414" i="4"/>
  <c r="AB414" i="4"/>
  <c r="B415" i="4"/>
  <c r="G415" i="4"/>
  <c r="I415" i="4" s="1"/>
  <c r="N415" i="4"/>
  <c r="O415" i="4"/>
  <c r="P415" i="4"/>
  <c r="R415" i="4"/>
  <c r="T415" i="4"/>
  <c r="X415" i="4"/>
  <c r="Y415" i="4"/>
  <c r="AB415" i="4"/>
  <c r="B416" i="4"/>
  <c r="J416" i="4" s="1"/>
  <c r="G416" i="4"/>
  <c r="I416" i="4" s="1"/>
  <c r="N416" i="4"/>
  <c r="O416" i="4"/>
  <c r="P416" i="4"/>
  <c r="R416" i="4"/>
  <c r="T416" i="4"/>
  <c r="X416" i="4"/>
  <c r="Y416" i="4"/>
  <c r="AB416" i="4"/>
  <c r="B417" i="4"/>
  <c r="J417" i="4" s="1"/>
  <c r="G417" i="4"/>
  <c r="I417" i="4" s="1"/>
  <c r="N417" i="4"/>
  <c r="O417" i="4"/>
  <c r="P417" i="4"/>
  <c r="R417" i="4"/>
  <c r="T417" i="4"/>
  <c r="X417" i="4"/>
  <c r="Y417" i="4"/>
  <c r="AB417" i="4"/>
  <c r="I2" i="20" l="1"/>
  <c r="U550" i="4"/>
  <c r="K3" i="41" s="1"/>
  <c r="Z529" i="4"/>
  <c r="Z594" i="4"/>
  <c r="Z593" i="4"/>
  <c r="Z581" i="4"/>
  <c r="Z588" i="4"/>
  <c r="Z580" i="4"/>
  <c r="Z587" i="4"/>
  <c r="Z579" i="4"/>
  <c r="Z586" i="4"/>
  <c r="Z575" i="4"/>
  <c r="Z574" i="4"/>
  <c r="Z573" i="4"/>
  <c r="V25" i="41" s="1"/>
  <c r="R25" i="41" s="1"/>
  <c r="U575" i="4"/>
  <c r="Z547" i="4"/>
  <c r="U581" i="4"/>
  <c r="Z566" i="4"/>
  <c r="Z565" i="4"/>
  <c r="Z556" i="4"/>
  <c r="Z567" i="4"/>
  <c r="Z558" i="4"/>
  <c r="Z560" i="4"/>
  <c r="Z572" i="4"/>
  <c r="Z548" i="4"/>
  <c r="Z569" i="4"/>
  <c r="U566" i="4"/>
  <c r="K18" i="41" s="1"/>
  <c r="Z550" i="4"/>
  <c r="U569" i="4"/>
  <c r="K26" i="41" s="1"/>
  <c r="U594" i="4"/>
  <c r="U573" i="4"/>
  <c r="K25" i="41" s="1"/>
  <c r="U587" i="4"/>
  <c r="U567" i="4"/>
  <c r="K27" i="41" s="1"/>
  <c r="U572" i="4"/>
  <c r="K29" i="41" s="1"/>
  <c r="U565" i="4"/>
  <c r="K24" i="41" s="1"/>
  <c r="U558" i="4"/>
  <c r="K6" i="41" s="1"/>
  <c r="U580" i="4"/>
  <c r="U574" i="4"/>
  <c r="K2" i="40" s="1"/>
  <c r="U579" i="4"/>
  <c r="U560" i="4"/>
  <c r="K10" i="41" s="1"/>
  <c r="U586" i="4"/>
  <c r="U588" i="4"/>
  <c r="U556" i="4"/>
  <c r="K8" i="41" s="1"/>
  <c r="U548" i="4"/>
  <c r="K2" i="41" s="1"/>
  <c r="U593" i="4"/>
  <c r="K2" i="8" s="1"/>
  <c r="Z481" i="4"/>
  <c r="Z431" i="4"/>
  <c r="Z441" i="4"/>
  <c r="Z511" i="4"/>
  <c r="Z532" i="4"/>
  <c r="Z542" i="4"/>
  <c r="Z535" i="4"/>
  <c r="Z543" i="4"/>
  <c r="Z536" i="4"/>
  <c r="Z530" i="4"/>
  <c r="Z545" i="4"/>
  <c r="Z539" i="4"/>
  <c r="Z534" i="4"/>
  <c r="Z540" i="4"/>
  <c r="Z538" i="4"/>
  <c r="Z533" i="4"/>
  <c r="Z541" i="4"/>
  <c r="Z546" i="4"/>
  <c r="Z537" i="4"/>
  <c r="Z531" i="4"/>
  <c r="U542" i="4"/>
  <c r="U546" i="4"/>
  <c r="U528" i="4"/>
  <c r="U539" i="4"/>
  <c r="U532" i="4"/>
  <c r="J2" i="8" s="1"/>
  <c r="U540" i="4"/>
  <c r="U535" i="4"/>
  <c r="U514" i="4"/>
  <c r="J15" i="41" s="1"/>
  <c r="Z426" i="4"/>
  <c r="Z421" i="4"/>
  <c r="Z433" i="4"/>
  <c r="Z443" i="4"/>
  <c r="U530" i="4"/>
  <c r="U543" i="4"/>
  <c r="U511" i="4"/>
  <c r="J12" i="41" s="1"/>
  <c r="U538" i="4"/>
  <c r="Z460" i="4"/>
  <c r="Z427" i="4"/>
  <c r="Z436" i="4"/>
  <c r="U485" i="4"/>
  <c r="U541" i="4"/>
  <c r="U503" i="4"/>
  <c r="J5" i="41" s="1"/>
  <c r="Z429" i="4"/>
  <c r="Z437" i="4"/>
  <c r="Z428" i="4"/>
  <c r="U455" i="4"/>
  <c r="Z432" i="4"/>
  <c r="Z420" i="4"/>
  <c r="Z482" i="4"/>
  <c r="U509" i="4"/>
  <c r="J8" i="41" s="1"/>
  <c r="U534" i="4"/>
  <c r="U529" i="4"/>
  <c r="U533" i="4"/>
  <c r="Z418" i="4"/>
  <c r="U448" i="4"/>
  <c r="I2" i="8" s="1"/>
  <c r="U536" i="4"/>
  <c r="U443" i="4"/>
  <c r="I29" i="41" s="1"/>
  <c r="Z422" i="4"/>
  <c r="U545" i="4"/>
  <c r="Z423" i="4"/>
  <c r="Z425" i="4"/>
  <c r="U524" i="4"/>
  <c r="J28" i="41" s="1"/>
  <c r="U520" i="4"/>
  <c r="J18" i="41" s="1"/>
  <c r="U515" i="4"/>
  <c r="J20" i="41" s="1"/>
  <c r="U501" i="4"/>
  <c r="J13" i="41" s="1"/>
  <c r="Z519" i="4"/>
  <c r="Z522" i="4"/>
  <c r="U517" i="4"/>
  <c r="J23" i="41" s="1"/>
  <c r="U506" i="4"/>
  <c r="J14" i="41" s="1"/>
  <c r="U522" i="4"/>
  <c r="J27" i="41" s="1"/>
  <c r="Z509" i="4"/>
  <c r="Z500" i="4"/>
  <c r="U526" i="4"/>
  <c r="J33" i="41" s="1"/>
  <c r="Z499" i="4"/>
  <c r="Z505" i="4"/>
  <c r="Z523" i="4"/>
  <c r="Z517" i="4"/>
  <c r="Z512" i="4"/>
  <c r="Z508" i="4"/>
  <c r="Z501" i="4"/>
  <c r="Z524" i="4"/>
  <c r="Z514" i="4"/>
  <c r="U499" i="4"/>
  <c r="J2" i="41" s="1"/>
  <c r="Z526" i="4"/>
  <c r="Z515" i="4"/>
  <c r="U523" i="4"/>
  <c r="J32" i="41" s="1"/>
  <c r="Z506" i="4"/>
  <c r="U519" i="4"/>
  <c r="J24" i="41" s="1"/>
  <c r="Z503" i="4"/>
  <c r="Z502" i="4"/>
  <c r="U512" i="4"/>
  <c r="J11" i="41" s="1"/>
  <c r="Z520" i="4"/>
  <c r="U497" i="4"/>
  <c r="U486" i="4"/>
  <c r="U494" i="4"/>
  <c r="U498" i="4"/>
  <c r="U488" i="4"/>
  <c r="U487" i="4"/>
  <c r="Z489" i="4"/>
  <c r="U489" i="4"/>
  <c r="Z495" i="4"/>
  <c r="U493" i="4"/>
  <c r="Z484" i="4"/>
  <c r="Z487" i="4"/>
  <c r="Z492" i="4"/>
  <c r="Z497" i="4"/>
  <c r="Z488" i="4"/>
  <c r="U495" i="4"/>
  <c r="Z496" i="4"/>
  <c r="U492" i="4"/>
  <c r="U496" i="4"/>
  <c r="Z493" i="4"/>
  <c r="Z494" i="4"/>
  <c r="Z485" i="4"/>
  <c r="Z498" i="4"/>
  <c r="Z486" i="4"/>
  <c r="Z491" i="4"/>
  <c r="Z490" i="4"/>
  <c r="U500" i="4"/>
  <c r="J4" i="41" s="1"/>
  <c r="U537" i="4"/>
  <c r="K527" i="4"/>
  <c r="K518" i="4"/>
  <c r="K513" i="4"/>
  <c r="U502" i="4"/>
  <c r="J3" i="41" s="1"/>
  <c r="U490" i="4"/>
  <c r="K504" i="4"/>
  <c r="K507" i="4"/>
  <c r="U491" i="4"/>
  <c r="U531" i="4"/>
  <c r="U484" i="4"/>
  <c r="U508" i="4"/>
  <c r="J6" i="41" s="1"/>
  <c r="K544" i="4"/>
  <c r="K525" i="4"/>
  <c r="K521" i="4"/>
  <c r="K516" i="4"/>
  <c r="K510" i="4"/>
  <c r="U505" i="4"/>
  <c r="J9" i="41" s="1"/>
  <c r="K483" i="4"/>
  <c r="Z473" i="4"/>
  <c r="Z475" i="4"/>
  <c r="Z480" i="4"/>
  <c r="Z479" i="4"/>
  <c r="Z474" i="4"/>
  <c r="Z477" i="4"/>
  <c r="Z478" i="4"/>
  <c r="Z472" i="4"/>
  <c r="Z476" i="4"/>
  <c r="U459" i="4"/>
  <c r="Z458" i="4"/>
  <c r="Z453" i="4"/>
  <c r="U454" i="4"/>
  <c r="Z445" i="4"/>
  <c r="Z461" i="4"/>
  <c r="U460" i="4"/>
  <c r="Z449" i="4"/>
  <c r="Z454" i="4"/>
  <c r="Z452" i="4"/>
  <c r="Z447" i="4"/>
  <c r="Z455" i="4"/>
  <c r="Z446" i="4"/>
  <c r="Z459" i="4"/>
  <c r="Z448" i="4"/>
  <c r="U480" i="4"/>
  <c r="U482" i="4"/>
  <c r="U478" i="4"/>
  <c r="U481" i="4"/>
  <c r="U477" i="4"/>
  <c r="U479" i="4"/>
  <c r="U445" i="4"/>
  <c r="U447" i="4"/>
  <c r="K465" i="4"/>
  <c r="U474" i="4"/>
  <c r="U453" i="4"/>
  <c r="K464" i="4"/>
  <c r="K450" i="4"/>
  <c r="K471" i="4"/>
  <c r="K468" i="4"/>
  <c r="K451" i="4"/>
  <c r="U476" i="4"/>
  <c r="U452" i="4"/>
  <c r="U475" i="4"/>
  <c r="K463" i="4"/>
  <c r="U458" i="4"/>
  <c r="K462" i="4"/>
  <c r="K470" i="4"/>
  <c r="K467" i="4"/>
  <c r="K457" i="4"/>
  <c r="U472" i="4"/>
  <c r="U446" i="4"/>
  <c r="K444" i="4"/>
  <c r="K466" i="4"/>
  <c r="K456" i="4"/>
  <c r="K469" i="4"/>
  <c r="U461" i="4"/>
  <c r="U441" i="4"/>
  <c r="I26" i="41" s="1"/>
  <c r="U440" i="4"/>
  <c r="I31" i="41" s="1"/>
  <c r="Z419" i="4"/>
  <c r="Z440" i="4"/>
  <c r="U431" i="4"/>
  <c r="I12" i="41" s="1"/>
  <c r="U425" i="4"/>
  <c r="I17" i="41" s="1"/>
  <c r="U428" i="4"/>
  <c r="I6" i="41" s="1"/>
  <c r="U429" i="4"/>
  <c r="I8" i="41" s="1"/>
  <c r="U423" i="4"/>
  <c r="I14" i="41" s="1"/>
  <c r="K407" i="4"/>
  <c r="K406" i="4"/>
  <c r="U421" i="4"/>
  <c r="I3" i="41" s="1"/>
  <c r="U442" i="4"/>
  <c r="I28" i="41" s="1"/>
  <c r="U419" i="4"/>
  <c r="I4" i="41" s="1"/>
  <c r="U422" i="4"/>
  <c r="I5" i="41" s="1"/>
  <c r="U433" i="4"/>
  <c r="I15" i="41" s="1"/>
  <c r="U420" i="4"/>
  <c r="I13" i="41" s="1"/>
  <c r="Z438" i="4"/>
  <c r="U427" i="4"/>
  <c r="I11" i="41" s="1"/>
  <c r="S417" i="4"/>
  <c r="U438" i="4"/>
  <c r="I22" i="41" s="1"/>
  <c r="U436" i="4"/>
  <c r="I18" i="41" s="1"/>
  <c r="U435" i="4"/>
  <c r="I23" i="41" s="1"/>
  <c r="U432" i="4"/>
  <c r="I20" i="41" s="1"/>
  <c r="U418" i="4"/>
  <c r="I2" i="41" s="1"/>
  <c r="U426" i="4"/>
  <c r="I7" i="41" s="1"/>
  <c r="U437" i="4"/>
  <c r="I24" i="41" s="1"/>
  <c r="Z435" i="4"/>
  <c r="Z424" i="4"/>
  <c r="Z430" i="4"/>
  <c r="U430" i="4"/>
  <c r="I10" i="41" s="1"/>
  <c r="Z434" i="4"/>
  <c r="Z439" i="4"/>
  <c r="U424" i="4"/>
  <c r="I9" i="41" s="1"/>
  <c r="Z442" i="4"/>
  <c r="U434" i="4"/>
  <c r="I19" i="41" s="1"/>
  <c r="U439" i="4"/>
  <c r="I27" i="41" s="1"/>
  <c r="S415" i="4"/>
  <c r="S414" i="4"/>
  <c r="S401" i="4"/>
  <c r="S400" i="4"/>
  <c r="Q401" i="4"/>
  <c r="S407" i="4"/>
  <c r="Q410" i="4"/>
  <c r="S413" i="4"/>
  <c r="Q417" i="4"/>
  <c r="K411" i="4"/>
  <c r="Q402" i="4"/>
  <c r="Q399" i="4"/>
  <c r="Q413" i="4"/>
  <c r="Q411" i="4"/>
  <c r="Q405" i="4"/>
  <c r="K412" i="4"/>
  <c r="Q415" i="4"/>
  <c r="Q414" i="4"/>
  <c r="K413" i="4"/>
  <c r="Q408" i="4"/>
  <c r="K400" i="4"/>
  <c r="Q416" i="4"/>
  <c r="P408" i="4"/>
  <c r="P414" i="4"/>
  <c r="P409" i="4"/>
  <c r="O408" i="4"/>
  <c r="J401" i="4"/>
  <c r="K401" i="4" s="1"/>
  <c r="N408" i="4"/>
  <c r="P402" i="4"/>
  <c r="N409" i="4"/>
  <c r="O402" i="4"/>
  <c r="Q400" i="4"/>
  <c r="O414" i="4"/>
  <c r="Q404" i="4"/>
  <c r="N402" i="4"/>
  <c r="J414" i="4"/>
  <c r="K414" i="4" s="1"/>
  <c r="P403" i="4"/>
  <c r="J408" i="4"/>
  <c r="K408" i="4" s="1"/>
  <c r="Q407" i="4"/>
  <c r="X403" i="4"/>
  <c r="J399" i="4"/>
  <c r="K399" i="4" s="1"/>
  <c r="J405" i="4"/>
  <c r="K405" i="4" s="1"/>
  <c r="Q398" i="4"/>
  <c r="P406" i="4"/>
  <c r="P400" i="4"/>
  <c r="O407" i="4"/>
  <c r="O406" i="4"/>
  <c r="P413" i="4"/>
  <c r="P412" i="4"/>
  <c r="X407" i="4"/>
  <c r="N406" i="4"/>
  <c r="N400" i="4"/>
  <c r="O413" i="4"/>
  <c r="O412" i="4"/>
  <c r="O403" i="4"/>
  <c r="X401" i="4"/>
  <c r="X400" i="4"/>
  <c r="X414" i="4"/>
  <c r="X413" i="4"/>
  <c r="J402" i="4"/>
  <c r="K402" i="4" s="1"/>
  <c r="S410" i="4"/>
  <c r="S408" i="4"/>
  <c r="S402" i="4"/>
  <c r="K409" i="4"/>
  <c r="S409" i="4"/>
  <c r="K403" i="4"/>
  <c r="S403" i="4"/>
  <c r="Q412" i="4"/>
  <c r="S412" i="4"/>
  <c r="Q409" i="4"/>
  <c r="Q406" i="4"/>
  <c r="S406" i="4"/>
  <c r="Q403" i="4"/>
  <c r="K416" i="4"/>
  <c r="K410" i="4"/>
  <c r="K404" i="4"/>
  <c r="S404" i="4"/>
  <c r="S398" i="4"/>
  <c r="S416" i="4"/>
  <c r="J415" i="4"/>
  <c r="K417" i="4"/>
  <c r="S411" i="4"/>
  <c r="S405" i="4"/>
  <c r="S399" i="4"/>
  <c r="J398" i="4"/>
  <c r="S25" i="41" l="1"/>
  <c r="X25" i="41" s="1"/>
  <c r="H2" i="20"/>
  <c r="Z444" i="4"/>
  <c r="U525" i="4"/>
  <c r="J26" i="41" s="1"/>
  <c r="U527" i="4"/>
  <c r="J29" i="41" s="1"/>
  <c r="U510" i="4"/>
  <c r="J16" i="41" s="1"/>
  <c r="U518" i="4"/>
  <c r="J21" i="41" s="1"/>
  <c r="U516" i="4"/>
  <c r="J19" i="41" s="1"/>
  <c r="U513" i="4"/>
  <c r="J10" i="41" s="1"/>
  <c r="Z544" i="4"/>
  <c r="U468" i="4"/>
  <c r="U405" i="4"/>
  <c r="U544" i="4"/>
  <c r="Z406" i="4"/>
  <c r="Z407" i="4"/>
  <c r="Z516" i="4"/>
  <c r="Z521" i="4"/>
  <c r="Z513" i="4"/>
  <c r="Z527" i="4"/>
  <c r="Z525" i="4"/>
  <c r="Z507" i="4"/>
  <c r="Z510" i="4"/>
  <c r="Z504" i="4"/>
  <c r="Z518" i="4"/>
  <c r="U507" i="4"/>
  <c r="J17" i="41" s="1"/>
  <c r="U521" i="4"/>
  <c r="J22" i="41" s="1"/>
  <c r="U504" i="4"/>
  <c r="J7" i="41" s="1"/>
  <c r="U483" i="4"/>
  <c r="Z483" i="4"/>
  <c r="Z469" i="4"/>
  <c r="Z468" i="4"/>
  <c r="Z466" i="4"/>
  <c r="Z467" i="4"/>
  <c r="Z465" i="4"/>
  <c r="Z470" i="4"/>
  <c r="Z471" i="4"/>
  <c r="Z464" i="4"/>
  <c r="Z462" i="4"/>
  <c r="Z450" i="4"/>
  <c r="Z451" i="4"/>
  <c r="Z456" i="4"/>
  <c r="Z457" i="4"/>
  <c r="Z463" i="4"/>
  <c r="U466" i="4"/>
  <c r="U457" i="4"/>
  <c r="U462" i="4"/>
  <c r="U464" i="4"/>
  <c r="I2" i="40" s="1"/>
  <c r="U469" i="4"/>
  <c r="U444" i="4"/>
  <c r="U467" i="4"/>
  <c r="U471" i="4"/>
  <c r="U456" i="4"/>
  <c r="U465" i="4"/>
  <c r="U470" i="4"/>
  <c r="U463" i="4"/>
  <c r="U451" i="4"/>
  <c r="U450" i="4"/>
  <c r="Z408" i="4"/>
  <c r="Z417" i="4"/>
  <c r="Z410" i="4"/>
  <c r="Z416" i="4"/>
  <c r="Z413" i="4"/>
  <c r="Z403" i="4"/>
  <c r="Z402" i="4"/>
  <c r="Z405" i="4"/>
  <c r="Z414" i="4"/>
  <c r="Z399" i="4"/>
  <c r="Z404" i="4"/>
  <c r="Z409" i="4"/>
  <c r="Z412" i="4"/>
  <c r="Z411" i="4"/>
  <c r="Z401" i="4"/>
  <c r="Z400" i="4"/>
  <c r="U411" i="4"/>
  <c r="U400" i="4"/>
  <c r="U413" i="4"/>
  <c r="U414" i="4"/>
  <c r="U401" i="4"/>
  <c r="U407" i="4"/>
  <c r="U408" i="4"/>
  <c r="U412" i="4"/>
  <c r="U399" i="4"/>
  <c r="U406" i="4"/>
  <c r="U402" i="4"/>
  <c r="H2" i="8" s="1"/>
  <c r="U416" i="4"/>
  <c r="U404" i="4"/>
  <c r="K415" i="4"/>
  <c r="U403" i="4"/>
  <c r="U410" i="4"/>
  <c r="U409" i="4"/>
  <c r="K398" i="4"/>
  <c r="U417" i="4"/>
  <c r="Z398" i="4" l="1"/>
  <c r="J2" i="40"/>
  <c r="Z415" i="4"/>
  <c r="U398" i="4"/>
  <c r="U415" i="4"/>
  <c r="P380" i="4" l="1"/>
  <c r="P382" i="4"/>
  <c r="X383" i="4"/>
  <c r="N384" i="4"/>
  <c r="N388" i="4"/>
  <c r="O390" i="4"/>
  <c r="P392" i="4"/>
  <c r="N394" i="4"/>
  <c r="P395" i="4"/>
  <c r="P396" i="4"/>
  <c r="AB397" i="4"/>
  <c r="Y397" i="4"/>
  <c r="T397" i="4"/>
  <c r="R397" i="4"/>
  <c r="P397" i="4"/>
  <c r="G397" i="4"/>
  <c r="I397" i="4" s="1"/>
  <c r="B397" i="4"/>
  <c r="AB396" i="4"/>
  <c r="Y396" i="4"/>
  <c r="T396" i="4"/>
  <c r="R396" i="4"/>
  <c r="N396" i="4"/>
  <c r="G396" i="4"/>
  <c r="I396" i="4" s="1"/>
  <c r="B396" i="4"/>
  <c r="AB395" i="4"/>
  <c r="Y395" i="4"/>
  <c r="T395" i="4"/>
  <c r="R395" i="4"/>
  <c r="G395" i="4"/>
  <c r="I395" i="4" s="1"/>
  <c r="B395" i="4"/>
  <c r="J395" i="4" s="1"/>
  <c r="K395" i="4" s="1"/>
  <c r="AB394" i="4"/>
  <c r="Y394" i="4"/>
  <c r="T394" i="4"/>
  <c r="R394" i="4"/>
  <c r="P394" i="4"/>
  <c r="O394" i="4"/>
  <c r="G394" i="4"/>
  <c r="I394" i="4" s="1"/>
  <c r="B394" i="4"/>
  <c r="J394" i="4" s="1"/>
  <c r="AB393" i="4"/>
  <c r="Y393" i="4"/>
  <c r="X393" i="4"/>
  <c r="T393" i="4"/>
  <c r="R393" i="4"/>
  <c r="P393" i="4"/>
  <c r="O393" i="4"/>
  <c r="N393" i="4"/>
  <c r="G393" i="4"/>
  <c r="I393" i="4" s="1"/>
  <c r="B393" i="4"/>
  <c r="AB392" i="4"/>
  <c r="Y392" i="4"/>
  <c r="X392" i="4"/>
  <c r="T392" i="4"/>
  <c r="R392" i="4"/>
  <c r="O392" i="4"/>
  <c r="G392" i="4"/>
  <c r="I392" i="4" s="1"/>
  <c r="B392" i="4"/>
  <c r="AB391" i="4"/>
  <c r="Y391" i="4"/>
  <c r="X391" i="4"/>
  <c r="T391" i="4"/>
  <c r="R391" i="4"/>
  <c r="P391" i="4"/>
  <c r="O391" i="4"/>
  <c r="N391" i="4"/>
  <c r="G391" i="4"/>
  <c r="I391" i="4" s="1"/>
  <c r="B391" i="4"/>
  <c r="J391" i="4" s="1"/>
  <c r="AB390" i="4"/>
  <c r="Y390" i="4"/>
  <c r="T390" i="4"/>
  <c r="R390" i="4"/>
  <c r="G390" i="4"/>
  <c r="I390" i="4" s="1"/>
  <c r="B390" i="4"/>
  <c r="AB389" i="4"/>
  <c r="Y389" i="4"/>
  <c r="T389" i="4"/>
  <c r="R389" i="4"/>
  <c r="O389" i="4"/>
  <c r="N389" i="4"/>
  <c r="G389" i="4"/>
  <c r="I389" i="4" s="1"/>
  <c r="B389" i="4"/>
  <c r="J389" i="4" s="1"/>
  <c r="AB388" i="4"/>
  <c r="Y388" i="4"/>
  <c r="T388" i="4"/>
  <c r="R388" i="4"/>
  <c r="O388" i="4"/>
  <c r="G388" i="4"/>
  <c r="I388" i="4" s="1"/>
  <c r="B388" i="4"/>
  <c r="J388" i="4" s="1"/>
  <c r="AB387" i="4"/>
  <c r="Y387" i="4"/>
  <c r="T387" i="4"/>
  <c r="R387" i="4"/>
  <c r="O387" i="4"/>
  <c r="N387" i="4"/>
  <c r="G387" i="4"/>
  <c r="I387" i="4" s="1"/>
  <c r="B387" i="4"/>
  <c r="J387" i="4" s="1"/>
  <c r="AB386" i="4"/>
  <c r="Y386" i="4"/>
  <c r="T386" i="4"/>
  <c r="R386" i="4"/>
  <c r="O386" i="4"/>
  <c r="N386" i="4"/>
  <c r="G386" i="4"/>
  <c r="I386" i="4" s="1"/>
  <c r="B386" i="4"/>
  <c r="J386" i="4" s="1"/>
  <c r="AB385" i="4"/>
  <c r="Y385" i="4"/>
  <c r="X385" i="4"/>
  <c r="T385" i="4"/>
  <c r="R385" i="4"/>
  <c r="P385" i="4"/>
  <c r="O385" i="4"/>
  <c r="N385" i="4"/>
  <c r="G385" i="4"/>
  <c r="I385" i="4" s="1"/>
  <c r="B385" i="4"/>
  <c r="AB384" i="4"/>
  <c r="Y384" i="4"/>
  <c r="T384" i="4"/>
  <c r="R384" i="4"/>
  <c r="O384" i="4"/>
  <c r="G384" i="4"/>
  <c r="I384" i="4" s="1"/>
  <c r="B384" i="4"/>
  <c r="J384" i="4" s="1"/>
  <c r="AB383" i="4"/>
  <c r="Y383" i="4"/>
  <c r="T383" i="4"/>
  <c r="R383" i="4"/>
  <c r="P383" i="4"/>
  <c r="O383" i="4"/>
  <c r="N383" i="4"/>
  <c r="G383" i="4"/>
  <c r="I383" i="4" s="1"/>
  <c r="B383" i="4"/>
  <c r="J383" i="4" s="1"/>
  <c r="AB382" i="4"/>
  <c r="Y382" i="4"/>
  <c r="X382" i="4"/>
  <c r="T382" i="4"/>
  <c r="R382" i="4"/>
  <c r="O382" i="4"/>
  <c r="N382" i="4"/>
  <c r="G382" i="4"/>
  <c r="I382" i="4" s="1"/>
  <c r="B382" i="4"/>
  <c r="J382" i="4" s="1"/>
  <c r="AB381" i="4"/>
  <c r="Y381" i="4"/>
  <c r="X381" i="4"/>
  <c r="T381" i="4"/>
  <c r="R381" i="4"/>
  <c r="P381" i="4"/>
  <c r="O381" i="4"/>
  <c r="N381" i="4"/>
  <c r="G381" i="4"/>
  <c r="I381" i="4" s="1"/>
  <c r="B381" i="4"/>
  <c r="J381" i="4" s="1"/>
  <c r="AB380" i="4"/>
  <c r="Y380" i="4"/>
  <c r="X380" i="4"/>
  <c r="T380" i="4"/>
  <c r="R380" i="4"/>
  <c r="O380" i="4"/>
  <c r="G380" i="4"/>
  <c r="I380" i="4" s="1"/>
  <c r="B380" i="4"/>
  <c r="J380" i="4" s="1"/>
  <c r="AB379" i="4"/>
  <c r="Y379" i="4"/>
  <c r="X379" i="4"/>
  <c r="T379" i="4"/>
  <c r="R379" i="4"/>
  <c r="P379" i="4"/>
  <c r="O379" i="4"/>
  <c r="N379" i="4"/>
  <c r="G379" i="4"/>
  <c r="I379" i="4" s="1"/>
  <c r="B379" i="4"/>
  <c r="J379" i="4" s="1"/>
  <c r="M378" i="4"/>
  <c r="P378" i="4" s="1"/>
  <c r="M377" i="4"/>
  <c r="N377" i="4" s="1"/>
  <c r="P376" i="4"/>
  <c r="M375" i="4"/>
  <c r="B374" i="4"/>
  <c r="G374" i="4"/>
  <c r="I374" i="4" s="1"/>
  <c r="R374" i="4"/>
  <c r="T374" i="4"/>
  <c r="Y374" i="4"/>
  <c r="AB374" i="4"/>
  <c r="B375" i="4"/>
  <c r="G375" i="4"/>
  <c r="I375" i="4" s="1"/>
  <c r="R375" i="4"/>
  <c r="T375" i="4"/>
  <c r="Y375" i="4"/>
  <c r="AB375" i="4"/>
  <c r="B376" i="4"/>
  <c r="J376" i="4" s="1"/>
  <c r="G376" i="4"/>
  <c r="I376" i="4" s="1"/>
  <c r="N376" i="4"/>
  <c r="O376" i="4"/>
  <c r="R376" i="4"/>
  <c r="T376" i="4"/>
  <c r="Y376" i="4"/>
  <c r="AB376" i="4"/>
  <c r="B377" i="4"/>
  <c r="G377" i="4"/>
  <c r="I377" i="4" s="1"/>
  <c r="R377" i="4"/>
  <c r="T377" i="4"/>
  <c r="Y377" i="4"/>
  <c r="AB377" i="4"/>
  <c r="B378" i="4"/>
  <c r="J378" i="4" s="1"/>
  <c r="G378" i="4"/>
  <c r="I378" i="4" s="1"/>
  <c r="R378" i="4"/>
  <c r="T378" i="4"/>
  <c r="Y378" i="4"/>
  <c r="AB378" i="4"/>
  <c r="AB373" i="4"/>
  <c r="Y373" i="4"/>
  <c r="T373" i="4"/>
  <c r="R373" i="4"/>
  <c r="X373" i="4"/>
  <c r="G373" i="4"/>
  <c r="I373" i="4" s="1"/>
  <c r="AB372" i="4"/>
  <c r="Y372" i="4"/>
  <c r="T372" i="4"/>
  <c r="R372" i="4"/>
  <c r="N372" i="4"/>
  <c r="G372" i="4"/>
  <c r="I372" i="4" s="1"/>
  <c r="AB371" i="4"/>
  <c r="Y371" i="4"/>
  <c r="T371" i="4"/>
  <c r="R371" i="4"/>
  <c r="X371" i="4"/>
  <c r="G371" i="4"/>
  <c r="I371" i="4" s="1"/>
  <c r="AB370" i="4"/>
  <c r="Y370" i="4"/>
  <c r="T370" i="4"/>
  <c r="R370" i="4"/>
  <c r="M370" i="4"/>
  <c r="N370" i="4" s="1"/>
  <c r="G370" i="4"/>
  <c r="I370" i="4" s="1"/>
  <c r="AB369" i="4"/>
  <c r="Y369" i="4"/>
  <c r="T369" i="4"/>
  <c r="R369" i="4"/>
  <c r="M369" i="4"/>
  <c r="G369" i="4"/>
  <c r="I369" i="4" s="1"/>
  <c r="AB368" i="4"/>
  <c r="Y368" i="4"/>
  <c r="T368" i="4"/>
  <c r="R368" i="4"/>
  <c r="M368" i="4"/>
  <c r="G368" i="4"/>
  <c r="I368" i="4" s="1"/>
  <c r="AB367" i="4"/>
  <c r="Y367" i="4"/>
  <c r="T367" i="4"/>
  <c r="R367" i="4"/>
  <c r="M367" i="4"/>
  <c r="P367" i="4" s="1"/>
  <c r="G367" i="4"/>
  <c r="I367" i="4" s="1"/>
  <c r="AB366" i="4"/>
  <c r="Y366" i="4"/>
  <c r="T366" i="4"/>
  <c r="R366" i="4"/>
  <c r="M366" i="4"/>
  <c r="P366" i="4" s="1"/>
  <c r="G366" i="4"/>
  <c r="I366" i="4" s="1"/>
  <c r="AB365" i="4"/>
  <c r="Y365" i="4"/>
  <c r="T365" i="4"/>
  <c r="R365" i="4"/>
  <c r="N365" i="4"/>
  <c r="G365" i="4"/>
  <c r="I365" i="4" s="1"/>
  <c r="AB364" i="4"/>
  <c r="Y364" i="4"/>
  <c r="T364" i="4"/>
  <c r="R364" i="4"/>
  <c r="O364" i="4"/>
  <c r="G364" i="4"/>
  <c r="I364" i="4" s="1"/>
  <c r="AB363" i="4"/>
  <c r="Y363" i="4"/>
  <c r="T363" i="4"/>
  <c r="R363" i="4"/>
  <c r="M363" i="4"/>
  <c r="O363" i="4" s="1"/>
  <c r="G363" i="4"/>
  <c r="I363" i="4" s="1"/>
  <c r="AB362" i="4"/>
  <c r="Y362" i="4"/>
  <c r="T362" i="4"/>
  <c r="R362" i="4"/>
  <c r="M362" i="4"/>
  <c r="P362" i="4" s="1"/>
  <c r="G362" i="4"/>
  <c r="I362" i="4" s="1"/>
  <c r="B362" i="4"/>
  <c r="J362" i="4" s="1"/>
  <c r="B363" i="4"/>
  <c r="J363" i="4" s="1"/>
  <c r="B364" i="4"/>
  <c r="J364" i="4" s="1"/>
  <c r="B365" i="4"/>
  <c r="J365" i="4" s="1"/>
  <c r="B366" i="4"/>
  <c r="J366" i="4" s="1"/>
  <c r="B367" i="4"/>
  <c r="J367" i="4" s="1"/>
  <c r="B368" i="4"/>
  <c r="J368" i="4" s="1"/>
  <c r="B369" i="4"/>
  <c r="J369" i="4" s="1"/>
  <c r="B370" i="4"/>
  <c r="J370" i="4" s="1"/>
  <c r="B371" i="4"/>
  <c r="J371" i="4" s="1"/>
  <c r="B372" i="4"/>
  <c r="J372" i="4" s="1"/>
  <c r="B373" i="4"/>
  <c r="J373" i="4" s="1"/>
  <c r="K373" i="4" s="1"/>
  <c r="M361" i="4"/>
  <c r="P361" i="4" s="1"/>
  <c r="M360" i="4"/>
  <c r="M359" i="4"/>
  <c r="P359" i="4" s="1"/>
  <c r="P358" i="4"/>
  <c r="M357" i="4"/>
  <c r="O357" i="4" s="1"/>
  <c r="N356" i="4"/>
  <c r="M355" i="4"/>
  <c r="X909" i="4" s="1"/>
  <c r="O354" i="4"/>
  <c r="M353" i="4"/>
  <c r="P353" i="4" s="1"/>
  <c r="M352" i="4"/>
  <c r="P352" i="4" s="1"/>
  <c r="P351" i="4"/>
  <c r="M350" i="4"/>
  <c r="P349" i="4"/>
  <c r="O348" i="4"/>
  <c r="AB361" i="4"/>
  <c r="Y361" i="4"/>
  <c r="T361" i="4"/>
  <c r="R361" i="4"/>
  <c r="G361" i="4"/>
  <c r="I361" i="4" s="1"/>
  <c r="B361" i="4"/>
  <c r="AB360" i="4"/>
  <c r="Y360" i="4"/>
  <c r="T360" i="4"/>
  <c r="R360" i="4"/>
  <c r="G360" i="4"/>
  <c r="I360" i="4" s="1"/>
  <c r="B360" i="4"/>
  <c r="J360" i="4" s="1"/>
  <c r="AB359" i="4"/>
  <c r="Y359" i="4"/>
  <c r="T359" i="4"/>
  <c r="R359" i="4"/>
  <c r="G359" i="4"/>
  <c r="I359" i="4" s="1"/>
  <c r="B359" i="4"/>
  <c r="AB358" i="4"/>
  <c r="Y358" i="4"/>
  <c r="T358" i="4"/>
  <c r="R358" i="4"/>
  <c r="G358" i="4"/>
  <c r="I358" i="4" s="1"/>
  <c r="B358" i="4"/>
  <c r="J358" i="4" s="1"/>
  <c r="AB357" i="4"/>
  <c r="Y357" i="4"/>
  <c r="T357" i="4"/>
  <c r="R357" i="4"/>
  <c r="G357" i="4"/>
  <c r="I357" i="4" s="1"/>
  <c r="B357" i="4"/>
  <c r="AB356" i="4"/>
  <c r="Y356" i="4"/>
  <c r="T356" i="4"/>
  <c r="R356" i="4"/>
  <c r="G356" i="4"/>
  <c r="I356" i="4" s="1"/>
  <c r="B356" i="4"/>
  <c r="AB355" i="4"/>
  <c r="Y355" i="4"/>
  <c r="T355" i="4"/>
  <c r="R355" i="4"/>
  <c r="G355" i="4"/>
  <c r="I355" i="4" s="1"/>
  <c r="B355" i="4"/>
  <c r="J355" i="4" s="1"/>
  <c r="AB354" i="4"/>
  <c r="Y354" i="4"/>
  <c r="T354" i="4"/>
  <c r="R354" i="4"/>
  <c r="N354" i="4"/>
  <c r="G354" i="4"/>
  <c r="I354" i="4" s="1"/>
  <c r="B354" i="4"/>
  <c r="J354" i="4" s="1"/>
  <c r="AB353" i="4"/>
  <c r="Y353" i="4"/>
  <c r="T353" i="4"/>
  <c r="R353" i="4"/>
  <c r="G353" i="4"/>
  <c r="I353" i="4" s="1"/>
  <c r="B353" i="4"/>
  <c r="AB352" i="4"/>
  <c r="Y352" i="4"/>
  <c r="T352" i="4"/>
  <c r="R352" i="4"/>
  <c r="G352" i="4"/>
  <c r="I352" i="4" s="1"/>
  <c r="B352" i="4"/>
  <c r="AB351" i="4"/>
  <c r="Y351" i="4"/>
  <c r="T351" i="4"/>
  <c r="R351" i="4"/>
  <c r="N351" i="4"/>
  <c r="G351" i="4"/>
  <c r="I351" i="4" s="1"/>
  <c r="B351" i="4"/>
  <c r="J351" i="4" s="1"/>
  <c r="AB350" i="4"/>
  <c r="Y350" i="4"/>
  <c r="T350" i="4"/>
  <c r="R350" i="4"/>
  <c r="G350" i="4"/>
  <c r="I350" i="4" s="1"/>
  <c r="B350" i="4"/>
  <c r="AB349" i="4"/>
  <c r="Y349" i="4"/>
  <c r="T349" i="4"/>
  <c r="R349" i="4"/>
  <c r="G349" i="4"/>
  <c r="I349" i="4" s="1"/>
  <c r="B349" i="4"/>
  <c r="J349" i="4" s="1"/>
  <c r="AB348" i="4"/>
  <c r="Y348" i="4"/>
  <c r="T348" i="4"/>
  <c r="R348" i="4"/>
  <c r="P348" i="4"/>
  <c r="G348" i="4"/>
  <c r="I348" i="4" s="1"/>
  <c r="B348" i="4"/>
  <c r="J348" i="4" s="1"/>
  <c r="AB347" i="4"/>
  <c r="Y347" i="4"/>
  <c r="T347" i="4"/>
  <c r="R347" i="4"/>
  <c r="G347" i="4"/>
  <c r="I347" i="4" s="1"/>
  <c r="B347" i="4"/>
  <c r="J347" i="4" s="1"/>
  <c r="AB346" i="4"/>
  <c r="Y346" i="4"/>
  <c r="T346" i="4"/>
  <c r="R346" i="4"/>
  <c r="P346" i="4"/>
  <c r="O346" i="4"/>
  <c r="N346" i="4"/>
  <c r="G346" i="4"/>
  <c r="I346" i="4" s="1"/>
  <c r="B346" i="4"/>
  <c r="AB345" i="4"/>
  <c r="Y345" i="4"/>
  <c r="T345" i="4"/>
  <c r="R345" i="4"/>
  <c r="P345" i="4"/>
  <c r="O345" i="4"/>
  <c r="N345" i="4"/>
  <c r="G345" i="4"/>
  <c r="I345" i="4" s="1"/>
  <c r="B345" i="4"/>
  <c r="J345" i="4" s="1"/>
  <c r="S2" i="22"/>
  <c r="D2" i="22"/>
  <c r="E2" i="22"/>
  <c r="F2" i="22"/>
  <c r="G2" i="22"/>
  <c r="H2" i="22"/>
  <c r="I2" i="22"/>
  <c r="J2" i="22"/>
  <c r="K2" i="22"/>
  <c r="L2" i="22"/>
  <c r="M2" i="22"/>
  <c r="N2" i="22"/>
  <c r="O2" i="22"/>
  <c r="P2" i="22"/>
  <c r="Q2" i="22"/>
  <c r="C2" i="22"/>
  <c r="G342" i="4"/>
  <c r="I342" i="4" s="1"/>
  <c r="N342" i="4"/>
  <c r="O342" i="4"/>
  <c r="P342" i="4"/>
  <c r="R342" i="4"/>
  <c r="T342" i="4"/>
  <c r="X342" i="4"/>
  <c r="Y342" i="4"/>
  <c r="AB342" i="4"/>
  <c r="G343" i="4"/>
  <c r="I343" i="4" s="1"/>
  <c r="N343" i="4"/>
  <c r="O343" i="4"/>
  <c r="P343" i="4"/>
  <c r="R343" i="4"/>
  <c r="T343" i="4"/>
  <c r="X343" i="4"/>
  <c r="Y343" i="4"/>
  <c r="AB343" i="4"/>
  <c r="G344" i="4"/>
  <c r="I344" i="4" s="1"/>
  <c r="N344" i="4"/>
  <c r="O344" i="4"/>
  <c r="P344" i="4"/>
  <c r="R344" i="4"/>
  <c r="T344" i="4"/>
  <c r="X344" i="4"/>
  <c r="Y344" i="4"/>
  <c r="AB344" i="4"/>
  <c r="B342" i="4"/>
  <c r="B343" i="4"/>
  <c r="J343" i="4" s="1"/>
  <c r="B344" i="4"/>
  <c r="J344" i="4" s="1"/>
  <c r="AB341" i="4"/>
  <c r="Y341" i="4"/>
  <c r="X341" i="4"/>
  <c r="T341" i="4"/>
  <c r="R341" i="4"/>
  <c r="P341" i="4"/>
  <c r="O341" i="4"/>
  <c r="N341" i="4"/>
  <c r="G341" i="4"/>
  <c r="I341" i="4" s="1"/>
  <c r="B341" i="4"/>
  <c r="J341" i="4" s="1"/>
  <c r="AB324" i="4"/>
  <c r="Z324" i="4"/>
  <c r="Y324" i="4"/>
  <c r="X324" i="4"/>
  <c r="B324" i="4"/>
  <c r="AB340" i="4"/>
  <c r="Y340" i="4"/>
  <c r="X340" i="4"/>
  <c r="T340" i="4"/>
  <c r="R340" i="4"/>
  <c r="P340" i="4"/>
  <c r="O340" i="4"/>
  <c r="N340" i="4"/>
  <c r="G340" i="4"/>
  <c r="I340" i="4" s="1"/>
  <c r="B340" i="4"/>
  <c r="AB339" i="4"/>
  <c r="Y339" i="4"/>
  <c r="X339" i="4"/>
  <c r="T339" i="4"/>
  <c r="R339" i="4"/>
  <c r="P339" i="4"/>
  <c r="O339" i="4"/>
  <c r="N339" i="4"/>
  <c r="G339" i="4"/>
  <c r="I339" i="4" s="1"/>
  <c r="B339" i="4"/>
  <c r="J339" i="4" s="1"/>
  <c r="AB338" i="4"/>
  <c r="Y338" i="4"/>
  <c r="X338" i="4"/>
  <c r="T338" i="4"/>
  <c r="R338" i="4"/>
  <c r="P338" i="4"/>
  <c r="O338" i="4"/>
  <c r="N338" i="4"/>
  <c r="G338" i="4"/>
  <c r="I338" i="4" s="1"/>
  <c r="B338" i="4"/>
  <c r="J338" i="4" s="1"/>
  <c r="AB337" i="4"/>
  <c r="Y337" i="4"/>
  <c r="X337" i="4"/>
  <c r="T337" i="4"/>
  <c r="R337" i="4"/>
  <c r="P337" i="4"/>
  <c r="O337" i="4"/>
  <c r="N337" i="4"/>
  <c r="G337" i="4"/>
  <c r="I337" i="4" s="1"/>
  <c r="B337" i="4"/>
  <c r="AB336" i="4"/>
  <c r="Y336" i="4"/>
  <c r="X336" i="4"/>
  <c r="T336" i="4"/>
  <c r="R336" i="4"/>
  <c r="P336" i="4"/>
  <c r="O336" i="4"/>
  <c r="N336" i="4"/>
  <c r="G336" i="4"/>
  <c r="I336" i="4" s="1"/>
  <c r="B336" i="4"/>
  <c r="AB335" i="4"/>
  <c r="Y335" i="4"/>
  <c r="X335" i="4"/>
  <c r="T335" i="4"/>
  <c r="R335" i="4"/>
  <c r="P335" i="4"/>
  <c r="O335" i="4"/>
  <c r="N335" i="4"/>
  <c r="G335" i="4"/>
  <c r="I335" i="4" s="1"/>
  <c r="B335" i="4"/>
  <c r="AB334" i="4"/>
  <c r="Y334" i="4"/>
  <c r="X334" i="4"/>
  <c r="T334" i="4"/>
  <c r="R334" i="4"/>
  <c r="P334" i="4"/>
  <c r="O334" i="4"/>
  <c r="N334" i="4"/>
  <c r="G334" i="4"/>
  <c r="I334" i="4" s="1"/>
  <c r="B334" i="4"/>
  <c r="AB333" i="4"/>
  <c r="Y333" i="4"/>
  <c r="X333" i="4"/>
  <c r="T333" i="4"/>
  <c r="R333" i="4"/>
  <c r="P333" i="4"/>
  <c r="O333" i="4"/>
  <c r="N333" i="4"/>
  <c r="G333" i="4"/>
  <c r="I333" i="4" s="1"/>
  <c r="B333" i="4"/>
  <c r="J333" i="4" s="1"/>
  <c r="AB332" i="4"/>
  <c r="Y332" i="4"/>
  <c r="X332" i="4"/>
  <c r="T332" i="4"/>
  <c r="R332" i="4"/>
  <c r="P332" i="4"/>
  <c r="O332" i="4"/>
  <c r="N332" i="4"/>
  <c r="G332" i="4"/>
  <c r="I332" i="4" s="1"/>
  <c r="B332" i="4"/>
  <c r="AB331" i="4"/>
  <c r="Y331" i="4"/>
  <c r="X331" i="4"/>
  <c r="T331" i="4"/>
  <c r="R331" i="4"/>
  <c r="P331" i="4"/>
  <c r="O331" i="4"/>
  <c r="N331" i="4"/>
  <c r="G331" i="4"/>
  <c r="I331" i="4" s="1"/>
  <c r="B331" i="4"/>
  <c r="AB330" i="4"/>
  <c r="Y330" i="4"/>
  <c r="X330" i="4"/>
  <c r="T330" i="4"/>
  <c r="R330" i="4"/>
  <c r="P330" i="4"/>
  <c r="O330" i="4"/>
  <c r="N330" i="4"/>
  <c r="G330" i="4"/>
  <c r="I330" i="4" s="1"/>
  <c r="B330" i="4"/>
  <c r="J330" i="4" s="1"/>
  <c r="AB329" i="4"/>
  <c r="Y329" i="4"/>
  <c r="X329" i="4"/>
  <c r="T329" i="4"/>
  <c r="R329" i="4"/>
  <c r="P329" i="4"/>
  <c r="O329" i="4"/>
  <c r="N329" i="4"/>
  <c r="G329" i="4"/>
  <c r="I329" i="4" s="1"/>
  <c r="B329" i="4"/>
  <c r="AB328" i="4"/>
  <c r="Y328" i="4"/>
  <c r="X328" i="4"/>
  <c r="T328" i="4"/>
  <c r="R328" i="4"/>
  <c r="P328" i="4"/>
  <c r="O328" i="4"/>
  <c r="N328" i="4"/>
  <c r="G328" i="4"/>
  <c r="I328" i="4" s="1"/>
  <c r="B328" i="4"/>
  <c r="AB327" i="4"/>
  <c r="Y327" i="4"/>
  <c r="X327" i="4"/>
  <c r="T327" i="4"/>
  <c r="R327" i="4"/>
  <c r="P327" i="4"/>
  <c r="O327" i="4"/>
  <c r="N327" i="4"/>
  <c r="G327" i="4"/>
  <c r="I327" i="4" s="1"/>
  <c r="B327" i="4"/>
  <c r="J327" i="4" s="1"/>
  <c r="AB326" i="4"/>
  <c r="Y326" i="4"/>
  <c r="X326" i="4"/>
  <c r="T326" i="4"/>
  <c r="R326" i="4"/>
  <c r="P326" i="4"/>
  <c r="O326" i="4"/>
  <c r="N326" i="4"/>
  <c r="G326" i="4"/>
  <c r="I326" i="4" s="1"/>
  <c r="B326" i="4"/>
  <c r="J326" i="4" s="1"/>
  <c r="AB325" i="4"/>
  <c r="Y325" i="4"/>
  <c r="X325" i="4"/>
  <c r="T325" i="4"/>
  <c r="R325" i="4"/>
  <c r="P325" i="4"/>
  <c r="O325" i="4"/>
  <c r="N325" i="4"/>
  <c r="G325" i="4"/>
  <c r="I325" i="4" s="1"/>
  <c r="B325" i="4"/>
  <c r="X859" i="4" l="1"/>
  <c r="X912" i="4"/>
  <c r="X911" i="4"/>
  <c r="X800" i="4"/>
  <c r="X858" i="4"/>
  <c r="X731" i="4"/>
  <c r="X793" i="4"/>
  <c r="X751" i="4"/>
  <c r="X798" i="4"/>
  <c r="X740" i="4"/>
  <c r="X802" i="4"/>
  <c r="X737" i="4"/>
  <c r="X676" i="4"/>
  <c r="X738" i="4"/>
  <c r="X612" i="4"/>
  <c r="X670" i="4"/>
  <c r="X677" i="4"/>
  <c r="X622" i="4"/>
  <c r="X680" i="4"/>
  <c r="O355" i="4"/>
  <c r="X614" i="4"/>
  <c r="X570" i="4"/>
  <c r="X619" i="4"/>
  <c r="X506" i="4"/>
  <c r="X553" i="4"/>
  <c r="X501" i="4"/>
  <c r="X551" i="4"/>
  <c r="X557" i="4"/>
  <c r="X511" i="4"/>
  <c r="X561" i="4"/>
  <c r="X512" i="4"/>
  <c r="O350" i="4"/>
  <c r="X420" i="4"/>
  <c r="X368" i="4"/>
  <c r="X440" i="4"/>
  <c r="O375" i="4"/>
  <c r="X427" i="4"/>
  <c r="X360" i="4"/>
  <c r="X431" i="4"/>
  <c r="N355" i="4"/>
  <c r="X423" i="4"/>
  <c r="Z373" i="4"/>
  <c r="V43" i="41" s="1"/>
  <c r="R43" i="41" s="1"/>
  <c r="Z395" i="4"/>
  <c r="K379" i="4"/>
  <c r="X378" i="4"/>
  <c r="K376" i="4"/>
  <c r="P377" i="4"/>
  <c r="O377" i="4"/>
  <c r="X374" i="4"/>
  <c r="O378" i="4"/>
  <c r="X375" i="4"/>
  <c r="Q382" i="4"/>
  <c r="K386" i="4"/>
  <c r="N378" i="4"/>
  <c r="Q395" i="4"/>
  <c r="K380" i="4"/>
  <c r="S392" i="4"/>
  <c r="K381" i="4"/>
  <c r="K382" i="4"/>
  <c r="Q390" i="4"/>
  <c r="Q393" i="4"/>
  <c r="S385" i="4"/>
  <c r="S396" i="4"/>
  <c r="Q380" i="4"/>
  <c r="Q379" i="4"/>
  <c r="Q381" i="4"/>
  <c r="P384" i="4"/>
  <c r="O396" i="4"/>
  <c r="N380" i="4"/>
  <c r="N390" i="4"/>
  <c r="N392" i="4"/>
  <c r="X384" i="4"/>
  <c r="X394" i="4"/>
  <c r="N397" i="4"/>
  <c r="O397" i="4"/>
  <c r="S390" i="4"/>
  <c r="Q384" i="4"/>
  <c r="Q385" i="4"/>
  <c r="Q392" i="4"/>
  <c r="Q396" i="4"/>
  <c r="J385" i="4"/>
  <c r="K385" i="4" s="1"/>
  <c r="S384" i="4"/>
  <c r="S386" i="4"/>
  <c r="Q386" i="4"/>
  <c r="S388" i="4"/>
  <c r="K388" i="4"/>
  <c r="Q388" i="4"/>
  <c r="K391" i="4"/>
  <c r="Q383" i="4"/>
  <c r="S383" i="4"/>
  <c r="K384" i="4"/>
  <c r="S391" i="4"/>
  <c r="Q391" i="4"/>
  <c r="K394" i="4"/>
  <c r="K383" i="4"/>
  <c r="S387" i="4"/>
  <c r="K387" i="4"/>
  <c r="Q387" i="4"/>
  <c r="S389" i="4"/>
  <c r="K389" i="4"/>
  <c r="Q389" i="4"/>
  <c r="Q394" i="4"/>
  <c r="S394" i="4"/>
  <c r="S397" i="4"/>
  <c r="S379" i="4"/>
  <c r="S380" i="4"/>
  <c r="S381" i="4"/>
  <c r="S382" i="4"/>
  <c r="J393" i="4"/>
  <c r="S395" i="4"/>
  <c r="P386" i="4"/>
  <c r="X386" i="4"/>
  <c r="P387" i="4"/>
  <c r="X387" i="4"/>
  <c r="P388" i="4"/>
  <c r="X388" i="4"/>
  <c r="P389" i="4"/>
  <c r="X389" i="4"/>
  <c r="P390" i="4"/>
  <c r="X390" i="4"/>
  <c r="J392" i="4"/>
  <c r="S393" i="4"/>
  <c r="N395" i="4"/>
  <c r="J390" i="4"/>
  <c r="O395" i="4"/>
  <c r="X396" i="4"/>
  <c r="X397" i="4"/>
  <c r="J397" i="4"/>
  <c r="Q397" i="4"/>
  <c r="J396" i="4"/>
  <c r="Q378" i="4"/>
  <c r="S378" i="4"/>
  <c r="K378" i="4"/>
  <c r="Q377" i="4"/>
  <c r="X377" i="4"/>
  <c r="J377" i="4"/>
  <c r="K377" i="4" s="1"/>
  <c r="X376" i="4"/>
  <c r="Q375" i="4"/>
  <c r="N375" i="4"/>
  <c r="Q374" i="4"/>
  <c r="P374" i="4"/>
  <c r="O374" i="4"/>
  <c r="P375" i="4"/>
  <c r="N374" i="4"/>
  <c r="Q376" i="4"/>
  <c r="S376" i="4"/>
  <c r="S374" i="4"/>
  <c r="S375" i="4"/>
  <c r="J374" i="4"/>
  <c r="J375" i="4"/>
  <c r="S377" i="4"/>
  <c r="S373" i="4"/>
  <c r="K371" i="4"/>
  <c r="S365" i="4"/>
  <c r="S369" i="4"/>
  <c r="S371" i="4"/>
  <c r="K370" i="4"/>
  <c r="S370" i="4"/>
  <c r="K369" i="4"/>
  <c r="K365" i="4"/>
  <c r="S359" i="4"/>
  <c r="N373" i="4"/>
  <c r="N359" i="4"/>
  <c r="O359" i="4"/>
  <c r="S353" i="4"/>
  <c r="S352" i="4"/>
  <c r="S363" i="4"/>
  <c r="Q364" i="4"/>
  <c r="S367" i="4"/>
  <c r="S368" i="4"/>
  <c r="S372" i="4"/>
  <c r="S349" i="4"/>
  <c r="S351" i="4"/>
  <c r="S362" i="4"/>
  <c r="S366" i="4"/>
  <c r="K372" i="4"/>
  <c r="K368" i="4"/>
  <c r="K366" i="4"/>
  <c r="K364" i="4"/>
  <c r="S364" i="4"/>
  <c r="K362" i="4"/>
  <c r="S361" i="4"/>
  <c r="S360" i="4"/>
  <c r="P363" i="4"/>
  <c r="Q371" i="4"/>
  <c r="N363" i="4"/>
  <c r="Q362" i="4"/>
  <c r="P355" i="4"/>
  <c r="N360" i="4"/>
  <c r="N349" i="4"/>
  <c r="P356" i="4"/>
  <c r="O362" i="4"/>
  <c r="P350" i="4"/>
  <c r="N361" i="4"/>
  <c r="N367" i="4"/>
  <c r="O367" i="4"/>
  <c r="Q368" i="4"/>
  <c r="N366" i="4"/>
  <c r="O356" i="4"/>
  <c r="O366" i="4"/>
  <c r="Q363" i="4"/>
  <c r="Q373" i="4"/>
  <c r="O351" i="4"/>
  <c r="Q369" i="4"/>
  <c r="Q359" i="4"/>
  <c r="O360" i="4"/>
  <c r="O361" i="4"/>
  <c r="P364" i="4"/>
  <c r="O365" i="4"/>
  <c r="O370" i="4"/>
  <c r="O372" i="4"/>
  <c r="N350" i="4"/>
  <c r="N352" i="4"/>
  <c r="J359" i="4"/>
  <c r="K359" i="4" s="1"/>
  <c r="P360" i="4"/>
  <c r="Q366" i="4"/>
  <c r="Q367" i="4"/>
  <c r="O352" i="4"/>
  <c r="X358" i="4"/>
  <c r="N362" i="4"/>
  <c r="Q365" i="4"/>
  <c r="N369" i="4"/>
  <c r="Q370" i="4"/>
  <c r="Q372" i="4"/>
  <c r="O373" i="4"/>
  <c r="K363" i="4"/>
  <c r="P365" i="4"/>
  <c r="K367" i="4"/>
  <c r="N368" i="4"/>
  <c r="O369" i="4"/>
  <c r="P370" i="4"/>
  <c r="N371" i="4"/>
  <c r="P372" i="4"/>
  <c r="X372" i="4"/>
  <c r="N364" i="4"/>
  <c r="O368" i="4"/>
  <c r="P369" i="4"/>
  <c r="O371" i="4"/>
  <c r="P368" i="4"/>
  <c r="P371" i="4"/>
  <c r="P373" i="4"/>
  <c r="S345" i="4"/>
  <c r="S346" i="4"/>
  <c r="Q346" i="4"/>
  <c r="N347" i="4"/>
  <c r="P357" i="4"/>
  <c r="O347" i="4"/>
  <c r="N353" i="4"/>
  <c r="P347" i="4"/>
  <c r="O353" i="4"/>
  <c r="P354" i="4"/>
  <c r="N358" i="4"/>
  <c r="O358" i="4"/>
  <c r="N348" i="4"/>
  <c r="O349" i="4"/>
  <c r="N357" i="4"/>
  <c r="Q352" i="4"/>
  <c r="S355" i="4"/>
  <c r="S347" i="4"/>
  <c r="S348" i="4"/>
  <c r="K348" i="4"/>
  <c r="Q348" i="4"/>
  <c r="K358" i="4"/>
  <c r="S358" i="4"/>
  <c r="Q358" i="4"/>
  <c r="K347" i="4"/>
  <c r="K351" i="4"/>
  <c r="Q356" i="4"/>
  <c r="S357" i="4"/>
  <c r="K345" i="4"/>
  <c r="Q350" i="4"/>
  <c r="S354" i="4"/>
  <c r="K354" i="4"/>
  <c r="Q354" i="4"/>
  <c r="Q360" i="4"/>
  <c r="Q349" i="4"/>
  <c r="J350" i="4"/>
  <c r="Q355" i="4"/>
  <c r="J356" i="4"/>
  <c r="S350" i="4"/>
  <c r="S356" i="4"/>
  <c r="K360" i="4"/>
  <c r="Q347" i="4"/>
  <c r="K349" i="4"/>
  <c r="Q353" i="4"/>
  <c r="K355" i="4"/>
  <c r="Q357" i="4"/>
  <c r="J353" i="4"/>
  <c r="J357" i="4"/>
  <c r="Q361" i="4"/>
  <c r="Q345" i="4"/>
  <c r="J346" i="4"/>
  <c r="Q351" i="4"/>
  <c r="J352" i="4"/>
  <c r="J361" i="4"/>
  <c r="K344" i="4"/>
  <c r="S341" i="4"/>
  <c r="S342" i="4"/>
  <c r="S334" i="4"/>
  <c r="S337" i="4"/>
  <c r="S340" i="4"/>
  <c r="S336" i="4"/>
  <c r="Q344" i="4"/>
  <c r="S330" i="4"/>
  <c r="Q334" i="4"/>
  <c r="J342" i="4"/>
  <c r="K342" i="4" s="1"/>
  <c r="Q342" i="4"/>
  <c r="S343" i="4"/>
  <c r="Q343" i="4"/>
  <c r="S329" i="4"/>
  <c r="Q332" i="4"/>
  <c r="S344" i="4"/>
  <c r="K343" i="4"/>
  <c r="S325" i="4"/>
  <c r="S328" i="4"/>
  <c r="S331" i="4"/>
  <c r="K341" i="4"/>
  <c r="Q341" i="4"/>
  <c r="Q337" i="4"/>
  <c r="Q325" i="4"/>
  <c r="Q340" i="4"/>
  <c r="Q328" i="4"/>
  <c r="J332" i="4"/>
  <c r="K332" i="4" s="1"/>
  <c r="Q331" i="4"/>
  <c r="K327" i="4"/>
  <c r="S335" i="4"/>
  <c r="K339" i="4"/>
  <c r="K333" i="4"/>
  <c r="S333" i="4"/>
  <c r="Q333" i="4"/>
  <c r="Q326" i="4"/>
  <c r="Q327" i="4"/>
  <c r="S327" i="4"/>
  <c r="K330" i="4"/>
  <c r="Q338" i="4"/>
  <c r="Q339" i="4"/>
  <c r="S339" i="4"/>
  <c r="J325" i="4"/>
  <c r="K326" i="4"/>
  <c r="S326" i="4"/>
  <c r="Q330" i="4"/>
  <c r="J331" i="4"/>
  <c r="S332" i="4"/>
  <c r="Q336" i="4"/>
  <c r="J337" i="4"/>
  <c r="K338" i="4"/>
  <c r="S338" i="4"/>
  <c r="Q329" i="4"/>
  <c r="Q335" i="4"/>
  <c r="J336" i="4"/>
  <c r="J329" i="4"/>
  <c r="J335" i="4"/>
  <c r="J328" i="4"/>
  <c r="J334" i="4"/>
  <c r="J340" i="4"/>
  <c r="AB323" i="4"/>
  <c r="Y323" i="4"/>
  <c r="X323" i="4"/>
  <c r="T323" i="4"/>
  <c r="R323" i="4"/>
  <c r="P323" i="4"/>
  <c r="O323" i="4"/>
  <c r="N323" i="4"/>
  <c r="G323" i="4"/>
  <c r="I323" i="4" s="1"/>
  <c r="B323" i="4"/>
  <c r="AB322" i="4"/>
  <c r="Y322" i="4"/>
  <c r="X322" i="4"/>
  <c r="T322" i="4"/>
  <c r="R322" i="4"/>
  <c r="P322" i="4"/>
  <c r="O322" i="4"/>
  <c r="N322" i="4"/>
  <c r="G322" i="4"/>
  <c r="I322" i="4" s="1"/>
  <c r="B322" i="4"/>
  <c r="AB321" i="4"/>
  <c r="Y321" i="4"/>
  <c r="T321" i="4"/>
  <c r="R321" i="4"/>
  <c r="P321" i="4"/>
  <c r="O321" i="4"/>
  <c r="N321" i="4"/>
  <c r="G321" i="4"/>
  <c r="I321" i="4" s="1"/>
  <c r="B321" i="4"/>
  <c r="AB320" i="4"/>
  <c r="Y320" i="4"/>
  <c r="X320" i="4"/>
  <c r="T320" i="4"/>
  <c r="R320" i="4"/>
  <c r="P320" i="4"/>
  <c r="O320" i="4"/>
  <c r="N320" i="4"/>
  <c r="G320" i="4"/>
  <c r="I320" i="4" s="1"/>
  <c r="B320" i="4"/>
  <c r="J320" i="4" s="1"/>
  <c r="AB319" i="4"/>
  <c r="Y319" i="4"/>
  <c r="X319" i="4"/>
  <c r="T319" i="4"/>
  <c r="R319" i="4"/>
  <c r="P319" i="4"/>
  <c r="O319" i="4"/>
  <c r="N319" i="4"/>
  <c r="G319" i="4"/>
  <c r="I319" i="4" s="1"/>
  <c r="B319" i="4"/>
  <c r="J319" i="4" s="1"/>
  <c r="AB318" i="4"/>
  <c r="Y318" i="4"/>
  <c r="X318" i="4"/>
  <c r="T318" i="4"/>
  <c r="R318" i="4"/>
  <c r="P318" i="4"/>
  <c r="O318" i="4"/>
  <c r="N318" i="4"/>
  <c r="G318" i="4"/>
  <c r="I318" i="4" s="1"/>
  <c r="B318" i="4"/>
  <c r="J318" i="4" s="1"/>
  <c r="AB317" i="4"/>
  <c r="Y317" i="4"/>
  <c r="X317" i="4"/>
  <c r="T317" i="4"/>
  <c r="R317" i="4"/>
  <c r="P317" i="4"/>
  <c r="O317" i="4"/>
  <c r="N317" i="4"/>
  <c r="G317" i="4"/>
  <c r="I317" i="4" s="1"/>
  <c r="B317" i="4"/>
  <c r="AB316" i="4"/>
  <c r="Y316" i="4"/>
  <c r="X316" i="4"/>
  <c r="T316" i="4"/>
  <c r="R316" i="4"/>
  <c r="P316" i="4"/>
  <c r="O316" i="4"/>
  <c r="N316" i="4"/>
  <c r="G316" i="4"/>
  <c r="I316" i="4" s="1"/>
  <c r="B316" i="4"/>
  <c r="AB315" i="4"/>
  <c r="Y315" i="4"/>
  <c r="X315" i="4"/>
  <c r="T315" i="4"/>
  <c r="R315" i="4"/>
  <c r="P315" i="4"/>
  <c r="O315" i="4"/>
  <c r="N315" i="4"/>
  <c r="G315" i="4"/>
  <c r="I315" i="4" s="1"/>
  <c r="B315" i="4"/>
  <c r="AB314" i="4"/>
  <c r="Y314" i="4"/>
  <c r="X314" i="4"/>
  <c r="T314" i="4"/>
  <c r="R314" i="4"/>
  <c r="P314" i="4"/>
  <c r="O314" i="4"/>
  <c r="N314" i="4"/>
  <c r="G314" i="4"/>
  <c r="I314" i="4" s="1"/>
  <c r="B314" i="4"/>
  <c r="J314" i="4" s="1"/>
  <c r="AB313" i="4"/>
  <c r="Y313" i="4"/>
  <c r="X313" i="4"/>
  <c r="T313" i="4"/>
  <c r="R313" i="4"/>
  <c r="P313" i="4"/>
  <c r="O313" i="4"/>
  <c r="N313" i="4"/>
  <c r="G313" i="4"/>
  <c r="I313" i="4" s="1"/>
  <c r="B313" i="4"/>
  <c r="J313" i="4" s="1"/>
  <c r="AB312" i="4"/>
  <c r="Y312" i="4"/>
  <c r="X312" i="4"/>
  <c r="T312" i="4"/>
  <c r="R312" i="4"/>
  <c r="P312" i="4"/>
  <c r="O312" i="4"/>
  <c r="N312" i="4"/>
  <c r="G312" i="4"/>
  <c r="I312" i="4" s="1"/>
  <c r="B312" i="4"/>
  <c r="J312" i="4" s="1"/>
  <c r="AB311" i="4"/>
  <c r="Y311" i="4"/>
  <c r="X311" i="4"/>
  <c r="T311" i="4"/>
  <c r="R311" i="4"/>
  <c r="P311" i="4"/>
  <c r="O311" i="4"/>
  <c r="N311" i="4"/>
  <c r="G311" i="4"/>
  <c r="I311" i="4" s="1"/>
  <c r="B311" i="4"/>
  <c r="AB310" i="4"/>
  <c r="Y310" i="4"/>
  <c r="X310" i="4"/>
  <c r="T310" i="4"/>
  <c r="R310" i="4"/>
  <c r="P310" i="4"/>
  <c r="O310" i="4"/>
  <c r="N310" i="4"/>
  <c r="G310" i="4"/>
  <c r="I310" i="4" s="1"/>
  <c r="B310" i="4"/>
  <c r="AB309" i="4"/>
  <c r="Y309" i="4"/>
  <c r="X309" i="4"/>
  <c r="T309" i="4"/>
  <c r="R309" i="4"/>
  <c r="P309" i="4"/>
  <c r="O309" i="4"/>
  <c r="N309" i="4"/>
  <c r="G309" i="4"/>
  <c r="I309" i="4" s="1"/>
  <c r="B309" i="4"/>
  <c r="AB308" i="4"/>
  <c r="Y308" i="4"/>
  <c r="X308" i="4"/>
  <c r="T308" i="4"/>
  <c r="R308" i="4"/>
  <c r="P308" i="4"/>
  <c r="O308" i="4"/>
  <c r="N308" i="4"/>
  <c r="G308" i="4"/>
  <c r="I308" i="4" s="1"/>
  <c r="B308" i="4"/>
  <c r="J308" i="4" s="1"/>
  <c r="AB307" i="4"/>
  <c r="Y307" i="4"/>
  <c r="X307" i="4"/>
  <c r="T307" i="4"/>
  <c r="R307" i="4"/>
  <c r="P307" i="4"/>
  <c r="O307" i="4"/>
  <c r="N307" i="4"/>
  <c r="G307" i="4"/>
  <c r="I307" i="4" s="1"/>
  <c r="B307" i="4"/>
  <c r="J307" i="4" s="1"/>
  <c r="Z344" i="4" l="1"/>
  <c r="Z380" i="4"/>
  <c r="Z379" i="4"/>
  <c r="Z370" i="4"/>
  <c r="Z364" i="4"/>
  <c r="Z382" i="4"/>
  <c r="Z386" i="4"/>
  <c r="Z366" i="4"/>
  <c r="Z365" i="4"/>
  <c r="Z381" i="4"/>
  <c r="Z376" i="4"/>
  <c r="Z369" i="4"/>
  <c r="Z371" i="4"/>
  <c r="U381" i="4"/>
  <c r="U384" i="4"/>
  <c r="U378" i="4"/>
  <c r="H11" i="41" s="1"/>
  <c r="U379" i="4"/>
  <c r="U380" i="4"/>
  <c r="Z383" i="4"/>
  <c r="Z389" i="4"/>
  <c r="Z394" i="4"/>
  <c r="Z391" i="4"/>
  <c r="Z385" i="4"/>
  <c r="Z388" i="4"/>
  <c r="Z387" i="4"/>
  <c r="Z384" i="4"/>
  <c r="U382" i="4"/>
  <c r="U395" i="4"/>
  <c r="U386" i="4"/>
  <c r="U394" i="4"/>
  <c r="U385" i="4"/>
  <c r="U383" i="4"/>
  <c r="K396" i="4"/>
  <c r="K392" i="4"/>
  <c r="K390" i="4"/>
  <c r="K393" i="4"/>
  <c r="U387" i="4"/>
  <c r="U388" i="4"/>
  <c r="U391" i="4"/>
  <c r="K397" i="4"/>
  <c r="U389" i="4"/>
  <c r="Z378" i="4"/>
  <c r="Z377" i="4"/>
  <c r="U376" i="4"/>
  <c r="F11" i="41" s="1"/>
  <c r="U377" i="4"/>
  <c r="G11" i="41" s="1"/>
  <c r="K375" i="4"/>
  <c r="K374" i="4"/>
  <c r="Z362" i="4"/>
  <c r="Z368" i="4"/>
  <c r="Z372" i="4"/>
  <c r="U362" i="4"/>
  <c r="H19" i="41" s="1"/>
  <c r="U364" i="4"/>
  <c r="H18" i="41" s="1"/>
  <c r="U366" i="4"/>
  <c r="H22" i="41" s="1"/>
  <c r="U368" i="4"/>
  <c r="H31" i="41" s="1"/>
  <c r="U373" i="4"/>
  <c r="H43" i="41" s="1"/>
  <c r="S43" i="41" s="1"/>
  <c r="X43" i="41" s="1"/>
  <c r="U370" i="4"/>
  <c r="H26" i="41" s="1"/>
  <c r="U365" i="4"/>
  <c r="H24" i="41" s="1"/>
  <c r="U372" i="4"/>
  <c r="H33" i="41" s="1"/>
  <c r="U369" i="4"/>
  <c r="H28" i="41" s="1"/>
  <c r="U371" i="4"/>
  <c r="H29" i="41" s="1"/>
  <c r="Z363" i="4"/>
  <c r="Z367" i="4"/>
  <c r="U363" i="4"/>
  <c r="H23" i="41" s="1"/>
  <c r="U367" i="4"/>
  <c r="H27" i="41" s="1"/>
  <c r="Z359" i="4"/>
  <c r="Z360" i="4"/>
  <c r="Z347" i="4"/>
  <c r="Z348" i="4"/>
  <c r="Z355" i="4"/>
  <c r="Z358" i="4"/>
  <c r="Z349" i="4"/>
  <c r="Z354" i="4"/>
  <c r="Z351" i="4"/>
  <c r="Z345" i="4"/>
  <c r="U358" i="4"/>
  <c r="H8" i="41" s="1"/>
  <c r="U347" i="4"/>
  <c r="H2" i="41" s="1"/>
  <c r="U349" i="4"/>
  <c r="H3" i="41" s="1"/>
  <c r="U360" i="4"/>
  <c r="H12" i="41" s="1"/>
  <c r="K352" i="4"/>
  <c r="U351" i="4"/>
  <c r="H5" i="41" s="1"/>
  <c r="U348" i="4"/>
  <c r="H4" i="41" s="1"/>
  <c r="K353" i="4"/>
  <c r="K350" i="4"/>
  <c r="K357" i="4"/>
  <c r="K361" i="4"/>
  <c r="K346" i="4"/>
  <c r="U345" i="4"/>
  <c r="G17" i="41" s="1"/>
  <c r="U359" i="4"/>
  <c r="H6" i="41" s="1"/>
  <c r="K356" i="4"/>
  <c r="U354" i="4"/>
  <c r="H7" i="41" s="1"/>
  <c r="U355" i="4"/>
  <c r="H14" i="41" s="1"/>
  <c r="Z338" i="4"/>
  <c r="Z330" i="4"/>
  <c r="Z333" i="4"/>
  <c r="Z326" i="4"/>
  <c r="Z339" i="4"/>
  <c r="Z327" i="4"/>
  <c r="Z342" i="4"/>
  <c r="Z343" i="4"/>
  <c r="Z332" i="4"/>
  <c r="Z341" i="4"/>
  <c r="Q312" i="4"/>
  <c r="U344" i="4"/>
  <c r="U342" i="4"/>
  <c r="U343" i="4"/>
  <c r="U341" i="4"/>
  <c r="S317" i="4"/>
  <c r="S309" i="4"/>
  <c r="S312" i="4"/>
  <c r="S308" i="4"/>
  <c r="Q318" i="4"/>
  <c r="U333" i="4"/>
  <c r="U327" i="4"/>
  <c r="U330" i="4"/>
  <c r="U338" i="4"/>
  <c r="K334" i="4"/>
  <c r="K325" i="4"/>
  <c r="U339" i="4"/>
  <c r="K340" i="4"/>
  <c r="K328" i="4"/>
  <c r="K335" i="4"/>
  <c r="K331" i="4"/>
  <c r="U332" i="4"/>
  <c r="K329" i="4"/>
  <c r="G2" i="20" s="1"/>
  <c r="K336" i="4"/>
  <c r="K337" i="4"/>
  <c r="U326" i="4"/>
  <c r="Q314" i="4"/>
  <c r="S314" i="4"/>
  <c r="S311" i="4"/>
  <c r="S323" i="4"/>
  <c r="S318" i="4"/>
  <c r="Q308" i="4"/>
  <c r="Q320" i="4"/>
  <c r="Q323" i="4"/>
  <c r="Q311" i="4"/>
  <c r="S320" i="4"/>
  <c r="Q317" i="4"/>
  <c r="S316" i="4"/>
  <c r="S310" i="4"/>
  <c r="K320" i="4"/>
  <c r="S321" i="4"/>
  <c r="K314" i="4"/>
  <c r="S315" i="4"/>
  <c r="K308" i="4"/>
  <c r="Q319" i="4"/>
  <c r="S319" i="4"/>
  <c r="Q313" i="4"/>
  <c r="S313" i="4"/>
  <c r="Q307" i="4"/>
  <c r="S307" i="4"/>
  <c r="S322" i="4"/>
  <c r="K313" i="4"/>
  <c r="Q310" i="4"/>
  <c r="J311" i="4"/>
  <c r="K312" i="4"/>
  <c r="Q316" i="4"/>
  <c r="J317" i="4"/>
  <c r="K318" i="4"/>
  <c r="Q322" i="4"/>
  <c r="J323" i="4"/>
  <c r="K307" i="4"/>
  <c r="K319" i="4"/>
  <c r="Q309" i="4"/>
  <c r="J310" i="4"/>
  <c r="Q315" i="4"/>
  <c r="J316" i="4"/>
  <c r="Q321" i="4"/>
  <c r="J322" i="4"/>
  <c r="J309" i="4"/>
  <c r="J315" i="4"/>
  <c r="J321" i="4"/>
  <c r="Z325" i="4" l="1"/>
  <c r="Z346" i="4"/>
  <c r="Z397" i="4"/>
  <c r="Z393" i="4"/>
  <c r="Z396" i="4"/>
  <c r="Z390" i="4"/>
  <c r="Z392" i="4"/>
  <c r="U390" i="4"/>
  <c r="U397" i="4"/>
  <c r="U396" i="4"/>
  <c r="U392" i="4"/>
  <c r="U393" i="4"/>
  <c r="Z375" i="4"/>
  <c r="Z374" i="4"/>
  <c r="V11" i="41" s="1"/>
  <c r="R11" i="41" s="1"/>
  <c r="U374" i="4"/>
  <c r="D11" i="41" s="1"/>
  <c r="U375" i="4"/>
  <c r="E11" i="41" s="1"/>
  <c r="Z361" i="4"/>
  <c r="Z356" i="4"/>
  <c r="Z357" i="4"/>
  <c r="Z352" i="4"/>
  <c r="Z350" i="4"/>
  <c r="Z353" i="4"/>
  <c r="U357" i="4"/>
  <c r="H10" i="41" s="1"/>
  <c r="U356" i="4"/>
  <c r="H20" i="41" s="1"/>
  <c r="U346" i="4"/>
  <c r="H17" i="41" s="1"/>
  <c r="U361" i="4"/>
  <c r="H15" i="41" s="1"/>
  <c r="U350" i="4"/>
  <c r="H13" i="41" s="1"/>
  <c r="U352" i="4"/>
  <c r="H16" i="41" s="1"/>
  <c r="U353" i="4"/>
  <c r="H9" i="41" s="1"/>
  <c r="Z308" i="4"/>
  <c r="Z335" i="4"/>
  <c r="Z331" i="4"/>
  <c r="Z334" i="4"/>
  <c r="Z307" i="4"/>
  <c r="Z312" i="4"/>
  <c r="Z337" i="4"/>
  <c r="Z328" i="4"/>
  <c r="Z314" i="4"/>
  <c r="Z336" i="4"/>
  <c r="Z340" i="4"/>
  <c r="Z329" i="4"/>
  <c r="Z319" i="4"/>
  <c r="Z318" i="4"/>
  <c r="Z313" i="4"/>
  <c r="Z320" i="4"/>
  <c r="U328" i="4"/>
  <c r="U336" i="4"/>
  <c r="U329" i="4"/>
  <c r="G2" i="8" s="1"/>
  <c r="U334" i="4"/>
  <c r="U340" i="4"/>
  <c r="U335" i="4"/>
  <c r="U337" i="4"/>
  <c r="U325" i="4"/>
  <c r="U331" i="4"/>
  <c r="U308" i="4"/>
  <c r="U314" i="4"/>
  <c r="U319" i="4"/>
  <c r="U320" i="4"/>
  <c r="K311" i="4"/>
  <c r="K316" i="4"/>
  <c r="K321" i="4"/>
  <c r="K323" i="4"/>
  <c r="K310" i="4"/>
  <c r="U318" i="4"/>
  <c r="K315" i="4"/>
  <c r="K317" i="4"/>
  <c r="U313" i="4"/>
  <c r="U312" i="4"/>
  <c r="K309" i="4"/>
  <c r="K322" i="4"/>
  <c r="U307" i="4"/>
  <c r="X281" i="4"/>
  <c r="Y281" i="4"/>
  <c r="AB281" i="4"/>
  <c r="Y282" i="4"/>
  <c r="AB282" i="4"/>
  <c r="Y283" i="4"/>
  <c r="AB283" i="4"/>
  <c r="Y284" i="4"/>
  <c r="AB284" i="4"/>
  <c r="Y285" i="4"/>
  <c r="AB285" i="4"/>
  <c r="Y286" i="4"/>
  <c r="AB286" i="4"/>
  <c r="Y287" i="4"/>
  <c r="AB287" i="4"/>
  <c r="Y288" i="4"/>
  <c r="AB288" i="4"/>
  <c r="X289" i="4"/>
  <c r="Y289" i="4"/>
  <c r="AB289" i="4"/>
  <c r="Y290" i="4"/>
  <c r="AB290" i="4"/>
  <c r="Y291" i="4"/>
  <c r="AB291" i="4"/>
  <c r="Y292" i="4"/>
  <c r="AB292" i="4"/>
  <c r="Y293" i="4"/>
  <c r="AB293" i="4"/>
  <c r="Y294" i="4"/>
  <c r="AB294" i="4"/>
  <c r="Y295" i="4"/>
  <c r="AB295" i="4"/>
  <c r="X296" i="4"/>
  <c r="Y296" i="4"/>
  <c r="AB296" i="4"/>
  <c r="X297" i="4"/>
  <c r="Y297" i="4"/>
  <c r="AB297" i="4"/>
  <c r="Y298" i="4"/>
  <c r="AB298" i="4"/>
  <c r="Y299" i="4"/>
  <c r="AB299" i="4"/>
  <c r="Y300" i="4"/>
  <c r="AB300" i="4"/>
  <c r="Y301" i="4"/>
  <c r="AB301" i="4"/>
  <c r="Y302" i="4"/>
  <c r="AB302" i="4"/>
  <c r="Y303" i="4"/>
  <c r="AB303" i="4"/>
  <c r="Y304" i="4"/>
  <c r="AB304" i="4"/>
  <c r="X305" i="4"/>
  <c r="Y305" i="4"/>
  <c r="AB305" i="4"/>
  <c r="Y306" i="4"/>
  <c r="AB306" i="4"/>
  <c r="N283" i="4"/>
  <c r="O283" i="4"/>
  <c r="P283" i="4"/>
  <c r="R283" i="4"/>
  <c r="T283" i="4"/>
  <c r="N284" i="4"/>
  <c r="O284" i="4"/>
  <c r="P284" i="4"/>
  <c r="R284" i="4"/>
  <c r="T284" i="4"/>
  <c r="N285" i="4"/>
  <c r="O285" i="4"/>
  <c r="P285" i="4"/>
  <c r="R285" i="4"/>
  <c r="T285" i="4"/>
  <c r="N286" i="4"/>
  <c r="O286" i="4"/>
  <c r="P286" i="4"/>
  <c r="R286" i="4"/>
  <c r="T286" i="4"/>
  <c r="N287" i="4"/>
  <c r="O287" i="4"/>
  <c r="P287" i="4"/>
  <c r="R287" i="4"/>
  <c r="T287" i="4"/>
  <c r="N288" i="4"/>
  <c r="O288" i="4"/>
  <c r="P288" i="4"/>
  <c r="R288" i="4"/>
  <c r="T288" i="4"/>
  <c r="N289" i="4"/>
  <c r="O289" i="4"/>
  <c r="P289" i="4"/>
  <c r="R289" i="4"/>
  <c r="T289" i="4"/>
  <c r="N290" i="4"/>
  <c r="O290" i="4"/>
  <c r="P290" i="4"/>
  <c r="R290" i="4"/>
  <c r="T290" i="4"/>
  <c r="N291" i="4"/>
  <c r="O291" i="4"/>
  <c r="P291" i="4"/>
  <c r="R291" i="4"/>
  <c r="T291" i="4"/>
  <c r="N292" i="4"/>
  <c r="O292" i="4"/>
  <c r="P292" i="4"/>
  <c r="R292" i="4"/>
  <c r="T292" i="4"/>
  <c r="N293" i="4"/>
  <c r="O293" i="4"/>
  <c r="P293" i="4"/>
  <c r="R293" i="4"/>
  <c r="T293" i="4"/>
  <c r="N294" i="4"/>
  <c r="O294" i="4"/>
  <c r="P294" i="4"/>
  <c r="R294" i="4"/>
  <c r="T294" i="4"/>
  <c r="N295" i="4"/>
  <c r="O295" i="4"/>
  <c r="P295" i="4"/>
  <c r="R295" i="4"/>
  <c r="T295" i="4"/>
  <c r="N296" i="4"/>
  <c r="O296" i="4"/>
  <c r="P296" i="4"/>
  <c r="R296" i="4"/>
  <c r="T296" i="4"/>
  <c r="N297" i="4"/>
  <c r="O297" i="4"/>
  <c r="P297" i="4"/>
  <c r="R297" i="4"/>
  <c r="T297" i="4"/>
  <c r="N298" i="4"/>
  <c r="O298" i="4"/>
  <c r="P298" i="4"/>
  <c r="R298" i="4"/>
  <c r="T298" i="4"/>
  <c r="N299" i="4"/>
  <c r="O299" i="4"/>
  <c r="P299" i="4"/>
  <c r="R299" i="4"/>
  <c r="T299" i="4"/>
  <c r="N300" i="4"/>
  <c r="O300" i="4"/>
  <c r="P300" i="4"/>
  <c r="R300" i="4"/>
  <c r="T300" i="4"/>
  <c r="N301" i="4"/>
  <c r="O301" i="4"/>
  <c r="P301" i="4"/>
  <c r="R301" i="4"/>
  <c r="T301" i="4"/>
  <c r="N302" i="4"/>
  <c r="O302" i="4"/>
  <c r="P302" i="4"/>
  <c r="R302" i="4"/>
  <c r="T302" i="4"/>
  <c r="N303" i="4"/>
  <c r="O303" i="4"/>
  <c r="P303" i="4"/>
  <c r="R303" i="4"/>
  <c r="T303" i="4"/>
  <c r="N304" i="4"/>
  <c r="O304" i="4"/>
  <c r="P304" i="4"/>
  <c r="R304" i="4"/>
  <c r="T304" i="4"/>
  <c r="N305" i="4"/>
  <c r="O305" i="4"/>
  <c r="P305" i="4"/>
  <c r="R305" i="4"/>
  <c r="T305" i="4"/>
  <c r="N306" i="4"/>
  <c r="O306" i="4"/>
  <c r="P306" i="4"/>
  <c r="R306" i="4"/>
  <c r="T306" i="4"/>
  <c r="N282" i="4"/>
  <c r="O282" i="4"/>
  <c r="P282" i="4"/>
  <c r="R282" i="4"/>
  <c r="T282" i="4"/>
  <c r="G282" i="4"/>
  <c r="I282" i="4" s="1"/>
  <c r="G283" i="4"/>
  <c r="I283" i="4" s="1"/>
  <c r="G284" i="4"/>
  <c r="I284" i="4" s="1"/>
  <c r="G285" i="4"/>
  <c r="I285" i="4" s="1"/>
  <c r="G286" i="4"/>
  <c r="I286" i="4" s="1"/>
  <c r="G287" i="4"/>
  <c r="I287" i="4" s="1"/>
  <c r="G288" i="4"/>
  <c r="I288" i="4" s="1"/>
  <c r="G289" i="4"/>
  <c r="I289" i="4" s="1"/>
  <c r="G290" i="4"/>
  <c r="I290" i="4" s="1"/>
  <c r="G291" i="4"/>
  <c r="I291" i="4" s="1"/>
  <c r="G292" i="4"/>
  <c r="I292" i="4" s="1"/>
  <c r="G293" i="4"/>
  <c r="I293" i="4" s="1"/>
  <c r="G294" i="4"/>
  <c r="I294" i="4" s="1"/>
  <c r="G295" i="4"/>
  <c r="I295" i="4" s="1"/>
  <c r="G296" i="4"/>
  <c r="I296" i="4" s="1"/>
  <c r="G297" i="4"/>
  <c r="I297" i="4" s="1"/>
  <c r="G298" i="4"/>
  <c r="I298" i="4" s="1"/>
  <c r="G299" i="4"/>
  <c r="I299" i="4" s="1"/>
  <c r="G300" i="4"/>
  <c r="I300" i="4" s="1"/>
  <c r="G301" i="4"/>
  <c r="I301" i="4" s="1"/>
  <c r="G302" i="4"/>
  <c r="I302" i="4" s="1"/>
  <c r="G303" i="4"/>
  <c r="I303" i="4" s="1"/>
  <c r="G304" i="4"/>
  <c r="I304" i="4" s="1"/>
  <c r="G305" i="4"/>
  <c r="I305" i="4" s="1"/>
  <c r="G306" i="4"/>
  <c r="I306" i="4" s="1"/>
  <c r="B282" i="4"/>
  <c r="B283" i="4"/>
  <c r="J283" i="4" s="1"/>
  <c r="B284" i="4"/>
  <c r="B285" i="4"/>
  <c r="J285" i="4" s="1"/>
  <c r="B286" i="4"/>
  <c r="J286" i="4" s="1"/>
  <c r="B287" i="4"/>
  <c r="B288" i="4"/>
  <c r="J288" i="4" s="1"/>
  <c r="B289" i="4"/>
  <c r="J289" i="4" s="1"/>
  <c r="B290" i="4"/>
  <c r="J290" i="4" s="1"/>
  <c r="B291" i="4"/>
  <c r="B292" i="4"/>
  <c r="J292" i="4" s="1"/>
  <c r="B293" i="4"/>
  <c r="B294" i="4"/>
  <c r="J294" i="4" s="1"/>
  <c r="B295" i="4"/>
  <c r="J295" i="4" s="1"/>
  <c r="B296" i="4"/>
  <c r="J296" i="4" s="1"/>
  <c r="B297" i="4"/>
  <c r="B298" i="4"/>
  <c r="B299" i="4"/>
  <c r="J299" i="4" s="1"/>
  <c r="B300" i="4"/>
  <c r="B301" i="4"/>
  <c r="B302" i="4"/>
  <c r="J302" i="4" s="1"/>
  <c r="B303" i="4"/>
  <c r="B304" i="4"/>
  <c r="J304" i="4" s="1"/>
  <c r="B305" i="4"/>
  <c r="B306" i="4"/>
  <c r="J306" i="4" s="1"/>
  <c r="B281" i="4"/>
  <c r="J281" i="4" s="1"/>
  <c r="N281" i="4"/>
  <c r="O281" i="4"/>
  <c r="P281" i="4"/>
  <c r="R281" i="4"/>
  <c r="T281" i="4"/>
  <c r="G281" i="4"/>
  <c r="I281" i="4" s="1"/>
  <c r="S11" i="41" l="1"/>
  <c r="X11" i="41" s="1"/>
  <c r="Z321" i="4"/>
  <c r="Z317" i="4"/>
  <c r="Z316" i="4"/>
  <c r="Z315" i="4"/>
  <c r="Z311" i="4"/>
  <c r="Z322" i="4"/>
  <c r="Z309" i="4"/>
  <c r="Z310" i="4"/>
  <c r="Z323" i="4"/>
  <c r="K306" i="4"/>
  <c r="U323" i="4"/>
  <c r="U321" i="4"/>
  <c r="U310" i="4"/>
  <c r="U322" i="4"/>
  <c r="U317" i="4"/>
  <c r="U309" i="4"/>
  <c r="U315" i="4"/>
  <c r="U316" i="4"/>
  <c r="U311" i="4"/>
  <c r="S306" i="4"/>
  <c r="S305" i="4"/>
  <c r="S302" i="4"/>
  <c r="S301" i="4"/>
  <c r="K302" i="4"/>
  <c r="S297" i="4"/>
  <c r="S304" i="4"/>
  <c r="S303" i="4"/>
  <c r="K304" i="4"/>
  <c r="S295" i="4"/>
  <c r="S289" i="4"/>
  <c r="S284" i="4"/>
  <c r="S300" i="4"/>
  <c r="S299" i="4"/>
  <c r="S298" i="4"/>
  <c r="S296" i="4"/>
  <c r="Q290" i="4"/>
  <c r="K294" i="4"/>
  <c r="S282" i="4"/>
  <c r="Q298" i="4"/>
  <c r="S294" i="4"/>
  <c r="S293" i="4"/>
  <c r="S287" i="4"/>
  <c r="Q296" i="4"/>
  <c r="Q292" i="4"/>
  <c r="Q286" i="4"/>
  <c r="S288" i="4"/>
  <c r="S291" i="4"/>
  <c r="S285" i="4"/>
  <c r="K296" i="4"/>
  <c r="S292" i="4"/>
  <c r="K292" i="4"/>
  <c r="K290" i="4"/>
  <c r="S290" i="4"/>
  <c r="K288" i="4"/>
  <c r="S286" i="4"/>
  <c r="K286" i="4"/>
  <c r="K285" i="4"/>
  <c r="Q306" i="4"/>
  <c r="Q295" i="4"/>
  <c r="Q302" i="4"/>
  <c r="Q297" i="4"/>
  <c r="Q291" i="4"/>
  <c r="Q288" i="4"/>
  <c r="Q283" i="4"/>
  <c r="Q305" i="4"/>
  <c r="Q300" i="4"/>
  <c r="Q304" i="4"/>
  <c r="K283" i="4"/>
  <c r="S283" i="4"/>
  <c r="Q282" i="4"/>
  <c r="J282" i="4"/>
  <c r="K282" i="4" s="1"/>
  <c r="Q303" i="4"/>
  <c r="K299" i="4"/>
  <c r="K295" i="4"/>
  <c r="K289" i="4"/>
  <c r="Q284" i="4"/>
  <c r="Q301" i="4"/>
  <c r="Q293" i="4"/>
  <c r="Q287" i="4"/>
  <c r="J291" i="4"/>
  <c r="K291" i="4" s="1"/>
  <c r="J301" i="4"/>
  <c r="K301" i="4" s="1"/>
  <c r="J298" i="4"/>
  <c r="K298" i="4" s="1"/>
  <c r="J293" i="4"/>
  <c r="K293" i="4" s="1"/>
  <c r="Q294" i="4"/>
  <c r="Q285" i="4"/>
  <c r="J305" i="4"/>
  <c r="K305" i="4" s="1"/>
  <c r="J303" i="4"/>
  <c r="J300" i="4"/>
  <c r="K300" i="4" s="1"/>
  <c r="J284" i="4"/>
  <c r="Q289" i="4"/>
  <c r="J287" i="4"/>
  <c r="K287" i="4" s="1"/>
  <c r="Q299" i="4"/>
  <c r="J297" i="4"/>
  <c r="K297" i="4" s="1"/>
  <c r="K281" i="4"/>
  <c r="S281" i="4"/>
  <c r="Q281" i="4"/>
  <c r="Z305" i="4" l="1"/>
  <c r="Z287" i="4"/>
  <c r="Z283" i="4"/>
  <c r="Z306" i="4"/>
  <c r="Z286" i="4"/>
  <c r="Z293" i="4"/>
  <c r="Z296" i="4"/>
  <c r="Z294" i="4"/>
  <c r="Z282" i="4"/>
  <c r="Z288" i="4"/>
  <c r="Z285" i="4"/>
  <c r="Z292" i="4"/>
  <c r="Z304" i="4"/>
  <c r="Z281" i="4"/>
  <c r="Z300" i="4"/>
  <c r="Z301" i="4"/>
  <c r="Z302" i="4"/>
  <c r="Z290" i="4"/>
  <c r="U306" i="4"/>
  <c r="G26" i="41" s="1"/>
  <c r="U286" i="4"/>
  <c r="G16" i="41" s="1"/>
  <c r="U302" i="4"/>
  <c r="G27" i="41" s="1"/>
  <c r="U296" i="4"/>
  <c r="G8" i="41" s="1"/>
  <c r="U304" i="4"/>
  <c r="G28" i="41" s="1"/>
  <c r="U285" i="4"/>
  <c r="G13" i="41" s="1"/>
  <c r="U294" i="4"/>
  <c r="G6" i="41" s="1"/>
  <c r="U293" i="4"/>
  <c r="G14" i="41" s="1"/>
  <c r="U292" i="4"/>
  <c r="G10" i="41" s="1"/>
  <c r="U282" i="4"/>
  <c r="G2" i="41" s="1"/>
  <c r="U290" i="4"/>
  <c r="G7" i="41" s="1"/>
  <c r="U288" i="4"/>
  <c r="G9" i="41" s="1"/>
  <c r="U300" i="4"/>
  <c r="G23" i="41" s="1"/>
  <c r="U295" i="4"/>
  <c r="G15" i="41" s="1"/>
  <c r="U299" i="4"/>
  <c r="G18" i="41" s="1"/>
  <c r="U297" i="4"/>
  <c r="G12" i="41" s="1"/>
  <c r="U289" i="4"/>
  <c r="G21" i="41" s="1"/>
  <c r="U283" i="4"/>
  <c r="G4" i="41" s="1"/>
  <c r="Z291" i="4"/>
  <c r="U291" i="4"/>
  <c r="G20" i="41" s="1"/>
  <c r="U301" i="4"/>
  <c r="G22" i="41" s="1"/>
  <c r="U298" i="4"/>
  <c r="G19" i="41" s="1"/>
  <c r="U305" i="4"/>
  <c r="G31" i="41" s="1"/>
  <c r="Z295" i="4"/>
  <c r="Z289" i="4"/>
  <c r="U287" i="4"/>
  <c r="G5" i="41" s="1"/>
  <c r="K284" i="4"/>
  <c r="Z297" i="4"/>
  <c r="K303" i="4"/>
  <c r="Z298" i="4"/>
  <c r="Z299" i="4"/>
  <c r="U281" i="4"/>
  <c r="X262" i="4"/>
  <c r="Y262" i="4"/>
  <c r="AB262" i="4"/>
  <c r="X263" i="4"/>
  <c r="Y263" i="4"/>
  <c r="AB263" i="4"/>
  <c r="X264" i="4"/>
  <c r="Y264" i="4"/>
  <c r="AB264" i="4"/>
  <c r="X265" i="4"/>
  <c r="Y265" i="4"/>
  <c r="AB265" i="4"/>
  <c r="X266" i="4"/>
  <c r="Y266" i="4"/>
  <c r="AB266" i="4"/>
  <c r="X267" i="4"/>
  <c r="Y267" i="4"/>
  <c r="AB267" i="4"/>
  <c r="X268" i="4"/>
  <c r="Y268" i="4"/>
  <c r="AB268" i="4"/>
  <c r="X269" i="4"/>
  <c r="Y269" i="4"/>
  <c r="AB269" i="4"/>
  <c r="X270" i="4"/>
  <c r="Y270" i="4"/>
  <c r="AB270" i="4"/>
  <c r="X271" i="4"/>
  <c r="Y271" i="4"/>
  <c r="AB271" i="4"/>
  <c r="X272" i="4"/>
  <c r="Y272" i="4"/>
  <c r="AB272" i="4"/>
  <c r="X273" i="4"/>
  <c r="Y273" i="4"/>
  <c r="AB273" i="4"/>
  <c r="X274" i="4"/>
  <c r="Y274" i="4"/>
  <c r="AB274" i="4"/>
  <c r="X275" i="4"/>
  <c r="Y275" i="4"/>
  <c r="AB275" i="4"/>
  <c r="X276" i="4"/>
  <c r="Y276" i="4"/>
  <c r="AB276" i="4"/>
  <c r="X277" i="4"/>
  <c r="Y277" i="4"/>
  <c r="AB277" i="4"/>
  <c r="X278" i="4"/>
  <c r="Y278" i="4"/>
  <c r="AB278" i="4"/>
  <c r="X279" i="4"/>
  <c r="Y279" i="4"/>
  <c r="AB279" i="4"/>
  <c r="X280" i="4"/>
  <c r="Y280" i="4"/>
  <c r="AB280" i="4"/>
  <c r="N262" i="4"/>
  <c r="O262" i="4"/>
  <c r="P262" i="4"/>
  <c r="R262" i="4"/>
  <c r="T262" i="4"/>
  <c r="N263" i="4"/>
  <c r="O263" i="4"/>
  <c r="P263" i="4"/>
  <c r="R263" i="4"/>
  <c r="T263" i="4"/>
  <c r="N264" i="4"/>
  <c r="O264" i="4"/>
  <c r="P264" i="4"/>
  <c r="R264" i="4"/>
  <c r="T264" i="4"/>
  <c r="N265" i="4"/>
  <c r="O265" i="4"/>
  <c r="P265" i="4"/>
  <c r="R265" i="4"/>
  <c r="T265" i="4"/>
  <c r="N266" i="4"/>
  <c r="O266" i="4"/>
  <c r="P266" i="4"/>
  <c r="R266" i="4"/>
  <c r="T266" i="4"/>
  <c r="N267" i="4"/>
  <c r="O267" i="4"/>
  <c r="P267" i="4"/>
  <c r="R267" i="4"/>
  <c r="T267" i="4"/>
  <c r="N268" i="4"/>
  <c r="O268" i="4"/>
  <c r="P268" i="4"/>
  <c r="R268" i="4"/>
  <c r="T268" i="4"/>
  <c r="N269" i="4"/>
  <c r="O269" i="4"/>
  <c r="P269" i="4"/>
  <c r="R269" i="4"/>
  <c r="T269" i="4"/>
  <c r="N270" i="4"/>
  <c r="O270" i="4"/>
  <c r="P270" i="4"/>
  <c r="R270" i="4"/>
  <c r="T270" i="4"/>
  <c r="N271" i="4"/>
  <c r="O271" i="4"/>
  <c r="P271" i="4"/>
  <c r="R271" i="4"/>
  <c r="T271" i="4"/>
  <c r="N272" i="4"/>
  <c r="O272" i="4"/>
  <c r="P272" i="4"/>
  <c r="R272" i="4"/>
  <c r="T272" i="4"/>
  <c r="N273" i="4"/>
  <c r="O273" i="4"/>
  <c r="P273" i="4"/>
  <c r="R273" i="4"/>
  <c r="T273" i="4"/>
  <c r="N274" i="4"/>
  <c r="O274" i="4"/>
  <c r="P274" i="4"/>
  <c r="R274" i="4"/>
  <c r="T274" i="4"/>
  <c r="N275" i="4"/>
  <c r="O275" i="4"/>
  <c r="P275" i="4"/>
  <c r="R275" i="4"/>
  <c r="T275" i="4"/>
  <c r="N276" i="4"/>
  <c r="O276" i="4"/>
  <c r="P276" i="4"/>
  <c r="R276" i="4"/>
  <c r="T276" i="4"/>
  <c r="N277" i="4"/>
  <c r="O277" i="4"/>
  <c r="P277" i="4"/>
  <c r="R277" i="4"/>
  <c r="T277" i="4"/>
  <c r="N278" i="4"/>
  <c r="O278" i="4"/>
  <c r="P278" i="4"/>
  <c r="R278" i="4"/>
  <c r="T278" i="4"/>
  <c r="N279" i="4"/>
  <c r="O279" i="4"/>
  <c r="P279" i="4"/>
  <c r="R279" i="4"/>
  <c r="T279" i="4"/>
  <c r="N280" i="4"/>
  <c r="O280" i="4"/>
  <c r="P280" i="4"/>
  <c r="R280" i="4"/>
  <c r="T280" i="4"/>
  <c r="G262" i="4"/>
  <c r="I262" i="4" s="1"/>
  <c r="G263" i="4"/>
  <c r="I263" i="4" s="1"/>
  <c r="G264" i="4"/>
  <c r="I264" i="4" s="1"/>
  <c r="G265" i="4"/>
  <c r="I265" i="4" s="1"/>
  <c r="G266" i="4"/>
  <c r="I266" i="4" s="1"/>
  <c r="G267" i="4"/>
  <c r="I267" i="4" s="1"/>
  <c r="G268" i="4"/>
  <c r="I268" i="4" s="1"/>
  <c r="G269" i="4"/>
  <c r="I269" i="4" s="1"/>
  <c r="G270" i="4"/>
  <c r="I270" i="4" s="1"/>
  <c r="G271" i="4"/>
  <c r="I271" i="4" s="1"/>
  <c r="G272" i="4"/>
  <c r="I272" i="4" s="1"/>
  <c r="G273" i="4"/>
  <c r="I273" i="4" s="1"/>
  <c r="G274" i="4"/>
  <c r="I274" i="4" s="1"/>
  <c r="G275" i="4"/>
  <c r="I275" i="4" s="1"/>
  <c r="G276" i="4"/>
  <c r="I276" i="4" s="1"/>
  <c r="G277" i="4"/>
  <c r="I277" i="4" s="1"/>
  <c r="G278" i="4"/>
  <c r="I278" i="4" s="1"/>
  <c r="G279" i="4"/>
  <c r="I279" i="4" s="1"/>
  <c r="G280" i="4"/>
  <c r="I280" i="4" s="1"/>
  <c r="B280" i="4"/>
  <c r="J280" i="4" s="1"/>
  <c r="B279" i="4"/>
  <c r="J279" i="4" s="1"/>
  <c r="B278" i="4"/>
  <c r="J278" i="4" s="1"/>
  <c r="B277" i="4"/>
  <c r="J277" i="4" s="1"/>
  <c r="B276" i="4"/>
  <c r="B275" i="4"/>
  <c r="J275" i="4" s="1"/>
  <c r="B274" i="4"/>
  <c r="J274" i="4" s="1"/>
  <c r="B273" i="4"/>
  <c r="J273" i="4" s="1"/>
  <c r="B272" i="4"/>
  <c r="J272" i="4" s="1"/>
  <c r="B271" i="4"/>
  <c r="J271" i="4" s="1"/>
  <c r="B270" i="4"/>
  <c r="B269" i="4"/>
  <c r="J269" i="4" s="1"/>
  <c r="B268" i="4"/>
  <c r="J268" i="4" s="1"/>
  <c r="B267" i="4"/>
  <c r="J267" i="4" s="1"/>
  <c r="B266" i="4"/>
  <c r="J266" i="4" s="1"/>
  <c r="B265" i="4"/>
  <c r="J265" i="4" s="1"/>
  <c r="B264" i="4"/>
  <c r="B263" i="4"/>
  <c r="B262" i="4"/>
  <c r="J262" i="4" s="1"/>
  <c r="G241" i="4"/>
  <c r="X243" i="4"/>
  <c r="Y243" i="4"/>
  <c r="AB243" i="4"/>
  <c r="X244" i="4"/>
  <c r="Y244" i="4"/>
  <c r="AB244" i="4"/>
  <c r="X245" i="4"/>
  <c r="Y245" i="4"/>
  <c r="AB245" i="4"/>
  <c r="X246" i="4"/>
  <c r="Y246" i="4"/>
  <c r="AB246" i="4"/>
  <c r="X247" i="4"/>
  <c r="Y247" i="4"/>
  <c r="AB247" i="4"/>
  <c r="X248" i="4"/>
  <c r="Y248" i="4"/>
  <c r="AB248" i="4"/>
  <c r="X249" i="4"/>
  <c r="Y249" i="4"/>
  <c r="AB249" i="4"/>
  <c r="X250" i="4"/>
  <c r="Y250" i="4"/>
  <c r="AB250" i="4"/>
  <c r="X251" i="4"/>
  <c r="Y251" i="4"/>
  <c r="AB251" i="4"/>
  <c r="X252" i="4"/>
  <c r="Y252" i="4"/>
  <c r="AB252" i="4"/>
  <c r="X253" i="4"/>
  <c r="Y253" i="4"/>
  <c r="AB253" i="4"/>
  <c r="X254" i="4"/>
  <c r="Y254" i="4"/>
  <c r="AB254" i="4"/>
  <c r="X255" i="4"/>
  <c r="Y255" i="4"/>
  <c r="AB255" i="4"/>
  <c r="X256" i="4"/>
  <c r="Y256" i="4"/>
  <c r="AB256" i="4"/>
  <c r="X257" i="4"/>
  <c r="Y257" i="4"/>
  <c r="AB257" i="4"/>
  <c r="X258" i="4"/>
  <c r="Y258" i="4"/>
  <c r="AB258" i="4"/>
  <c r="Y259" i="4"/>
  <c r="AB259" i="4"/>
  <c r="X260" i="4"/>
  <c r="Y260" i="4"/>
  <c r="AB260" i="4"/>
  <c r="X261" i="4"/>
  <c r="Y261" i="4"/>
  <c r="AB261" i="4"/>
  <c r="N243" i="4"/>
  <c r="O243" i="4"/>
  <c r="P243" i="4"/>
  <c r="R243" i="4"/>
  <c r="T243" i="4"/>
  <c r="N244" i="4"/>
  <c r="O244" i="4"/>
  <c r="P244" i="4"/>
  <c r="R244" i="4"/>
  <c r="T244" i="4"/>
  <c r="N245" i="4"/>
  <c r="O245" i="4"/>
  <c r="P245" i="4"/>
  <c r="R245" i="4"/>
  <c r="T245" i="4"/>
  <c r="N246" i="4"/>
  <c r="O246" i="4"/>
  <c r="P246" i="4"/>
  <c r="R246" i="4"/>
  <c r="T246" i="4"/>
  <c r="N247" i="4"/>
  <c r="O247" i="4"/>
  <c r="P247" i="4"/>
  <c r="R247" i="4"/>
  <c r="T247" i="4"/>
  <c r="N248" i="4"/>
  <c r="O248" i="4"/>
  <c r="P248" i="4"/>
  <c r="R248" i="4"/>
  <c r="T248" i="4"/>
  <c r="N249" i="4"/>
  <c r="O249" i="4"/>
  <c r="P249" i="4"/>
  <c r="R249" i="4"/>
  <c r="T249" i="4"/>
  <c r="N250" i="4"/>
  <c r="O250" i="4"/>
  <c r="P250" i="4"/>
  <c r="R250" i="4"/>
  <c r="T250" i="4"/>
  <c r="N251" i="4"/>
  <c r="O251" i="4"/>
  <c r="P251" i="4"/>
  <c r="R251" i="4"/>
  <c r="T251" i="4"/>
  <c r="N252" i="4"/>
  <c r="O252" i="4"/>
  <c r="P252" i="4"/>
  <c r="R252" i="4"/>
  <c r="T252" i="4"/>
  <c r="N253" i="4"/>
  <c r="O253" i="4"/>
  <c r="P253" i="4"/>
  <c r="R253" i="4"/>
  <c r="T253" i="4"/>
  <c r="N254" i="4"/>
  <c r="O254" i="4"/>
  <c r="P254" i="4"/>
  <c r="R254" i="4"/>
  <c r="T254" i="4"/>
  <c r="N255" i="4"/>
  <c r="O255" i="4"/>
  <c r="P255" i="4"/>
  <c r="R255" i="4"/>
  <c r="T255" i="4"/>
  <c r="N256" i="4"/>
  <c r="O256" i="4"/>
  <c r="P256" i="4"/>
  <c r="R256" i="4"/>
  <c r="T256" i="4"/>
  <c r="N257" i="4"/>
  <c r="O257" i="4"/>
  <c r="P257" i="4"/>
  <c r="R257" i="4"/>
  <c r="T257" i="4"/>
  <c r="N258" i="4"/>
  <c r="O258" i="4"/>
  <c r="P258" i="4"/>
  <c r="R258" i="4"/>
  <c r="T258" i="4"/>
  <c r="N259" i="4"/>
  <c r="O259" i="4"/>
  <c r="P259" i="4"/>
  <c r="R259" i="4"/>
  <c r="T259" i="4"/>
  <c r="N260" i="4"/>
  <c r="O260" i="4"/>
  <c r="P260" i="4"/>
  <c r="R260" i="4"/>
  <c r="T260" i="4"/>
  <c r="N261" i="4"/>
  <c r="O261" i="4"/>
  <c r="P261" i="4"/>
  <c r="R261" i="4"/>
  <c r="T261" i="4"/>
  <c r="G243" i="4"/>
  <c r="I243" i="4" s="1"/>
  <c r="G244" i="4"/>
  <c r="I244" i="4" s="1"/>
  <c r="G245" i="4"/>
  <c r="I245" i="4" s="1"/>
  <c r="G246" i="4"/>
  <c r="I246" i="4" s="1"/>
  <c r="G247" i="4"/>
  <c r="I247" i="4" s="1"/>
  <c r="G248" i="4"/>
  <c r="I248" i="4" s="1"/>
  <c r="G249" i="4"/>
  <c r="I249" i="4" s="1"/>
  <c r="G250" i="4"/>
  <c r="I250" i="4" s="1"/>
  <c r="G251" i="4"/>
  <c r="I251" i="4" s="1"/>
  <c r="G252" i="4"/>
  <c r="I252" i="4" s="1"/>
  <c r="G253" i="4"/>
  <c r="I253" i="4" s="1"/>
  <c r="G254" i="4"/>
  <c r="I254" i="4" s="1"/>
  <c r="G255" i="4"/>
  <c r="I255" i="4" s="1"/>
  <c r="G256" i="4"/>
  <c r="I256" i="4" s="1"/>
  <c r="G257" i="4"/>
  <c r="I257" i="4" s="1"/>
  <c r="G258" i="4"/>
  <c r="I258" i="4" s="1"/>
  <c r="G259" i="4"/>
  <c r="I259" i="4" s="1"/>
  <c r="G260" i="4"/>
  <c r="I260" i="4" s="1"/>
  <c r="G261" i="4"/>
  <c r="I261" i="4" s="1"/>
  <c r="B243" i="4"/>
  <c r="J243" i="4" s="1"/>
  <c r="B244" i="4"/>
  <c r="B245" i="4"/>
  <c r="J245" i="4" s="1"/>
  <c r="B246" i="4"/>
  <c r="J246" i="4" s="1"/>
  <c r="B247" i="4"/>
  <c r="B248" i="4"/>
  <c r="B249" i="4"/>
  <c r="B250" i="4"/>
  <c r="J250" i="4" s="1"/>
  <c r="B251" i="4"/>
  <c r="B252" i="4"/>
  <c r="B253" i="4"/>
  <c r="B254" i="4"/>
  <c r="B255" i="4"/>
  <c r="B256" i="4"/>
  <c r="J256" i="4" s="1"/>
  <c r="B257" i="4"/>
  <c r="J257" i="4" s="1"/>
  <c r="B258" i="4"/>
  <c r="B259" i="4"/>
  <c r="B260" i="4"/>
  <c r="J260" i="4" s="1"/>
  <c r="B261" i="4"/>
  <c r="Q254" i="4" l="1"/>
  <c r="S248" i="4"/>
  <c r="Q251" i="4"/>
  <c r="K280" i="4"/>
  <c r="Z284" i="4"/>
  <c r="Z303" i="4"/>
  <c r="U303" i="4"/>
  <c r="G24" i="41" s="1"/>
  <c r="U284" i="4"/>
  <c r="G3" i="41" s="1"/>
  <c r="K265" i="4"/>
  <c r="K271" i="4"/>
  <c r="K277" i="4"/>
  <c r="Q279" i="4"/>
  <c r="K278" i="4"/>
  <c r="Q263" i="4"/>
  <c r="K275" i="4"/>
  <c r="S273" i="4"/>
  <c r="S271" i="4"/>
  <c r="S278" i="4"/>
  <c r="S272" i="4"/>
  <c r="Q267" i="4"/>
  <c r="S275" i="4"/>
  <c r="Z280" i="4"/>
  <c r="S276" i="4"/>
  <c r="S270" i="4"/>
  <c r="S264" i="4"/>
  <c r="S277" i="4"/>
  <c r="S269" i="4"/>
  <c r="S262" i="4"/>
  <c r="S265" i="4"/>
  <c r="S252" i="4"/>
  <c r="Q271" i="4"/>
  <c r="S263" i="4"/>
  <c r="Q275" i="4"/>
  <c r="K268" i="4"/>
  <c r="Q280" i="4"/>
  <c r="S280" i="4"/>
  <c r="S274" i="4"/>
  <c r="Q274" i="4"/>
  <c r="Q268" i="4"/>
  <c r="S268" i="4"/>
  <c r="K274" i="4"/>
  <c r="K266" i="4"/>
  <c r="Q266" i="4"/>
  <c r="S266" i="4"/>
  <c r="K272" i="4"/>
  <c r="Q262" i="4"/>
  <c r="Q272" i="4"/>
  <c r="Q278" i="4"/>
  <c r="S267" i="4"/>
  <c r="S279" i="4"/>
  <c r="K269" i="4"/>
  <c r="Q264" i="4"/>
  <c r="Q270" i="4"/>
  <c r="Q276" i="4"/>
  <c r="K262" i="4"/>
  <c r="K267" i="4"/>
  <c r="K273" i="4"/>
  <c r="K279" i="4"/>
  <c r="J276" i="4"/>
  <c r="J270" i="4"/>
  <c r="J264" i="4"/>
  <c r="Q265" i="4"/>
  <c r="Q269" i="4"/>
  <c r="Q277" i="4"/>
  <c r="Q273" i="4"/>
  <c r="J263" i="4"/>
  <c r="K263" i="4" s="1"/>
  <c r="S261" i="4"/>
  <c r="Q255" i="4"/>
  <c r="Q249" i="4"/>
  <c r="K243" i="4"/>
  <c r="S256" i="4"/>
  <c r="S258" i="4"/>
  <c r="Q252" i="4"/>
  <c r="J252" i="4"/>
  <c r="K252" i="4" s="1"/>
  <c r="K246" i="4"/>
  <c r="Q246" i="4"/>
  <c r="Q258" i="4"/>
  <c r="K256" i="4"/>
  <c r="K250" i="4"/>
  <c r="Q244" i="4"/>
  <c r="Q261" i="4"/>
  <c r="S255" i="4"/>
  <c r="S246" i="4"/>
  <c r="Q259" i="4"/>
  <c r="Q253" i="4"/>
  <c r="S247" i="4"/>
  <c r="S260" i="4"/>
  <c r="Q248" i="4"/>
  <c r="J258" i="4"/>
  <c r="J251" i="4"/>
  <c r="K251" i="4" s="1"/>
  <c r="Q257" i="4"/>
  <c r="K257" i="4"/>
  <c r="S257" i="4"/>
  <c r="S251" i="4"/>
  <c r="K245" i="4"/>
  <c r="Q245" i="4"/>
  <c r="S245" i="4"/>
  <c r="K260" i="4"/>
  <c r="Q243" i="4"/>
  <c r="S243" i="4"/>
  <c r="J261" i="4"/>
  <c r="K261" i="4" s="1"/>
  <c r="J259" i="4"/>
  <c r="K259" i="4" s="1"/>
  <c r="J255" i="4"/>
  <c r="K255" i="4" s="1"/>
  <c r="J253" i="4"/>
  <c r="K253" i="4" s="1"/>
  <c r="J249" i="4"/>
  <c r="K249" i="4" s="1"/>
  <c r="J247" i="4"/>
  <c r="K247" i="4" s="1"/>
  <c r="S259" i="4"/>
  <c r="Q256" i="4"/>
  <c r="S250" i="4"/>
  <c r="Q247" i="4"/>
  <c r="Q260" i="4"/>
  <c r="S254" i="4"/>
  <c r="S249" i="4"/>
  <c r="S244" i="4"/>
  <c r="S253" i="4"/>
  <c r="Q250" i="4"/>
  <c r="J254" i="4"/>
  <c r="J248" i="4"/>
  <c r="J244" i="4"/>
  <c r="K244" i="4" s="1"/>
  <c r="F2" i="20" l="1"/>
  <c r="Z262" i="4"/>
  <c r="Z277" i="4"/>
  <c r="Z278" i="4"/>
  <c r="Z271" i="4"/>
  <c r="Z275" i="4"/>
  <c r="Z265" i="4"/>
  <c r="U277" i="4"/>
  <c r="U271" i="4"/>
  <c r="U278" i="4"/>
  <c r="U280" i="4"/>
  <c r="U262" i="4"/>
  <c r="U267" i="4"/>
  <c r="U265" i="4"/>
  <c r="U275" i="4"/>
  <c r="U274" i="4"/>
  <c r="U250" i="4"/>
  <c r="Z243" i="4"/>
  <c r="Z253" i="4"/>
  <c r="Z260" i="4"/>
  <c r="Z257" i="4"/>
  <c r="Z252" i="4"/>
  <c r="Z267" i="4"/>
  <c r="U266" i="4"/>
  <c r="F2" i="8" s="1"/>
  <c r="Z255" i="4"/>
  <c r="Z250" i="4"/>
  <c r="Z249" i="4"/>
  <c r="U268" i="4"/>
  <c r="Z259" i="4"/>
  <c r="Z251" i="4"/>
  <c r="Z256" i="4"/>
  <c r="U269" i="4"/>
  <c r="Z266" i="4"/>
  <c r="Z247" i="4"/>
  <c r="Z273" i="4"/>
  <c r="Z268" i="4"/>
  <c r="Z246" i="4"/>
  <c r="Z269" i="4"/>
  <c r="Z272" i="4"/>
  <c r="Z244" i="4"/>
  <c r="Z261" i="4"/>
  <c r="Z245" i="4"/>
  <c r="Z263" i="4"/>
  <c r="Z279" i="4"/>
  <c r="Z274" i="4"/>
  <c r="U272" i="4"/>
  <c r="K264" i="4"/>
  <c r="U279" i="4"/>
  <c r="K270" i="4"/>
  <c r="K276" i="4"/>
  <c r="U273" i="4"/>
  <c r="U263" i="4"/>
  <c r="U259" i="4"/>
  <c r="U249" i="4"/>
  <c r="U246" i="4"/>
  <c r="U256" i="4"/>
  <c r="U247" i="4"/>
  <c r="U261" i="4"/>
  <c r="K258" i="4"/>
  <c r="U244" i="4"/>
  <c r="U257" i="4"/>
  <c r="U252" i="4"/>
  <c r="U243" i="4"/>
  <c r="U245" i="4"/>
  <c r="U260" i="4"/>
  <c r="U255" i="4"/>
  <c r="K248" i="4"/>
  <c r="U253" i="4"/>
  <c r="K254" i="4"/>
  <c r="U251" i="4"/>
  <c r="X210" i="4"/>
  <c r="Y210" i="4"/>
  <c r="AB210" i="4"/>
  <c r="X211" i="4"/>
  <c r="Y211" i="4"/>
  <c r="AB211" i="4"/>
  <c r="Y212" i="4"/>
  <c r="AB212" i="4"/>
  <c r="Y213" i="4"/>
  <c r="AB213" i="4"/>
  <c r="Y214" i="4"/>
  <c r="AB214" i="4"/>
  <c r="Y215" i="4"/>
  <c r="AB215" i="4"/>
  <c r="Y216" i="4"/>
  <c r="AB216" i="4"/>
  <c r="Y217" i="4"/>
  <c r="AB217" i="4"/>
  <c r="Y218" i="4"/>
  <c r="AB218" i="4"/>
  <c r="Y219" i="4"/>
  <c r="AB219" i="4"/>
  <c r="Y220" i="4"/>
  <c r="AB220" i="4"/>
  <c r="Y221" i="4"/>
  <c r="AB221" i="4"/>
  <c r="Y222" i="4"/>
  <c r="AB222" i="4"/>
  <c r="X223" i="4"/>
  <c r="Y223" i="4"/>
  <c r="AB223" i="4"/>
  <c r="Y224" i="4"/>
  <c r="AB224" i="4"/>
  <c r="Y225" i="4"/>
  <c r="AB225" i="4"/>
  <c r="Y226" i="4"/>
  <c r="AB226" i="4"/>
  <c r="X227" i="4"/>
  <c r="Y227" i="4"/>
  <c r="AB227" i="4"/>
  <c r="Y228" i="4"/>
  <c r="AB228" i="4"/>
  <c r="X229" i="4"/>
  <c r="Y229" i="4"/>
  <c r="AB229" i="4"/>
  <c r="Y230" i="4"/>
  <c r="AB230" i="4"/>
  <c r="Y231" i="4"/>
  <c r="AB231" i="4"/>
  <c r="Y232" i="4"/>
  <c r="AB232" i="4"/>
  <c r="Y233" i="4"/>
  <c r="AB233" i="4"/>
  <c r="Y234" i="4"/>
  <c r="AB234" i="4"/>
  <c r="Y235" i="4"/>
  <c r="AB235" i="4"/>
  <c r="Y236" i="4"/>
  <c r="AB236" i="4"/>
  <c r="Y237" i="4"/>
  <c r="AB237" i="4"/>
  <c r="Y238" i="4"/>
  <c r="AB238" i="4"/>
  <c r="Y239" i="4"/>
  <c r="AB239" i="4"/>
  <c r="Y240" i="4"/>
  <c r="AB240" i="4"/>
  <c r="Y241" i="4"/>
  <c r="AB241" i="4"/>
  <c r="Y242" i="4"/>
  <c r="AB242" i="4"/>
  <c r="N210" i="4"/>
  <c r="O210" i="4"/>
  <c r="P210" i="4"/>
  <c r="R210" i="4"/>
  <c r="T210" i="4"/>
  <c r="N211" i="4"/>
  <c r="O211" i="4"/>
  <c r="P211" i="4"/>
  <c r="R211" i="4"/>
  <c r="T211" i="4"/>
  <c r="N212" i="4"/>
  <c r="O212" i="4"/>
  <c r="P212" i="4"/>
  <c r="R212" i="4"/>
  <c r="T212" i="4"/>
  <c r="R213" i="4"/>
  <c r="T213" i="4"/>
  <c r="N214" i="4"/>
  <c r="O214" i="4"/>
  <c r="P214" i="4"/>
  <c r="R214" i="4"/>
  <c r="T214" i="4"/>
  <c r="R215" i="4"/>
  <c r="T215" i="4"/>
  <c r="R216" i="4"/>
  <c r="T216" i="4"/>
  <c r="N217" i="4"/>
  <c r="O217" i="4"/>
  <c r="P217" i="4"/>
  <c r="R217" i="4"/>
  <c r="T217" i="4"/>
  <c r="N218" i="4"/>
  <c r="O218" i="4"/>
  <c r="P218" i="4"/>
  <c r="R218" i="4"/>
  <c r="T218" i="4"/>
  <c r="N219" i="4"/>
  <c r="O219" i="4"/>
  <c r="P219" i="4"/>
  <c r="R219" i="4"/>
  <c r="T219" i="4"/>
  <c r="N220" i="4"/>
  <c r="O220" i="4"/>
  <c r="P220" i="4"/>
  <c r="R220" i="4"/>
  <c r="T220" i="4"/>
  <c r="N221" i="4"/>
  <c r="O221" i="4"/>
  <c r="P221" i="4"/>
  <c r="R221" i="4"/>
  <c r="T221" i="4"/>
  <c r="N222" i="4"/>
  <c r="O222" i="4"/>
  <c r="P222" i="4"/>
  <c r="R222" i="4"/>
  <c r="T222" i="4"/>
  <c r="N223" i="4"/>
  <c r="O223" i="4"/>
  <c r="P223" i="4"/>
  <c r="R223" i="4"/>
  <c r="T223" i="4"/>
  <c r="N224" i="4"/>
  <c r="O224" i="4"/>
  <c r="P224" i="4"/>
  <c r="R224" i="4"/>
  <c r="T224" i="4"/>
  <c r="N225" i="4"/>
  <c r="O225" i="4"/>
  <c r="P225" i="4"/>
  <c r="R225" i="4"/>
  <c r="T225" i="4"/>
  <c r="N226" i="4"/>
  <c r="O226" i="4"/>
  <c r="P226" i="4"/>
  <c r="R226" i="4"/>
  <c r="T226" i="4"/>
  <c r="N227" i="4"/>
  <c r="O227" i="4"/>
  <c r="P227" i="4"/>
  <c r="R227" i="4"/>
  <c r="T227" i="4"/>
  <c r="N228" i="4"/>
  <c r="O228" i="4"/>
  <c r="P228" i="4"/>
  <c r="R228" i="4"/>
  <c r="T228" i="4"/>
  <c r="N229" i="4"/>
  <c r="O229" i="4"/>
  <c r="P229" i="4"/>
  <c r="R229" i="4"/>
  <c r="T229" i="4"/>
  <c r="N230" i="4"/>
  <c r="O230" i="4"/>
  <c r="P230" i="4"/>
  <c r="R230" i="4"/>
  <c r="T230" i="4"/>
  <c r="R231" i="4"/>
  <c r="T231" i="4"/>
  <c r="R232" i="4"/>
  <c r="T232" i="4"/>
  <c r="N233" i="4"/>
  <c r="O233" i="4"/>
  <c r="P233" i="4"/>
  <c r="R233" i="4"/>
  <c r="T233" i="4"/>
  <c r="R234" i="4"/>
  <c r="T234" i="4"/>
  <c r="N235" i="4"/>
  <c r="O235" i="4"/>
  <c r="P235" i="4"/>
  <c r="R235" i="4"/>
  <c r="T235" i="4"/>
  <c r="R236" i="4"/>
  <c r="T236" i="4"/>
  <c r="N237" i="4"/>
  <c r="O237" i="4"/>
  <c r="P237" i="4"/>
  <c r="R237" i="4"/>
  <c r="T237" i="4"/>
  <c r="R238" i="4"/>
  <c r="T238" i="4"/>
  <c r="R239" i="4"/>
  <c r="T239" i="4"/>
  <c r="R240" i="4"/>
  <c r="T240" i="4"/>
  <c r="R241" i="4"/>
  <c r="T241" i="4"/>
  <c r="R242" i="4"/>
  <c r="T242" i="4"/>
  <c r="P242" i="4"/>
  <c r="O241" i="4"/>
  <c r="P240" i="4"/>
  <c r="N239" i="4"/>
  <c r="X238" i="4"/>
  <c r="N236" i="4"/>
  <c r="P234" i="4"/>
  <c r="N232" i="4"/>
  <c r="N231" i="4"/>
  <c r="O216" i="4"/>
  <c r="N215" i="4"/>
  <c r="G210" i="4"/>
  <c r="I210" i="4" s="1"/>
  <c r="G211" i="4"/>
  <c r="I211" i="4" s="1"/>
  <c r="G212" i="4"/>
  <c r="I212" i="4" s="1"/>
  <c r="G213" i="4"/>
  <c r="I213" i="4" s="1"/>
  <c r="G214" i="4"/>
  <c r="I214" i="4" s="1"/>
  <c r="G215" i="4"/>
  <c r="I215" i="4" s="1"/>
  <c r="G216" i="4"/>
  <c r="I216" i="4" s="1"/>
  <c r="G217" i="4"/>
  <c r="I217" i="4" s="1"/>
  <c r="G218" i="4"/>
  <c r="I218" i="4" s="1"/>
  <c r="G219" i="4"/>
  <c r="I219" i="4" s="1"/>
  <c r="G220" i="4"/>
  <c r="I220" i="4" s="1"/>
  <c r="G221" i="4"/>
  <c r="I221" i="4" s="1"/>
  <c r="G222" i="4"/>
  <c r="I222" i="4" s="1"/>
  <c r="G223" i="4"/>
  <c r="I223" i="4" s="1"/>
  <c r="G224" i="4"/>
  <c r="I224" i="4" s="1"/>
  <c r="G225" i="4"/>
  <c r="I225" i="4" s="1"/>
  <c r="G226" i="4"/>
  <c r="I226" i="4" s="1"/>
  <c r="G227" i="4"/>
  <c r="I227" i="4" s="1"/>
  <c r="G228" i="4"/>
  <c r="I228" i="4" s="1"/>
  <c r="G229" i="4"/>
  <c r="I229" i="4" s="1"/>
  <c r="G230" i="4"/>
  <c r="I230" i="4" s="1"/>
  <c r="G231" i="4"/>
  <c r="I231" i="4" s="1"/>
  <c r="G232" i="4"/>
  <c r="I232" i="4" s="1"/>
  <c r="G233" i="4"/>
  <c r="I233" i="4" s="1"/>
  <c r="G234" i="4"/>
  <c r="I234" i="4" s="1"/>
  <c r="G235" i="4"/>
  <c r="I235" i="4" s="1"/>
  <c r="G236" i="4"/>
  <c r="I236" i="4" s="1"/>
  <c r="G237" i="4"/>
  <c r="I237" i="4" s="1"/>
  <c r="G238" i="4"/>
  <c r="I238" i="4" s="1"/>
  <c r="G239" i="4"/>
  <c r="I239" i="4" s="1"/>
  <c r="G240" i="4"/>
  <c r="I240" i="4" s="1"/>
  <c r="I241" i="4"/>
  <c r="G242" i="4"/>
  <c r="I242" i="4" s="1"/>
  <c r="B242" i="4"/>
  <c r="J242" i="4" s="1"/>
  <c r="B241" i="4"/>
  <c r="J241" i="4" s="1"/>
  <c r="B240" i="4"/>
  <c r="B239" i="4"/>
  <c r="J239" i="4" s="1"/>
  <c r="B238" i="4"/>
  <c r="J238" i="4" s="1"/>
  <c r="B237" i="4"/>
  <c r="J237" i="4" s="1"/>
  <c r="B236" i="4"/>
  <c r="J236" i="4" s="1"/>
  <c r="B235" i="4"/>
  <c r="J235" i="4" s="1"/>
  <c r="B234" i="4"/>
  <c r="J234" i="4" s="1"/>
  <c r="B233" i="4"/>
  <c r="J233" i="4" s="1"/>
  <c r="B232" i="4"/>
  <c r="J232" i="4" s="1"/>
  <c r="B231" i="4"/>
  <c r="J231" i="4" s="1"/>
  <c r="B230" i="4"/>
  <c r="J230" i="4" s="1"/>
  <c r="B229" i="4"/>
  <c r="J229" i="4" s="1"/>
  <c r="B228" i="4"/>
  <c r="J228" i="4" s="1"/>
  <c r="B227" i="4"/>
  <c r="J227" i="4" s="1"/>
  <c r="B226" i="4"/>
  <c r="J226" i="4" s="1"/>
  <c r="B225" i="4"/>
  <c r="J225" i="4" s="1"/>
  <c r="B224" i="4"/>
  <c r="J224" i="4" s="1"/>
  <c r="B223" i="4"/>
  <c r="J223" i="4" s="1"/>
  <c r="B222" i="4"/>
  <c r="J222" i="4" s="1"/>
  <c r="B221" i="4"/>
  <c r="J221" i="4" s="1"/>
  <c r="B220" i="4"/>
  <c r="J220" i="4" s="1"/>
  <c r="B219" i="4"/>
  <c r="J219" i="4" s="1"/>
  <c r="B218" i="4"/>
  <c r="J218" i="4" s="1"/>
  <c r="B217" i="4"/>
  <c r="J217" i="4" s="1"/>
  <c r="B216" i="4"/>
  <c r="J216" i="4" s="1"/>
  <c r="B215" i="4"/>
  <c r="J215" i="4" s="1"/>
  <c r="B214" i="4"/>
  <c r="J214" i="4" s="1"/>
  <c r="B213" i="4"/>
  <c r="J213" i="4" s="1"/>
  <c r="B212" i="4"/>
  <c r="J212" i="4" s="1"/>
  <c r="B211" i="4"/>
  <c r="J211" i="4" s="1"/>
  <c r="B210" i="4"/>
  <c r="J210" i="4" s="1"/>
  <c r="R171" i="4"/>
  <c r="T2" i="22"/>
  <c r="M175" i="4"/>
  <c r="X190" i="4"/>
  <c r="Y190" i="4"/>
  <c r="AB190" i="4"/>
  <c r="X191" i="4"/>
  <c r="Y191" i="4"/>
  <c r="AB191" i="4"/>
  <c r="X192" i="4"/>
  <c r="Y192" i="4"/>
  <c r="AB192" i="4"/>
  <c r="X193" i="4"/>
  <c r="Y193" i="4"/>
  <c r="AB193" i="4"/>
  <c r="X194" i="4"/>
  <c r="Y194" i="4"/>
  <c r="AB194" i="4"/>
  <c r="X195" i="4"/>
  <c r="Y195" i="4"/>
  <c r="AB195" i="4"/>
  <c r="X196" i="4"/>
  <c r="Y196" i="4"/>
  <c r="AB196" i="4"/>
  <c r="X197" i="4"/>
  <c r="Y197" i="4"/>
  <c r="AB197" i="4"/>
  <c r="X198" i="4"/>
  <c r="Y198" i="4"/>
  <c r="AB198" i="4"/>
  <c r="X199" i="4"/>
  <c r="Y199" i="4"/>
  <c r="AB199" i="4"/>
  <c r="X200" i="4"/>
  <c r="Y200" i="4"/>
  <c r="AB200" i="4"/>
  <c r="X201" i="4"/>
  <c r="Y201" i="4"/>
  <c r="AB201" i="4"/>
  <c r="X202" i="4"/>
  <c r="Y202" i="4"/>
  <c r="AB202" i="4"/>
  <c r="X203" i="4"/>
  <c r="Y203" i="4"/>
  <c r="AB203" i="4"/>
  <c r="X204" i="4"/>
  <c r="Y204" i="4"/>
  <c r="AB204" i="4"/>
  <c r="X205" i="4"/>
  <c r="Y205" i="4"/>
  <c r="AB205" i="4"/>
  <c r="X206" i="4"/>
  <c r="Y206" i="4"/>
  <c r="AB206" i="4"/>
  <c r="X207" i="4"/>
  <c r="Y207" i="4"/>
  <c r="AB207" i="4"/>
  <c r="X208" i="4"/>
  <c r="Y208" i="4"/>
  <c r="AB208" i="4"/>
  <c r="X209" i="4"/>
  <c r="Y209" i="4"/>
  <c r="AB209" i="4"/>
  <c r="N190" i="4"/>
  <c r="O190" i="4"/>
  <c r="P190" i="4"/>
  <c r="R190" i="4"/>
  <c r="T190" i="4"/>
  <c r="N191" i="4"/>
  <c r="O191" i="4"/>
  <c r="P191" i="4"/>
  <c r="R191" i="4"/>
  <c r="T191" i="4"/>
  <c r="N192" i="4"/>
  <c r="O192" i="4"/>
  <c r="P192" i="4"/>
  <c r="T192" i="4"/>
  <c r="N193" i="4"/>
  <c r="O193" i="4"/>
  <c r="P193" i="4"/>
  <c r="R193" i="4"/>
  <c r="T193" i="4"/>
  <c r="N194" i="4"/>
  <c r="O194" i="4"/>
  <c r="P194" i="4"/>
  <c r="R194" i="4"/>
  <c r="T194" i="4"/>
  <c r="N195" i="4"/>
  <c r="O195" i="4"/>
  <c r="P195" i="4"/>
  <c r="R195" i="4"/>
  <c r="T195" i="4"/>
  <c r="N196" i="4"/>
  <c r="O196" i="4"/>
  <c r="P196" i="4"/>
  <c r="R196" i="4"/>
  <c r="T196" i="4"/>
  <c r="N197" i="4"/>
  <c r="O197" i="4"/>
  <c r="P197" i="4"/>
  <c r="R197" i="4"/>
  <c r="T197" i="4"/>
  <c r="N198" i="4"/>
  <c r="O198" i="4"/>
  <c r="P198" i="4"/>
  <c r="R198" i="4"/>
  <c r="T198" i="4"/>
  <c r="N199" i="4"/>
  <c r="O199" i="4"/>
  <c r="P199" i="4"/>
  <c r="R199" i="4"/>
  <c r="T199" i="4"/>
  <c r="N200" i="4"/>
  <c r="O200" i="4"/>
  <c r="P200" i="4"/>
  <c r="R200" i="4"/>
  <c r="T200" i="4"/>
  <c r="N201" i="4"/>
  <c r="O201" i="4"/>
  <c r="P201" i="4"/>
  <c r="R201" i="4"/>
  <c r="T201" i="4"/>
  <c r="N202" i="4"/>
  <c r="O202" i="4"/>
  <c r="P202" i="4"/>
  <c r="R202" i="4"/>
  <c r="T202" i="4"/>
  <c r="N203" i="4"/>
  <c r="O203" i="4"/>
  <c r="P203" i="4"/>
  <c r="R203" i="4"/>
  <c r="T203" i="4"/>
  <c r="N204" i="4"/>
  <c r="O204" i="4"/>
  <c r="P204" i="4"/>
  <c r="R204" i="4"/>
  <c r="T204" i="4"/>
  <c r="N205" i="4"/>
  <c r="O205" i="4"/>
  <c r="P205" i="4"/>
  <c r="R205" i="4"/>
  <c r="T205" i="4"/>
  <c r="N206" i="4"/>
  <c r="O206" i="4"/>
  <c r="P206" i="4"/>
  <c r="R206" i="4"/>
  <c r="T206" i="4"/>
  <c r="N207" i="4"/>
  <c r="O207" i="4"/>
  <c r="P207" i="4"/>
  <c r="R207" i="4"/>
  <c r="T207" i="4"/>
  <c r="N208" i="4"/>
  <c r="O208" i="4"/>
  <c r="P208" i="4"/>
  <c r="R208" i="4"/>
  <c r="T208" i="4"/>
  <c r="N209" i="4"/>
  <c r="O209" i="4"/>
  <c r="P209" i="4"/>
  <c r="R209" i="4"/>
  <c r="T209" i="4"/>
  <c r="G190" i="4"/>
  <c r="I190" i="4" s="1"/>
  <c r="G191" i="4"/>
  <c r="I191" i="4" s="1"/>
  <c r="G192" i="4"/>
  <c r="I192" i="4" s="1"/>
  <c r="G193" i="4"/>
  <c r="I193" i="4" s="1"/>
  <c r="G194" i="4"/>
  <c r="I194" i="4" s="1"/>
  <c r="G195" i="4"/>
  <c r="I195" i="4" s="1"/>
  <c r="G196" i="4"/>
  <c r="I196" i="4" s="1"/>
  <c r="G197" i="4"/>
  <c r="I197" i="4" s="1"/>
  <c r="G198" i="4"/>
  <c r="I198" i="4" s="1"/>
  <c r="G199" i="4"/>
  <c r="I199" i="4" s="1"/>
  <c r="G200" i="4"/>
  <c r="I200" i="4" s="1"/>
  <c r="G201" i="4"/>
  <c r="I201" i="4" s="1"/>
  <c r="G202" i="4"/>
  <c r="I202" i="4" s="1"/>
  <c r="G203" i="4"/>
  <c r="I203" i="4" s="1"/>
  <c r="G204" i="4"/>
  <c r="I204" i="4" s="1"/>
  <c r="G205" i="4"/>
  <c r="I205" i="4" s="1"/>
  <c r="G206" i="4"/>
  <c r="I206" i="4" s="1"/>
  <c r="G207" i="4"/>
  <c r="I207" i="4" s="1"/>
  <c r="G208" i="4"/>
  <c r="I208" i="4" s="1"/>
  <c r="G209" i="4"/>
  <c r="I209" i="4" s="1"/>
  <c r="B190" i="4"/>
  <c r="B191" i="4"/>
  <c r="B192" i="4"/>
  <c r="B193" i="4"/>
  <c r="B194" i="4"/>
  <c r="B195" i="4"/>
  <c r="B196" i="4"/>
  <c r="J196" i="4" s="1"/>
  <c r="B197" i="4"/>
  <c r="B198" i="4"/>
  <c r="J198" i="4" s="1"/>
  <c r="B199" i="4"/>
  <c r="J199" i="4" s="1"/>
  <c r="B200" i="4"/>
  <c r="J200" i="4" s="1"/>
  <c r="B201" i="4"/>
  <c r="J201" i="4" s="1"/>
  <c r="B202" i="4"/>
  <c r="B203" i="4"/>
  <c r="B204" i="4"/>
  <c r="J204" i="4" s="1"/>
  <c r="B205" i="4"/>
  <c r="J205" i="4" s="1"/>
  <c r="B206" i="4"/>
  <c r="J206" i="4" s="1"/>
  <c r="B207" i="4"/>
  <c r="B208" i="4"/>
  <c r="B209" i="4"/>
  <c r="Q241" i="4" l="1"/>
  <c r="Z254" i="4"/>
  <c r="Z276" i="4"/>
  <c r="Z248" i="4"/>
  <c r="Z270" i="4"/>
  <c r="Z258" i="4"/>
  <c r="Z264" i="4"/>
  <c r="U276" i="4"/>
  <c r="U270" i="4"/>
  <c r="U264" i="4"/>
  <c r="S240" i="4"/>
  <c r="S242" i="4"/>
  <c r="K242" i="4"/>
  <c r="K241" i="4"/>
  <c r="S241" i="4"/>
  <c r="U254" i="4"/>
  <c r="S239" i="4"/>
  <c r="O242" i="4"/>
  <c r="U248" i="4"/>
  <c r="K239" i="4"/>
  <c r="S238" i="4"/>
  <c r="K238" i="4"/>
  <c r="O239" i="4"/>
  <c r="N216" i="4"/>
  <c r="Q230" i="4"/>
  <c r="Q224" i="4"/>
  <c r="Q218" i="4"/>
  <c r="U258" i="4"/>
  <c r="Q242" i="4"/>
  <c r="Q239" i="4"/>
  <c r="P241" i="4"/>
  <c r="P232" i="4"/>
  <c r="N241" i="4"/>
  <c r="O232" i="4"/>
  <c r="Q232" i="4"/>
  <c r="S227" i="4"/>
  <c r="N242" i="4"/>
  <c r="P239" i="4"/>
  <c r="P238" i="4"/>
  <c r="P215" i="4"/>
  <c r="Q240" i="4"/>
  <c r="Q238" i="4"/>
  <c r="P216" i="4"/>
  <c r="O240" i="4"/>
  <c r="O234" i="4"/>
  <c r="S234" i="4"/>
  <c r="S229" i="4"/>
  <c r="S223" i="4"/>
  <c r="S217" i="4"/>
  <c r="S211" i="4"/>
  <c r="N240" i="4"/>
  <c r="O238" i="4"/>
  <c r="P236" i="4"/>
  <c r="N234" i="4"/>
  <c r="P231" i="4"/>
  <c r="P213" i="4"/>
  <c r="Q233" i="4"/>
  <c r="Q228" i="4"/>
  <c r="Q222" i="4"/>
  <c r="Q216" i="4"/>
  <c r="N238" i="4"/>
  <c r="O236" i="4"/>
  <c r="O231" i="4"/>
  <c r="O213" i="4"/>
  <c r="X241" i="4"/>
  <c r="J240" i="4"/>
  <c r="K240" i="4" s="1"/>
  <c r="N213" i="4"/>
  <c r="O215" i="4"/>
  <c r="Q236" i="4"/>
  <c r="Q231" i="4"/>
  <c r="Q225" i="4"/>
  <c r="Q219" i="4"/>
  <c r="Q213" i="4"/>
  <c r="S237" i="4"/>
  <c r="Q237" i="4"/>
  <c r="K237" i="4"/>
  <c r="K236" i="4"/>
  <c r="S236" i="4"/>
  <c r="Q235" i="4"/>
  <c r="S235" i="4"/>
  <c r="K235" i="4"/>
  <c r="K234" i="4"/>
  <c r="Q234" i="4"/>
  <c r="S233" i="4"/>
  <c r="K233" i="4"/>
  <c r="S232" i="4"/>
  <c r="K232" i="4"/>
  <c r="K231" i="4"/>
  <c r="S231" i="4"/>
  <c r="K230" i="4"/>
  <c r="S230" i="4"/>
  <c r="Q229" i="4"/>
  <c r="K229" i="4"/>
  <c r="K228" i="4"/>
  <c r="S228" i="4"/>
  <c r="K227" i="4"/>
  <c r="Q227" i="4"/>
  <c r="S226" i="4"/>
  <c r="Q226" i="4"/>
  <c r="K226" i="4"/>
  <c r="K225" i="4"/>
  <c r="S225" i="4"/>
  <c r="S224" i="4"/>
  <c r="K224" i="4"/>
  <c r="Q223" i="4"/>
  <c r="K223" i="4"/>
  <c r="S222" i="4"/>
  <c r="K222" i="4"/>
  <c r="Q221" i="4"/>
  <c r="S221" i="4"/>
  <c r="K221" i="4"/>
  <c r="S220" i="4"/>
  <c r="Q220" i="4"/>
  <c r="K220" i="4"/>
  <c r="K219" i="4"/>
  <c r="S219" i="4"/>
  <c r="S218" i="4"/>
  <c r="K218" i="4"/>
  <c r="K217" i="4"/>
  <c r="Q217" i="4"/>
  <c r="S216" i="4"/>
  <c r="K216" i="4"/>
  <c r="Q215" i="4"/>
  <c r="S215" i="4"/>
  <c r="K215" i="4"/>
  <c r="S214" i="4"/>
  <c r="Q214" i="4"/>
  <c r="K214" i="4"/>
  <c r="K213" i="4"/>
  <c r="S213" i="4"/>
  <c r="Q212" i="4"/>
  <c r="S212" i="4"/>
  <c r="K212" i="4"/>
  <c r="Q211" i="4"/>
  <c r="K211" i="4"/>
  <c r="Q210" i="4"/>
  <c r="K210" i="4"/>
  <c r="S210" i="4"/>
  <c r="J193" i="4"/>
  <c r="K193" i="4" s="1"/>
  <c r="Q193" i="4"/>
  <c r="J192" i="4"/>
  <c r="K192" i="4" s="1"/>
  <c r="Q192" i="4"/>
  <c r="J194" i="4"/>
  <c r="K194" i="4" s="1"/>
  <c r="Q194" i="4"/>
  <c r="Q191" i="4"/>
  <c r="R2" i="22"/>
  <c r="U2" i="22" s="1"/>
  <c r="Q204" i="4"/>
  <c r="S198" i="4"/>
  <c r="Q201" i="4"/>
  <c r="S195" i="4"/>
  <c r="S208" i="4"/>
  <c r="Q196" i="4"/>
  <c r="S190" i="4"/>
  <c r="Q203" i="4"/>
  <c r="S197" i="4"/>
  <c r="K206" i="4"/>
  <c r="K205" i="4"/>
  <c r="K199" i="4"/>
  <c r="K200" i="4"/>
  <c r="Q209" i="4"/>
  <c r="S203" i="4"/>
  <c r="Q197" i="4"/>
  <c r="Q205" i="4"/>
  <c r="S193" i="4"/>
  <c r="S207" i="4"/>
  <c r="Q195" i="4"/>
  <c r="Q199" i="4"/>
  <c r="S199" i="4"/>
  <c r="Q208" i="4"/>
  <c r="S202" i="4"/>
  <c r="K196" i="4"/>
  <c r="Q190" i="4"/>
  <c r="K201" i="4"/>
  <c r="Q207" i="4"/>
  <c r="S205" i="4"/>
  <c r="Q202" i="4"/>
  <c r="S201" i="4"/>
  <c r="Q198" i="4"/>
  <c r="S196" i="4"/>
  <c r="S192" i="4"/>
  <c r="J209" i="4"/>
  <c r="K209" i="4" s="1"/>
  <c r="J207" i="4"/>
  <c r="J203" i="4"/>
  <c r="K203" i="4" s="1"/>
  <c r="J197" i="4"/>
  <c r="K197" i="4" s="1"/>
  <c r="J195" i="4"/>
  <c r="J191" i="4"/>
  <c r="K191" i="4" s="1"/>
  <c r="S209" i="4"/>
  <c r="Q206" i="4"/>
  <c r="S200" i="4"/>
  <c r="S191" i="4"/>
  <c r="S206" i="4"/>
  <c r="S204" i="4"/>
  <c r="K204" i="4"/>
  <c r="K198" i="4"/>
  <c r="Q200" i="4"/>
  <c r="S194" i="4"/>
  <c r="J208" i="4"/>
  <c r="K208" i="4" s="1"/>
  <c r="J202" i="4"/>
  <c r="K202" i="4" s="1"/>
  <c r="J190" i="4"/>
  <c r="K190" i="4" s="1"/>
  <c r="AB189" i="4"/>
  <c r="Y189" i="4"/>
  <c r="T189" i="4"/>
  <c r="R189" i="4"/>
  <c r="M189" i="4"/>
  <c r="G189" i="4"/>
  <c r="I189" i="4" s="1"/>
  <c r="AB188" i="4"/>
  <c r="Y188" i="4"/>
  <c r="T188" i="4"/>
  <c r="R188" i="4"/>
  <c r="N188" i="4"/>
  <c r="G188" i="4"/>
  <c r="I188" i="4" s="1"/>
  <c r="AB187" i="4"/>
  <c r="Y187" i="4"/>
  <c r="T187" i="4"/>
  <c r="R187" i="4"/>
  <c r="X187" i="4"/>
  <c r="G187" i="4"/>
  <c r="I187" i="4" s="1"/>
  <c r="AB186" i="4"/>
  <c r="Y186" i="4"/>
  <c r="T186" i="4"/>
  <c r="R186" i="4"/>
  <c r="O186" i="4"/>
  <c r="G186" i="4"/>
  <c r="I186" i="4" s="1"/>
  <c r="AB185" i="4"/>
  <c r="Y185" i="4"/>
  <c r="T185" i="4"/>
  <c r="R185" i="4"/>
  <c r="M185" i="4"/>
  <c r="G185" i="4"/>
  <c r="I185" i="4" s="1"/>
  <c r="B185" i="4"/>
  <c r="J185" i="4" s="1"/>
  <c r="B186" i="4"/>
  <c r="J186" i="4" s="1"/>
  <c r="B187" i="4"/>
  <c r="J187" i="4" s="1"/>
  <c r="B188" i="4"/>
  <c r="J188" i="4" s="1"/>
  <c r="B189" i="4"/>
  <c r="J189" i="4" s="1"/>
  <c r="X143" i="4"/>
  <c r="Y143" i="4"/>
  <c r="AB143" i="4"/>
  <c r="X144" i="4"/>
  <c r="Y144" i="4"/>
  <c r="AB144" i="4"/>
  <c r="X145" i="4"/>
  <c r="Y145" i="4"/>
  <c r="AB145" i="4"/>
  <c r="X146" i="4"/>
  <c r="Y146" i="4"/>
  <c r="AB146" i="4"/>
  <c r="X147" i="4"/>
  <c r="Y147" i="4"/>
  <c r="AB147" i="4"/>
  <c r="X148" i="4"/>
  <c r="Y148" i="4"/>
  <c r="AB148" i="4"/>
  <c r="X149" i="4"/>
  <c r="Y149" i="4"/>
  <c r="AB149" i="4"/>
  <c r="X150" i="4"/>
  <c r="Y150" i="4"/>
  <c r="AB150" i="4"/>
  <c r="X151" i="4"/>
  <c r="Y151" i="4"/>
  <c r="AB151" i="4"/>
  <c r="X152" i="4"/>
  <c r="Y152" i="4"/>
  <c r="AB152" i="4"/>
  <c r="X153" i="4"/>
  <c r="Y153" i="4"/>
  <c r="AB153" i="4"/>
  <c r="X154" i="4"/>
  <c r="Y154" i="4"/>
  <c r="AB154" i="4"/>
  <c r="X155" i="4"/>
  <c r="Y155" i="4"/>
  <c r="AB155" i="4"/>
  <c r="X156" i="4"/>
  <c r="Y156" i="4"/>
  <c r="AB156" i="4"/>
  <c r="X157" i="4"/>
  <c r="Y157" i="4"/>
  <c r="AB157" i="4"/>
  <c r="X158" i="4"/>
  <c r="Y158" i="4"/>
  <c r="AB158" i="4"/>
  <c r="X159" i="4"/>
  <c r="Y159" i="4"/>
  <c r="AB159" i="4"/>
  <c r="Y160" i="4"/>
  <c r="AB160" i="4"/>
  <c r="X161" i="4"/>
  <c r="Y161" i="4"/>
  <c r="AB161" i="4"/>
  <c r="Y162" i="4"/>
  <c r="AB162" i="4"/>
  <c r="Y163" i="4"/>
  <c r="AB163" i="4"/>
  <c r="Y164" i="4"/>
  <c r="AB164" i="4"/>
  <c r="X165" i="4"/>
  <c r="Y165" i="4"/>
  <c r="AB165" i="4"/>
  <c r="Y166" i="4"/>
  <c r="AB166" i="4"/>
  <c r="Y167" i="4"/>
  <c r="AB167" i="4"/>
  <c r="Y168" i="4"/>
  <c r="AB168" i="4"/>
  <c r="Y169" i="4"/>
  <c r="AB169" i="4"/>
  <c r="Y170" i="4"/>
  <c r="AB170" i="4"/>
  <c r="Y171" i="4"/>
  <c r="AB171" i="4"/>
  <c r="Y172" i="4"/>
  <c r="AB172" i="4"/>
  <c r="Y173" i="4"/>
  <c r="AB173" i="4"/>
  <c r="Y174" i="4"/>
  <c r="AB174" i="4"/>
  <c r="Y175" i="4"/>
  <c r="AB175" i="4"/>
  <c r="Y176" i="4"/>
  <c r="AB176" i="4"/>
  <c r="Y177" i="4"/>
  <c r="AB177" i="4"/>
  <c r="Y178" i="4"/>
  <c r="AB178" i="4"/>
  <c r="Y179" i="4"/>
  <c r="AB179" i="4"/>
  <c r="Y180" i="4"/>
  <c r="AB180" i="4"/>
  <c r="Y181" i="4"/>
  <c r="AB181" i="4"/>
  <c r="Y182" i="4"/>
  <c r="AB182" i="4"/>
  <c r="Y183" i="4"/>
  <c r="AB183" i="4"/>
  <c r="Y184" i="4"/>
  <c r="AB184" i="4"/>
  <c r="N143" i="4"/>
  <c r="O143" i="4"/>
  <c r="P143" i="4"/>
  <c r="R143" i="4"/>
  <c r="T143" i="4"/>
  <c r="N144" i="4"/>
  <c r="O144" i="4"/>
  <c r="P144" i="4"/>
  <c r="R144" i="4"/>
  <c r="T144" i="4"/>
  <c r="N145" i="4"/>
  <c r="O145" i="4"/>
  <c r="P145" i="4"/>
  <c r="R145" i="4"/>
  <c r="T145" i="4"/>
  <c r="N146" i="4"/>
  <c r="O146" i="4"/>
  <c r="P146" i="4"/>
  <c r="R146" i="4"/>
  <c r="T146" i="4"/>
  <c r="N147" i="4"/>
  <c r="O147" i="4"/>
  <c r="P147" i="4"/>
  <c r="R147" i="4"/>
  <c r="T147" i="4"/>
  <c r="N148" i="4"/>
  <c r="O148" i="4"/>
  <c r="P148" i="4"/>
  <c r="R148" i="4"/>
  <c r="T148" i="4"/>
  <c r="N149" i="4"/>
  <c r="O149" i="4"/>
  <c r="P149" i="4"/>
  <c r="R149" i="4"/>
  <c r="T149" i="4"/>
  <c r="N150" i="4"/>
  <c r="O150" i="4"/>
  <c r="P150" i="4"/>
  <c r="R150" i="4"/>
  <c r="T150" i="4"/>
  <c r="N151" i="4"/>
  <c r="O151" i="4"/>
  <c r="P151" i="4"/>
  <c r="R151" i="4"/>
  <c r="T151" i="4"/>
  <c r="N152" i="4"/>
  <c r="O152" i="4"/>
  <c r="P152" i="4"/>
  <c r="R152" i="4"/>
  <c r="T152" i="4"/>
  <c r="N153" i="4"/>
  <c r="O153" i="4"/>
  <c r="P153" i="4"/>
  <c r="R153" i="4"/>
  <c r="T153" i="4"/>
  <c r="N154" i="4"/>
  <c r="O154" i="4"/>
  <c r="P154" i="4"/>
  <c r="R154" i="4"/>
  <c r="T154" i="4"/>
  <c r="N155" i="4"/>
  <c r="O155" i="4"/>
  <c r="P155" i="4"/>
  <c r="R155" i="4"/>
  <c r="T155" i="4"/>
  <c r="N156" i="4"/>
  <c r="O156" i="4"/>
  <c r="P156" i="4"/>
  <c r="R156" i="4"/>
  <c r="T156" i="4"/>
  <c r="N157" i="4"/>
  <c r="O157" i="4"/>
  <c r="P157" i="4"/>
  <c r="R157" i="4"/>
  <c r="T157" i="4"/>
  <c r="N158" i="4"/>
  <c r="O158" i="4"/>
  <c r="P158" i="4"/>
  <c r="R158" i="4"/>
  <c r="T158" i="4"/>
  <c r="N159" i="4"/>
  <c r="O159" i="4"/>
  <c r="P159" i="4"/>
  <c r="R159" i="4"/>
  <c r="T159" i="4"/>
  <c r="N160" i="4"/>
  <c r="O160" i="4"/>
  <c r="P160" i="4"/>
  <c r="R160" i="4"/>
  <c r="T160" i="4"/>
  <c r="N161" i="4"/>
  <c r="O161" i="4"/>
  <c r="P161" i="4"/>
  <c r="R161" i="4"/>
  <c r="T161" i="4"/>
  <c r="R162" i="4"/>
  <c r="T162" i="4"/>
  <c r="P163" i="4"/>
  <c r="R163" i="4"/>
  <c r="T163" i="4"/>
  <c r="R164" i="4"/>
  <c r="T164" i="4"/>
  <c r="R166" i="4"/>
  <c r="T166" i="4"/>
  <c r="P167" i="4"/>
  <c r="R167" i="4"/>
  <c r="T167" i="4"/>
  <c r="R168" i="4"/>
  <c r="T168" i="4"/>
  <c r="R169" i="4"/>
  <c r="T169" i="4"/>
  <c r="R170" i="4"/>
  <c r="T170" i="4"/>
  <c r="O171" i="4"/>
  <c r="T171" i="4"/>
  <c r="R172" i="4"/>
  <c r="T172" i="4"/>
  <c r="T173" i="4"/>
  <c r="R174" i="4"/>
  <c r="T174" i="4"/>
  <c r="R175" i="4"/>
  <c r="T175" i="4"/>
  <c r="R176" i="4"/>
  <c r="T176" i="4"/>
  <c r="R177" i="4"/>
  <c r="T177" i="4"/>
  <c r="R178" i="4"/>
  <c r="T178" i="4"/>
  <c r="R179" i="4"/>
  <c r="T179" i="4"/>
  <c r="R180" i="4"/>
  <c r="T180" i="4"/>
  <c r="R181" i="4"/>
  <c r="T181" i="4"/>
  <c r="R182" i="4"/>
  <c r="T182" i="4"/>
  <c r="R183" i="4"/>
  <c r="T183" i="4"/>
  <c r="R184" i="4"/>
  <c r="T184" i="4"/>
  <c r="M162" i="4"/>
  <c r="N162" i="4" s="1"/>
  <c r="N163" i="4"/>
  <c r="M166" i="4"/>
  <c r="N167" i="4"/>
  <c r="M168" i="4"/>
  <c r="M169" i="4"/>
  <c r="N169" i="4" s="1"/>
  <c r="M170" i="4"/>
  <c r="N171" i="4"/>
  <c r="O172" i="4"/>
  <c r="M173" i="4"/>
  <c r="N173" i="4" s="1"/>
  <c r="N174" i="4"/>
  <c r="N175" i="4"/>
  <c r="O177" i="4"/>
  <c r="P178" i="4"/>
  <c r="M179" i="4"/>
  <c r="N179" i="4" s="1"/>
  <c r="M180" i="4"/>
  <c r="P180" i="4" s="1"/>
  <c r="X181" i="4"/>
  <c r="N182" i="4"/>
  <c r="M183" i="4"/>
  <c r="M184" i="4"/>
  <c r="O184" i="4" s="1"/>
  <c r="G184" i="4"/>
  <c r="I184" i="4" s="1"/>
  <c r="G183" i="4"/>
  <c r="I183" i="4" s="1"/>
  <c r="G182" i="4"/>
  <c r="I182" i="4" s="1"/>
  <c r="G181" i="4"/>
  <c r="I181" i="4" s="1"/>
  <c r="G180" i="4"/>
  <c r="I180" i="4" s="1"/>
  <c r="G179" i="4"/>
  <c r="I179" i="4" s="1"/>
  <c r="G178" i="4"/>
  <c r="I178" i="4" s="1"/>
  <c r="G177" i="4"/>
  <c r="I177" i="4" s="1"/>
  <c r="G176" i="4"/>
  <c r="I176" i="4" s="1"/>
  <c r="G175" i="4"/>
  <c r="I175" i="4" s="1"/>
  <c r="G174" i="4"/>
  <c r="I174" i="4" s="1"/>
  <c r="G173" i="4"/>
  <c r="I173" i="4" s="1"/>
  <c r="G172" i="4"/>
  <c r="I172" i="4" s="1"/>
  <c r="G171" i="4"/>
  <c r="I171" i="4" s="1"/>
  <c r="G170" i="4"/>
  <c r="I170" i="4" s="1"/>
  <c r="G169" i="4"/>
  <c r="I169" i="4" s="1"/>
  <c r="G168" i="4"/>
  <c r="I168" i="4" s="1"/>
  <c r="G167" i="4"/>
  <c r="I167" i="4" s="1"/>
  <c r="G166" i="4"/>
  <c r="I166" i="4" s="1"/>
  <c r="G164" i="4"/>
  <c r="I164" i="4" s="1"/>
  <c r="G163" i="4"/>
  <c r="I163" i="4" s="1"/>
  <c r="G162" i="4"/>
  <c r="I162" i="4" s="1"/>
  <c r="G161" i="4"/>
  <c r="I161" i="4" s="1"/>
  <c r="G160" i="4"/>
  <c r="I160" i="4" s="1"/>
  <c r="G159" i="4"/>
  <c r="I159" i="4" s="1"/>
  <c r="G158" i="4"/>
  <c r="I158" i="4" s="1"/>
  <c r="G157" i="4"/>
  <c r="I157" i="4" s="1"/>
  <c r="G156" i="4"/>
  <c r="I156" i="4" s="1"/>
  <c r="G155" i="4"/>
  <c r="I155" i="4" s="1"/>
  <c r="G154" i="4"/>
  <c r="I154" i="4" s="1"/>
  <c r="G153" i="4"/>
  <c r="I153" i="4" s="1"/>
  <c r="G152" i="4"/>
  <c r="I152" i="4" s="1"/>
  <c r="G151" i="4"/>
  <c r="I151" i="4" s="1"/>
  <c r="G150" i="4"/>
  <c r="I150" i="4" s="1"/>
  <c r="G149" i="4"/>
  <c r="I149" i="4" s="1"/>
  <c r="G148" i="4"/>
  <c r="I148" i="4" s="1"/>
  <c r="G147" i="4"/>
  <c r="I147" i="4" s="1"/>
  <c r="G146" i="4"/>
  <c r="I146" i="4" s="1"/>
  <c r="G145" i="4"/>
  <c r="I145" i="4" s="1"/>
  <c r="G144" i="4"/>
  <c r="I144" i="4" s="1"/>
  <c r="G143" i="4"/>
  <c r="I143" i="4" s="1"/>
  <c r="B143" i="4"/>
  <c r="J143" i="4" s="1"/>
  <c r="B144" i="4"/>
  <c r="J144" i="4" s="1"/>
  <c r="B145" i="4"/>
  <c r="J145" i="4" s="1"/>
  <c r="B146" i="4"/>
  <c r="J146" i="4" s="1"/>
  <c r="B147" i="4"/>
  <c r="J147" i="4" s="1"/>
  <c r="B148" i="4"/>
  <c r="J148" i="4" s="1"/>
  <c r="B149" i="4"/>
  <c r="J149" i="4" s="1"/>
  <c r="B150" i="4"/>
  <c r="J150" i="4" s="1"/>
  <c r="B151" i="4"/>
  <c r="J151" i="4" s="1"/>
  <c r="B152" i="4"/>
  <c r="B153" i="4"/>
  <c r="B154" i="4"/>
  <c r="B155" i="4"/>
  <c r="J155" i="4" s="1"/>
  <c r="B156" i="4"/>
  <c r="J156" i="4" s="1"/>
  <c r="B157" i="4"/>
  <c r="J157" i="4" s="1"/>
  <c r="B158" i="4"/>
  <c r="J158" i="4" s="1"/>
  <c r="B159" i="4"/>
  <c r="J159" i="4" s="1"/>
  <c r="B160" i="4"/>
  <c r="J160" i="4" s="1"/>
  <c r="B161" i="4"/>
  <c r="J161" i="4" s="1"/>
  <c r="B162" i="4"/>
  <c r="B163" i="4"/>
  <c r="B164" i="4"/>
  <c r="J164" i="4" s="1"/>
  <c r="B165" i="4"/>
  <c r="Z165" i="4" s="1"/>
  <c r="B166" i="4"/>
  <c r="J166" i="4" s="1"/>
  <c r="B167" i="4"/>
  <c r="B168" i="4"/>
  <c r="J168" i="4" s="1"/>
  <c r="B169" i="4"/>
  <c r="B170" i="4"/>
  <c r="J170" i="4" s="1"/>
  <c r="B171" i="4"/>
  <c r="B172" i="4"/>
  <c r="B173" i="4"/>
  <c r="B174" i="4"/>
  <c r="J174" i="4" s="1"/>
  <c r="B175" i="4"/>
  <c r="B176" i="4"/>
  <c r="J176" i="4" s="1"/>
  <c r="B177" i="4"/>
  <c r="J177" i="4" s="1"/>
  <c r="B178" i="4"/>
  <c r="J178" i="4" s="1"/>
  <c r="B179" i="4"/>
  <c r="J179" i="4" s="1"/>
  <c r="K179" i="4" s="1"/>
  <c r="B180" i="4"/>
  <c r="J180" i="4" s="1"/>
  <c r="B181" i="4"/>
  <c r="J181" i="4" s="1"/>
  <c r="B182" i="4"/>
  <c r="J182" i="4" s="1"/>
  <c r="B183" i="4"/>
  <c r="J183" i="4" s="1"/>
  <c r="B184" i="4"/>
  <c r="X850" i="4" l="1"/>
  <c r="X903" i="4"/>
  <c r="X730" i="4"/>
  <c r="X791" i="4"/>
  <c r="X610" i="4"/>
  <c r="X668" i="4"/>
  <c r="E2" i="20"/>
  <c r="Z190" i="4"/>
  <c r="X502" i="4"/>
  <c r="X550" i="4"/>
  <c r="X523" i="4"/>
  <c r="S184" i="4"/>
  <c r="P166" i="4"/>
  <c r="N168" i="4"/>
  <c r="X421" i="4"/>
  <c r="Z241" i="4"/>
  <c r="Z220" i="4"/>
  <c r="Z222" i="4"/>
  <c r="Z227" i="4"/>
  <c r="Z210" i="4"/>
  <c r="V31" i="41" s="1"/>
  <c r="R31" i="41" s="1"/>
  <c r="Z215" i="4"/>
  <c r="Z217" i="4"/>
  <c r="Z225" i="4"/>
  <c r="Z228" i="4"/>
  <c r="Z233" i="4"/>
  <c r="U241" i="4"/>
  <c r="F37" i="41" s="1"/>
  <c r="Z213" i="4"/>
  <c r="Z229" i="4"/>
  <c r="Z216" i="4"/>
  <c r="Z236" i="4"/>
  <c r="Z219" i="4"/>
  <c r="Z234" i="4"/>
  <c r="Z242" i="4"/>
  <c r="Z239" i="4"/>
  <c r="U242" i="4"/>
  <c r="F26" i="41" s="1"/>
  <c r="U232" i="4"/>
  <c r="F34" i="41" s="1"/>
  <c r="Z238" i="4"/>
  <c r="U239" i="4"/>
  <c r="F24" i="41" s="1"/>
  <c r="U238" i="4"/>
  <c r="F29" i="41" s="1"/>
  <c r="U227" i="4"/>
  <c r="F12" i="41" s="1"/>
  <c r="U234" i="4"/>
  <c r="F22" i="41" s="1"/>
  <c r="U212" i="4"/>
  <c r="F2" i="41" s="1"/>
  <c r="Z240" i="4"/>
  <c r="U224" i="4"/>
  <c r="F7" i="41" s="1"/>
  <c r="U211" i="4"/>
  <c r="F33" i="41" s="1"/>
  <c r="S33" i="41" s="1"/>
  <c r="X33" i="41" s="1"/>
  <c r="U237" i="4"/>
  <c r="F35" i="41" s="1"/>
  <c r="X189" i="4"/>
  <c r="X230" i="4"/>
  <c r="Z211" i="4"/>
  <c r="V33" i="41" s="1"/>
  <c r="R33" i="41" s="1"/>
  <c r="U215" i="4"/>
  <c r="F3" i="41" s="1"/>
  <c r="U229" i="4"/>
  <c r="F8" i="41" s="1"/>
  <c r="Z237" i="4"/>
  <c r="U240" i="4"/>
  <c r="F28" i="41" s="1"/>
  <c r="U236" i="4"/>
  <c r="F27" i="41" s="1"/>
  <c r="U235" i="4"/>
  <c r="F23" i="41" s="1"/>
  <c r="Z235" i="4"/>
  <c r="U233" i="4"/>
  <c r="F18" i="41" s="1"/>
  <c r="Z232" i="4"/>
  <c r="U231" i="4"/>
  <c r="F19" i="41" s="1"/>
  <c r="Z231" i="4"/>
  <c r="U230" i="4"/>
  <c r="F32" i="41" s="1"/>
  <c r="Z230" i="4"/>
  <c r="U228" i="4"/>
  <c r="F15" i="41" s="1"/>
  <c r="U226" i="4"/>
  <c r="F6" i="41" s="1"/>
  <c r="Z226" i="4"/>
  <c r="U225" i="4"/>
  <c r="F14" i="41" s="1"/>
  <c r="Z224" i="4"/>
  <c r="U223" i="4"/>
  <c r="F21" i="41" s="1"/>
  <c r="Z223" i="4"/>
  <c r="U222" i="4"/>
  <c r="F9" i="41" s="1"/>
  <c r="Z221" i="4"/>
  <c r="U221" i="4"/>
  <c r="F10" i="41" s="1"/>
  <c r="U220" i="4"/>
  <c r="F17" i="41" s="1"/>
  <c r="U219" i="4"/>
  <c r="F16" i="41" s="1"/>
  <c r="U218" i="4"/>
  <c r="F20" i="41" s="1"/>
  <c r="Z218" i="4"/>
  <c r="U217" i="4"/>
  <c r="F13" i="41" s="1"/>
  <c r="U216" i="4"/>
  <c r="F5" i="41" s="1"/>
  <c r="Z214" i="4"/>
  <c r="U214" i="4"/>
  <c r="F4" i="41" s="1"/>
  <c r="U213" i="4"/>
  <c r="F30" i="41" s="1"/>
  <c r="Z212" i="4"/>
  <c r="U210" i="4"/>
  <c r="F31" i="41" s="1"/>
  <c r="S31" i="41" s="1"/>
  <c r="X31" i="41" s="1"/>
  <c r="S183" i="4"/>
  <c r="Z196" i="4"/>
  <c r="Z205" i="4"/>
  <c r="Z191" i="4"/>
  <c r="Z206" i="4"/>
  <c r="Z204" i="4"/>
  <c r="Z197" i="4"/>
  <c r="Z203" i="4"/>
  <c r="Z194" i="4"/>
  <c r="Z202" i="4"/>
  <c r="Z200" i="4"/>
  <c r="Z179" i="4"/>
  <c r="Z208" i="4"/>
  <c r="Z209" i="4"/>
  <c r="Z201" i="4"/>
  <c r="Z193" i="4"/>
  <c r="Z192" i="4"/>
  <c r="Z199" i="4"/>
  <c r="K186" i="4"/>
  <c r="S188" i="4"/>
  <c r="S186" i="4"/>
  <c r="S187" i="4"/>
  <c r="K188" i="4"/>
  <c r="S185" i="4"/>
  <c r="K185" i="4"/>
  <c r="K183" i="4"/>
  <c r="U205" i="4"/>
  <c r="S182" i="4"/>
  <c r="U200" i="4"/>
  <c r="U206" i="4"/>
  <c r="K182" i="4"/>
  <c r="U193" i="4"/>
  <c r="S180" i="4"/>
  <c r="S181" i="4"/>
  <c r="U192" i="4"/>
  <c r="K180" i="4"/>
  <c r="S171" i="4"/>
  <c r="S177" i="4"/>
  <c r="U197" i="4"/>
  <c r="U202" i="4"/>
  <c r="S168" i="4"/>
  <c r="U194" i="4"/>
  <c r="E2" i="8" s="1"/>
  <c r="U203" i="4"/>
  <c r="S164" i="4"/>
  <c r="O180" i="4"/>
  <c r="K174" i="4"/>
  <c r="S172" i="4"/>
  <c r="S178" i="4"/>
  <c r="N180" i="4"/>
  <c r="S174" i="4"/>
  <c r="U209" i="4"/>
  <c r="U198" i="4"/>
  <c r="Z198" i="4"/>
  <c r="U201" i="4"/>
  <c r="S173" i="4"/>
  <c r="S179" i="4"/>
  <c r="K195" i="4"/>
  <c r="U204" i="4"/>
  <c r="U199" i="4"/>
  <c r="U190" i="4"/>
  <c r="S176" i="4"/>
  <c r="P184" i="4"/>
  <c r="K177" i="4"/>
  <c r="S175" i="4"/>
  <c r="U191" i="4"/>
  <c r="K207" i="4"/>
  <c r="U208" i="4"/>
  <c r="U196" i="4"/>
  <c r="K176" i="4"/>
  <c r="P172" i="4"/>
  <c r="S166" i="4"/>
  <c r="P181" i="4"/>
  <c r="O178" i="4"/>
  <c r="O181" i="4"/>
  <c r="S167" i="4"/>
  <c r="N184" i="4"/>
  <c r="P179" i="4"/>
  <c r="P171" i="4"/>
  <c r="N189" i="4"/>
  <c r="O189" i="4"/>
  <c r="Q185" i="4"/>
  <c r="K159" i="4"/>
  <c r="Q153" i="4"/>
  <c r="S162" i="4"/>
  <c r="S169" i="4"/>
  <c r="P177" i="4"/>
  <c r="X177" i="4"/>
  <c r="S152" i="4"/>
  <c r="S163" i="4"/>
  <c r="S170" i="4"/>
  <c r="N177" i="4"/>
  <c r="O166" i="4"/>
  <c r="K170" i="4"/>
  <c r="K168" i="4"/>
  <c r="K164" i="4"/>
  <c r="P168" i="4"/>
  <c r="O168" i="4"/>
  <c r="Q173" i="4"/>
  <c r="Q167" i="4"/>
  <c r="P175" i="4"/>
  <c r="O187" i="4"/>
  <c r="P173" i="4"/>
  <c r="P169" i="4"/>
  <c r="P182" i="4"/>
  <c r="P174" i="4"/>
  <c r="P162" i="4"/>
  <c r="O182" i="4"/>
  <c r="O174" i="4"/>
  <c r="O162" i="4"/>
  <c r="Q184" i="4"/>
  <c r="Q171" i="4"/>
  <c r="P183" i="4"/>
  <c r="P176" i="4"/>
  <c r="P170" i="4"/>
  <c r="P164" i="4"/>
  <c r="Q162" i="4"/>
  <c r="P186" i="4"/>
  <c r="P187" i="4"/>
  <c r="Q172" i="4"/>
  <c r="Q154" i="4"/>
  <c r="Q187" i="4"/>
  <c r="Q188" i="4"/>
  <c r="Q186" i="4"/>
  <c r="O183" i="4"/>
  <c r="O179" i="4"/>
  <c r="O176" i="4"/>
  <c r="O175" i="4"/>
  <c r="O173" i="4"/>
  <c r="O170" i="4"/>
  <c r="O169" i="4"/>
  <c r="O167" i="4"/>
  <c r="O164" i="4"/>
  <c r="O163" i="4"/>
  <c r="Q175" i="4"/>
  <c r="Q169" i="4"/>
  <c r="Q163" i="4"/>
  <c r="N183" i="4"/>
  <c r="N181" i="4"/>
  <c r="N178" i="4"/>
  <c r="N176" i="4"/>
  <c r="N172" i="4"/>
  <c r="N170" i="4"/>
  <c r="N166" i="4"/>
  <c r="N164" i="4"/>
  <c r="X186" i="4"/>
  <c r="N187" i="4"/>
  <c r="O188" i="4"/>
  <c r="P188" i="4"/>
  <c r="Q189" i="4"/>
  <c r="S189" i="4"/>
  <c r="K189" i="4"/>
  <c r="N185" i="4"/>
  <c r="K187" i="4"/>
  <c r="O185" i="4"/>
  <c r="P189" i="4"/>
  <c r="P185" i="4"/>
  <c r="N186" i="4"/>
  <c r="Q156" i="4"/>
  <c r="Q176" i="4"/>
  <c r="Q158" i="4"/>
  <c r="Q179" i="4"/>
  <c r="Q183" i="4"/>
  <c r="Q170" i="4"/>
  <c r="Q152" i="4"/>
  <c r="S158" i="4"/>
  <c r="Q181" i="4"/>
  <c r="Q166" i="4"/>
  <c r="Q164" i="4"/>
  <c r="Q178" i="4"/>
  <c r="K181" i="4"/>
  <c r="K178" i="4"/>
  <c r="K166" i="4"/>
  <c r="S153" i="4"/>
  <c r="J163" i="4"/>
  <c r="J169" i="4"/>
  <c r="J172" i="4"/>
  <c r="J175" i="4"/>
  <c r="Q180" i="4"/>
  <c r="Q174" i="4"/>
  <c r="Q143" i="4"/>
  <c r="S149" i="4"/>
  <c r="Q161" i="4"/>
  <c r="Q148" i="4"/>
  <c r="J152" i="4"/>
  <c r="K152" i="4" s="1"/>
  <c r="Q157" i="4"/>
  <c r="J167" i="4"/>
  <c r="K167" i="4" s="1"/>
  <c r="J173" i="4"/>
  <c r="K173" i="4" s="1"/>
  <c r="Q182" i="4"/>
  <c r="Q177" i="4"/>
  <c r="Q168" i="4"/>
  <c r="J154" i="4"/>
  <c r="K154" i="4" s="1"/>
  <c r="J153" i="4"/>
  <c r="K153" i="4" s="1"/>
  <c r="S145" i="4"/>
  <c r="S154" i="4"/>
  <c r="J162" i="4"/>
  <c r="K162" i="4" s="1"/>
  <c r="J171" i="4"/>
  <c r="K171" i="4" s="1"/>
  <c r="J184" i="4"/>
  <c r="K184" i="4" s="1"/>
  <c r="Q146" i="4"/>
  <c r="S146" i="4"/>
  <c r="K150" i="4"/>
  <c r="Q149" i="4"/>
  <c r="S144" i="4"/>
  <c r="Q144" i="4"/>
  <c r="K144" i="4"/>
  <c r="S157" i="4"/>
  <c r="S156" i="4"/>
  <c r="S161" i="4"/>
  <c r="Q147" i="4"/>
  <c r="S147" i="4"/>
  <c r="Q159" i="4"/>
  <c r="S159" i="4"/>
  <c r="Q151" i="4"/>
  <c r="S151" i="4"/>
  <c r="Q160" i="4"/>
  <c r="S160" i="4"/>
  <c r="Q145" i="4"/>
  <c r="Q155" i="4"/>
  <c r="S155" i="4"/>
  <c r="Q150" i="4"/>
  <c r="S150" i="4"/>
  <c r="S143" i="4"/>
  <c r="K147" i="4"/>
  <c r="K156" i="4"/>
  <c r="S148" i="4"/>
  <c r="K145" i="4"/>
  <c r="K148" i="4"/>
  <c r="K151" i="4"/>
  <c r="K157" i="4"/>
  <c r="K160" i="4"/>
  <c r="K143" i="4"/>
  <c r="K146" i="4"/>
  <c r="K149" i="4"/>
  <c r="K155" i="4"/>
  <c r="K158" i="4"/>
  <c r="K161" i="4"/>
  <c r="Z149" i="4" l="1"/>
  <c r="Z153" i="4"/>
  <c r="Z187" i="4"/>
  <c r="Z147" i="4"/>
  <c r="Z178" i="4"/>
  <c r="Z164" i="4"/>
  <c r="Z148" i="4"/>
  <c r="Z174" i="4"/>
  <c r="Z144" i="4"/>
  <c r="Z166" i="4"/>
  <c r="Z183" i="4"/>
  <c r="Z161" i="4"/>
  <c r="Z162" i="4"/>
  <c r="Z173" i="4"/>
  <c r="Z158" i="4"/>
  <c r="Z167" i="4"/>
  <c r="Z181" i="4"/>
  <c r="Z168" i="4"/>
  <c r="Z155" i="4"/>
  <c r="Z145" i="4"/>
  <c r="Z170" i="4"/>
  <c r="Z176" i="4"/>
  <c r="Z182" i="4"/>
  <c r="Z188" i="4"/>
  <c r="Z150" i="4"/>
  <c r="Z146" i="4"/>
  <c r="Z156" i="4"/>
  <c r="Z154" i="4"/>
  <c r="Z180" i="4"/>
  <c r="Z143" i="4"/>
  <c r="Z159" i="4"/>
  <c r="Z207" i="4"/>
  <c r="Z152" i="4"/>
  <c r="Z189" i="4"/>
  <c r="V32" i="41" s="1"/>
  <c r="R32" i="41" s="1"/>
  <c r="Z184" i="4"/>
  <c r="Z195" i="4"/>
  <c r="Z186" i="4"/>
  <c r="Z157" i="4"/>
  <c r="Z171" i="4"/>
  <c r="Z177" i="4"/>
  <c r="Z185" i="4"/>
  <c r="U207" i="4"/>
  <c r="U180" i="4"/>
  <c r="E22" i="41" s="1"/>
  <c r="U179" i="4"/>
  <c r="E19" i="41" s="1"/>
  <c r="U185" i="4"/>
  <c r="E23" i="41" s="1"/>
  <c r="U182" i="4"/>
  <c r="E18" i="41" s="1"/>
  <c r="U195" i="4"/>
  <c r="U177" i="4"/>
  <c r="E12" i="41" s="1"/>
  <c r="U174" i="4"/>
  <c r="E7" i="41" s="1"/>
  <c r="U176" i="4"/>
  <c r="E20" i="41" s="1"/>
  <c r="U170" i="4"/>
  <c r="E9" i="41" s="1"/>
  <c r="U168" i="4"/>
  <c r="E3" i="41" s="1"/>
  <c r="U164" i="4"/>
  <c r="E10" i="41" s="1"/>
  <c r="U188" i="4"/>
  <c r="E28" i="41" s="1"/>
  <c r="U183" i="4"/>
  <c r="E34" i="41" s="1"/>
  <c r="U186" i="4"/>
  <c r="E29" i="41" s="1"/>
  <c r="U173" i="4"/>
  <c r="E17" i="41" s="1"/>
  <c r="U189" i="4"/>
  <c r="E32" i="41" s="1"/>
  <c r="S32" i="41" s="1"/>
  <c r="X32" i="41" s="1"/>
  <c r="U187" i="4"/>
  <c r="E38" i="41" s="1"/>
  <c r="U166" i="4"/>
  <c r="E30" i="41" s="1"/>
  <c r="U153" i="4"/>
  <c r="U143" i="4"/>
  <c r="U159" i="4"/>
  <c r="U157" i="4"/>
  <c r="U144" i="4"/>
  <c r="U178" i="4"/>
  <c r="E15" i="41" s="1"/>
  <c r="U150" i="4"/>
  <c r="U148" i="4"/>
  <c r="U155" i="4"/>
  <c r="U162" i="4"/>
  <c r="E2" i="41" s="1"/>
  <c r="K175" i="4"/>
  <c r="K172" i="4"/>
  <c r="U184" i="4"/>
  <c r="E27" i="41" s="1"/>
  <c r="K169" i="4"/>
  <c r="U145" i="4"/>
  <c r="U167" i="4"/>
  <c r="E16" i="41" s="1"/>
  <c r="K163" i="4"/>
  <c r="U181" i="4"/>
  <c r="E8" i="41" s="1"/>
  <c r="U171" i="4"/>
  <c r="E13" i="41" s="1"/>
  <c r="U156" i="4"/>
  <c r="Z151" i="4"/>
  <c r="U151" i="4"/>
  <c r="U154" i="4"/>
  <c r="U161" i="4"/>
  <c r="U149" i="4"/>
  <c r="Z160" i="4"/>
  <c r="U160" i="4"/>
  <c r="U146" i="4"/>
  <c r="U152" i="4"/>
  <c r="U147" i="4"/>
  <c r="U158" i="4"/>
  <c r="Z175" i="4" l="1"/>
  <c r="Z163" i="4"/>
  <c r="Z172" i="4"/>
  <c r="Z169" i="4"/>
  <c r="U169" i="4"/>
  <c r="E5" i="41" s="1"/>
  <c r="U172" i="4"/>
  <c r="E14" i="41" s="1"/>
  <c r="U163" i="4"/>
  <c r="E4" i="41" s="1"/>
  <c r="U175" i="4"/>
  <c r="E6" i="41" s="1"/>
  <c r="M142" i="4" l="1"/>
  <c r="M141" i="4"/>
  <c r="Y141" i="4"/>
  <c r="AB141" i="4"/>
  <c r="Y142" i="4"/>
  <c r="AB142" i="4"/>
  <c r="R141" i="4"/>
  <c r="T141" i="4"/>
  <c r="R142" i="4"/>
  <c r="T142" i="4"/>
  <c r="G141" i="4"/>
  <c r="I141" i="4" s="1"/>
  <c r="G142" i="4"/>
  <c r="I142" i="4" s="1"/>
  <c r="B141" i="4"/>
  <c r="B142" i="4"/>
  <c r="B140" i="4"/>
  <c r="J140" i="4" s="1"/>
  <c r="G140" i="4"/>
  <c r="I140" i="4" s="1"/>
  <c r="N140" i="4"/>
  <c r="O140" i="4"/>
  <c r="P140" i="4"/>
  <c r="R140" i="4"/>
  <c r="T140" i="4"/>
  <c r="X140" i="4"/>
  <c r="Y140" i="4"/>
  <c r="AB140" i="4"/>
  <c r="AB139" i="4"/>
  <c r="Y139" i="4"/>
  <c r="X139" i="4"/>
  <c r="T139" i="4"/>
  <c r="R139" i="4"/>
  <c r="P139" i="4"/>
  <c r="O139" i="4"/>
  <c r="N139" i="4"/>
  <c r="G139" i="4"/>
  <c r="I139" i="4" s="1"/>
  <c r="B139" i="4"/>
  <c r="J139" i="4" s="1"/>
  <c r="X750" i="4" l="1"/>
  <c r="X749" i="4"/>
  <c r="X809" i="4"/>
  <c r="X632" i="4"/>
  <c r="X692" i="4"/>
  <c r="X631" i="4"/>
  <c r="X691" i="4"/>
  <c r="X524" i="4"/>
  <c r="X571" i="4"/>
  <c r="X525" i="4"/>
  <c r="X569" i="4"/>
  <c r="X369" i="4"/>
  <c r="X442" i="4"/>
  <c r="X370" i="4"/>
  <c r="X441" i="4"/>
  <c r="X240" i="4"/>
  <c r="X304" i="4"/>
  <c r="X242" i="4"/>
  <c r="X306" i="4"/>
  <c r="X141" i="4"/>
  <c r="X188" i="4"/>
  <c r="N142" i="4"/>
  <c r="X142" i="4"/>
  <c r="S141" i="4"/>
  <c r="S142" i="4"/>
  <c r="P142" i="4"/>
  <c r="P141" i="4"/>
  <c r="O142" i="4"/>
  <c r="O141" i="4"/>
  <c r="N141" i="4"/>
  <c r="Q142" i="4"/>
  <c r="Q141" i="4"/>
  <c r="J141" i="4"/>
  <c r="K141" i="4" s="1"/>
  <c r="J142" i="4"/>
  <c r="K142" i="4" s="1"/>
  <c r="Q140" i="4"/>
  <c r="K140" i="4"/>
  <c r="S140" i="4"/>
  <c r="S139" i="4"/>
  <c r="K139" i="4"/>
  <c r="Q139" i="4"/>
  <c r="AB138" i="4"/>
  <c r="Y138" i="4"/>
  <c r="X138" i="4"/>
  <c r="T138" i="4"/>
  <c r="R138" i="4"/>
  <c r="P138" i="4"/>
  <c r="O138" i="4"/>
  <c r="N138" i="4"/>
  <c r="G138" i="4"/>
  <c r="I138" i="4" s="1"/>
  <c r="B138" i="4"/>
  <c r="J138" i="4" s="1"/>
  <c r="AB137" i="4"/>
  <c r="Y137" i="4"/>
  <c r="X137" i="4"/>
  <c r="T137" i="4"/>
  <c r="R137" i="4"/>
  <c r="P137" i="4"/>
  <c r="O137" i="4"/>
  <c r="N137" i="4"/>
  <c r="G137" i="4"/>
  <c r="I137" i="4" s="1"/>
  <c r="B137" i="4"/>
  <c r="J137" i="4" s="1"/>
  <c r="AB136" i="4"/>
  <c r="Y136" i="4"/>
  <c r="X136" i="4"/>
  <c r="T136" i="4"/>
  <c r="R136" i="4"/>
  <c r="P136" i="4"/>
  <c r="O136" i="4"/>
  <c r="N136" i="4"/>
  <c r="G136" i="4"/>
  <c r="I136" i="4" s="1"/>
  <c r="B136" i="4"/>
  <c r="AB135" i="4"/>
  <c r="Y135" i="4"/>
  <c r="X135" i="4"/>
  <c r="T135" i="4"/>
  <c r="P135" i="4"/>
  <c r="O135" i="4"/>
  <c r="N135" i="4"/>
  <c r="G135" i="4"/>
  <c r="I135" i="4" s="1"/>
  <c r="B135" i="4"/>
  <c r="AB134" i="4"/>
  <c r="Y134" i="4"/>
  <c r="X134" i="4"/>
  <c r="T134" i="4"/>
  <c r="R134" i="4"/>
  <c r="P134" i="4"/>
  <c r="O134" i="4"/>
  <c r="N134" i="4"/>
  <c r="G134" i="4"/>
  <c r="I134" i="4" s="1"/>
  <c r="B134" i="4"/>
  <c r="J134" i="4" s="1"/>
  <c r="AB133" i="4"/>
  <c r="Y133" i="4"/>
  <c r="X133" i="4"/>
  <c r="T133" i="4"/>
  <c r="R133" i="4"/>
  <c r="P133" i="4"/>
  <c r="O133" i="4"/>
  <c r="N133" i="4"/>
  <c r="G133" i="4"/>
  <c r="I133" i="4" s="1"/>
  <c r="B133" i="4"/>
  <c r="J133" i="4" s="1"/>
  <c r="AB132" i="4"/>
  <c r="Y132" i="4"/>
  <c r="X132" i="4"/>
  <c r="T132" i="4"/>
  <c r="R132" i="4"/>
  <c r="P132" i="4"/>
  <c r="O132" i="4"/>
  <c r="N132" i="4"/>
  <c r="G132" i="4"/>
  <c r="I132" i="4" s="1"/>
  <c r="B132" i="4"/>
  <c r="AB131" i="4"/>
  <c r="Y131" i="4"/>
  <c r="X131" i="4"/>
  <c r="T131" i="4"/>
  <c r="R131" i="4"/>
  <c r="P131" i="4"/>
  <c r="O131" i="4"/>
  <c r="N131" i="4"/>
  <c r="G131" i="4"/>
  <c r="I131" i="4" s="1"/>
  <c r="B131" i="4"/>
  <c r="J131" i="4" s="1"/>
  <c r="AB130" i="4"/>
  <c r="Y130" i="4"/>
  <c r="X130" i="4"/>
  <c r="T130" i="4"/>
  <c r="R130" i="4"/>
  <c r="P130" i="4"/>
  <c r="O130" i="4"/>
  <c r="N130" i="4"/>
  <c r="G130" i="4"/>
  <c r="I130" i="4" s="1"/>
  <c r="B130" i="4"/>
  <c r="AB129" i="4"/>
  <c r="Y129" i="4"/>
  <c r="X129" i="4"/>
  <c r="T129" i="4"/>
  <c r="R129" i="4"/>
  <c r="P129" i="4"/>
  <c r="O129" i="4"/>
  <c r="N129" i="4"/>
  <c r="G129" i="4"/>
  <c r="I129" i="4" s="1"/>
  <c r="B129" i="4"/>
  <c r="AB128" i="4"/>
  <c r="Y128" i="4"/>
  <c r="X128" i="4"/>
  <c r="T128" i="4"/>
  <c r="R128" i="4"/>
  <c r="P128" i="4"/>
  <c r="O128" i="4"/>
  <c r="N128" i="4"/>
  <c r="G128" i="4"/>
  <c r="I128" i="4" s="1"/>
  <c r="B128" i="4"/>
  <c r="J128" i="4" s="1"/>
  <c r="AB127" i="4"/>
  <c r="Y127" i="4"/>
  <c r="X127" i="4"/>
  <c r="T127" i="4"/>
  <c r="R127" i="4"/>
  <c r="P127" i="4"/>
  <c r="O127" i="4"/>
  <c r="N127" i="4"/>
  <c r="G127" i="4"/>
  <c r="I127" i="4" s="1"/>
  <c r="B127" i="4"/>
  <c r="J127" i="4" s="1"/>
  <c r="AB126" i="4"/>
  <c r="Y126" i="4"/>
  <c r="X126" i="4"/>
  <c r="T126" i="4"/>
  <c r="R126" i="4"/>
  <c r="P126" i="4"/>
  <c r="O126" i="4"/>
  <c r="N126" i="4"/>
  <c r="G126" i="4"/>
  <c r="I126" i="4" s="1"/>
  <c r="B126" i="4"/>
  <c r="AB125" i="4"/>
  <c r="Y125" i="4"/>
  <c r="X125" i="4"/>
  <c r="T125" i="4"/>
  <c r="R125" i="4"/>
  <c r="P125" i="4"/>
  <c r="O125" i="4"/>
  <c r="N125" i="4"/>
  <c r="G125" i="4"/>
  <c r="I125" i="4" s="1"/>
  <c r="B125" i="4"/>
  <c r="J125" i="4" s="1"/>
  <c r="AB124" i="4"/>
  <c r="Y124" i="4"/>
  <c r="X124" i="4"/>
  <c r="T124" i="4"/>
  <c r="R124" i="4"/>
  <c r="P124" i="4"/>
  <c r="O124" i="4"/>
  <c r="N124" i="4"/>
  <c r="G124" i="4"/>
  <c r="I124" i="4" s="1"/>
  <c r="B124" i="4"/>
  <c r="AB123" i="4"/>
  <c r="Y123" i="4"/>
  <c r="X123" i="4"/>
  <c r="T123" i="4"/>
  <c r="R123" i="4"/>
  <c r="P123" i="4"/>
  <c r="O123" i="4"/>
  <c r="N123" i="4"/>
  <c r="G123" i="4"/>
  <c r="I123" i="4" s="1"/>
  <c r="B123" i="4"/>
  <c r="AB122" i="4"/>
  <c r="Y122" i="4"/>
  <c r="X122" i="4"/>
  <c r="T122" i="4"/>
  <c r="R122" i="4"/>
  <c r="P122" i="4"/>
  <c r="O122" i="4"/>
  <c r="N122" i="4"/>
  <c r="G122" i="4"/>
  <c r="I122" i="4" s="1"/>
  <c r="B122" i="4"/>
  <c r="J122" i="4" s="1"/>
  <c r="AB121" i="4"/>
  <c r="Y121" i="4"/>
  <c r="X121" i="4"/>
  <c r="T121" i="4"/>
  <c r="R121" i="4"/>
  <c r="P121" i="4"/>
  <c r="O121" i="4"/>
  <c r="N121" i="4"/>
  <c r="G121" i="4"/>
  <c r="I121" i="4" s="1"/>
  <c r="B121" i="4"/>
  <c r="J121" i="4" s="1"/>
  <c r="AB120" i="4"/>
  <c r="Y120" i="4"/>
  <c r="X120" i="4"/>
  <c r="T120" i="4"/>
  <c r="R120" i="4"/>
  <c r="P120" i="4"/>
  <c r="O120" i="4"/>
  <c r="N120" i="4"/>
  <c r="G120" i="4"/>
  <c r="I120" i="4" s="1"/>
  <c r="B120" i="4"/>
  <c r="AB119" i="4"/>
  <c r="Y119" i="4"/>
  <c r="X119" i="4"/>
  <c r="T119" i="4"/>
  <c r="R119" i="4"/>
  <c r="P119" i="4"/>
  <c r="O119" i="4"/>
  <c r="N119" i="4"/>
  <c r="G119" i="4"/>
  <c r="I119" i="4" s="1"/>
  <c r="B119" i="4"/>
  <c r="J119" i="4" s="1"/>
  <c r="U2" i="40"/>
  <c r="T2" i="40"/>
  <c r="X99" i="4"/>
  <c r="Y99" i="4"/>
  <c r="AB99" i="4"/>
  <c r="X100" i="4"/>
  <c r="Y100" i="4"/>
  <c r="AB100" i="4"/>
  <c r="X101" i="4"/>
  <c r="Y101" i="4"/>
  <c r="AB101" i="4"/>
  <c r="X102" i="4"/>
  <c r="Y102" i="4"/>
  <c r="AB102" i="4"/>
  <c r="X103" i="4"/>
  <c r="Y103" i="4"/>
  <c r="AB103" i="4"/>
  <c r="X104" i="4"/>
  <c r="Y104" i="4"/>
  <c r="AB104" i="4"/>
  <c r="Y105" i="4"/>
  <c r="AB105" i="4"/>
  <c r="X106" i="4"/>
  <c r="Y106" i="4"/>
  <c r="AB106" i="4"/>
  <c r="X107" i="4"/>
  <c r="Y107" i="4"/>
  <c r="AB107" i="4"/>
  <c r="X108" i="4"/>
  <c r="Y108" i="4"/>
  <c r="AB108" i="4"/>
  <c r="X109" i="4"/>
  <c r="Y109" i="4"/>
  <c r="AB109" i="4"/>
  <c r="X110" i="4"/>
  <c r="Y110" i="4"/>
  <c r="AB110" i="4"/>
  <c r="X111" i="4"/>
  <c r="Y111" i="4"/>
  <c r="AB111" i="4"/>
  <c r="X112" i="4"/>
  <c r="Y112" i="4"/>
  <c r="AB112" i="4"/>
  <c r="X113" i="4"/>
  <c r="Y113" i="4"/>
  <c r="AB113" i="4"/>
  <c r="X114" i="4"/>
  <c r="Y114" i="4"/>
  <c r="AB114" i="4"/>
  <c r="X115" i="4"/>
  <c r="Y115" i="4"/>
  <c r="AB115" i="4"/>
  <c r="Y116" i="4"/>
  <c r="AB116" i="4"/>
  <c r="X117" i="4"/>
  <c r="Y117" i="4"/>
  <c r="AB117" i="4"/>
  <c r="X118" i="4"/>
  <c r="Y118" i="4"/>
  <c r="AB118" i="4"/>
  <c r="N99" i="4"/>
  <c r="O99" i="4"/>
  <c r="P99" i="4"/>
  <c r="R99" i="4"/>
  <c r="T99" i="4"/>
  <c r="N100" i="4"/>
  <c r="O100" i="4"/>
  <c r="P100" i="4"/>
  <c r="R100" i="4"/>
  <c r="T100" i="4"/>
  <c r="N101" i="4"/>
  <c r="O101" i="4"/>
  <c r="P101" i="4"/>
  <c r="R101" i="4"/>
  <c r="T101" i="4"/>
  <c r="N102" i="4"/>
  <c r="O102" i="4"/>
  <c r="P102" i="4"/>
  <c r="R102" i="4"/>
  <c r="T102" i="4"/>
  <c r="N103" i="4"/>
  <c r="O103" i="4"/>
  <c r="P103" i="4"/>
  <c r="R103" i="4"/>
  <c r="T103" i="4"/>
  <c r="N104" i="4"/>
  <c r="O104" i="4"/>
  <c r="P104" i="4"/>
  <c r="R104" i="4"/>
  <c r="T104" i="4"/>
  <c r="N105" i="4"/>
  <c r="O105" i="4"/>
  <c r="P105" i="4"/>
  <c r="R105" i="4"/>
  <c r="T105" i="4"/>
  <c r="N106" i="4"/>
  <c r="O106" i="4"/>
  <c r="P106" i="4"/>
  <c r="R106" i="4"/>
  <c r="T106" i="4"/>
  <c r="N107" i="4"/>
  <c r="O107" i="4"/>
  <c r="P107" i="4"/>
  <c r="R107" i="4"/>
  <c r="T107" i="4"/>
  <c r="N108" i="4"/>
  <c r="O108" i="4"/>
  <c r="P108" i="4"/>
  <c r="R108" i="4"/>
  <c r="T108" i="4"/>
  <c r="N109" i="4"/>
  <c r="O109" i="4"/>
  <c r="P109" i="4"/>
  <c r="R109" i="4"/>
  <c r="T109" i="4"/>
  <c r="N110" i="4"/>
  <c r="O110" i="4"/>
  <c r="P110" i="4"/>
  <c r="R110" i="4"/>
  <c r="T110" i="4"/>
  <c r="N111" i="4"/>
  <c r="O111" i="4"/>
  <c r="P111" i="4"/>
  <c r="R111" i="4"/>
  <c r="T111" i="4"/>
  <c r="N112" i="4"/>
  <c r="O112" i="4"/>
  <c r="P112" i="4"/>
  <c r="R112" i="4"/>
  <c r="T112" i="4"/>
  <c r="N113" i="4"/>
  <c r="O113" i="4"/>
  <c r="P113" i="4"/>
  <c r="R113" i="4"/>
  <c r="T113" i="4"/>
  <c r="N114" i="4"/>
  <c r="O114" i="4"/>
  <c r="P114" i="4"/>
  <c r="R114" i="4"/>
  <c r="T114" i="4"/>
  <c r="N115" i="4"/>
  <c r="O115" i="4"/>
  <c r="P115" i="4"/>
  <c r="R115" i="4"/>
  <c r="T115" i="4"/>
  <c r="N116" i="4"/>
  <c r="O116" i="4"/>
  <c r="P116" i="4"/>
  <c r="R116" i="4"/>
  <c r="T116" i="4"/>
  <c r="N117" i="4"/>
  <c r="O117" i="4"/>
  <c r="P117" i="4"/>
  <c r="R117" i="4"/>
  <c r="T117" i="4"/>
  <c r="N118" i="4"/>
  <c r="O118" i="4"/>
  <c r="P118" i="4"/>
  <c r="R118" i="4"/>
  <c r="T118" i="4"/>
  <c r="Z142" i="4" l="1"/>
  <c r="V26" i="41" s="1"/>
  <c r="R26" i="41" s="1"/>
  <c r="Z141" i="4"/>
  <c r="V28" i="41" s="1"/>
  <c r="R28" i="41" s="1"/>
  <c r="U142" i="4"/>
  <c r="D26" i="41" s="1"/>
  <c r="S26" i="41" s="1"/>
  <c r="X26" i="41" s="1"/>
  <c r="U141" i="4"/>
  <c r="D28" i="41" s="1"/>
  <c r="S28" i="41" s="1"/>
  <c r="X28" i="41" s="1"/>
  <c r="Z140" i="4"/>
  <c r="V38" i="41" s="1"/>
  <c r="R38" i="41" s="1"/>
  <c r="U139" i="4"/>
  <c r="D42" i="41" s="1"/>
  <c r="S42" i="41" s="1"/>
  <c r="X42" i="41" s="1"/>
  <c r="U140" i="4"/>
  <c r="D38" i="41" s="1"/>
  <c r="Z139" i="4"/>
  <c r="V42" i="41" s="1"/>
  <c r="R42" i="41" s="1"/>
  <c r="S138" i="4"/>
  <c r="S122" i="4"/>
  <c r="S128" i="4"/>
  <c r="S134" i="4"/>
  <c r="Q120" i="4"/>
  <c r="Q126" i="4"/>
  <c r="Q132" i="4"/>
  <c r="Q124" i="4"/>
  <c r="Q130" i="4"/>
  <c r="S126" i="4"/>
  <c r="S132" i="4"/>
  <c r="S135" i="4"/>
  <c r="S120" i="4"/>
  <c r="S123" i="4"/>
  <c r="S129" i="4"/>
  <c r="Q121" i="4"/>
  <c r="Q127" i="4"/>
  <c r="Q133" i="4"/>
  <c r="K122" i="4"/>
  <c r="S121" i="4"/>
  <c r="K133" i="4"/>
  <c r="K128" i="4"/>
  <c r="K131" i="4"/>
  <c r="K138" i="4"/>
  <c r="K121" i="4"/>
  <c r="S127" i="4"/>
  <c r="K125" i="4"/>
  <c r="K119" i="4"/>
  <c r="K134" i="4"/>
  <c r="K137" i="4"/>
  <c r="K127" i="4"/>
  <c r="S133" i="4"/>
  <c r="Q136" i="4"/>
  <c r="S119" i="4"/>
  <c r="Q123" i="4"/>
  <c r="J124" i="4"/>
  <c r="S125" i="4"/>
  <c r="Q129" i="4"/>
  <c r="J130" i="4"/>
  <c r="S131" i="4"/>
  <c r="Q135" i="4"/>
  <c r="J136" i="4"/>
  <c r="S137" i="4"/>
  <c r="Q122" i="4"/>
  <c r="J123" i="4"/>
  <c r="S124" i="4"/>
  <c r="Q128" i="4"/>
  <c r="J129" i="4"/>
  <c r="S130" i="4"/>
  <c r="Q134" i="4"/>
  <c r="J135" i="4"/>
  <c r="S136" i="4"/>
  <c r="Q138" i="4"/>
  <c r="Q119" i="4"/>
  <c r="J120" i="4"/>
  <c r="Q125" i="4"/>
  <c r="J126" i="4"/>
  <c r="Q131" i="4"/>
  <c r="J132" i="4"/>
  <c r="Q137" i="4"/>
  <c r="S38" i="41" l="1"/>
  <c r="X38" i="41" s="1"/>
  <c r="Z137" i="4"/>
  <c r="Z138" i="4"/>
  <c r="Z134" i="4"/>
  <c r="Z131" i="4"/>
  <c r="Z119" i="4"/>
  <c r="Z128" i="4"/>
  <c r="Z125" i="4"/>
  <c r="Z133" i="4"/>
  <c r="Z127" i="4"/>
  <c r="Z121" i="4"/>
  <c r="Z122" i="4"/>
  <c r="U138" i="4"/>
  <c r="U127" i="4"/>
  <c r="K120" i="4"/>
  <c r="K136" i="4"/>
  <c r="U134" i="4"/>
  <c r="U128" i="4"/>
  <c r="K132" i="4"/>
  <c r="K135" i="4"/>
  <c r="K123" i="4"/>
  <c r="D2" i="20" s="1"/>
  <c r="U133" i="4"/>
  <c r="K124" i="4"/>
  <c r="U119" i="4"/>
  <c r="K126" i="4"/>
  <c r="K129" i="4"/>
  <c r="K130" i="4"/>
  <c r="U121" i="4"/>
  <c r="U137" i="4"/>
  <c r="U125" i="4"/>
  <c r="U131" i="4"/>
  <c r="U122" i="4"/>
  <c r="G99" i="4"/>
  <c r="I99" i="4" s="1"/>
  <c r="G100" i="4"/>
  <c r="I100" i="4" s="1"/>
  <c r="G101" i="4"/>
  <c r="I101" i="4" s="1"/>
  <c r="G102" i="4"/>
  <c r="I102" i="4" s="1"/>
  <c r="G103" i="4"/>
  <c r="I103" i="4" s="1"/>
  <c r="G104" i="4"/>
  <c r="I104" i="4" s="1"/>
  <c r="G105" i="4"/>
  <c r="I105" i="4" s="1"/>
  <c r="G106" i="4"/>
  <c r="I106" i="4" s="1"/>
  <c r="G107" i="4"/>
  <c r="I107" i="4" s="1"/>
  <c r="G108" i="4"/>
  <c r="I108" i="4" s="1"/>
  <c r="G109" i="4"/>
  <c r="I109" i="4" s="1"/>
  <c r="G110" i="4"/>
  <c r="I110" i="4" s="1"/>
  <c r="G111" i="4"/>
  <c r="I111" i="4" s="1"/>
  <c r="G112" i="4"/>
  <c r="I112" i="4" s="1"/>
  <c r="G113" i="4"/>
  <c r="I113" i="4" s="1"/>
  <c r="G114" i="4"/>
  <c r="I114" i="4" s="1"/>
  <c r="G115" i="4"/>
  <c r="I115" i="4" s="1"/>
  <c r="G116" i="4"/>
  <c r="I116" i="4" s="1"/>
  <c r="G117" i="4"/>
  <c r="I117" i="4" s="1"/>
  <c r="G118" i="4"/>
  <c r="I118" i="4" s="1"/>
  <c r="B99" i="4"/>
  <c r="B100" i="4"/>
  <c r="B101" i="4"/>
  <c r="B102" i="4"/>
  <c r="B103" i="4"/>
  <c r="B104" i="4"/>
  <c r="B105" i="4"/>
  <c r="B106" i="4"/>
  <c r="B107" i="4"/>
  <c r="B108" i="4"/>
  <c r="B109" i="4"/>
  <c r="B110" i="4"/>
  <c r="B111" i="4"/>
  <c r="B112" i="4"/>
  <c r="B113" i="4"/>
  <c r="B114" i="4"/>
  <c r="B115" i="4"/>
  <c r="B116" i="4"/>
  <c r="B117" i="4"/>
  <c r="B118" i="4"/>
  <c r="B98" i="4"/>
  <c r="J98" i="4" s="1"/>
  <c r="U2" i="41"/>
  <c r="T2" i="41"/>
  <c r="B97" i="4"/>
  <c r="J97" i="4" s="1"/>
  <c r="M90" i="4"/>
  <c r="Y70" i="4"/>
  <c r="AB70" i="4"/>
  <c r="Y71" i="4"/>
  <c r="AB71" i="4"/>
  <c r="Y72" i="4"/>
  <c r="AB72" i="4"/>
  <c r="Y73" i="4"/>
  <c r="AB73" i="4"/>
  <c r="Y74" i="4"/>
  <c r="AB74" i="4"/>
  <c r="Y75" i="4"/>
  <c r="AB75" i="4"/>
  <c r="Y76" i="4"/>
  <c r="AB76" i="4"/>
  <c r="Y77" i="4"/>
  <c r="AB77" i="4"/>
  <c r="Y78" i="4"/>
  <c r="AB78" i="4"/>
  <c r="Y79" i="4"/>
  <c r="AB79" i="4"/>
  <c r="Y80" i="4"/>
  <c r="AB80" i="4"/>
  <c r="Y81" i="4"/>
  <c r="AB81" i="4"/>
  <c r="Y82" i="4"/>
  <c r="AB82" i="4"/>
  <c r="Y83" i="4"/>
  <c r="AB83" i="4"/>
  <c r="Y84" i="4"/>
  <c r="AB84" i="4"/>
  <c r="Y85" i="4"/>
  <c r="AB85" i="4"/>
  <c r="Y86" i="4"/>
  <c r="AB86" i="4"/>
  <c r="Y87" i="4"/>
  <c r="AB87" i="4"/>
  <c r="Y88" i="4"/>
  <c r="AB88" i="4"/>
  <c r="Y89" i="4"/>
  <c r="AB89" i="4"/>
  <c r="Y90" i="4"/>
  <c r="AB90" i="4"/>
  <c r="Y91" i="4"/>
  <c r="AB91" i="4"/>
  <c r="Y92" i="4"/>
  <c r="AB92" i="4"/>
  <c r="Y93" i="4"/>
  <c r="AB93" i="4"/>
  <c r="Y94" i="4"/>
  <c r="AB94" i="4"/>
  <c r="Y95" i="4"/>
  <c r="AB95" i="4"/>
  <c r="Y96" i="4"/>
  <c r="AB96" i="4"/>
  <c r="Y97" i="4"/>
  <c r="AB97" i="4"/>
  <c r="Y98" i="4"/>
  <c r="AB98" i="4"/>
  <c r="R70" i="4"/>
  <c r="T70" i="4"/>
  <c r="R71" i="4"/>
  <c r="T71" i="4"/>
  <c r="R72" i="4"/>
  <c r="T72" i="4"/>
  <c r="R73" i="4"/>
  <c r="T73" i="4"/>
  <c r="R74" i="4"/>
  <c r="T74" i="4"/>
  <c r="R76" i="4"/>
  <c r="T76" i="4"/>
  <c r="R77" i="4"/>
  <c r="T77" i="4"/>
  <c r="N78" i="4"/>
  <c r="R78" i="4"/>
  <c r="T78" i="4"/>
  <c r="R79" i="4"/>
  <c r="T79" i="4"/>
  <c r="R80" i="4"/>
  <c r="T80" i="4"/>
  <c r="R82" i="4"/>
  <c r="T82" i="4"/>
  <c r="R83" i="4"/>
  <c r="T83" i="4"/>
  <c r="R84" i="4"/>
  <c r="T84" i="4"/>
  <c r="R85" i="4"/>
  <c r="T85" i="4"/>
  <c r="R86" i="4"/>
  <c r="T86" i="4"/>
  <c r="R87" i="4"/>
  <c r="T87" i="4"/>
  <c r="R88" i="4"/>
  <c r="T88" i="4"/>
  <c r="N89" i="4"/>
  <c r="R89" i="4"/>
  <c r="T89" i="4"/>
  <c r="R90" i="4"/>
  <c r="T90" i="4"/>
  <c r="R91" i="4"/>
  <c r="T91" i="4"/>
  <c r="R92" i="4"/>
  <c r="T92" i="4"/>
  <c r="R93" i="4"/>
  <c r="T93" i="4"/>
  <c r="R94" i="4"/>
  <c r="T94" i="4"/>
  <c r="R95" i="4"/>
  <c r="T95" i="4"/>
  <c r="R96" i="4"/>
  <c r="T96" i="4"/>
  <c r="R97" i="4"/>
  <c r="T97" i="4"/>
  <c r="R98" i="4"/>
  <c r="T98" i="4"/>
  <c r="V69" i="4"/>
  <c r="M71" i="4"/>
  <c r="X914" i="4" s="1"/>
  <c r="M72" i="4"/>
  <c r="M73" i="4"/>
  <c r="X851" i="4" s="1"/>
  <c r="M74" i="4"/>
  <c r="M76" i="4"/>
  <c r="P78" i="4"/>
  <c r="P79" i="4"/>
  <c r="M80" i="4"/>
  <c r="P82" i="4"/>
  <c r="M83" i="4"/>
  <c r="M84" i="4"/>
  <c r="M85" i="4"/>
  <c r="M87" i="4"/>
  <c r="M88" i="4"/>
  <c r="X89" i="4"/>
  <c r="M91" i="4"/>
  <c r="N92" i="4"/>
  <c r="M93" i="4"/>
  <c r="M94" i="4"/>
  <c r="M95" i="4"/>
  <c r="N96" i="4"/>
  <c r="X97" i="4"/>
  <c r="N98" i="4"/>
  <c r="M70" i="4"/>
  <c r="G70" i="4"/>
  <c r="I70" i="4" s="1"/>
  <c r="G71" i="4"/>
  <c r="I71" i="4" s="1"/>
  <c r="G72" i="4"/>
  <c r="I72" i="4" s="1"/>
  <c r="G73" i="4"/>
  <c r="I73" i="4" s="1"/>
  <c r="G74" i="4"/>
  <c r="I74" i="4" s="1"/>
  <c r="G76" i="4"/>
  <c r="I76" i="4" s="1"/>
  <c r="G77" i="4"/>
  <c r="I77" i="4" s="1"/>
  <c r="G78" i="4"/>
  <c r="I78" i="4" s="1"/>
  <c r="G79" i="4"/>
  <c r="I79" i="4" s="1"/>
  <c r="G80" i="4"/>
  <c r="I80" i="4" s="1"/>
  <c r="G82" i="4"/>
  <c r="I82" i="4" s="1"/>
  <c r="G83" i="4"/>
  <c r="I83" i="4" s="1"/>
  <c r="G84" i="4"/>
  <c r="I84" i="4" s="1"/>
  <c r="G85" i="4"/>
  <c r="I85" i="4" s="1"/>
  <c r="G86" i="4"/>
  <c r="I86" i="4" s="1"/>
  <c r="G87" i="4"/>
  <c r="I87" i="4" s="1"/>
  <c r="G88" i="4"/>
  <c r="I88" i="4" s="1"/>
  <c r="G89" i="4"/>
  <c r="I89" i="4" s="1"/>
  <c r="G90" i="4"/>
  <c r="I90" i="4" s="1"/>
  <c r="G91" i="4"/>
  <c r="I91" i="4" s="1"/>
  <c r="G92" i="4"/>
  <c r="I92" i="4" s="1"/>
  <c r="G93" i="4"/>
  <c r="I93" i="4" s="1"/>
  <c r="G94" i="4"/>
  <c r="I94" i="4" s="1"/>
  <c r="G95" i="4"/>
  <c r="I95" i="4" s="1"/>
  <c r="G96" i="4"/>
  <c r="I96" i="4" s="1"/>
  <c r="G97" i="4"/>
  <c r="I97" i="4" s="1"/>
  <c r="G98" i="4"/>
  <c r="I98" i="4" s="1"/>
  <c r="B96" i="4"/>
  <c r="J96" i="4" s="1"/>
  <c r="B70" i="4"/>
  <c r="J70" i="4" s="1"/>
  <c r="B71" i="4"/>
  <c r="J71" i="4" s="1"/>
  <c r="B72" i="4"/>
  <c r="B73" i="4"/>
  <c r="B74" i="4"/>
  <c r="J74" i="4" s="1"/>
  <c r="B75" i="4"/>
  <c r="Z75" i="4" s="1"/>
  <c r="B76" i="4"/>
  <c r="J76" i="4" s="1"/>
  <c r="B77" i="4"/>
  <c r="J77" i="4" s="1"/>
  <c r="B78" i="4"/>
  <c r="B79" i="4"/>
  <c r="J79" i="4" s="1"/>
  <c r="B80" i="4"/>
  <c r="B81" i="4"/>
  <c r="B82" i="4"/>
  <c r="B83" i="4"/>
  <c r="B84" i="4"/>
  <c r="B85" i="4"/>
  <c r="J85" i="4" s="1"/>
  <c r="B86" i="4"/>
  <c r="B87" i="4"/>
  <c r="J87" i="4" s="1"/>
  <c r="B88" i="4"/>
  <c r="J88" i="4" s="1"/>
  <c r="B89" i="4"/>
  <c r="B90" i="4"/>
  <c r="B91" i="4"/>
  <c r="B92" i="4"/>
  <c r="J92" i="4" s="1"/>
  <c r="B93" i="4"/>
  <c r="J93" i="4" s="1"/>
  <c r="B94" i="4"/>
  <c r="J94" i="4" s="1"/>
  <c r="B95" i="4"/>
  <c r="J95" i="4" s="1"/>
  <c r="Y2" i="41"/>
  <c r="W2" i="41"/>
  <c r="AE20" i="41"/>
  <c r="AE19" i="41"/>
  <c r="AE18" i="41"/>
  <c r="AE17" i="41"/>
  <c r="AE16" i="41"/>
  <c r="AE15" i="41"/>
  <c r="AE14" i="41"/>
  <c r="AE13" i="41"/>
  <c r="AE12" i="41"/>
  <c r="AE11" i="41"/>
  <c r="AE10" i="41"/>
  <c r="AE9" i="41"/>
  <c r="AE8" i="41"/>
  <c r="AE7" i="41"/>
  <c r="AE6" i="41"/>
  <c r="AE5" i="41"/>
  <c r="AE4" i="41"/>
  <c r="AE3" i="41"/>
  <c r="AE2" i="41"/>
  <c r="E2" i="40"/>
  <c r="F2" i="40"/>
  <c r="G2" i="40"/>
  <c r="H2" i="40"/>
  <c r="W2" i="40"/>
  <c r="AE21" i="40"/>
  <c r="AE20" i="40"/>
  <c r="AE19" i="40"/>
  <c r="AE18" i="40"/>
  <c r="AE17" i="40"/>
  <c r="AE16" i="40"/>
  <c r="AE15" i="40"/>
  <c r="AE14" i="40"/>
  <c r="AE13" i="40"/>
  <c r="AE12" i="40"/>
  <c r="AE11" i="40"/>
  <c r="AE10" i="40"/>
  <c r="AE9" i="40"/>
  <c r="AE8" i="40"/>
  <c r="AE7" i="40"/>
  <c r="AE6" i="40"/>
  <c r="AE5" i="40"/>
  <c r="AE4" i="40"/>
  <c r="AE3" i="40"/>
  <c r="AE2" i="40"/>
  <c r="X862" i="4" l="1"/>
  <c r="X852" i="4"/>
  <c r="X904" i="4"/>
  <c r="X855" i="4"/>
  <c r="X908" i="4"/>
  <c r="X863" i="4"/>
  <c r="X915" i="4"/>
  <c r="X854" i="4"/>
  <c r="X905" i="4"/>
  <c r="X849" i="4"/>
  <c r="X902" i="4"/>
  <c r="X864" i="4"/>
  <c r="X916" i="4"/>
  <c r="X857" i="4"/>
  <c r="X910" i="4"/>
  <c r="X860" i="4"/>
  <c r="X913" i="4"/>
  <c r="X803" i="4"/>
  <c r="X805" i="4"/>
  <c r="X861" i="4"/>
  <c r="X739" i="4"/>
  <c r="X801" i="4"/>
  <c r="X742" i="4"/>
  <c r="X804" i="4"/>
  <c r="X743" i="4"/>
  <c r="X728" i="4"/>
  <c r="X790" i="4"/>
  <c r="X744" i="4"/>
  <c r="X806" i="4"/>
  <c r="X747" i="4"/>
  <c r="X808" i="4"/>
  <c r="X733" i="4"/>
  <c r="X795" i="4"/>
  <c r="X732" i="4"/>
  <c r="X794" i="4"/>
  <c r="X729" i="4"/>
  <c r="X792" i="4"/>
  <c r="X736" i="4"/>
  <c r="X797" i="4"/>
  <c r="X679" i="4"/>
  <c r="X741" i="4"/>
  <c r="X688" i="4"/>
  <c r="X746" i="4"/>
  <c r="X690" i="4"/>
  <c r="X748" i="4"/>
  <c r="X623" i="4"/>
  <c r="X683" i="4"/>
  <c r="X625" i="4"/>
  <c r="X682" i="4"/>
  <c r="X620" i="4"/>
  <c r="X678" i="4"/>
  <c r="X626" i="4"/>
  <c r="X684" i="4"/>
  <c r="X609" i="4"/>
  <c r="X667" i="4"/>
  <c r="X627" i="4"/>
  <c r="X686" i="4"/>
  <c r="X624" i="4"/>
  <c r="X681" i="4"/>
  <c r="X629" i="4"/>
  <c r="X689" i="4"/>
  <c r="X613" i="4"/>
  <c r="X671" i="4"/>
  <c r="X618" i="4"/>
  <c r="X673" i="4"/>
  <c r="X611" i="4"/>
  <c r="X669" i="4"/>
  <c r="X615" i="4"/>
  <c r="X674" i="4"/>
  <c r="X567" i="4"/>
  <c r="X630" i="4"/>
  <c r="X559" i="4"/>
  <c r="X621" i="4"/>
  <c r="X547" i="4"/>
  <c r="X548" i="4"/>
  <c r="X500" i="4"/>
  <c r="X549" i="4"/>
  <c r="X505" i="4"/>
  <c r="X554" i="4"/>
  <c r="X513" i="4"/>
  <c r="X560" i="4"/>
  <c r="X514" i="4"/>
  <c r="X563" i="4"/>
  <c r="X515" i="4"/>
  <c r="X562" i="4"/>
  <c r="X516" i="4"/>
  <c r="X564" i="4"/>
  <c r="X499" i="4"/>
  <c r="X520" i="4"/>
  <c r="X566" i="4"/>
  <c r="X517" i="4"/>
  <c r="X521" i="4"/>
  <c r="X568" i="4"/>
  <c r="X508" i="4"/>
  <c r="X558" i="4"/>
  <c r="X503" i="4"/>
  <c r="X552" i="4"/>
  <c r="X439" i="4"/>
  <c r="X522" i="4"/>
  <c r="X425" i="4"/>
  <c r="X507" i="4"/>
  <c r="X352" i="4"/>
  <c r="X510" i="4"/>
  <c r="X353" i="4"/>
  <c r="X424" i="4"/>
  <c r="X357" i="4"/>
  <c r="X430" i="4"/>
  <c r="N84" i="4"/>
  <c r="X434" i="4"/>
  <c r="N76" i="4"/>
  <c r="X418" i="4"/>
  <c r="O90" i="4"/>
  <c r="X436" i="4"/>
  <c r="P91" i="4"/>
  <c r="X438" i="4"/>
  <c r="N83" i="4"/>
  <c r="X428" i="4"/>
  <c r="N74" i="4"/>
  <c r="X422" i="4"/>
  <c r="O85" i="4"/>
  <c r="X433" i="4"/>
  <c r="X348" i="4"/>
  <c r="X419" i="4"/>
  <c r="X363" i="4"/>
  <c r="X435" i="4"/>
  <c r="P87" i="4"/>
  <c r="X432" i="4"/>
  <c r="S78" i="4"/>
  <c r="X345" i="4"/>
  <c r="X346" i="4"/>
  <c r="X232" i="4"/>
  <c r="X214" i="4"/>
  <c r="X283" i="4"/>
  <c r="X235" i="4"/>
  <c r="X300" i="4"/>
  <c r="X237" i="4"/>
  <c r="X222" i="4"/>
  <c r="X288" i="4"/>
  <c r="X220" i="4"/>
  <c r="X221" i="4"/>
  <c r="X292" i="4"/>
  <c r="X219" i="4"/>
  <c r="X286" i="4"/>
  <c r="K77" i="4"/>
  <c r="P95" i="4"/>
  <c r="X183" i="4"/>
  <c r="X73" i="4"/>
  <c r="X163" i="4"/>
  <c r="X94" i="4"/>
  <c r="X185" i="4"/>
  <c r="N88" i="4"/>
  <c r="X80" i="4"/>
  <c r="X170" i="4"/>
  <c r="N72" i="4"/>
  <c r="X173" i="4"/>
  <c r="X70" i="4"/>
  <c r="X164" i="4"/>
  <c r="P71" i="4"/>
  <c r="X167" i="4"/>
  <c r="Q73" i="4"/>
  <c r="P90" i="4"/>
  <c r="Z129" i="4"/>
  <c r="Z135" i="4"/>
  <c r="Z126" i="4"/>
  <c r="Z132" i="4"/>
  <c r="Z124" i="4"/>
  <c r="Q98" i="4"/>
  <c r="Z136" i="4"/>
  <c r="Z130" i="4"/>
  <c r="Z123" i="4"/>
  <c r="Z120" i="4"/>
  <c r="N73" i="4"/>
  <c r="S115" i="4"/>
  <c r="Q115" i="4"/>
  <c r="S109" i="4"/>
  <c r="Q109" i="4"/>
  <c r="Q103" i="4"/>
  <c r="S103" i="4"/>
  <c r="J109" i="4"/>
  <c r="K109" i="4" s="1"/>
  <c r="K98" i="4"/>
  <c r="S98" i="4"/>
  <c r="J114" i="4"/>
  <c r="S114" i="4"/>
  <c r="Q114" i="4"/>
  <c r="J108" i="4"/>
  <c r="Q108" i="4"/>
  <c r="S108" i="4"/>
  <c r="J102" i="4"/>
  <c r="K102" i="4" s="1"/>
  <c r="Q102" i="4"/>
  <c r="S102" i="4"/>
  <c r="J115" i="4"/>
  <c r="Q113" i="4"/>
  <c r="S113" i="4"/>
  <c r="Q107" i="4"/>
  <c r="S107" i="4"/>
  <c r="S101" i="4"/>
  <c r="Q101" i="4"/>
  <c r="J107" i="4"/>
  <c r="K107" i="4" s="1"/>
  <c r="J118" i="4"/>
  <c r="K118" i="4" s="1"/>
  <c r="Q118" i="4"/>
  <c r="S118" i="4"/>
  <c r="J112" i="4"/>
  <c r="K112" i="4" s="1"/>
  <c r="Q112" i="4"/>
  <c r="S112" i="4"/>
  <c r="J106" i="4"/>
  <c r="K106" i="4" s="1"/>
  <c r="S106" i="4"/>
  <c r="Q106" i="4"/>
  <c r="J100" i="4"/>
  <c r="S100" i="4"/>
  <c r="Q100" i="4"/>
  <c r="J117" i="4"/>
  <c r="Q117" i="4"/>
  <c r="S117" i="4"/>
  <c r="J111" i="4"/>
  <c r="K111" i="4" s="1"/>
  <c r="Q111" i="4"/>
  <c r="S111" i="4"/>
  <c r="J105" i="4"/>
  <c r="K105" i="4" s="1"/>
  <c r="S105" i="4"/>
  <c r="Q105" i="4"/>
  <c r="J99" i="4"/>
  <c r="K99" i="4" s="1"/>
  <c r="Q99" i="4"/>
  <c r="S99" i="4"/>
  <c r="J113" i="4"/>
  <c r="J103" i="4"/>
  <c r="J116" i="4"/>
  <c r="K116" i="4" s="1"/>
  <c r="Q116" i="4"/>
  <c r="S116" i="4"/>
  <c r="J110" i="4"/>
  <c r="S110" i="4"/>
  <c r="Q110" i="4"/>
  <c r="J104" i="4"/>
  <c r="Q104" i="4"/>
  <c r="S104" i="4"/>
  <c r="J101" i="4"/>
  <c r="U129" i="4"/>
  <c r="U126" i="4"/>
  <c r="U124" i="4"/>
  <c r="U123" i="4"/>
  <c r="D2" i="8" s="1"/>
  <c r="U130" i="4"/>
  <c r="U135" i="4"/>
  <c r="U136" i="4"/>
  <c r="U132" i="4"/>
  <c r="U120" i="4"/>
  <c r="Q97" i="4"/>
  <c r="S91" i="4"/>
  <c r="S86" i="4"/>
  <c r="S84" i="4"/>
  <c r="S70" i="4"/>
  <c r="S96" i="4"/>
  <c r="S90" i="4"/>
  <c r="S85" i="4"/>
  <c r="P83" i="4"/>
  <c r="S87" i="4"/>
  <c r="S80" i="4"/>
  <c r="Q90" i="4"/>
  <c r="S74" i="4"/>
  <c r="S79" i="4"/>
  <c r="S73" i="4"/>
  <c r="N94" i="4"/>
  <c r="S77" i="4"/>
  <c r="S72" i="4"/>
  <c r="K76" i="4"/>
  <c r="S71" i="4"/>
  <c r="S95" i="4"/>
  <c r="K87" i="4"/>
  <c r="S94" i="4"/>
  <c r="S89" i="4"/>
  <c r="S83" i="4"/>
  <c r="S93" i="4"/>
  <c r="S88" i="4"/>
  <c r="S82" i="4"/>
  <c r="S92" i="4"/>
  <c r="N80" i="4"/>
  <c r="K97" i="4"/>
  <c r="S97" i="4"/>
  <c r="K96" i="4"/>
  <c r="K94" i="4"/>
  <c r="K93" i="4"/>
  <c r="Q91" i="4"/>
  <c r="K88" i="4"/>
  <c r="Q86" i="4"/>
  <c r="K85" i="4"/>
  <c r="Q80" i="4"/>
  <c r="S76" i="4"/>
  <c r="K70" i="4"/>
  <c r="Q92" i="4"/>
  <c r="Q87" i="4"/>
  <c r="Q79" i="4"/>
  <c r="Q71" i="4"/>
  <c r="Q76" i="4"/>
  <c r="J90" i="4"/>
  <c r="K90" i="4" s="1"/>
  <c r="J73" i="4"/>
  <c r="K73" i="4" s="1"/>
  <c r="Q74" i="4"/>
  <c r="Q85" i="4"/>
  <c r="Q70" i="4"/>
  <c r="Q95" i="4"/>
  <c r="Q94" i="4"/>
  <c r="Q83" i="4"/>
  <c r="Q78" i="4"/>
  <c r="O96" i="4"/>
  <c r="Q89" i="4"/>
  <c r="N97" i="4"/>
  <c r="P94" i="4"/>
  <c r="P89" i="4"/>
  <c r="P73" i="4"/>
  <c r="O84" i="4"/>
  <c r="J83" i="4"/>
  <c r="K83" i="4" s="1"/>
  <c r="O98" i="4"/>
  <c r="O95" i="4"/>
  <c r="O92" i="4"/>
  <c r="O87" i="4"/>
  <c r="O79" i="4"/>
  <c r="O76" i="4"/>
  <c r="O71" i="4"/>
  <c r="K95" i="4"/>
  <c r="Q84" i="4"/>
  <c r="K79" i="4"/>
  <c r="K74" i="4"/>
  <c r="Q82" i="4"/>
  <c r="Q72" i="4"/>
  <c r="K92" i="4"/>
  <c r="K71" i="4"/>
  <c r="J91" i="4"/>
  <c r="K91" i="4" s="1"/>
  <c r="J80" i="4"/>
  <c r="K80" i="4" s="1"/>
  <c r="Q93" i="4"/>
  <c r="N91" i="4"/>
  <c r="P86" i="4"/>
  <c r="O82" i="4"/>
  <c r="Q77" i="4"/>
  <c r="J89" i="4"/>
  <c r="K89" i="4" s="1"/>
  <c r="J82" i="4"/>
  <c r="K82" i="4" s="1"/>
  <c r="J78" i="4"/>
  <c r="K78" i="4" s="1"/>
  <c r="J72" i="4"/>
  <c r="K72" i="4" s="1"/>
  <c r="P98" i="4"/>
  <c r="N95" i="4"/>
  <c r="O94" i="4"/>
  <c r="P93" i="4"/>
  <c r="N90" i="4"/>
  <c r="N87" i="4"/>
  <c r="O86" i="4"/>
  <c r="P85" i="4"/>
  <c r="N82" i="4"/>
  <c r="N79" i="4"/>
  <c r="O78" i="4"/>
  <c r="P77" i="4"/>
  <c r="P74" i="4"/>
  <c r="N71" i="4"/>
  <c r="P70" i="4"/>
  <c r="X98" i="4"/>
  <c r="X95" i="4"/>
  <c r="X92" i="4"/>
  <c r="X71" i="4"/>
  <c r="J84" i="4"/>
  <c r="P97" i="4"/>
  <c r="Q96" i="4"/>
  <c r="O93" i="4"/>
  <c r="Q88" i="4"/>
  <c r="N86" i="4"/>
  <c r="P80" i="4"/>
  <c r="O77" i="4"/>
  <c r="O74" i="4"/>
  <c r="O70" i="4"/>
  <c r="J86" i="4"/>
  <c r="K86" i="4" s="1"/>
  <c r="O97" i="4"/>
  <c r="P96" i="4"/>
  <c r="N93" i="4"/>
  <c r="P92" i="4"/>
  <c r="O89" i="4"/>
  <c r="P88" i="4"/>
  <c r="N85" i="4"/>
  <c r="P84" i="4"/>
  <c r="O80" i="4"/>
  <c r="N77" i="4"/>
  <c r="P76" i="4"/>
  <c r="O73" i="4"/>
  <c r="P72" i="4"/>
  <c r="N70" i="4"/>
  <c r="X96" i="4"/>
  <c r="X88" i="4"/>
  <c r="X75" i="4"/>
  <c r="X72" i="4"/>
  <c r="O88" i="4"/>
  <c r="O72" i="4"/>
  <c r="O91" i="4"/>
  <c r="O83" i="4"/>
  <c r="Z77" i="4" l="1"/>
  <c r="Z76" i="4"/>
  <c r="Z87" i="4"/>
  <c r="Z88" i="4"/>
  <c r="Z82" i="4"/>
  <c r="Z70" i="4"/>
  <c r="U94" i="4"/>
  <c r="D23" i="41" s="1"/>
  <c r="Z93" i="4"/>
  <c r="Z85" i="4"/>
  <c r="Z72" i="4"/>
  <c r="Z106" i="4"/>
  <c r="Z116" i="4"/>
  <c r="K115" i="4"/>
  <c r="Z99" i="4"/>
  <c r="Z112" i="4"/>
  <c r="Z109" i="4"/>
  <c r="K101" i="4"/>
  <c r="Z105" i="4"/>
  <c r="Z118" i="4"/>
  <c r="K113" i="4"/>
  <c r="Z107" i="4"/>
  <c r="U105" i="4"/>
  <c r="U112" i="4"/>
  <c r="U107" i="4"/>
  <c r="U102" i="4"/>
  <c r="D2" i="40" s="1"/>
  <c r="Z96" i="4"/>
  <c r="V8" i="41" s="1"/>
  <c r="R8" i="41" s="1"/>
  <c r="Z111" i="4"/>
  <c r="Z102" i="4"/>
  <c r="K103" i="4"/>
  <c r="K114" i="4"/>
  <c r="K117" i="4"/>
  <c r="K108" i="4"/>
  <c r="K104" i="4"/>
  <c r="U116" i="4"/>
  <c r="U99" i="4"/>
  <c r="U109" i="4"/>
  <c r="Z95" i="4"/>
  <c r="V34" i="41" s="1"/>
  <c r="R34" i="41" s="1"/>
  <c r="Z97" i="4"/>
  <c r="V37" i="41" s="1"/>
  <c r="R37" i="41" s="1"/>
  <c r="K100" i="4"/>
  <c r="K110" i="4"/>
  <c r="U111" i="4"/>
  <c r="U106" i="4"/>
  <c r="U118" i="4"/>
  <c r="Z98" i="4"/>
  <c r="V29" i="41" s="1"/>
  <c r="R29" i="41" s="1"/>
  <c r="U70" i="4"/>
  <c r="D10" i="41" s="1"/>
  <c r="Z94" i="4"/>
  <c r="U79" i="4"/>
  <c r="D7" i="41" s="1"/>
  <c r="Z73" i="4"/>
  <c r="U87" i="4"/>
  <c r="D20" i="41" s="1"/>
  <c r="U76" i="4"/>
  <c r="D2" i="41" s="1"/>
  <c r="U80" i="4"/>
  <c r="D9" i="41" s="1"/>
  <c r="U95" i="4"/>
  <c r="D34" i="41" s="1"/>
  <c r="U73" i="4"/>
  <c r="D4" i="41" s="1"/>
  <c r="U90" i="4"/>
  <c r="D18" i="41" s="1"/>
  <c r="Z90" i="4"/>
  <c r="U83" i="4"/>
  <c r="D6" i="41" s="1"/>
  <c r="U96" i="4"/>
  <c r="D8" i="41" s="1"/>
  <c r="S8" i="41" s="1"/>
  <c r="X8" i="41" s="1"/>
  <c r="Z83" i="4"/>
  <c r="U85" i="4"/>
  <c r="D15" i="41" s="1"/>
  <c r="U78" i="4"/>
  <c r="D30" i="41" s="1"/>
  <c r="U92" i="4"/>
  <c r="D40" i="41" s="1"/>
  <c r="U97" i="4"/>
  <c r="D37" i="41" s="1"/>
  <c r="S37" i="41" s="1"/>
  <c r="X37" i="41" s="1"/>
  <c r="U88" i="4"/>
  <c r="D35" i="41" s="1"/>
  <c r="U98" i="4"/>
  <c r="D29" i="41" s="1"/>
  <c r="U71" i="4"/>
  <c r="D16" i="41" s="1"/>
  <c r="Z74" i="4"/>
  <c r="U89" i="4"/>
  <c r="D21" i="41" s="1"/>
  <c r="U93" i="4"/>
  <c r="D27" i="41" s="1"/>
  <c r="U86" i="4"/>
  <c r="D14" i="41" s="1"/>
  <c r="U91" i="4"/>
  <c r="D22" i="41" s="1"/>
  <c r="Z81" i="4"/>
  <c r="U82" i="4"/>
  <c r="D13" i="41" s="1"/>
  <c r="U74" i="4"/>
  <c r="D5" i="41" s="1"/>
  <c r="U72" i="4"/>
  <c r="D17" i="41" s="1"/>
  <c r="Z78" i="4"/>
  <c r="Z92" i="4"/>
  <c r="Z79" i="4"/>
  <c r="Z89" i="4"/>
  <c r="Z80" i="4"/>
  <c r="Z86" i="4"/>
  <c r="K84" i="4"/>
  <c r="U77" i="4"/>
  <c r="D3" i="41" s="1"/>
  <c r="Z91" i="4"/>
  <c r="Z71" i="4"/>
  <c r="X55" i="4"/>
  <c r="Y55" i="4"/>
  <c r="AB55" i="4"/>
  <c r="X56" i="4"/>
  <c r="Y56" i="4"/>
  <c r="AB56" i="4"/>
  <c r="X57" i="4"/>
  <c r="Y57" i="4"/>
  <c r="AB57" i="4"/>
  <c r="X58" i="4"/>
  <c r="Y58" i="4"/>
  <c r="AB58" i="4"/>
  <c r="X59" i="4"/>
  <c r="Y59" i="4"/>
  <c r="AB59" i="4"/>
  <c r="X60" i="4"/>
  <c r="Y60" i="4"/>
  <c r="AB60" i="4"/>
  <c r="X61" i="4"/>
  <c r="Y61" i="4"/>
  <c r="AB61" i="4"/>
  <c r="X62" i="4"/>
  <c r="Y62" i="4"/>
  <c r="AB62" i="4"/>
  <c r="X63" i="4"/>
  <c r="Y63" i="4"/>
  <c r="AB63" i="4"/>
  <c r="X64" i="4"/>
  <c r="Y64" i="4"/>
  <c r="AB64" i="4"/>
  <c r="X65" i="4"/>
  <c r="Y65" i="4"/>
  <c r="AB65" i="4"/>
  <c r="X66" i="4"/>
  <c r="Y66" i="4"/>
  <c r="AB66" i="4"/>
  <c r="X67" i="4"/>
  <c r="Y67" i="4"/>
  <c r="AB67" i="4"/>
  <c r="X68" i="4"/>
  <c r="Y68" i="4"/>
  <c r="AB68" i="4"/>
  <c r="X69" i="4"/>
  <c r="Y69" i="4"/>
  <c r="AB69" i="4"/>
  <c r="N55" i="4"/>
  <c r="O55" i="4"/>
  <c r="P55" i="4"/>
  <c r="R55" i="4"/>
  <c r="T55" i="4"/>
  <c r="N56" i="4"/>
  <c r="O56" i="4"/>
  <c r="P56" i="4"/>
  <c r="R56" i="4"/>
  <c r="T56" i="4"/>
  <c r="N57" i="4"/>
  <c r="O57" i="4"/>
  <c r="P57" i="4"/>
  <c r="R57" i="4"/>
  <c r="T57" i="4"/>
  <c r="N58" i="4"/>
  <c r="O58" i="4"/>
  <c r="P58" i="4"/>
  <c r="R58" i="4"/>
  <c r="T58" i="4"/>
  <c r="N59" i="4"/>
  <c r="O59" i="4"/>
  <c r="P59" i="4"/>
  <c r="R59" i="4"/>
  <c r="T59" i="4"/>
  <c r="N60" i="4"/>
  <c r="O60" i="4"/>
  <c r="P60" i="4"/>
  <c r="R60" i="4"/>
  <c r="T60" i="4"/>
  <c r="N61" i="4"/>
  <c r="O61" i="4"/>
  <c r="P61" i="4"/>
  <c r="R61" i="4"/>
  <c r="T61" i="4"/>
  <c r="N62" i="4"/>
  <c r="O62" i="4"/>
  <c r="P62" i="4"/>
  <c r="R62" i="4"/>
  <c r="T62" i="4"/>
  <c r="N63" i="4"/>
  <c r="O63" i="4"/>
  <c r="P63" i="4"/>
  <c r="R63" i="4"/>
  <c r="T63" i="4"/>
  <c r="N64" i="4"/>
  <c r="O64" i="4"/>
  <c r="P64" i="4"/>
  <c r="R64" i="4"/>
  <c r="T64" i="4"/>
  <c r="N65" i="4"/>
  <c r="O65" i="4"/>
  <c r="P65" i="4"/>
  <c r="T65" i="4"/>
  <c r="N66" i="4"/>
  <c r="O66" i="4"/>
  <c r="P66" i="4"/>
  <c r="R66" i="4"/>
  <c r="T66" i="4"/>
  <c r="N67" i="4"/>
  <c r="O67" i="4"/>
  <c r="P67" i="4"/>
  <c r="T67" i="4"/>
  <c r="N68" i="4"/>
  <c r="O68" i="4"/>
  <c r="P68" i="4"/>
  <c r="R68" i="4"/>
  <c r="T68" i="4"/>
  <c r="N69" i="4"/>
  <c r="O69" i="4"/>
  <c r="P69" i="4"/>
  <c r="R69" i="4"/>
  <c r="T69" i="4"/>
  <c r="G55" i="4"/>
  <c r="I55" i="4" s="1"/>
  <c r="G56" i="4"/>
  <c r="I56" i="4" s="1"/>
  <c r="G57" i="4"/>
  <c r="I57" i="4" s="1"/>
  <c r="G58" i="4"/>
  <c r="I58" i="4" s="1"/>
  <c r="G59" i="4"/>
  <c r="I59" i="4" s="1"/>
  <c r="G60" i="4"/>
  <c r="I60" i="4" s="1"/>
  <c r="G61" i="4"/>
  <c r="I61" i="4" s="1"/>
  <c r="G62" i="4"/>
  <c r="I62" i="4" s="1"/>
  <c r="G63" i="4"/>
  <c r="I63" i="4" s="1"/>
  <c r="G64" i="4"/>
  <c r="I64" i="4" s="1"/>
  <c r="G65" i="4"/>
  <c r="I65" i="4" s="1"/>
  <c r="G66" i="4"/>
  <c r="I66" i="4" s="1"/>
  <c r="G67" i="4"/>
  <c r="I67" i="4" s="1"/>
  <c r="G68" i="4"/>
  <c r="I68" i="4" s="1"/>
  <c r="G69" i="4"/>
  <c r="I69" i="4" s="1"/>
  <c r="B55" i="4"/>
  <c r="J55" i="4" s="1"/>
  <c r="B56" i="4"/>
  <c r="J56" i="4" s="1"/>
  <c r="B57" i="4"/>
  <c r="J57" i="4" s="1"/>
  <c r="B58" i="4"/>
  <c r="J58" i="4" s="1"/>
  <c r="B59" i="4"/>
  <c r="J59" i="4" s="1"/>
  <c r="B60" i="4"/>
  <c r="B61" i="4"/>
  <c r="J61" i="4" s="1"/>
  <c r="B62" i="4"/>
  <c r="J62" i="4" s="1"/>
  <c r="B63" i="4"/>
  <c r="B64" i="4"/>
  <c r="J64" i="4" s="1"/>
  <c r="B65" i="4"/>
  <c r="B66" i="4"/>
  <c r="B67" i="4"/>
  <c r="J67" i="4" s="1"/>
  <c r="B68" i="4"/>
  <c r="J68" i="4" s="1"/>
  <c r="B69" i="4"/>
  <c r="J69" i="4" s="1"/>
  <c r="X42" i="4"/>
  <c r="Y42" i="4"/>
  <c r="AB42" i="4"/>
  <c r="X43" i="4"/>
  <c r="Y43" i="4"/>
  <c r="AB43" i="4"/>
  <c r="X44" i="4"/>
  <c r="Y44" i="4"/>
  <c r="AB44" i="4"/>
  <c r="X45" i="4"/>
  <c r="Y45" i="4"/>
  <c r="AB45" i="4"/>
  <c r="X46" i="4"/>
  <c r="Y46" i="4"/>
  <c r="AB46" i="4"/>
  <c r="X47" i="4"/>
  <c r="Y47" i="4"/>
  <c r="AB47" i="4"/>
  <c r="X48" i="4"/>
  <c r="Y48" i="4"/>
  <c r="AB48" i="4"/>
  <c r="X49" i="4"/>
  <c r="Y49" i="4"/>
  <c r="AB49" i="4"/>
  <c r="X50" i="4"/>
  <c r="Y50" i="4"/>
  <c r="AB50" i="4"/>
  <c r="X51" i="4"/>
  <c r="Y51" i="4"/>
  <c r="AB51" i="4"/>
  <c r="X52" i="4"/>
  <c r="Y52" i="4"/>
  <c r="AB52" i="4"/>
  <c r="X53" i="4"/>
  <c r="Y53" i="4"/>
  <c r="AB53" i="4"/>
  <c r="X54" i="4"/>
  <c r="Y54" i="4"/>
  <c r="AB54" i="4"/>
  <c r="N42" i="4"/>
  <c r="O42" i="4"/>
  <c r="P42" i="4"/>
  <c r="R42" i="4"/>
  <c r="T42" i="4"/>
  <c r="N43" i="4"/>
  <c r="O43" i="4"/>
  <c r="P43" i="4"/>
  <c r="R43" i="4"/>
  <c r="T43" i="4"/>
  <c r="N44" i="4"/>
  <c r="O44" i="4"/>
  <c r="P44" i="4"/>
  <c r="R44" i="4"/>
  <c r="T44" i="4"/>
  <c r="N45" i="4"/>
  <c r="O45" i="4"/>
  <c r="P45" i="4"/>
  <c r="R45" i="4"/>
  <c r="T45" i="4"/>
  <c r="N46" i="4"/>
  <c r="O46" i="4"/>
  <c r="P46" i="4"/>
  <c r="R46" i="4"/>
  <c r="T46" i="4"/>
  <c r="N47" i="4"/>
  <c r="O47" i="4"/>
  <c r="P47" i="4"/>
  <c r="R47" i="4"/>
  <c r="T47" i="4"/>
  <c r="N48" i="4"/>
  <c r="O48" i="4"/>
  <c r="P48" i="4"/>
  <c r="R48" i="4"/>
  <c r="T48" i="4"/>
  <c r="N49" i="4"/>
  <c r="O49" i="4"/>
  <c r="P49" i="4"/>
  <c r="R49" i="4"/>
  <c r="T49" i="4"/>
  <c r="N50" i="4"/>
  <c r="O50" i="4"/>
  <c r="P50" i="4"/>
  <c r="R50" i="4"/>
  <c r="T50" i="4"/>
  <c r="N51" i="4"/>
  <c r="O51" i="4"/>
  <c r="P51" i="4"/>
  <c r="R51" i="4"/>
  <c r="T51" i="4"/>
  <c r="N52" i="4"/>
  <c r="O52" i="4"/>
  <c r="P52" i="4"/>
  <c r="R52" i="4"/>
  <c r="T52" i="4"/>
  <c r="N53" i="4"/>
  <c r="O53" i="4"/>
  <c r="P53" i="4"/>
  <c r="R53" i="4"/>
  <c r="T53" i="4"/>
  <c r="N54" i="4"/>
  <c r="O54" i="4"/>
  <c r="P54" i="4"/>
  <c r="R54" i="4"/>
  <c r="T54" i="4"/>
  <c r="G42" i="4"/>
  <c r="I42" i="4" s="1"/>
  <c r="G43" i="4"/>
  <c r="I43" i="4" s="1"/>
  <c r="G44" i="4"/>
  <c r="I44" i="4" s="1"/>
  <c r="G45" i="4"/>
  <c r="I45" i="4" s="1"/>
  <c r="G46" i="4"/>
  <c r="I46" i="4" s="1"/>
  <c r="G47" i="4"/>
  <c r="I47" i="4" s="1"/>
  <c r="G48" i="4"/>
  <c r="I48" i="4" s="1"/>
  <c r="G49" i="4"/>
  <c r="I49" i="4" s="1"/>
  <c r="G50" i="4"/>
  <c r="I50" i="4" s="1"/>
  <c r="G51" i="4"/>
  <c r="I51" i="4" s="1"/>
  <c r="G52" i="4"/>
  <c r="I52" i="4" s="1"/>
  <c r="G53" i="4"/>
  <c r="I53" i="4" s="1"/>
  <c r="G54" i="4"/>
  <c r="I54" i="4" s="1"/>
  <c r="B42" i="4"/>
  <c r="J42" i="4" s="1"/>
  <c r="B43" i="4"/>
  <c r="J43" i="4" s="1"/>
  <c r="B44" i="4"/>
  <c r="J44" i="4" s="1"/>
  <c r="B45" i="4"/>
  <c r="J45" i="4" s="1"/>
  <c r="B46" i="4"/>
  <c r="J46" i="4" s="1"/>
  <c r="B47" i="4"/>
  <c r="B48" i="4"/>
  <c r="B49" i="4"/>
  <c r="J49" i="4" s="1"/>
  <c r="B50" i="4"/>
  <c r="B51" i="4"/>
  <c r="B52" i="4"/>
  <c r="J52" i="4" s="1"/>
  <c r="B53" i="4"/>
  <c r="B54" i="4"/>
  <c r="S29" i="41" l="1"/>
  <c r="X29" i="41" s="1"/>
  <c r="S34" i="41"/>
  <c r="X34" i="41" s="1"/>
  <c r="Q51" i="4"/>
  <c r="U117" i="4"/>
  <c r="U115" i="4"/>
  <c r="U114" i="4"/>
  <c r="U84" i="4"/>
  <c r="D19" i="41" s="1"/>
  <c r="U101" i="4"/>
  <c r="U100" i="4"/>
  <c r="U104" i="4"/>
  <c r="U113" i="4"/>
  <c r="Z103" i="4"/>
  <c r="Z110" i="4"/>
  <c r="Z108" i="4"/>
  <c r="Z101" i="4"/>
  <c r="Z100" i="4"/>
  <c r="Z117" i="4"/>
  <c r="U108" i="4"/>
  <c r="Z115" i="4"/>
  <c r="Z104" i="4"/>
  <c r="Z114" i="4"/>
  <c r="Z113" i="4"/>
  <c r="U110" i="4"/>
  <c r="U103" i="4"/>
  <c r="Z84" i="4"/>
  <c r="S67" i="4"/>
  <c r="S61" i="4"/>
  <c r="Q55" i="4"/>
  <c r="K43" i="4"/>
  <c r="S66" i="4"/>
  <c r="S60" i="4"/>
  <c r="K42" i="4"/>
  <c r="S63" i="4"/>
  <c r="Q53" i="4"/>
  <c r="S47" i="4"/>
  <c r="K67" i="4"/>
  <c r="K59" i="4"/>
  <c r="S68" i="4"/>
  <c r="S62" i="4"/>
  <c r="S56" i="4"/>
  <c r="S55" i="4"/>
  <c r="K46" i="4"/>
  <c r="Q63" i="4"/>
  <c r="Q57" i="4"/>
  <c r="K62" i="4"/>
  <c r="Q62" i="4"/>
  <c r="S65" i="4"/>
  <c r="S59" i="4"/>
  <c r="S64" i="4"/>
  <c r="S58" i="4"/>
  <c r="S69" i="4"/>
  <c r="S57" i="4"/>
  <c r="J63" i="4"/>
  <c r="K63" i="4" s="1"/>
  <c r="Q61" i="4"/>
  <c r="K64" i="4"/>
  <c r="Q58" i="4"/>
  <c r="K58" i="4"/>
  <c r="Q68" i="4"/>
  <c r="Q56" i="4"/>
  <c r="Q67" i="4"/>
  <c r="K61" i="4"/>
  <c r="K56" i="4"/>
  <c r="Q66" i="4"/>
  <c r="Q60" i="4"/>
  <c r="K68" i="4"/>
  <c r="Q65" i="4"/>
  <c r="K55" i="4"/>
  <c r="Q69" i="4"/>
  <c r="K69" i="4"/>
  <c r="K57" i="4"/>
  <c r="K45" i="4"/>
  <c r="J65" i="4"/>
  <c r="K65" i="4" s="1"/>
  <c r="J60" i="4"/>
  <c r="Q64" i="4"/>
  <c r="Q59" i="4"/>
  <c r="J53" i="4"/>
  <c r="K53" i="4" s="1"/>
  <c r="Q46" i="4"/>
  <c r="Q47" i="4"/>
  <c r="Q50" i="4"/>
  <c r="J51" i="4"/>
  <c r="K51" i="4" s="1"/>
  <c r="Q43" i="4"/>
  <c r="Q44" i="4"/>
  <c r="J66" i="4"/>
  <c r="S54" i="4"/>
  <c r="J54" i="4"/>
  <c r="K54" i="4" s="1"/>
  <c r="Q54" i="4"/>
  <c r="S53" i="4"/>
  <c r="Q52" i="4"/>
  <c r="S52" i="4"/>
  <c r="K52" i="4"/>
  <c r="S51" i="4"/>
  <c r="J50" i="4"/>
  <c r="S50" i="4"/>
  <c r="K49" i="4"/>
  <c r="Q49" i="4"/>
  <c r="S49" i="4"/>
  <c r="S48" i="4"/>
  <c r="Q48" i="4"/>
  <c r="J48" i="4"/>
  <c r="K48" i="4" s="1"/>
  <c r="J47" i="4"/>
  <c r="Q45" i="4"/>
  <c r="S45" i="4"/>
  <c r="S46" i="4"/>
  <c r="K44" i="4"/>
  <c r="S44" i="4"/>
  <c r="S43" i="4"/>
  <c r="S42" i="4"/>
  <c r="Q42" i="4"/>
  <c r="U67" i="4" l="1"/>
  <c r="Z48" i="4"/>
  <c r="Z54" i="4"/>
  <c r="Z55" i="4"/>
  <c r="Z61" i="4"/>
  <c r="Z64" i="4"/>
  <c r="Z59" i="4"/>
  <c r="Z51" i="4"/>
  <c r="Z52" i="4"/>
  <c r="Z65" i="4"/>
  <c r="Z46" i="4"/>
  <c r="Z67" i="4"/>
  <c r="Z45" i="4"/>
  <c r="Z68" i="4"/>
  <c r="Z63" i="4"/>
  <c r="Z43" i="4"/>
  <c r="Z57" i="4"/>
  <c r="Z69" i="4"/>
  <c r="Z58" i="4"/>
  <c r="Z62" i="4"/>
  <c r="Z49" i="4"/>
  <c r="Z44" i="4"/>
  <c r="Z56" i="4"/>
  <c r="Z42" i="4"/>
  <c r="U55" i="4"/>
  <c r="U59" i="4"/>
  <c r="U61" i="4"/>
  <c r="U64" i="4"/>
  <c r="U43" i="4"/>
  <c r="U56" i="4"/>
  <c r="U62" i="4"/>
  <c r="U58" i="4"/>
  <c r="U46" i="4"/>
  <c r="U63" i="4"/>
  <c r="U68" i="4"/>
  <c r="U57" i="4"/>
  <c r="U69" i="4"/>
  <c r="U65" i="4"/>
  <c r="K60" i="4"/>
  <c r="K66" i="4"/>
  <c r="U45" i="4"/>
  <c r="U42" i="4"/>
  <c r="U51" i="4"/>
  <c r="U54" i="4"/>
  <c r="U53" i="4"/>
  <c r="Z53" i="4"/>
  <c r="U52" i="4"/>
  <c r="K50" i="4"/>
  <c r="U49" i="4"/>
  <c r="U48" i="4"/>
  <c r="K47" i="4"/>
  <c r="U44" i="4"/>
  <c r="Z60" i="4" l="1"/>
  <c r="Z50" i="4"/>
  <c r="Z47" i="4"/>
  <c r="Z66" i="4"/>
  <c r="U60" i="4"/>
  <c r="U66" i="4"/>
  <c r="U50" i="4"/>
  <c r="U47" i="4"/>
  <c r="AB23" i="4" l="1"/>
  <c r="AB24" i="4"/>
  <c r="AB30" i="4"/>
  <c r="AB32" i="4"/>
  <c r="AB25" i="4"/>
  <c r="AB28" i="4"/>
  <c r="AB31" i="4"/>
  <c r="AB34" i="4"/>
  <c r="B19" i="4"/>
  <c r="G19" i="4"/>
  <c r="I19" i="4" s="1"/>
  <c r="R19" i="4"/>
  <c r="T19" i="4"/>
  <c r="Y19" i="4"/>
  <c r="AB19" i="4"/>
  <c r="B20" i="4"/>
  <c r="J20" i="4" s="1"/>
  <c r="G20" i="4"/>
  <c r="I20" i="4" s="1"/>
  <c r="R20" i="4"/>
  <c r="T20" i="4"/>
  <c r="Y20" i="4"/>
  <c r="AB20" i="4"/>
  <c r="B21" i="4"/>
  <c r="J21" i="4" s="1"/>
  <c r="G21" i="4"/>
  <c r="I21" i="4" s="1"/>
  <c r="R21" i="4"/>
  <c r="T21" i="4"/>
  <c r="Y21" i="4"/>
  <c r="AB21" i="4"/>
  <c r="B22" i="4"/>
  <c r="J22" i="4" s="1"/>
  <c r="G22" i="4"/>
  <c r="I22" i="4" s="1"/>
  <c r="N22" i="4"/>
  <c r="R22" i="4"/>
  <c r="T22" i="4"/>
  <c r="Y22" i="4"/>
  <c r="AB22" i="4"/>
  <c r="B23" i="4"/>
  <c r="J23" i="4" s="1"/>
  <c r="G23" i="4"/>
  <c r="I23" i="4" s="1"/>
  <c r="R23" i="4"/>
  <c r="T23" i="4"/>
  <c r="Y23" i="4"/>
  <c r="B24" i="4"/>
  <c r="J24" i="4" s="1"/>
  <c r="G24" i="4"/>
  <c r="I24" i="4" s="1"/>
  <c r="R24" i="4"/>
  <c r="T24" i="4"/>
  <c r="Y24" i="4"/>
  <c r="B25" i="4"/>
  <c r="J25" i="4" s="1"/>
  <c r="G25" i="4"/>
  <c r="I25" i="4" s="1"/>
  <c r="R25" i="4"/>
  <c r="T25" i="4"/>
  <c r="Y25" i="4"/>
  <c r="B26" i="4"/>
  <c r="J26" i="4" s="1"/>
  <c r="G26" i="4"/>
  <c r="I26" i="4" s="1"/>
  <c r="R26" i="4"/>
  <c r="T26" i="4"/>
  <c r="Y26" i="4"/>
  <c r="AB26" i="4"/>
  <c r="B27" i="4"/>
  <c r="J27" i="4" s="1"/>
  <c r="G27" i="4"/>
  <c r="I27" i="4" s="1"/>
  <c r="R27" i="4"/>
  <c r="T27" i="4"/>
  <c r="Y27" i="4"/>
  <c r="AB27" i="4"/>
  <c r="B28" i="4"/>
  <c r="J28" i="4" s="1"/>
  <c r="G28" i="4"/>
  <c r="I28" i="4" s="1"/>
  <c r="N28" i="4"/>
  <c r="R28" i="4"/>
  <c r="T28" i="4"/>
  <c r="Y28" i="4"/>
  <c r="B29" i="4"/>
  <c r="J29" i="4" s="1"/>
  <c r="G29" i="4"/>
  <c r="I29" i="4" s="1"/>
  <c r="R29" i="4"/>
  <c r="T29" i="4"/>
  <c r="Y29" i="4"/>
  <c r="AB29" i="4"/>
  <c r="B30" i="4"/>
  <c r="J30" i="4" s="1"/>
  <c r="G30" i="4"/>
  <c r="I30" i="4" s="1"/>
  <c r="N30" i="4"/>
  <c r="R30" i="4"/>
  <c r="T30" i="4"/>
  <c r="Y30" i="4"/>
  <c r="B31" i="4"/>
  <c r="J31" i="4" s="1"/>
  <c r="G31" i="4"/>
  <c r="I31" i="4" s="1"/>
  <c r="N31" i="4"/>
  <c r="R31" i="4"/>
  <c r="T31" i="4"/>
  <c r="Y31" i="4"/>
  <c r="B32" i="4"/>
  <c r="J32" i="4" s="1"/>
  <c r="G32" i="4"/>
  <c r="I32" i="4" s="1"/>
  <c r="N32" i="4"/>
  <c r="R32" i="4"/>
  <c r="T32" i="4"/>
  <c r="Y32" i="4"/>
  <c r="B33" i="4"/>
  <c r="J33" i="4" s="1"/>
  <c r="G33" i="4"/>
  <c r="I33" i="4" s="1"/>
  <c r="R33" i="4"/>
  <c r="T33" i="4"/>
  <c r="Y33" i="4"/>
  <c r="AB33" i="4"/>
  <c r="B34" i="4"/>
  <c r="J34" i="4" s="1"/>
  <c r="G34" i="4"/>
  <c r="I34" i="4" s="1"/>
  <c r="N34" i="4"/>
  <c r="R34" i="4"/>
  <c r="T34" i="4"/>
  <c r="Y34" i="4"/>
  <c r="B35" i="4"/>
  <c r="J35" i="4" s="1"/>
  <c r="G35" i="4"/>
  <c r="I35" i="4" s="1"/>
  <c r="N35" i="4"/>
  <c r="T35" i="4"/>
  <c r="Y35" i="4"/>
  <c r="AB35" i="4"/>
  <c r="B36" i="4"/>
  <c r="J36" i="4" s="1"/>
  <c r="G36" i="4"/>
  <c r="I36" i="4" s="1"/>
  <c r="N36" i="4"/>
  <c r="R36" i="4"/>
  <c r="T36" i="4"/>
  <c r="Y36" i="4"/>
  <c r="AB36" i="4"/>
  <c r="B37" i="4"/>
  <c r="J37" i="4" s="1"/>
  <c r="G37" i="4"/>
  <c r="I37" i="4" s="1"/>
  <c r="N37" i="4"/>
  <c r="R37" i="4"/>
  <c r="T37" i="4"/>
  <c r="Y37" i="4"/>
  <c r="AB37" i="4"/>
  <c r="B38" i="4"/>
  <c r="G38" i="4"/>
  <c r="I38" i="4" s="1"/>
  <c r="N38" i="4"/>
  <c r="R38" i="4"/>
  <c r="T38" i="4"/>
  <c r="Y38" i="4"/>
  <c r="AB38" i="4"/>
  <c r="B39" i="4"/>
  <c r="J39" i="4" s="1"/>
  <c r="G39" i="4"/>
  <c r="I39" i="4" s="1"/>
  <c r="N39" i="4"/>
  <c r="R39" i="4"/>
  <c r="T39" i="4"/>
  <c r="Y39" i="4"/>
  <c r="AB39" i="4"/>
  <c r="B40" i="4"/>
  <c r="J40" i="4" s="1"/>
  <c r="G40" i="4"/>
  <c r="I40" i="4" s="1"/>
  <c r="N40" i="4"/>
  <c r="R40" i="4"/>
  <c r="T40" i="4"/>
  <c r="Y40" i="4"/>
  <c r="AB40" i="4"/>
  <c r="B41" i="4"/>
  <c r="G41" i="4"/>
  <c r="I41" i="4" s="1"/>
  <c r="N41" i="4"/>
  <c r="R41" i="4"/>
  <c r="T41" i="4"/>
  <c r="Y41" i="4"/>
  <c r="AB41" i="4"/>
  <c r="T2" i="20" l="1"/>
  <c r="X298" i="4"/>
  <c r="X362" i="4"/>
  <c r="X299" i="4"/>
  <c r="X364" i="4"/>
  <c r="X284" i="4"/>
  <c r="X349" i="4"/>
  <c r="X295" i="4"/>
  <c r="X361" i="4"/>
  <c r="X293" i="4"/>
  <c r="X355" i="4"/>
  <c r="X287" i="4"/>
  <c r="X351" i="4"/>
  <c r="X290" i="4"/>
  <c r="X354" i="4"/>
  <c r="X285" i="4"/>
  <c r="X350" i="4"/>
  <c r="X291" i="4"/>
  <c r="X356" i="4"/>
  <c r="X282" i="4"/>
  <c r="X347" i="4"/>
  <c r="X168" i="4"/>
  <c r="X215" i="4"/>
  <c r="X179" i="4"/>
  <c r="X231" i="4"/>
  <c r="X172" i="4"/>
  <c r="X225" i="4"/>
  <c r="X178" i="4"/>
  <c r="X228" i="4"/>
  <c r="X169" i="4"/>
  <c r="X216" i="4"/>
  <c r="X174" i="4"/>
  <c r="X224" i="4"/>
  <c r="X171" i="4"/>
  <c r="X217" i="4"/>
  <c r="X176" i="4"/>
  <c r="X218" i="4"/>
  <c r="X182" i="4"/>
  <c r="X233" i="4"/>
  <c r="X162" i="4"/>
  <c r="X212" i="4"/>
  <c r="N21" i="4"/>
  <c r="X76" i="4"/>
  <c r="N33" i="4"/>
  <c r="X85" i="4"/>
  <c r="N20" i="4"/>
  <c r="X77" i="4"/>
  <c r="N29" i="4"/>
  <c r="X84" i="4"/>
  <c r="N19" i="4"/>
  <c r="X86" i="4"/>
  <c r="N27" i="4"/>
  <c r="X74" i="4"/>
  <c r="N26" i="4"/>
  <c r="X79" i="4"/>
  <c r="N25" i="4"/>
  <c r="X82" i="4"/>
  <c r="N24" i="4"/>
  <c r="X87" i="4"/>
  <c r="N23" i="4"/>
  <c r="X90" i="4"/>
  <c r="S39" i="4"/>
  <c r="S41" i="4"/>
  <c r="S38" i="4"/>
  <c r="Q41" i="4"/>
  <c r="J41" i="4"/>
  <c r="K41" i="4" s="1"/>
  <c r="Q39" i="4"/>
  <c r="S40" i="4"/>
  <c r="Q38" i="4"/>
  <c r="S21" i="4"/>
  <c r="Q40" i="4"/>
  <c r="J38" i="4"/>
  <c r="K38" i="4" s="1"/>
  <c r="S20" i="4"/>
  <c r="S19" i="4"/>
  <c r="Q34" i="4"/>
  <c r="S34" i="4"/>
  <c r="Q37" i="4"/>
  <c r="S37" i="4"/>
  <c r="Q31" i="4"/>
  <c r="S31" i="4"/>
  <c r="Q28" i="4"/>
  <c r="S28" i="4"/>
  <c r="Q25" i="4"/>
  <c r="S25" i="4"/>
  <c r="Q22" i="4"/>
  <c r="K22" i="4"/>
  <c r="S22" i="4"/>
  <c r="Q36" i="4"/>
  <c r="S36" i="4"/>
  <c r="S33" i="4"/>
  <c r="Q33" i="4"/>
  <c r="Q30" i="4"/>
  <c r="S30" i="4"/>
  <c r="S27" i="4"/>
  <c r="Q27" i="4"/>
  <c r="Q24" i="4"/>
  <c r="S24" i="4"/>
  <c r="K21" i="4"/>
  <c r="K20" i="4"/>
  <c r="S35" i="4"/>
  <c r="Q35" i="4"/>
  <c r="Q32" i="4"/>
  <c r="S32" i="4"/>
  <c r="S29" i="4"/>
  <c r="Q29" i="4"/>
  <c r="Q26" i="4"/>
  <c r="S26" i="4"/>
  <c r="S23" i="4"/>
  <c r="Q23" i="4"/>
  <c r="Q19" i="4"/>
  <c r="K40" i="4"/>
  <c r="C2" i="20" s="1"/>
  <c r="K39" i="4"/>
  <c r="K37" i="4"/>
  <c r="K36" i="4"/>
  <c r="K35" i="4"/>
  <c r="K34" i="4"/>
  <c r="K33" i="4"/>
  <c r="K32" i="4"/>
  <c r="K31" i="4"/>
  <c r="K30" i="4"/>
  <c r="K29" i="4"/>
  <c r="K28" i="4"/>
  <c r="K27" i="4"/>
  <c r="K26" i="4"/>
  <c r="K25" i="4"/>
  <c r="K24" i="4"/>
  <c r="K23" i="4"/>
  <c r="Q20" i="4"/>
  <c r="J19" i="4"/>
  <c r="X41" i="4"/>
  <c r="X40" i="4"/>
  <c r="P40" i="4"/>
  <c r="X39" i="4"/>
  <c r="P39" i="4"/>
  <c r="X38" i="4"/>
  <c r="P38" i="4"/>
  <c r="X37" i="4"/>
  <c r="P37" i="4"/>
  <c r="X36" i="4"/>
  <c r="P36" i="4"/>
  <c r="X35" i="4"/>
  <c r="P35" i="4"/>
  <c r="X34" i="4"/>
  <c r="P34" i="4"/>
  <c r="X33" i="4"/>
  <c r="P33" i="4"/>
  <c r="X32" i="4"/>
  <c r="P32" i="4"/>
  <c r="X31" i="4"/>
  <c r="P31" i="4"/>
  <c r="X30" i="4"/>
  <c r="P30" i="4"/>
  <c r="X29" i="4"/>
  <c r="P29" i="4"/>
  <c r="X28" i="4"/>
  <c r="P28" i="4"/>
  <c r="X27" i="4"/>
  <c r="P27" i="4"/>
  <c r="X26" i="4"/>
  <c r="P26" i="4"/>
  <c r="X25" i="4"/>
  <c r="P25" i="4"/>
  <c r="X24" i="4"/>
  <c r="P24" i="4"/>
  <c r="X23" i="4"/>
  <c r="P23" i="4"/>
  <c r="X22" i="4"/>
  <c r="P22" i="4"/>
  <c r="X21" i="4"/>
  <c r="P21" i="4"/>
  <c r="X20" i="4"/>
  <c r="P20" i="4"/>
  <c r="X19" i="4"/>
  <c r="P19" i="4"/>
  <c r="Q21" i="4"/>
  <c r="P41" i="4"/>
  <c r="O41" i="4"/>
  <c r="O40" i="4"/>
  <c r="O39" i="4"/>
  <c r="O38" i="4"/>
  <c r="O37" i="4"/>
  <c r="O36" i="4"/>
  <c r="O35" i="4"/>
  <c r="O34" i="4"/>
  <c r="O33" i="4"/>
  <c r="O32" i="4"/>
  <c r="O31" i="4"/>
  <c r="O30" i="4"/>
  <c r="O29" i="4"/>
  <c r="O28" i="4"/>
  <c r="O27" i="4"/>
  <c r="O26" i="4"/>
  <c r="O25" i="4"/>
  <c r="O24" i="4"/>
  <c r="O23" i="4"/>
  <c r="O22" i="4"/>
  <c r="O21" i="4"/>
  <c r="O20" i="4"/>
  <c r="O19" i="4"/>
  <c r="AB18" i="4"/>
  <c r="Y18" i="4"/>
  <c r="T18" i="4"/>
  <c r="R18" i="4"/>
  <c r="G18" i="4"/>
  <c r="I18" i="4" s="1"/>
  <c r="B18" i="4"/>
  <c r="AB17" i="4"/>
  <c r="Y17" i="4"/>
  <c r="T17" i="4"/>
  <c r="R17" i="4"/>
  <c r="G17" i="4"/>
  <c r="I17" i="4" s="1"/>
  <c r="B17" i="4"/>
  <c r="R2" i="20" l="1"/>
  <c r="X302" i="4"/>
  <c r="X367" i="4"/>
  <c r="X166" i="4"/>
  <c r="X213" i="4"/>
  <c r="X184" i="4"/>
  <c r="X236" i="4"/>
  <c r="X17" i="4"/>
  <c r="X78" i="4"/>
  <c r="P18" i="4"/>
  <c r="X93" i="4"/>
  <c r="Z24" i="4"/>
  <c r="V20" i="41" s="1"/>
  <c r="R20" i="41" s="1"/>
  <c r="Z30" i="4"/>
  <c r="V4" i="41" s="1"/>
  <c r="R4" i="41" s="1"/>
  <c r="Z36" i="4"/>
  <c r="Z38" i="4"/>
  <c r="Z41" i="4"/>
  <c r="Z25" i="4"/>
  <c r="V13" i="41" s="1"/>
  <c r="R13" i="41" s="1"/>
  <c r="Z31" i="4"/>
  <c r="V16" i="41" s="1"/>
  <c r="R16" i="41" s="1"/>
  <c r="Z37" i="4"/>
  <c r="Z26" i="4"/>
  <c r="V7" i="41" s="1"/>
  <c r="R7" i="41" s="1"/>
  <c r="Z32" i="4"/>
  <c r="V23" i="41" s="1"/>
  <c r="R23" i="41" s="1"/>
  <c r="Z39" i="4"/>
  <c r="Z33" i="4"/>
  <c r="V15" i="41" s="1"/>
  <c r="R15" i="41" s="1"/>
  <c r="Z40" i="4"/>
  <c r="R2" i="8" s="1"/>
  <c r="Z20" i="4"/>
  <c r="V3" i="41" s="1"/>
  <c r="R3" i="41" s="1"/>
  <c r="Z27" i="4"/>
  <c r="V5" i="41" s="1"/>
  <c r="R5" i="41" s="1"/>
  <c r="Z28" i="4"/>
  <c r="V41" i="41" s="1"/>
  <c r="R41" i="41" s="1"/>
  <c r="Z34" i="4"/>
  <c r="V10" i="41" s="1"/>
  <c r="R10" i="41" s="1"/>
  <c r="Z21" i="4"/>
  <c r="V2" i="41" s="1"/>
  <c r="Z22" i="4"/>
  <c r="V9" i="41" s="1"/>
  <c r="R9" i="41" s="1"/>
  <c r="Z23" i="4"/>
  <c r="V18" i="41" s="1"/>
  <c r="R18" i="41" s="1"/>
  <c r="Z29" i="4"/>
  <c r="V19" i="41" s="1"/>
  <c r="R19" i="41" s="1"/>
  <c r="Z35" i="4"/>
  <c r="V17" i="41" s="1"/>
  <c r="R17" i="41" s="1"/>
  <c r="N18" i="4"/>
  <c r="X18" i="4"/>
  <c r="O18" i="4"/>
  <c r="U30" i="4"/>
  <c r="C4" i="41" s="1"/>
  <c r="S4" i="41" s="1"/>
  <c r="X4" i="41" s="1"/>
  <c r="S17" i="4"/>
  <c r="U21" i="4"/>
  <c r="C2" i="41" s="1"/>
  <c r="U27" i="4"/>
  <c r="C5" i="41" s="1"/>
  <c r="S5" i="41" s="1"/>
  <c r="X5" i="41" s="1"/>
  <c r="U33" i="4"/>
  <c r="C15" i="41" s="1"/>
  <c r="S15" i="41" s="1"/>
  <c r="X15" i="41" s="1"/>
  <c r="U39" i="4"/>
  <c r="U29" i="4"/>
  <c r="C19" i="41" s="1"/>
  <c r="S19" i="41" s="1"/>
  <c r="X19" i="41" s="1"/>
  <c r="U32" i="4"/>
  <c r="C23" i="41" s="1"/>
  <c r="U20" i="4"/>
  <c r="C3" i="41" s="1"/>
  <c r="S3" i="41" s="1"/>
  <c r="X3" i="41" s="1"/>
  <c r="U40" i="4"/>
  <c r="C2" i="8" s="1"/>
  <c r="U35" i="4"/>
  <c r="C17" i="41" s="1"/>
  <c r="S17" i="41" s="1"/>
  <c r="X17" i="41" s="1"/>
  <c r="U36" i="4"/>
  <c r="U28" i="4"/>
  <c r="C41" i="41" s="1"/>
  <c r="S41" i="41" s="1"/>
  <c r="X41" i="41" s="1"/>
  <c r="U34" i="4"/>
  <c r="C10" i="41" s="1"/>
  <c r="S10" i="41" s="1"/>
  <c r="X10" i="41" s="1"/>
  <c r="U22" i="4"/>
  <c r="C9" i="41" s="1"/>
  <c r="S9" i="41" s="1"/>
  <c r="X9" i="41" s="1"/>
  <c r="U23" i="4"/>
  <c r="C18" i="41" s="1"/>
  <c r="S18" i="41" s="1"/>
  <c r="X18" i="41" s="1"/>
  <c r="U38" i="4"/>
  <c r="U37" i="4"/>
  <c r="U31" i="4"/>
  <c r="C16" i="41" s="1"/>
  <c r="S16" i="41" s="1"/>
  <c r="X16" i="41" s="1"/>
  <c r="K19" i="4"/>
  <c r="U26" i="4"/>
  <c r="C7" i="41" s="1"/>
  <c r="S7" i="41" s="1"/>
  <c r="X7" i="41" s="1"/>
  <c r="U24" i="4"/>
  <c r="C20" i="41" s="1"/>
  <c r="S20" i="41" s="1"/>
  <c r="X20" i="41" s="1"/>
  <c r="U25" i="4"/>
  <c r="C13" i="41" s="1"/>
  <c r="S13" i="41" s="1"/>
  <c r="X13" i="41" s="1"/>
  <c r="U41" i="4"/>
  <c r="S18" i="4"/>
  <c r="J18" i="4"/>
  <c r="Q18" i="4"/>
  <c r="Q17" i="4"/>
  <c r="N17" i="4"/>
  <c r="O17" i="4"/>
  <c r="P17" i="4"/>
  <c r="J17" i="4"/>
  <c r="S23" i="41" l="1"/>
  <c r="X23" i="41" s="1"/>
  <c r="S2" i="8"/>
  <c r="X2" i="8" s="1"/>
  <c r="Z19" i="4"/>
  <c r="V14" i="41" s="1"/>
  <c r="R14" i="41" s="1"/>
  <c r="U19" i="4"/>
  <c r="C14" i="41" s="1"/>
  <c r="S14" i="41" s="1"/>
  <c r="X14" i="41" s="1"/>
  <c r="K18" i="4"/>
  <c r="K17" i="4"/>
  <c r="R2" i="41" l="1"/>
  <c r="Z17" i="4"/>
  <c r="V30" i="41" s="1"/>
  <c r="R30" i="41" s="1"/>
  <c r="Z18" i="4"/>
  <c r="V27" i="41" s="1"/>
  <c r="R27" i="41" s="1"/>
  <c r="U18" i="4"/>
  <c r="C27" i="41" s="1"/>
  <c r="S27" i="41" s="1"/>
  <c r="X27" i="41" s="1"/>
  <c r="U17" i="4"/>
  <c r="C30" i="41" s="1"/>
  <c r="S30" i="41" s="1"/>
  <c r="X30" i="41" s="1"/>
  <c r="S2" i="41" l="1"/>
  <c r="X2" i="41" s="1"/>
  <c r="X105" i="4"/>
  <c r="AB3" i="4"/>
  <c r="AB4" i="4"/>
  <c r="AB5" i="4"/>
  <c r="AB6" i="4"/>
  <c r="AB7" i="4"/>
  <c r="AB8" i="4"/>
  <c r="AB9" i="4"/>
  <c r="AB10" i="4"/>
  <c r="AB11" i="4"/>
  <c r="AB12" i="4"/>
  <c r="AB13" i="4"/>
  <c r="AB14" i="4"/>
  <c r="AB15" i="4"/>
  <c r="AB16" i="4"/>
  <c r="Y3" i="4"/>
  <c r="Y4" i="4"/>
  <c r="Y5" i="4"/>
  <c r="Y6" i="4"/>
  <c r="Y7" i="4"/>
  <c r="Y8" i="4"/>
  <c r="Y9" i="4"/>
  <c r="Y10" i="4"/>
  <c r="Y11" i="4"/>
  <c r="Y12" i="4"/>
  <c r="Y13" i="4"/>
  <c r="Y14" i="4"/>
  <c r="Y15" i="4"/>
  <c r="Y16" i="4"/>
  <c r="R3" i="4"/>
  <c r="T3" i="4"/>
  <c r="R4" i="4"/>
  <c r="T4" i="4"/>
  <c r="R5" i="4"/>
  <c r="T5" i="4"/>
  <c r="N6" i="4"/>
  <c r="P6" i="4"/>
  <c r="R6" i="4"/>
  <c r="T6" i="4"/>
  <c r="O7" i="4"/>
  <c r="P7" i="4"/>
  <c r="R7" i="4"/>
  <c r="T7" i="4"/>
  <c r="N8" i="4"/>
  <c r="O8" i="4"/>
  <c r="P8" i="4"/>
  <c r="T8" i="4"/>
  <c r="N9" i="4"/>
  <c r="O9" i="4"/>
  <c r="R9" i="4"/>
  <c r="T9" i="4"/>
  <c r="R10" i="4"/>
  <c r="T10" i="4"/>
  <c r="R11" i="4"/>
  <c r="T11" i="4"/>
  <c r="R12" i="4"/>
  <c r="T12" i="4"/>
  <c r="R13" i="4"/>
  <c r="T13" i="4"/>
  <c r="R14" i="4"/>
  <c r="T14" i="4"/>
  <c r="O15" i="4"/>
  <c r="R15" i="4"/>
  <c r="T15" i="4"/>
  <c r="N16" i="4"/>
  <c r="O16" i="4"/>
  <c r="R16" i="4"/>
  <c r="T16" i="4"/>
  <c r="O4" i="4"/>
  <c r="N5" i="4"/>
  <c r="X6" i="4"/>
  <c r="X7" i="4"/>
  <c r="X8" i="4"/>
  <c r="X9" i="4"/>
  <c r="X11" i="4"/>
  <c r="X365" i="4"/>
  <c r="N15" i="4"/>
  <c r="X16" i="4"/>
  <c r="G3" i="4"/>
  <c r="I3" i="4" s="1"/>
  <c r="G4" i="4"/>
  <c r="I4" i="4" s="1"/>
  <c r="G5" i="4"/>
  <c r="I5" i="4" s="1"/>
  <c r="G6" i="4"/>
  <c r="I6" i="4" s="1"/>
  <c r="G7" i="4"/>
  <c r="I7" i="4" s="1"/>
  <c r="G8" i="4"/>
  <c r="I8" i="4" s="1"/>
  <c r="G9" i="4"/>
  <c r="I9" i="4" s="1"/>
  <c r="G10" i="4"/>
  <c r="I10" i="4" s="1"/>
  <c r="G11" i="4"/>
  <c r="I11" i="4" s="1"/>
  <c r="G12" i="4"/>
  <c r="I12" i="4" s="1"/>
  <c r="G13" i="4"/>
  <c r="I13" i="4" s="1"/>
  <c r="G14" i="4"/>
  <c r="I14" i="4" s="1"/>
  <c r="G15" i="4"/>
  <c r="I15" i="4" s="1"/>
  <c r="G16" i="4"/>
  <c r="I16" i="4" s="1"/>
  <c r="B3" i="4"/>
  <c r="J3" i="4" s="1"/>
  <c r="B4" i="4"/>
  <c r="J4" i="4" s="1"/>
  <c r="B5" i="4"/>
  <c r="J5" i="4" s="1"/>
  <c r="B6" i="4"/>
  <c r="J6" i="4" s="1"/>
  <c r="B7" i="4"/>
  <c r="J7" i="4" s="1"/>
  <c r="B8" i="4"/>
  <c r="J8" i="4" s="1"/>
  <c r="B9" i="4"/>
  <c r="J9" i="4" s="1"/>
  <c r="B10" i="4"/>
  <c r="J10" i="4" s="1"/>
  <c r="B11" i="4"/>
  <c r="J11" i="4" s="1"/>
  <c r="B12" i="4"/>
  <c r="J12" i="4" s="1"/>
  <c r="B13" i="4"/>
  <c r="B14" i="4"/>
  <c r="J14" i="4" s="1"/>
  <c r="B15" i="4"/>
  <c r="J15" i="4" s="1"/>
  <c r="B16" i="4"/>
  <c r="O3" i="3"/>
  <c r="P3" i="3"/>
  <c r="Q3" i="3"/>
  <c r="O4" i="3"/>
  <c r="P4" i="3"/>
  <c r="Q4" i="3"/>
  <c r="O5" i="3"/>
  <c r="P5" i="3"/>
  <c r="Q5" i="3"/>
  <c r="O6" i="3"/>
  <c r="P6" i="3"/>
  <c r="Q6" i="3"/>
  <c r="O7" i="3"/>
  <c r="P7" i="3"/>
  <c r="Q7" i="3"/>
  <c r="O8" i="3"/>
  <c r="P8" i="3"/>
  <c r="Q8" i="3"/>
  <c r="O9" i="3"/>
  <c r="P9" i="3"/>
  <c r="Q9" i="3"/>
  <c r="O10" i="3"/>
  <c r="P10" i="3"/>
  <c r="Q10" i="3"/>
  <c r="O11" i="3"/>
  <c r="P11" i="3"/>
  <c r="Q11" i="3"/>
  <c r="O12" i="3"/>
  <c r="P12" i="3"/>
  <c r="Q12" i="3"/>
  <c r="O13" i="3"/>
  <c r="P13" i="3"/>
  <c r="Q13" i="3"/>
  <c r="O14" i="3"/>
  <c r="P14" i="3"/>
  <c r="Q14" i="3"/>
  <c r="O15" i="3"/>
  <c r="P15" i="3"/>
  <c r="Q15" i="3"/>
  <c r="O16" i="3"/>
  <c r="P16" i="3"/>
  <c r="Q16" i="3"/>
  <c r="Q2" i="3"/>
  <c r="P2" i="3"/>
  <c r="O2" i="3"/>
  <c r="AB2" i="4"/>
  <c r="X321" i="4" l="1"/>
  <c r="X395" i="4"/>
  <c r="X301" i="4"/>
  <c r="X366" i="4"/>
  <c r="X294" i="4"/>
  <c r="X359" i="4"/>
  <c r="X239" i="4"/>
  <c r="X303" i="4"/>
  <c r="X175" i="4"/>
  <c r="X226" i="4"/>
  <c r="X180" i="4"/>
  <c r="X234" i="4"/>
  <c r="X160" i="4"/>
  <c r="X259" i="4"/>
  <c r="X3" i="4"/>
  <c r="X116" i="4"/>
  <c r="N14" i="4"/>
  <c r="O13" i="4"/>
  <c r="X83" i="4"/>
  <c r="X12" i="4"/>
  <c r="X81" i="4"/>
  <c r="X10" i="4"/>
  <c r="X91" i="4"/>
  <c r="S13" i="4"/>
  <c r="N4" i="4"/>
  <c r="P10" i="4"/>
  <c r="K10" i="4"/>
  <c r="N13" i="4"/>
  <c r="P3" i="4"/>
  <c r="P12" i="4"/>
  <c r="O3" i="4"/>
  <c r="O12" i="4"/>
  <c r="N3" i="4"/>
  <c r="N12" i="4"/>
  <c r="Q9" i="4"/>
  <c r="S7" i="4"/>
  <c r="S12" i="4"/>
  <c r="S8" i="4"/>
  <c r="S3" i="4"/>
  <c r="J13" i="4"/>
  <c r="K13" i="4" s="1"/>
  <c r="Q11" i="4"/>
  <c r="S16" i="4"/>
  <c r="S10" i="4"/>
  <c r="S6" i="4"/>
  <c r="S14" i="4"/>
  <c r="S5" i="4"/>
  <c r="Q15" i="4"/>
  <c r="Q13" i="4"/>
  <c r="Q4" i="4"/>
  <c r="Q16" i="4"/>
  <c r="K15" i="4"/>
  <c r="S15" i="4"/>
  <c r="K14" i="4"/>
  <c r="Q14" i="4"/>
  <c r="K12" i="4"/>
  <c r="Q12" i="4"/>
  <c r="K8" i="4"/>
  <c r="Q8" i="4"/>
  <c r="K6" i="4"/>
  <c r="S11" i="4"/>
  <c r="Q5" i="4"/>
  <c r="K5" i="4"/>
  <c r="K9" i="4"/>
  <c r="S9" i="4"/>
  <c r="K7" i="4"/>
  <c r="K4" i="4"/>
  <c r="S4" i="4"/>
  <c r="K3" i="4"/>
  <c r="Q3" i="4"/>
  <c r="Q7" i="4"/>
  <c r="Q6" i="4"/>
  <c r="X14" i="4"/>
  <c r="X5" i="4"/>
  <c r="P11" i="4"/>
  <c r="X15" i="4"/>
  <c r="X13" i="4"/>
  <c r="X4" i="4"/>
  <c r="K11" i="4"/>
  <c r="P15" i="4"/>
  <c r="O11" i="4"/>
  <c r="Q10" i="4"/>
  <c r="N7" i="4"/>
  <c r="O6" i="4"/>
  <c r="J16" i="4"/>
  <c r="K16" i="4" s="1"/>
  <c r="P14" i="4"/>
  <c r="N11" i="4"/>
  <c r="P5" i="4"/>
  <c r="O14" i="4"/>
  <c r="P13" i="4"/>
  <c r="O10" i="4"/>
  <c r="P9" i="4"/>
  <c r="O5" i="4"/>
  <c r="P4" i="4"/>
  <c r="P16" i="4"/>
  <c r="N10" i="4"/>
  <c r="Z5" i="4" l="1"/>
  <c r="Z4" i="4"/>
  <c r="Z12" i="4"/>
  <c r="V24" i="41" s="1"/>
  <c r="R24" i="41" s="1"/>
  <c r="Z7" i="4"/>
  <c r="V2" i="40" s="1"/>
  <c r="Z10" i="4"/>
  <c r="V22" i="41" s="1"/>
  <c r="R22" i="41" s="1"/>
  <c r="Z6" i="4"/>
  <c r="Z14" i="4"/>
  <c r="V36" i="41" s="1"/>
  <c r="R36" i="41" s="1"/>
  <c r="Z16" i="4"/>
  <c r="V35" i="41" s="1"/>
  <c r="R35" i="41" s="1"/>
  <c r="Z11" i="4"/>
  <c r="V21" i="41" s="1"/>
  <c r="R21" i="41" s="1"/>
  <c r="Z3" i="4"/>
  <c r="Z9" i="4"/>
  <c r="V40" i="41" s="1"/>
  <c r="R40" i="41" s="1"/>
  <c r="Z8" i="4"/>
  <c r="V39" i="41" s="1"/>
  <c r="R39" i="41" s="1"/>
  <c r="Z15" i="4"/>
  <c r="V12" i="41" s="1"/>
  <c r="R12" i="41" s="1"/>
  <c r="Z13" i="4"/>
  <c r="V6" i="41" s="1"/>
  <c r="R6" i="41" s="1"/>
  <c r="U12" i="4"/>
  <c r="C24" i="41" s="1"/>
  <c r="S24" i="41" s="1"/>
  <c r="X24" i="41" s="1"/>
  <c r="U15" i="4"/>
  <c r="C12" i="41" s="1"/>
  <c r="S12" i="41" s="1"/>
  <c r="X12" i="41" s="1"/>
  <c r="U14" i="4"/>
  <c r="C36" i="41" s="1"/>
  <c r="S36" i="41" s="1"/>
  <c r="X36" i="41" s="1"/>
  <c r="U8" i="4"/>
  <c r="C39" i="41" s="1"/>
  <c r="S39" i="41" s="1"/>
  <c r="X39" i="41" s="1"/>
  <c r="U6" i="4"/>
  <c r="U13" i="4"/>
  <c r="C6" i="41" s="1"/>
  <c r="S6" i="41" s="1"/>
  <c r="X6" i="41" s="1"/>
  <c r="U11" i="4"/>
  <c r="C21" i="41" s="1"/>
  <c r="S21" i="41" s="1"/>
  <c r="X21" i="41" s="1"/>
  <c r="U5" i="4"/>
  <c r="U10" i="4"/>
  <c r="C22" i="41" s="1"/>
  <c r="S22" i="41" s="1"/>
  <c r="X22" i="41" s="1"/>
  <c r="U9" i="4"/>
  <c r="C40" i="41" s="1"/>
  <c r="S40" i="41" s="1"/>
  <c r="X40" i="41" s="1"/>
  <c r="U7" i="4"/>
  <c r="U4" i="4"/>
  <c r="U3" i="4"/>
  <c r="U16" i="4"/>
  <c r="C35" i="41" s="1"/>
  <c r="S35" i="41" s="1"/>
  <c r="X35" i="41" s="1"/>
  <c r="R2" i="40" l="1"/>
  <c r="C2" i="40"/>
  <c r="P2" i="4"/>
  <c r="T2" i="4"/>
  <c r="G2" i="4"/>
  <c r="I2" i="4" s="1"/>
  <c r="T4" i="3"/>
  <c r="T5" i="3" s="1"/>
  <c r="T6" i="3" s="1"/>
  <c r="T7" i="3" s="1"/>
  <c r="T8" i="3" s="1"/>
  <c r="T9" i="3" s="1"/>
  <c r="T10" i="3" s="1"/>
  <c r="T11" i="3" s="1"/>
  <c r="T12" i="3" s="1"/>
  <c r="T13" i="3" s="1"/>
  <c r="T14" i="3" s="1"/>
  <c r="T15" i="3" s="1"/>
  <c r="T16" i="3" s="1"/>
  <c r="T17" i="3" s="1"/>
  <c r="T18" i="3" s="1"/>
  <c r="T19" i="3" s="1"/>
  <c r="T20" i="3" s="1"/>
  <c r="T21" i="3" s="1"/>
  <c r="T22" i="3" s="1"/>
  <c r="T23" i="3" s="1"/>
  <c r="T24" i="3" s="1"/>
  <c r="T25" i="3" s="1"/>
  <c r="T26" i="3" s="1"/>
  <c r="T27" i="3" s="1"/>
  <c r="T28" i="3" s="1"/>
  <c r="T29" i="3" s="1"/>
  <c r="T30" i="3" s="1"/>
  <c r="T31" i="3" s="1"/>
  <c r="T32" i="3" s="1"/>
  <c r="T33" i="3" s="1"/>
  <c r="T34" i="3" s="1"/>
  <c r="T35" i="3" s="1"/>
  <c r="B2" i="4"/>
  <c r="M3" i="3"/>
  <c r="M4" i="3" s="1"/>
  <c r="M5" i="3" s="1"/>
  <c r="M6" i="3" s="1"/>
  <c r="M7" i="3" s="1"/>
  <c r="M8" i="3" s="1"/>
  <c r="M9" i="3" s="1"/>
  <c r="M10" i="3" s="1"/>
  <c r="M11" i="3" s="1"/>
  <c r="M12" i="3" s="1"/>
  <c r="M13" i="3" s="1"/>
  <c r="M14" i="3" s="1"/>
  <c r="M15" i="3" s="1"/>
  <c r="M16" i="3" s="1"/>
  <c r="N2" i="3"/>
  <c r="N3" i="3" s="1"/>
  <c r="N4" i="3" s="1"/>
  <c r="N5" i="3" s="1"/>
  <c r="N6" i="3" s="1"/>
  <c r="N7" i="3" s="1"/>
  <c r="N8" i="3" s="1"/>
  <c r="N9" i="3" s="1"/>
  <c r="N10" i="3" s="1"/>
  <c r="N11" i="3" s="1"/>
  <c r="N12" i="3" s="1"/>
  <c r="N13" i="3" s="1"/>
  <c r="N14" i="3" s="1"/>
  <c r="N15" i="3" s="1"/>
  <c r="N16" i="3" s="1"/>
  <c r="Y2" i="4"/>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s="1"/>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s="1"/>
  <c r="B18" i="34"/>
  <c r="D18" i="34" s="1"/>
  <c r="B19" i="34"/>
  <c r="D19" i="34" s="1"/>
  <c r="B20" i="34"/>
  <c r="D20" i="34" s="1"/>
  <c r="B21" i="34"/>
  <c r="D21" i="34" s="1"/>
  <c r="B22" i="34"/>
  <c r="D22" i="34" s="1"/>
  <c r="B23" i="34"/>
  <c r="D23" i="34" s="1"/>
  <c r="B24" i="34"/>
  <c r="D24" i="34" s="1"/>
  <c r="B25" i="34"/>
  <c r="D25" i="34" s="1"/>
  <c r="B26" i="34"/>
  <c r="D26" i="34" s="1"/>
  <c r="B27" i="34"/>
  <c r="D27" i="34" s="1"/>
  <c r="B28" i="34"/>
  <c r="D28" i="34" s="1"/>
  <c r="B29" i="34"/>
  <c r="D29" i="34" s="1"/>
  <c r="B30" i="34"/>
  <c r="D30" i="34" s="1"/>
  <c r="B31" i="34"/>
  <c r="D31" i="34" s="1"/>
  <c r="B32" i="34"/>
  <c r="D32" i="34" s="1"/>
  <c r="B33" i="34"/>
  <c r="D33" i="34" s="1"/>
  <c r="B34" i="34"/>
  <c r="D34" i="34" s="1"/>
  <c r="B35" i="34"/>
  <c r="D35" i="34" s="1"/>
  <c r="B36" i="34"/>
  <c r="D36" i="34" s="1"/>
  <c r="B37" i="34"/>
  <c r="D37" i="34" s="1"/>
  <c r="B38" i="34"/>
  <c r="D38" i="34" s="1"/>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s="1"/>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s="1"/>
  <c r="B82" i="34"/>
  <c r="D82" i="34" s="1"/>
  <c r="B83" i="34"/>
  <c r="D83" i="34" s="1"/>
  <c r="B84" i="34"/>
  <c r="D84" i="34" s="1"/>
  <c r="B85" i="34"/>
  <c r="D85" i="34" s="1"/>
  <c r="B2" i="34"/>
  <c r="D2" i="34" s="1"/>
  <c r="E31" i="26"/>
  <c r="E28" i="26"/>
  <c r="E32" i="26"/>
  <c r="E27" i="26"/>
  <c r="D24" i="26"/>
  <c r="D31" i="26"/>
  <c r="D34" i="26"/>
  <c r="E33" i="26"/>
  <c r="D33" i="26"/>
  <c r="D23" i="26"/>
  <c r="D30" i="26"/>
  <c r="C78" i="26"/>
  <c r="AE3" i="8"/>
  <c r="AE18" i="8"/>
  <c r="AE19" i="8"/>
  <c r="D32" i="26"/>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D25" i="26"/>
  <c r="D10" i="26"/>
  <c r="C14" i="26"/>
  <c r="C15" i="26"/>
  <c r="C16" i="26"/>
  <c r="C13" i="26"/>
  <c r="R86" i="26"/>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L21" i="26"/>
  <c r="K21" i="26"/>
  <c r="J21" i="26"/>
  <c r="I21" i="26"/>
  <c r="H21" i="26"/>
  <c r="E21" i="26"/>
  <c r="B20" i="26"/>
  <c r="R16" i="26"/>
  <c r="R15" i="26"/>
  <c r="R14" i="26"/>
  <c r="R13" i="26"/>
  <c r="R12" i="26"/>
  <c r="R11" i="26"/>
  <c r="R10" i="26"/>
  <c r="R9" i="26"/>
  <c r="R8" i="26"/>
  <c r="R7" i="26"/>
  <c r="R6" i="26"/>
  <c r="R5" i="26"/>
  <c r="R4" i="26"/>
  <c r="R3" i="26"/>
  <c r="B2" i="26"/>
  <c r="AE6" i="8"/>
  <c r="AE13" i="8"/>
  <c r="AE21" i="8"/>
  <c r="AE5" i="8"/>
  <c r="AE17" i="8"/>
  <c r="AE2" i="8"/>
  <c r="AE7" i="8"/>
  <c r="AE16" i="8"/>
  <c r="AE20" i="8"/>
  <c r="AE12" i="8"/>
  <c r="AE15" i="8"/>
  <c r="AE11" i="8"/>
  <c r="AE10" i="8"/>
  <c r="AE4" i="8"/>
  <c r="AE8" i="8"/>
  <c r="AE14" i="8"/>
  <c r="AE9" i="8"/>
  <c r="D45" i="26"/>
  <c r="D62" i="26"/>
  <c r="D43" i="26"/>
  <c r="D79" i="26"/>
  <c r="D61" i="26"/>
  <c r="D63" i="26"/>
  <c r="D74" i="26"/>
  <c r="D40" i="26"/>
  <c r="D60" i="26"/>
  <c r="D42" i="26"/>
  <c r="D41" i="26"/>
  <c r="C60" i="26"/>
  <c r="C62" i="26"/>
  <c r="C77" i="26"/>
  <c r="C40" i="26"/>
  <c r="C43" i="26"/>
  <c r="C75" i="26"/>
  <c r="C41" i="26"/>
  <c r="C21" i="26"/>
  <c r="C26" i="26"/>
  <c r="C45" i="26"/>
  <c r="C23" i="26"/>
  <c r="C74" i="26"/>
  <c r="C61" i="26"/>
  <c r="C58" i="26"/>
  <c r="C8" i="26"/>
  <c r="C39" i="26"/>
  <c r="C79" i="26"/>
  <c r="H3" i="26"/>
  <c r="G3" i="26"/>
  <c r="F23" i="26"/>
  <c r="F5" i="26"/>
  <c r="I10" i="26"/>
  <c r="H12" i="26"/>
  <c r="F11" i="26"/>
  <c r="H9" i="26"/>
  <c r="C7" i="26"/>
  <c r="D44" i="26"/>
  <c r="G28" i="26"/>
  <c r="H59" i="26"/>
  <c r="D47" i="26"/>
  <c r="G24" i="26"/>
  <c r="H6" i="26"/>
  <c r="C30" i="26"/>
  <c r="F28" i="26"/>
  <c r="F21" i="26"/>
  <c r="F22" i="26"/>
  <c r="F24" i="26"/>
  <c r="F25" i="26"/>
  <c r="F27" i="26"/>
  <c r="F29" i="26"/>
  <c r="F30" i="26"/>
  <c r="F34" i="26"/>
  <c r="G81" i="26"/>
  <c r="H34" i="26"/>
  <c r="D27" i="26"/>
  <c r="D12" i="26"/>
  <c r="E82" i="26"/>
  <c r="F46" i="26"/>
  <c r="G29" i="26"/>
  <c r="G23" i="26"/>
  <c r="H23" i="26"/>
  <c r="D28" i="26"/>
  <c r="E29" i="26"/>
  <c r="F47" i="26"/>
  <c r="G7" i="26"/>
  <c r="H29" i="26"/>
  <c r="C28" i="26"/>
  <c r="D4" i="26"/>
  <c r="E30" i="26"/>
  <c r="E12" i="26"/>
  <c r="F9" i="26"/>
  <c r="G13" i="26"/>
  <c r="H44" i="26"/>
  <c r="H7" i="26"/>
  <c r="G30" i="26"/>
  <c r="H39" i="26"/>
  <c r="C81" i="26"/>
  <c r="D11" i="26"/>
  <c r="E81" i="26"/>
  <c r="H10" i="26"/>
  <c r="D46" i="26"/>
  <c r="C22" i="26"/>
  <c r="D81" i="26"/>
  <c r="E66" i="26"/>
  <c r="F44" i="26"/>
  <c r="G46" i="26"/>
  <c r="H82" i="26"/>
  <c r="C82" i="26"/>
  <c r="D5" i="26"/>
  <c r="E44" i="26"/>
  <c r="C24" i="26"/>
  <c r="D29" i="26"/>
  <c r="F81" i="26"/>
  <c r="F7" i="26"/>
  <c r="G6" i="26"/>
  <c r="G80" i="26"/>
  <c r="H75" i="26"/>
  <c r="H46" i="26"/>
  <c r="C44" i="26"/>
  <c r="D3" i="26"/>
  <c r="E34" i="26"/>
  <c r="G12" i="26"/>
  <c r="C10" i="26"/>
  <c r="D82" i="26"/>
  <c r="E11" i="26"/>
  <c r="E5" i="26"/>
  <c r="E7" i="26"/>
  <c r="F58" i="26"/>
  <c r="G22" i="26"/>
  <c r="H4" i="26"/>
  <c r="G45" i="26"/>
  <c r="C59" i="26"/>
  <c r="D21" i="26"/>
  <c r="E26" i="26"/>
  <c r="F26" i="26"/>
  <c r="H80" i="26"/>
  <c r="H61" i="26"/>
  <c r="G44" i="26"/>
  <c r="H85" i="26"/>
  <c r="C3" i="26"/>
  <c r="C11" i="26"/>
  <c r="E3" i="26"/>
  <c r="C27" i="26"/>
  <c r="C12" i="26"/>
  <c r="D26" i="26"/>
  <c r="E58" i="26"/>
  <c r="F12" i="26"/>
  <c r="G34" i="26"/>
  <c r="I25" i="26"/>
  <c r="C76" i="26"/>
  <c r="E43" i="26"/>
  <c r="F57" i="26"/>
  <c r="G26" i="26"/>
  <c r="G73" i="26"/>
  <c r="I79" i="26"/>
  <c r="J77" i="26"/>
  <c r="E25" i="26"/>
  <c r="C6" i="26"/>
  <c r="E56" i="26"/>
  <c r="F39" i="26"/>
  <c r="G43" i="26"/>
  <c r="H42" i="26"/>
  <c r="K77" i="26"/>
  <c r="L74" i="26"/>
  <c r="L73" i="26"/>
  <c r="L78" i="26"/>
  <c r="G56" i="26"/>
  <c r="M56" i="26"/>
  <c r="C73" i="26"/>
  <c r="F63" i="26"/>
  <c r="G76" i="26"/>
  <c r="H40" i="26"/>
  <c r="I43" i="26"/>
  <c r="J39" i="26"/>
  <c r="L24" i="26"/>
  <c r="M73" i="26"/>
  <c r="D77" i="26"/>
  <c r="F56" i="26"/>
  <c r="J57" i="26"/>
  <c r="D76" i="26"/>
  <c r="F59" i="26"/>
  <c r="F62" i="26"/>
  <c r="G25" i="26"/>
  <c r="H43" i="26"/>
  <c r="K39" i="26"/>
  <c r="C46" i="26"/>
  <c r="J75" i="26"/>
  <c r="C63" i="26"/>
  <c r="G74" i="26"/>
  <c r="C56" i="26"/>
  <c r="D56" i="26"/>
  <c r="E76" i="26"/>
  <c r="F76" i="26"/>
  <c r="G21" i="26"/>
  <c r="I39" i="26"/>
  <c r="J43" i="26"/>
  <c r="K56" i="26"/>
  <c r="L39" i="26"/>
  <c r="E74" i="26"/>
  <c r="I77" i="26"/>
  <c r="J41" i="26"/>
  <c r="C5" i="26"/>
  <c r="E77" i="26"/>
  <c r="F73" i="26"/>
  <c r="H76" i="26"/>
  <c r="K40" i="26"/>
  <c r="L56" i="26"/>
  <c r="D78" i="26"/>
  <c r="E22" i="26"/>
  <c r="H78" i="26"/>
  <c r="C25" i="26"/>
  <c r="E24" i="26"/>
  <c r="F79" i="26"/>
  <c r="F40" i="26"/>
  <c r="I76" i="26"/>
  <c r="J78" i="26"/>
  <c r="K78" i="26"/>
  <c r="L25" i="26"/>
  <c r="G39" i="26"/>
  <c r="K43" i="26"/>
  <c r="C9" i="26"/>
  <c r="D39" i="26"/>
  <c r="E46" i="26"/>
  <c r="F41" i="26"/>
  <c r="F61" i="26"/>
  <c r="G41" i="26"/>
  <c r="H24" i="26"/>
  <c r="I24" i="26"/>
  <c r="J25" i="26"/>
  <c r="L77" i="26"/>
  <c r="E59" i="26"/>
  <c r="K41" i="26"/>
  <c r="C4" i="26"/>
  <c r="D73" i="26"/>
  <c r="D75" i="26"/>
  <c r="E78" i="26"/>
  <c r="F60" i="26"/>
  <c r="F43" i="26"/>
  <c r="G78" i="26"/>
  <c r="H25" i="26"/>
  <c r="I56" i="26"/>
  <c r="J74" i="26"/>
  <c r="L43" i="26"/>
  <c r="H26" i="26"/>
  <c r="N8" i="19" a="1"/>
  <c r="N7" i="19" a="1"/>
  <c r="E7" i="19" a="1"/>
  <c r="E8" i="19" a="1"/>
  <c r="J8" i="19" a="1"/>
  <c r="J7" i="19" a="1"/>
  <c r="M8" i="19" a="1"/>
  <c r="M7" i="19" a="1"/>
  <c r="I8" i="19" a="1"/>
  <c r="I7" i="19" a="1"/>
  <c r="D8" i="19" a="1"/>
  <c r="D7" i="19" a="1"/>
  <c r="L8" i="19" a="1"/>
  <c r="L7" i="19" a="1"/>
  <c r="G7" i="19" a="1"/>
  <c r="G8" i="19" a="1"/>
  <c r="P8" i="19" a="1"/>
  <c r="P7" i="19" a="1"/>
  <c r="Q8" i="19" a="1"/>
  <c r="Q7" i="19" a="1"/>
  <c r="K8" i="19" a="1"/>
  <c r="K7" i="19" a="1"/>
  <c r="H7" i="19" a="1"/>
  <c r="H8" i="19" a="1"/>
  <c r="O7" i="19" a="1"/>
  <c r="O8" i="19" a="1"/>
  <c r="F7" i="19" a="1"/>
  <c r="F8" i="19" a="1"/>
  <c r="S2" i="40" l="1"/>
  <c r="X2" i="40" s="1"/>
  <c r="R2" i="4"/>
  <c r="T36" i="3"/>
  <c r="T37" i="3" s="1"/>
  <c r="T38" i="3" s="1"/>
  <c r="T39" i="3" s="1"/>
  <c r="M20" i="26"/>
  <c r="N2" i="4"/>
  <c r="O2" i="4"/>
  <c r="J2" i="4"/>
  <c r="S2" i="4"/>
  <c r="Q2" i="4"/>
  <c r="X2" i="4"/>
  <c r="N2" i="26"/>
  <c r="N20" i="26"/>
  <c r="O72" i="26"/>
  <c r="P20" i="26"/>
  <c r="G2" i="26"/>
  <c r="I2" i="26"/>
  <c r="M2" i="26"/>
  <c r="O55" i="26"/>
  <c r="N72" i="26"/>
  <c r="M72" i="26"/>
  <c r="J72" i="26"/>
  <c r="M55" i="26"/>
  <c r="E20" i="26"/>
  <c r="C38" i="26"/>
  <c r="L20" i="26"/>
  <c r="I38" i="26"/>
  <c r="K72" i="26"/>
  <c r="I72" i="26"/>
  <c r="J2" i="26"/>
  <c r="H72" i="26"/>
  <c r="O2" i="26"/>
  <c r="P55" i="26"/>
  <c r="D72" i="26"/>
  <c r="G38" i="26"/>
  <c r="D38" i="26"/>
  <c r="F38" i="26"/>
  <c r="K38" i="26"/>
  <c r="C2" i="26"/>
  <c r="L38" i="26"/>
  <c r="G20" i="26"/>
  <c r="C55" i="26"/>
  <c r="J38" i="26"/>
  <c r="H38" i="26"/>
  <c r="G72" i="26"/>
  <c r="E2" i="26"/>
  <c r="H2" i="26"/>
  <c r="C20" i="26"/>
  <c r="K20" i="26"/>
  <c r="J20" i="26"/>
  <c r="I20" i="26"/>
  <c r="H55" i="26"/>
  <c r="D55" i="26"/>
  <c r="I55" i="26"/>
  <c r="J55" i="26"/>
  <c r="K55" i="26"/>
  <c r="G55" i="26"/>
  <c r="L55" i="26"/>
  <c r="E55" i="26"/>
  <c r="F72" i="26"/>
  <c r="E72" i="26"/>
  <c r="K2" i="26"/>
  <c r="P2" i="26"/>
  <c r="M38" i="26"/>
  <c r="P38" i="26"/>
  <c r="O38" i="26"/>
  <c r="N55" i="26"/>
  <c r="F55" i="26"/>
  <c r="F20" i="26"/>
  <c r="C72" i="26"/>
  <c r="H20" i="26"/>
  <c r="E38" i="26"/>
  <c r="L72" i="26"/>
  <c r="D2" i="26"/>
  <c r="L2" i="26"/>
  <c r="F2" i="26"/>
  <c r="O20" i="26"/>
  <c r="N38" i="26"/>
  <c r="P72" i="26"/>
  <c r="D20" i="26"/>
  <c r="T40" i="3" l="1"/>
  <c r="T41" i="3" s="1"/>
  <c r="K2" i="4"/>
  <c r="L4" i="19"/>
  <c r="K6" i="19"/>
  <c r="N8" i="19"/>
  <c r="H7" i="19"/>
  <c r="J5" i="19"/>
  <c r="J4" i="19"/>
  <c r="H6" i="19"/>
  <c r="K8" i="19"/>
  <c r="J6" i="19"/>
  <c r="Q7" i="19"/>
  <c r="H8" i="19"/>
  <c r="N7" i="19"/>
  <c r="L8" i="19"/>
  <c r="D8" i="19"/>
  <c r="K5" i="19"/>
  <c r="J7" i="19"/>
  <c r="N4" i="19"/>
  <c r="L6" i="19"/>
  <c r="Q55" i="26"/>
  <c r="K4" i="19"/>
  <c r="N5" i="19"/>
  <c r="L5" i="19"/>
  <c r="I5" i="19"/>
  <c r="J8" i="19"/>
  <c r="K7" i="19"/>
  <c r="N6" i="19"/>
  <c r="D4" i="19"/>
  <c r="H4" i="19"/>
  <c r="Q20" i="26"/>
  <c r="L7" i="19"/>
  <c r="H5" i="19"/>
  <c r="I8" i="19"/>
  <c r="G8" i="19"/>
  <c r="G4" i="19"/>
  <c r="G7" i="19"/>
  <c r="G5" i="19"/>
  <c r="G6" i="19"/>
  <c r="F5" i="19"/>
  <c r="F6" i="19"/>
  <c r="I6" i="19"/>
  <c r="F4" i="19"/>
  <c r="D5" i="19"/>
  <c r="Q4" i="19"/>
  <c r="Q5" i="19"/>
  <c r="Q8" i="19"/>
  <c r="M5" i="19"/>
  <c r="M4" i="19"/>
  <c r="M8" i="19"/>
  <c r="M6" i="19"/>
  <c r="M7" i="19"/>
  <c r="I4" i="19"/>
  <c r="O5" i="19"/>
  <c r="O4" i="19"/>
  <c r="O6" i="19"/>
  <c r="O8" i="19"/>
  <c r="O7" i="19"/>
  <c r="E6" i="19"/>
  <c r="E5" i="19"/>
  <c r="E4" i="19"/>
  <c r="Q2" i="26"/>
  <c r="E7" i="19"/>
  <c r="E8" i="19"/>
  <c r="I7" i="19"/>
  <c r="F8" i="19"/>
  <c r="D7" i="19"/>
  <c r="Q38" i="26"/>
  <c r="Q6" i="19"/>
  <c r="P6" i="19"/>
  <c r="P7" i="19"/>
  <c r="P5" i="19"/>
  <c r="P8" i="19"/>
  <c r="P4" i="19"/>
  <c r="Q72" i="26"/>
  <c r="F7" i="19"/>
  <c r="D6" i="19"/>
  <c r="U2" i="4" l="1"/>
  <c r="Z2" i="4"/>
  <c r="R6" i="19"/>
  <c r="R4" i="19"/>
  <c r="R8" i="19"/>
  <c r="R7" i="19"/>
  <c r="R5" i="19"/>
</calcChain>
</file>

<file path=xl/sharedStrings.xml><?xml version="1.0" encoding="utf-8"?>
<sst xmlns="http://schemas.openxmlformats.org/spreadsheetml/2006/main" count="3885" uniqueCount="598">
  <si>
    <t>Hall of Fame</t>
  </si>
  <si>
    <t>Points</t>
  </si>
  <si>
    <t>Editie pilot</t>
  </si>
  <si>
    <t>decembrie 2017</t>
  </si>
  <si>
    <t>Casu Igor</t>
  </si>
  <si>
    <t>Florin Ionita</t>
  </si>
  <si>
    <t>Adrian Chiru</t>
  </si>
  <si>
    <t>Codrin Constantin</t>
  </si>
  <si>
    <t>Sezon 1</t>
  </si>
  <si>
    <t>ian-mar 2018</t>
  </si>
  <si>
    <t>Cristina Man</t>
  </si>
  <si>
    <t>Eduard Ene</t>
  </si>
  <si>
    <t>Silviu Burcea</t>
  </si>
  <si>
    <t>Robert Herman</t>
  </si>
  <si>
    <t>Sezon 2</t>
  </si>
  <si>
    <t>apr-iun 2018</t>
  </si>
  <si>
    <t>Cristian Dumitru C</t>
  </si>
  <si>
    <t>Valenky Opris</t>
  </si>
  <si>
    <t>Sezon 3</t>
  </si>
  <si>
    <t>oct-dec 2018</t>
  </si>
  <si>
    <t>Catalin Holban</t>
  </si>
  <si>
    <t>Ana-Maria Rusu</t>
  </si>
  <si>
    <t>Gorcioaia Flor Ionut</t>
  </si>
  <si>
    <t>Bogdan Tala</t>
  </si>
  <si>
    <t>Sezon 4</t>
  </si>
  <si>
    <t>ian-apr 2019</t>
  </si>
  <si>
    <t>Anamaria Catalina</t>
  </si>
  <si>
    <t>Sezon 5</t>
  </si>
  <si>
    <t>mai-aug 2019</t>
  </si>
  <si>
    <t>Sezon 6</t>
  </si>
  <si>
    <t>sep-dec 2019</t>
  </si>
  <si>
    <t>Cosmin Constantin Popa</t>
  </si>
  <si>
    <t>Sezon 7</t>
  </si>
  <si>
    <t>ian-apr 2020</t>
  </si>
  <si>
    <t>Cristi Borcan</t>
  </si>
  <si>
    <t>Sezon 8</t>
  </si>
  <si>
    <t>iun-aug 2020</t>
  </si>
  <si>
    <t>Sezon 9</t>
  </si>
  <si>
    <t>sep-dec 2020</t>
  </si>
  <si>
    <t>Danciu Alin Stelian</t>
  </si>
  <si>
    <t>Sezon 10</t>
  </si>
  <si>
    <t>ian-apr 2021</t>
  </si>
  <si>
    <t>Mariana Nenu</t>
  </si>
  <si>
    <t>Sezon 11</t>
  </si>
  <si>
    <t>mai-aug 2021</t>
  </si>
  <si>
    <t>Viorel Tabara</t>
  </si>
  <si>
    <t>Sezon 12</t>
  </si>
  <si>
    <t>sep-dec 2021</t>
  </si>
  <si>
    <t>Mirela Resteman</t>
  </si>
  <si>
    <t>Sezon 13</t>
  </si>
  <si>
    <t>ian-apr 2022</t>
  </si>
  <si>
    <t>Sezon 14</t>
  </si>
  <si>
    <t>iun-aug 2022</t>
  </si>
  <si>
    <t>Mihai Straticiuc</t>
  </si>
  <si>
    <t>Sezon 15</t>
  </si>
  <si>
    <t>sep-nov 2022</t>
  </si>
  <si>
    <t>Sezon 16</t>
  </si>
  <si>
    <t>jan - apr 2023</t>
  </si>
  <si>
    <t>Adrian Budaca</t>
  </si>
  <si>
    <t>Robert Hajnal</t>
  </si>
  <si>
    <t>Sezon 17</t>
  </si>
  <si>
    <t>may - jul 2023</t>
  </si>
  <si>
    <t>Adela Baltoi Dumitrescu</t>
  </si>
  <si>
    <t>Sezon 18</t>
  </si>
  <si>
    <t>sept - dec 2023</t>
  </si>
  <si>
    <t>DISTANTA</t>
  </si>
  <si>
    <t>min</t>
  </si>
  <si>
    <t>pct</t>
  </si>
  <si>
    <t>max</t>
  </si>
  <si>
    <t>VITEZA</t>
  </si>
  <si>
    <t>pct/viteza</t>
  </si>
  <si>
    <t>Etapa</t>
  </si>
  <si>
    <t>Prima zi</t>
  </si>
  <si>
    <t>Ultima zi</t>
  </si>
  <si>
    <t>Distanta</t>
  </si>
  <si>
    <t>Viteza</t>
  </si>
  <si>
    <t>Tip</t>
  </si>
  <si>
    <t>pct/dist</t>
  </si>
  <si>
    <t>BONUS VITEZA</t>
  </si>
  <si>
    <t>F</t>
  </si>
  <si>
    <t>V</t>
  </si>
  <si>
    <t>dist/4</t>
  </si>
  <si>
    <t>D</t>
  </si>
  <si>
    <t>P</t>
  </si>
  <si>
    <t>M</t>
  </si>
  <si>
    <t>dist/4.2</t>
  </si>
  <si>
    <t>Regulament:</t>
  </si>
  <si>
    <t>7. Daca alergati pe banda: obligatoriu si poza cu rezultatele de pe ecranul benzii, pe langa linkul din aplicatie (Garmin, Strava etc). Va rog, incercati sa limitati acest tip de alergari la maxim 2 pe sezon. Dupa aceea, veti primi 0p la astfel de alergari.</t>
  </si>
  <si>
    <t>8. Pt cei care participa la curse, acceptam si link de pe pagina oficiala (cu detalii de distanta si elevatie), in caz ca nu puteti salva link din aplicatia de alergare. In acest caz, timpul pus va fi elapsed.</t>
  </si>
  <si>
    <t>14. Fiecare participant, are dreptul la o saptamana de scutire (dupa ce a participat deja la macar una), pe motiv de sanatate, vacante etc, dar trebuie sa anunte in intervalul etapei. Va primi din oficiu 0,5 puncte</t>
  </si>
  <si>
    <t>16.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</si>
  <si>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t>Diferenta de nivel pozitiva (nr de metri urcati) trebuie sa fie cel putin 75%  din diferenta de nivel negativa (metri coborati), altfel primesti 0p in etapa respectiva. Cine abuzeaza de regula (o foloseste de mai multe ori la limita), va primi de asemenea 0p.</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</si>
  <si>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</si>
  <si>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</si>
  <si>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3-4 etape punctate la viteza, apoi 2p pt cei cu 5-6 etape, 3p pt cei cu 7-8 etape, 4p pt cei cu 9-10 etape, 5p pt cei cu 11-12 etape</t>
    </r>
  </si>
  <si>
    <t>Distanta: </t>
  </si>
  <si>
    <t>Fete</t>
  </si>
  <si>
    <t>Sub 2,5 km</t>
  </si>
  <si>
    <t>0p</t>
  </si>
  <si>
    <t>2,5-20 km</t>
  </si>
  <si>
    <t>Distanta/4</t>
  </si>
  <si>
    <t>Peste 20 km</t>
  </si>
  <si>
    <t>5p</t>
  </si>
  <si>
    <t>Baieti</t>
  </si>
  <si>
    <t>Sub 3 km</t>
  </si>
  <si>
    <t>3-21 km</t>
  </si>
  <si>
    <t>Distanta/4,2</t>
  </si>
  <si>
    <t>Peste 21 km</t>
  </si>
  <si>
    <t>Viteza (min/km) </t>
  </si>
  <si>
    <t>Puncte Fete Baieti</t>
  </si>
  <si>
    <t>5 max 4:30/max 4:00</t>
  </si>
  <si>
    <t>4.5 max 4.45/max 4:15</t>
  </si>
  <si>
    <t>4 max 5:00/max 4:30</t>
  </si>
  <si>
    <t>3.5 max 5:15/max 4:45</t>
  </si>
  <si>
    <t>3 max 5:30/max 5:00</t>
  </si>
  <si>
    <t>2.5 max 5:45/max 5:15</t>
  </si>
  <si>
    <t>2 max 6:00/max 5:30</t>
  </si>
  <si>
    <t>1.75 max 6:15/max 5:45</t>
  </si>
  <si>
    <t>1.5 max 6:30/max 6:00</t>
  </si>
  <si>
    <t>1.25 max 6:45/max 6:15</t>
  </si>
  <si>
    <t>1 max 7:00/max 6:30</t>
  </si>
  <si>
    <t>0.75 max 7:15/max 6:45</t>
  </si>
  <si>
    <t>0.5 max 7:30/max 7:00</t>
  </si>
  <si>
    <t>0.25 max 9:00/max 8:00</t>
  </si>
  <si>
    <t>Prezentare (de la 0 la 5p in fiecare etapa, cu ponderi diferite)</t>
  </si>
  <si>
    <t>Se apreciaza originalitatea, creativitatea. De asemenea, postarile similare repetitive duc la scaderea usoara a punctajului in timp.</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</si>
  <si>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</si>
  <si>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</si>
  <si>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</si>
  <si>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 Alergarea trebuie insa sa fie tot din saptamana etapei.</t>
  </si>
  <si>
    <t>Afisare rezultate:</t>
  </si>
  <si>
    <t>Galia Stainfeld</t>
  </si>
  <si>
    <t>1. Silvia Medinschi</t>
  </si>
  <si>
    <t>2. Magdalena Neagu</t>
  </si>
  <si>
    <t>Ramona Matica</t>
  </si>
  <si>
    <t>3. Galia Stainfeld</t>
  </si>
  <si>
    <t>Mirea Gabriel Umberto</t>
  </si>
  <si>
    <t>4. Ifrim Gheorghe</t>
  </si>
  <si>
    <t>Daniel Moldoveanu</t>
  </si>
  <si>
    <t>5. Drânceanu Bogdan Valentin</t>
  </si>
  <si>
    <t>6. Viorel Tabara</t>
  </si>
  <si>
    <t>Silvia Medinschi</t>
  </si>
  <si>
    <t>7. Cosmin Constantin Popa</t>
  </si>
  <si>
    <t>Drânceanu Bogdan Valentin</t>
  </si>
  <si>
    <t>8. Elena Juganaru</t>
  </si>
  <si>
    <t>Magdalena Neagu</t>
  </si>
  <si>
    <t>9. Visan Cristina Stefania</t>
  </si>
  <si>
    <t>Elena Juganaru</t>
  </si>
  <si>
    <t>10. Daniel Moldoveanu</t>
  </si>
  <si>
    <t>Ifrim Gheorghe</t>
  </si>
  <si>
    <t>11. Mirea Gabriel Umberto</t>
  </si>
  <si>
    <t>Visan Cristina Stefania</t>
  </si>
  <si>
    <t>12. Silviu Burcea</t>
  </si>
  <si>
    <t>13. Vasi Minzatu</t>
  </si>
  <si>
    <t>14. Mirela Resteman</t>
  </si>
  <si>
    <t>Vasi Minzatu</t>
  </si>
  <si>
    <t>15. Ramona Matica</t>
  </si>
  <si>
    <t>Nume</t>
  </si>
  <si>
    <t>Gen</t>
  </si>
  <si>
    <t>Bonus varsta</t>
  </si>
  <si>
    <t>Old/new</t>
  </si>
  <si>
    <t>Adelina Marcu</t>
  </si>
  <si>
    <t>Adrian Branescu</t>
  </si>
  <si>
    <t>Adrian Ivan</t>
  </si>
  <si>
    <t>Adrian Tone</t>
  </si>
  <si>
    <t>Adriana Ionascu Dinu</t>
  </si>
  <si>
    <t>Adrico Adrian</t>
  </si>
  <si>
    <t>Alex Inger</t>
  </si>
  <si>
    <t>Alex Ionut Husariu</t>
  </si>
  <si>
    <t>Alex Paraschiv</t>
  </si>
  <si>
    <t>Alexandra N Dragomir</t>
  </si>
  <si>
    <t>Alin Belgun</t>
  </si>
  <si>
    <t>Alin Darius</t>
  </si>
  <si>
    <t>Alin Ionita</t>
  </si>
  <si>
    <t>Alin Rusu</t>
  </si>
  <si>
    <t>Alina Delia Ozcelik</t>
  </si>
  <si>
    <t>Alina Nedelcu</t>
  </si>
  <si>
    <t>Aly Nao</t>
  </si>
  <si>
    <t>Amalia Florentina Ardeleanu</t>
  </si>
  <si>
    <t>Amelia Diaconescu</t>
  </si>
  <si>
    <t>Ana Maria Calin</t>
  </si>
  <si>
    <t>Andreea Izabela</t>
  </si>
  <si>
    <t>Andrei Alexandru Gherasim</t>
  </si>
  <si>
    <t>Andrei Diaconescu</t>
  </si>
  <si>
    <t>Andrei Ivanescu</t>
  </si>
  <si>
    <t>Andrei Mezofii</t>
  </si>
  <si>
    <t>Andrei Nagy</t>
  </si>
  <si>
    <t>Andrei Savu</t>
  </si>
  <si>
    <t>Anisoara Moraru</t>
  </si>
  <si>
    <t>Asan Arun</t>
  </si>
  <si>
    <t>Bibi Dani</t>
  </si>
  <si>
    <t>Bogdan Bogdan</t>
  </si>
  <si>
    <t>Bogdan Cap</t>
  </si>
  <si>
    <t>Bogdan Covaci</t>
  </si>
  <si>
    <t>Bogdan Dranceanu</t>
  </si>
  <si>
    <t>Bogdan Gabor</t>
  </si>
  <si>
    <t>Bogdan Ichim</t>
  </si>
  <si>
    <t>Bogdan Nicolae Vladu</t>
  </si>
  <si>
    <t>Bogdan Olariu</t>
  </si>
  <si>
    <t>Borza Ionut</t>
  </si>
  <si>
    <t>Catalin Boboc</t>
  </si>
  <si>
    <t>Catalin Stanescu</t>
  </si>
  <si>
    <t>Catalin Tintareanu</t>
  </si>
  <si>
    <t>Ciprian Gurau</t>
  </si>
  <si>
    <t>Codruta Cioponea</t>
  </si>
  <si>
    <t>Codruta Holban</t>
  </si>
  <si>
    <t>Constandan Cornelius</t>
  </si>
  <si>
    <t>Cornel Neagu</t>
  </si>
  <si>
    <t>Cornelia Cristea</t>
  </si>
  <si>
    <t>Corneliu Andresoi</t>
  </si>
  <si>
    <t>Cosmin Gavagiuc</t>
  </si>
  <si>
    <t>Cosmin Niculescu</t>
  </si>
  <si>
    <t>Costin Petcu</t>
  </si>
  <si>
    <t>Cristea Ionut</t>
  </si>
  <si>
    <t>Cristian Iancu</t>
  </si>
  <si>
    <t>Cristian Seretan</t>
  </si>
  <si>
    <t>Cristian Ungureanu</t>
  </si>
  <si>
    <t>Cristina Dumitru</t>
  </si>
  <si>
    <t>Dan Mihaescu</t>
  </si>
  <si>
    <t>Dan Rusu</t>
  </si>
  <si>
    <t>Dan Spataru</t>
  </si>
  <si>
    <t>Daniel Dragan</t>
  </si>
  <si>
    <t>Daniel Fifi-nescu</t>
  </si>
  <si>
    <t>Daniel Florin</t>
  </si>
  <si>
    <t>Dark Granatroche</t>
  </si>
  <si>
    <t>Dinu Turcanu</t>
  </si>
  <si>
    <t>Doina Dorina Casaru</t>
  </si>
  <si>
    <t>Dolores Panait</t>
  </si>
  <si>
    <t>Dora J Whitlock</t>
  </si>
  <si>
    <t>Elena Alina Gutu</t>
  </si>
  <si>
    <t>Flo Dum</t>
  </si>
  <si>
    <t>Florian Micu</t>
  </si>
  <si>
    <t>Florian Nastase</t>
  </si>
  <si>
    <t>Florin Chirilus</t>
  </si>
  <si>
    <t>Florin Gheorghita</t>
  </si>
  <si>
    <t>Florin Ilinca</t>
  </si>
  <si>
    <t>Florin Zaharia</t>
  </si>
  <si>
    <t>Floroiu Marian</t>
  </si>
  <si>
    <t>Gabriel Dragan</t>
  </si>
  <si>
    <t>Gabriel Valentin Pana</t>
  </si>
  <si>
    <t>Stainfeld Galia</t>
  </si>
  <si>
    <t>Geo Ionut</t>
  </si>
  <si>
    <t>George Dinu</t>
  </si>
  <si>
    <t>George Florin</t>
  </si>
  <si>
    <t>George Pascu</t>
  </si>
  <si>
    <t>Georgiana Toader</t>
  </si>
  <si>
    <t>Ghizela Vonica</t>
  </si>
  <si>
    <t>Gina Badescu</t>
  </si>
  <si>
    <t>Giuliana Sadovei</t>
  </si>
  <si>
    <t>Gorcioaia Florin Ionut</t>
  </si>
  <si>
    <t>Greculeasa Madalin</t>
  </si>
  <si>
    <t>Greculeasa Madalin </t>
  </si>
  <si>
    <t>Gurex Best</t>
  </si>
  <si>
    <t>Gyűjtő Robi</t>
  </si>
  <si>
    <t>Hanchevici Codrut</t>
  </si>
  <si>
    <t>Ilinca Maria Tempeanu</t>
  </si>
  <si>
    <t>Ioan Paraschiv</t>
  </si>
  <si>
    <t>Ioana Vaida</t>
  </si>
  <si>
    <t>Ionut Bogdan Bledea</t>
  </si>
  <si>
    <t>Ionut Catana</t>
  </si>
  <si>
    <t>Ionut Rece</t>
  </si>
  <si>
    <t>Iulian Bejan</t>
  </si>
  <si>
    <t>Iulian Nedelcu</t>
  </si>
  <si>
    <t>Iulian Pop</t>
  </si>
  <si>
    <t>Iulian Vimp</t>
  </si>
  <si>
    <t>Julian Pipin</t>
  </si>
  <si>
    <t xml:space="preserve">Lidia Stefania Nitu </t>
  </si>
  <si>
    <t>Liliana Ciobanu</t>
  </si>
  <si>
    <t>Liviu Marcu</t>
  </si>
  <si>
    <t>Lore Ghindea</t>
  </si>
  <si>
    <t>Luchian Alexandru</t>
  </si>
  <si>
    <t>Magda Ticlea</t>
  </si>
  <si>
    <t>Maria Mihalache</t>
  </si>
  <si>
    <t>Maria Mocanu Ghinitoiu</t>
  </si>
  <si>
    <t>Marian Ulita</t>
  </si>
  <si>
    <t>Mariana Ciuraru</t>
  </si>
  <si>
    <t>Mariana Nasaudean</t>
  </si>
  <si>
    <t>Marica Cristina</t>
  </si>
  <si>
    <t>Marinescu Iulian Eduard</t>
  </si>
  <si>
    <t>Marius Bercea</t>
  </si>
  <si>
    <t>Marius Enescu</t>
  </si>
  <si>
    <t>Marius Iulian Alecu</t>
  </si>
  <si>
    <t>Mihaela Michelle</t>
  </si>
  <si>
    <t>Mihaela Zaharie</t>
  </si>
  <si>
    <t>Mihai Gabriel Rohozneanu</t>
  </si>
  <si>
    <t>Mira Andreea</t>
  </si>
  <si>
    <t>Mircea Dominte</t>
  </si>
  <si>
    <t>Misha Vasilescu</t>
  </si>
  <si>
    <t>Mita Romanita</t>
  </si>
  <si>
    <t>Myra Cristina</t>
  </si>
  <si>
    <t>Naidin Marian Laurentiu</t>
  </si>
  <si>
    <t>Narcis Marian</t>
  </si>
  <si>
    <t>Nedelcu Marius Florin</t>
  </si>
  <si>
    <t>Nicolae Marian</t>
  </si>
  <si>
    <t>Nicoleta Gonta</t>
  </si>
  <si>
    <t>Oana Alexandra</t>
  </si>
  <si>
    <t>Oana Dadalica</t>
  </si>
  <si>
    <t>Oana Elena</t>
  </si>
  <si>
    <t>Oana Madalina Leonte</t>
  </si>
  <si>
    <t>Oana Solomon</t>
  </si>
  <si>
    <t>Oana Trif</t>
  </si>
  <si>
    <t>Ovidiu Gavrilovici</t>
  </si>
  <si>
    <t>Panainte Florin</t>
  </si>
  <si>
    <t>Patrick Arman</t>
  </si>
  <si>
    <t>Paul Ovidiu</t>
  </si>
  <si>
    <t>Paula Dogaru</t>
  </si>
  <si>
    <t>Peter Simona</t>
  </si>
  <si>
    <t>Petru Dolhescu</t>
  </si>
  <si>
    <t>Postaru Andrei</t>
  </si>
  <si>
    <t>Radu Budan</t>
  </si>
  <si>
    <t>Radu Lapadatoni</t>
  </si>
  <si>
    <t>Radu Popovici</t>
  </si>
  <si>
    <t>Ramona Adelina</t>
  </si>
  <si>
    <t>Ramona Zota</t>
  </si>
  <si>
    <t>Razvan Dobrovici</t>
  </si>
  <si>
    <t>Razvan Farkas</t>
  </si>
  <si>
    <t>Razvan Tincu</t>
  </si>
  <si>
    <t>Red John</t>
  </si>
  <si>
    <t>Rhoni Panait</t>
  </si>
  <si>
    <t>Robea Ionut</t>
  </si>
  <si>
    <t>Rusu Razvan</t>
  </si>
  <si>
    <t>Scarlat Ioana Bianca</t>
  </si>
  <si>
    <t>Scrofan Catalin</t>
  </si>
  <si>
    <t>Serban Tir</t>
  </si>
  <si>
    <t>Sergiu Robu</t>
  </si>
  <si>
    <t>Stefan Adrian Pomarac</t>
  </si>
  <si>
    <t>Stefan Lihaciu</t>
  </si>
  <si>
    <t>Stefan Tibi</t>
  </si>
  <si>
    <t>Steven White</t>
  </si>
  <si>
    <t>Tala Lucian</t>
  </si>
  <si>
    <t>Teodor Petrut</t>
  </si>
  <si>
    <t>Teodora Nadrag</t>
  </si>
  <si>
    <t>Tudor Cristian</t>
  </si>
  <si>
    <t>Vali Echipmont</t>
  </si>
  <si>
    <t>Vali Munteanu</t>
  </si>
  <si>
    <t>Varga Csaba</t>
  </si>
  <si>
    <t>Vasile Ramona</t>
  </si>
  <si>
    <t>Vesa Marek</t>
  </si>
  <si>
    <t>Vladea Rachieru</t>
  </si>
  <si>
    <t>Daniel Mitrofan</t>
  </si>
  <si>
    <t>Dumitrel Ghiba</t>
  </si>
  <si>
    <t>Ali-Eduard Munteanu</t>
  </si>
  <si>
    <t>Andrei Andrada</t>
  </si>
  <si>
    <t>Ionut Stefan Ionut</t>
  </si>
  <si>
    <t>Siriteanu Bogdan</t>
  </si>
  <si>
    <t>Victor Andrei</t>
  </si>
  <si>
    <t>Ecaterina Irina Manole</t>
  </si>
  <si>
    <t>Cristian Micu</t>
  </si>
  <si>
    <t>Costi Chirila</t>
  </si>
  <si>
    <t>Loredana Schuster</t>
  </si>
  <si>
    <t>Horia Haizea</t>
  </si>
  <si>
    <t>Dana Nicolae</t>
  </si>
  <si>
    <t>Jelenschi Liviu</t>
  </si>
  <si>
    <t>Elena Gabriela Guta</t>
  </si>
  <si>
    <t>Marian Costache</t>
  </si>
  <si>
    <t>Bee Bee</t>
  </si>
  <si>
    <t>Mihai Nistor</t>
  </si>
  <si>
    <t>Eduard Scarlatescu</t>
  </si>
  <si>
    <t>Alin Bogdan</t>
  </si>
  <si>
    <t>Andu Trk</t>
  </si>
  <si>
    <t>Ioana Taranu</t>
  </si>
  <si>
    <t>Chris MC</t>
  </si>
  <si>
    <t>Simona Ionescu</t>
  </si>
  <si>
    <t>Sorin Popa</t>
  </si>
  <si>
    <t>Elena Marin</t>
  </si>
  <si>
    <t>Jojea Agnes-Mimi</t>
  </si>
  <si>
    <t>Laura Andries</t>
  </si>
  <si>
    <t>Popescu Valentina Alexandra</t>
  </si>
  <si>
    <t>Daniel Draghici</t>
  </si>
  <si>
    <t>Sorin Pirvu</t>
  </si>
  <si>
    <t>Liviu Bucurescu</t>
  </si>
  <si>
    <t>Victor Bratu</t>
  </si>
  <si>
    <t>Cristian Iosep</t>
  </si>
  <si>
    <t>Bursuc Adrian</t>
  </si>
  <si>
    <t>Haiduc Marius</t>
  </si>
  <si>
    <t>Ozan Serpedin</t>
  </si>
  <si>
    <t>Gabriel Copandean</t>
  </si>
  <si>
    <t>Lucian Andrei Arghiri</t>
  </si>
  <si>
    <t>M/F</t>
  </si>
  <si>
    <t>Moving time</t>
  </si>
  <si>
    <t>Timp</t>
  </si>
  <si>
    <t>Elevatie</t>
  </si>
  <si>
    <t>Pct distanta</t>
  </si>
  <si>
    <t>Pct viteza</t>
  </si>
  <si>
    <t>Pct prezentare</t>
  </si>
  <si>
    <t>Bonus elevatie</t>
  </si>
  <si>
    <t>Bonus distanta</t>
  </si>
  <si>
    <t>Bonus viteza</t>
  </si>
  <si>
    <t>TOTAL ETAPA</t>
  </si>
  <si>
    <t>Contestatie</t>
  </si>
  <si>
    <t>Alergare in concurs?</t>
  </si>
  <si>
    <t>Count Tip</t>
  </si>
  <si>
    <t>Check single entry</t>
  </si>
  <si>
    <t>Bonus final viteza</t>
  </si>
  <si>
    <t>Link puncte prezentare</t>
  </si>
  <si>
    <t>https://www.facebook.com/groups/657276174438565/permalink/2516503771849120/</t>
  </si>
  <si>
    <t>Loc</t>
  </si>
  <si>
    <t>TOTAL</t>
  </si>
  <si>
    <t>New</t>
  </si>
  <si>
    <t>Etape viteza</t>
  </si>
  <si>
    <t>Echipe</t>
  </si>
  <si>
    <t>Count of Etapa</t>
  </si>
  <si>
    <t>Inclinatie medie</t>
  </si>
  <si>
    <t>Medie</t>
  </si>
  <si>
    <t>Check participanti</t>
  </si>
  <si>
    <t>Check clasamengt general</t>
  </si>
  <si>
    <t>Check open</t>
  </si>
  <si>
    <t>Check Cataratori</t>
  </si>
  <si>
    <t>Check Vitezisti</t>
  </si>
  <si>
    <t>Check Povestitori</t>
  </si>
  <si>
    <t>Magda Neagu</t>
  </si>
  <si>
    <t>CLASAMENT ECHIPE</t>
  </si>
  <si>
    <t>Poștaru Andrei</t>
  </si>
  <si>
    <t>Razvan Rusu</t>
  </si>
  <si>
    <t>Extragere:</t>
  </si>
  <si>
    <t>Mihai Tomescu</t>
  </si>
  <si>
    <t>Gabriel Krafcic</t>
  </si>
  <si>
    <t>Andreea Cohut</t>
  </si>
  <si>
    <t>Eficienta distanta</t>
  </si>
  <si>
    <t>Sezon 19</t>
  </si>
  <si>
    <t>jan - apr 2024</t>
  </si>
  <si>
    <t>Sezon 20</t>
  </si>
  <si>
    <t>Viorel Capatina</t>
  </si>
  <si>
    <t>Cristina Gabriela</t>
  </si>
  <si>
    <t>Anca Vlad</t>
  </si>
  <si>
    <t>Adela Avram</t>
  </si>
  <si>
    <t>Daniel Ndc</t>
  </si>
  <si>
    <t>Adrian Blaj</t>
  </si>
  <si>
    <t>Alin Anastasoaie</t>
  </si>
  <si>
    <t>Vasile Berea</t>
  </si>
  <si>
    <t>Adrian Gheorghe</t>
  </si>
  <si>
    <t>Total</t>
  </si>
  <si>
    <t>- D+ 200 - 500m&gt; minim 7:00/8:00 pe mie (M/F)</t>
  </si>
  <si>
    <t>- D+ 500 - 750m&gt;minim 8:00/9:00 pe mie (M/F)</t>
  </si>
  <si>
    <t>- D+ 750 - 1000m&gt;minim 9:30/10:30 pe mie (M/F)</t>
  </si>
  <si>
    <t>- D+ 1000-1500m&gt;minim 11:00/12:00 pe mie(M/F)</t>
  </si>
  <si>
    <t>- D+ 1500 - 2000m&gt;minim 13:00/14:00 pe mie (M/F)</t>
  </si>
  <si>
    <t>- D+2000- 3000m&gt;minim 15:00/16:00 pe mie (M/F)</t>
  </si>
  <si>
    <t>- peste D+3000m&gt; minim 17:00/18:00 pe mie (M/F)</t>
  </si>
  <si>
    <r>
      <t xml:space="preserve">6. Se accepta </t>
    </r>
    <r>
      <rPr>
        <sz val="9"/>
        <color rgb="FFFF0000"/>
        <rFont val="Calibri"/>
        <family val="2"/>
        <scheme val="minor"/>
      </rPr>
      <t>orice aplicatie , doar sa fie publica si tip run/alergare (fara drumetii)</t>
    </r>
    <r>
      <rPr>
        <sz val="9"/>
        <rFont val="Calibri"/>
        <family val="2"/>
        <scheme val="minor"/>
      </rPr>
      <t xml:space="preserve"> si fara print screen, DOAR LINK DIN APLICATIE. 
Se accepta si alergari pe banda, dar nu introduse manual in aplicatie.  Atentie! Incercati sa nu dati block pe facebook celorlalti membri SYR. Riscati sa nu fiti punctat, daca juriul nu vede postarea</t>
    </r>
  </si>
  <si>
    <t>CINE</t>
  </si>
  <si>
    <t>2. Cum se desfasoara? O ETAPA PE SAPTAMANA (alergarea facuta in intervalul luni-duminica) cu cate o singura alergare care puncteaza la categoriile distanta, viteza si prezentare (vezi mai jos baremul) plus eventuale bonusuri.</t>
  </si>
  <si>
    <t xml:space="preserve">1. Poate participa oricine, membru al grupului Share your run. </t>
  </si>
  <si>
    <t>4b. Prin debutant se intelege orice concurent care nu a participat in sezonul anterior sau care a participat in sezonul anterior si nu a postat in prima etapa a S21.</t>
  </si>
  <si>
    <t>CE</t>
  </si>
  <si>
    <t>3. Te inscrie ORICAND si participa la cate etape doresti/poti (nu eliminam pe motiv de absente), prin simpla postare a unui link de alergare cu #ligaSYR. De preferat, totusi, sa se anunte participarea.</t>
  </si>
  <si>
    <r>
      <t>5. Fiecare concurent va face</t>
    </r>
    <r>
      <rPr>
        <sz val="9"/>
        <color rgb="FFFF0000"/>
        <rFont val="Calibri"/>
        <family val="2"/>
        <scheme val="minor"/>
      </rPr>
      <t xml:space="preserve"> postare direct pe grup (FARA DISTRIBUIRE DE PE PROFILUL PERSONAL/PAGINGI/GRUPURI etc) </t>
    </r>
    <r>
      <rPr>
        <sz val="9"/>
        <rFont val="Calibri"/>
        <family val="2"/>
        <scheme val="minor"/>
      </rPr>
      <t>alergarea din saptamana respectiva, obligatoriu cu hastag #ligaSYR si eventual #viteza/#distanta/#prezentare daca doreste si o prezentare la latitudinea fiecaruia (poze, filmulete, descriere, ceva amuzant etc). 
IN CAZ DE LIPSA HASTAG, NU SE VA PUNCTA!!!. Daca ai mai multe alergari cu #ligaSYR, o luam doar pe prima. La capitolul prezentare se va pune mare pret pe originalitate.</t>
    </r>
  </si>
  <si>
    <t>5b. Alergarea poate sa se intinda si in saptamana urmatoare, daca a inceput in saptamana etapei (cel tarziu duminica la 23:59). Pentru ca e posibil sa avem si alergatori de ultramaraton, limita de finalizare a alergarii este lunea de dupa etapa, ora 23:59.</t>
  </si>
  <si>
    <t>6b. Verificati linkul postat pentru ca este posibil sa se stearga o litera si sa nu putem evalua alergarea. De asemenea, verificati distanta alergarii sa se incadreze in limita minima (de ex: daca faceti sincronizare, Strava poate ajusta negativ si puteti cadea sub pragul minim).</t>
  </si>
  <si>
    <t>CUM</t>
  </si>
  <si>
    <t>10. Pentru timp folosim media aritmetica intre moving si elapsed time.</t>
  </si>
  <si>
    <t>15. Trebuie sa ai minim 12 etape prezente pentru a intra la tragerea la sorti pt premiile finale</t>
  </si>
  <si>
    <t>17. Fiecare concurent va avea la dispozitie un numar de 2 posibilitati de a cere revizuirea punctajului primit, fie ca vorbim de calculul pe elevatie, dar si punctaj la prezentare etc. Abaterile / greselile de jurizare evidente care se vad si pe track-ul de alergare (i.e. distanta, timp, elevatie etc.) vor fi corectate automat, de indata ce sunt sesizate, cel tarziu la publicarea rezultatelor din etapa urmatoare. Revizuirea contestatiei se va face de 3 membri din staff. Foarte important: contestatia se poate face doar in nume propriu.</t>
  </si>
  <si>
    <t>9. Pentru ultramaraton (minim 100 km), se pot posta 2 sau mai multe linkuri pe care de adunam, cu pauzele dintre ele adaugate la elapsed.</t>
  </si>
  <si>
    <t xml:space="preserve">11. Alternativ, vor fi etape in care ponderea mai mare va fi pe Viteza/Distanta/Prezentare. Fiecare participant mentioneaza la ce vrea sa puncteze in fiecare etapa (viteza, prezentare sau distanta) si va conta conform baremului cu 50% la categoria respectiva, cealelalte avand 25%. Daca nu se mentioneaza, se va puncta conform programului standard. Dupa epuizarea a 5 etape dintr-o anumita categorie, se va alege random din cele ramase, pana epuizam </t>
  </si>
  <si>
    <t>12. Pentru a puncta la viteză, trebuie să alergi minim 2,5 km la fete/ 3 km la baieti. Daca esti sub aceste limite, vei primi 0 la punctajul de viteza, dar poti lua in continuare punctele meritate la bonus (vezi mai jos).</t>
  </si>
  <si>
    <t>13. Se ofera bonusuri de elevatie, viteza, distanta si varsta (vedeti mai jos), ca EXCEPTIE la punctajele pentru distanta si viteza obisnuite</t>
  </si>
  <si>
    <t>18. Cum se face departajarea, in caz de egalitate de puncte la final? Distanta mai mare alergata, in cursul sezonului</t>
  </si>
  <si>
    <t>BAREM</t>
  </si>
  <si>
    <t xml:space="preserve">4. Concurentii sunt impartiti pe sistemul diviziilor, clasamentul compunandu-se din serii de cate 20 de participanti, denumite in ordine Gold, Silver si Bronze. Pentru S21 se vor aloca pe divizii dupa etapa 1 in functie de clasamentul din S20 si de participarea la prima etapa a S21. Debutantii intra intotdeauna in ultima divizie. Pentru sezoanele urmatoare, diviziille raman aceleasi, cu mentiunea ca primii 5 promoveaza in cea superioara (unde exista), iar ultimii 5 retrogradeaza in cea inferioara (unde exista). Daca va exista o retragere suplimentara, pe langa cei retrogradati, se va oferi celui aflat pe locul 6 in divizia inferioara etc. </t>
  </si>
  <si>
    <t>Undeva in saptamana imediat urmatoare etapei.</t>
  </si>
  <si>
    <t>BONUSURI (ca exceptie la baremul obisnuit, dar in anumite conditii)</t>
  </si>
  <si>
    <r>
      <rPr>
        <b/>
        <sz val="9"/>
        <color rgb="FFFF0000"/>
        <rFont val="Calibri"/>
        <family val="2"/>
        <scheme val="minor"/>
      </rPr>
      <t>ELEVATIE</t>
    </r>
    <r>
      <rPr>
        <sz val="9"/>
        <color rgb="FFFF0000"/>
        <rFont val="Calibri"/>
        <family val="2"/>
        <scheme val="minor"/>
      </rPr>
      <t>: Pentru diferenta de nivel pozitiva (elevation) de 200 m si peste se acorda proportional un nr de puncte egal cu elevatia impartita la 1500 (de exemplu: la o elevatie pozitiva de +300m vei avea 300/1500=0,2 puncte, la +1700m vei avea 1700/1500=1,13 puncte, iar la un +4000m vei avea 4000/1500=2,67 puncte bonus). 
Este necesar un minim de viteza pentru bonusul de elevatie, astfel: 
- D+ 200m&gt; minim 7:00/8:00 pe mie (M/F)
- D+ 500m&gt; minim 8:00/9:00 pe mie (M/F)
- D+ 750m&gt;minim 9:30/10:30 pe mie (M/F)
- D+ 1000m&gt;minim 11:00/12:00 pe mie (M/F)
- D+ 1500m&gt;minim 13:00/14:00 pe mie(M/F)
- D+ 2000m&gt;minim 15:00/16:00 pe mie (M/F)
- peste D+3000m&gt; minim 17:00/18:00 pe mie (M/F)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</si>
  <si>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mai - aug 2024</t>
  </si>
  <si>
    <t>BONUS DIST***</t>
  </si>
  <si>
    <t>Elapsed time</t>
  </si>
  <si>
    <t>Divizia</t>
  </si>
  <si>
    <t>Viteza minima pt bonus dist BAIETI</t>
  </si>
  <si>
    <t>Distanta&gt;&gt;&gt;</t>
  </si>
  <si>
    <t>21.1-30.00</t>
  </si>
  <si>
    <t>30.01-40.00</t>
  </si>
  <si>
    <t>40.01-50.00</t>
  </si>
  <si>
    <t>50.01-60.00</t>
  </si>
  <si>
    <t>60.01-70.00</t>
  </si>
  <si>
    <t>70.01-80.00</t>
  </si>
  <si>
    <t>80.01-90.00</t>
  </si>
  <si>
    <t>90.01-100.00</t>
  </si>
  <si>
    <t>100.01-120.00</t>
  </si>
  <si>
    <t>120.01-140.00</t>
  </si>
  <si>
    <r>
      <t>140.01-</t>
    </r>
    <r>
      <rPr>
        <sz val="9"/>
        <color theme="1"/>
        <rFont val="Calibri"/>
        <family val="2"/>
      </rPr>
      <t>∞</t>
    </r>
  </si>
  <si>
    <t xml:space="preserve">Elevatie </t>
  </si>
  <si>
    <t>0-200</t>
  </si>
  <si>
    <t>201-400</t>
  </si>
  <si>
    <t>401-600</t>
  </si>
  <si>
    <t>601-800</t>
  </si>
  <si>
    <t>801-1000</t>
  </si>
  <si>
    <t>1001-1200</t>
  </si>
  <si>
    <t>1201-1400</t>
  </si>
  <si>
    <t>1401-1600</t>
  </si>
  <si>
    <t>1601-1800</t>
  </si>
  <si>
    <t>1801-2000</t>
  </si>
  <si>
    <t>2001-2400</t>
  </si>
  <si>
    <t>2401-2800</t>
  </si>
  <si>
    <t>n/a</t>
  </si>
  <si>
    <t>2801-3200</t>
  </si>
  <si>
    <t>3201-3600</t>
  </si>
  <si>
    <t>3601-4000</t>
  </si>
  <si>
    <t>4001-5000</t>
  </si>
  <si>
    <t>5001-6000</t>
  </si>
  <si>
    <t>6001-7000</t>
  </si>
  <si>
    <t>7001-8000</t>
  </si>
  <si>
    <t>8001-9000</t>
  </si>
  <si>
    <t>9001-10000</t>
  </si>
  <si>
    <t>Viteza minima pt bonus dist FETE</t>
  </si>
  <si>
    <r>
      <rPr>
        <b/>
        <sz val="9"/>
        <color rgb="FFFF0000"/>
        <rFont val="Calibri"/>
        <family val="2"/>
        <scheme val="minor"/>
      </rPr>
      <t>DISTANTA</t>
    </r>
    <r>
      <rPr>
        <sz val="9"/>
        <color rgb="FFFF0000"/>
        <rFont val="Calibri"/>
        <family val="2"/>
        <scheme val="minor"/>
      </rPr>
      <t xml:space="preserve">: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este conditionat totusi de o viteza minima, conform unei matrici. Principiul este ca pentru o anumita distanta si elevatie trebuie respectata o viteza minima ca sa iei bonusul de distanta. De exemplu: un baiat care alearga 50km cu o elevatie de +2000, trebuie sa aiba o viteza minima de 14:00 pentru a lua bonus la distanta. Mai multe detalii in sheet Barem
</t>
    </r>
  </si>
  <si>
    <t>4c. Aditional se vor face clasamente pentru cei mai buni cataratori, vitezisti si prezentatori, care vor include concurentii din toate diviziile la un loc. Momentan, nu vom mai face clasamente F/M.</t>
  </si>
  <si>
    <t>Mentiuni: in cazul in care exista neconcordante intre sheetul "Regulament S21" si "Barem", are prioritate sheetul "Barem" si vom updata imediat si descrierea.</t>
  </si>
  <si>
    <t>De asemenea, daca apar situatii neacoperite de regulament, staff-ul SYR se va reuni si stabili cum se va proceda.</t>
  </si>
  <si>
    <t>Rombat Trail Run</t>
  </si>
  <si>
    <t>Ionut Petcu</t>
  </si>
  <si>
    <t>Bronze</t>
  </si>
  <si>
    <t>Dorin Silviu</t>
  </si>
  <si>
    <t>Florin-Cristian Vrinceanu</t>
  </si>
  <si>
    <t>Tase Run</t>
  </si>
  <si>
    <t>Silviu Dobre</t>
  </si>
  <si>
    <t>Running Festival Czikszereda</t>
  </si>
  <si>
    <t>Alexandru Caplea</t>
  </si>
  <si>
    <t>Andreea Badica</t>
  </si>
  <si>
    <t>Crosul Exploratorilor</t>
  </si>
  <si>
    <t>Fimo Iri</t>
  </si>
  <si>
    <t>Alexandru Paduraru</t>
  </si>
  <si>
    <t>Ioana Morovan</t>
  </si>
  <si>
    <t>Gold</t>
  </si>
  <si>
    <t>Silver</t>
  </si>
  <si>
    <t>Autism 24h</t>
  </si>
  <si>
    <t>Festivalul Sporturilor Greenfield</t>
  </si>
  <si>
    <t>F/M</t>
  </si>
  <si>
    <t>Nr etape</t>
  </si>
  <si>
    <t>Badic Ionut</t>
  </si>
  <si>
    <t>Crosul Arenelor</t>
  </si>
  <si>
    <t>Ladies Run</t>
  </si>
  <si>
    <t>Brașov Running Festival</t>
  </si>
  <si>
    <t>OMU marathon</t>
  </si>
  <si>
    <t>S</t>
  </si>
  <si>
    <t>3:13;00</t>
  </si>
  <si>
    <t>Crosul Loteriei</t>
  </si>
  <si>
    <t>Omu Marathon</t>
  </si>
  <si>
    <t>Alexandru Cuza</t>
  </si>
  <si>
    <t>Recunoastere trasee Cernica by SYR</t>
  </si>
  <si>
    <t>Maraton Piatra Craiului</t>
  </si>
  <si>
    <t>Bimbo Global Race Romania</t>
  </si>
  <si>
    <t>Andrei-Theodor Ghioarca</t>
  </si>
  <si>
    <t>Julian Alps</t>
  </si>
  <si>
    <t>Crosul BeActive</t>
  </si>
  <si>
    <t>Alba Iulia City Race</t>
  </si>
  <si>
    <t>Berlin Marathon</t>
  </si>
  <si>
    <t>Alexandra Surubaru</t>
  </si>
  <si>
    <t>Semimaraton Calarasi</t>
  </si>
  <si>
    <t>Sun Challenge</t>
  </si>
  <si>
    <t>Crosul Regina Maria</t>
  </si>
  <si>
    <t>Semimaraton Bacau</t>
  </si>
  <si>
    <t>Hateg Royal Race</t>
  </si>
  <si>
    <t>Brasov Marathon Night Challenge</t>
  </si>
  <si>
    <t>Free Spirit Run Giurgiu - Ruse</t>
  </si>
  <si>
    <t>Stafeta veteranilor</t>
  </si>
  <si>
    <t>Wipro Run</t>
  </si>
  <si>
    <t>Sezon 21</t>
  </si>
  <si>
    <t>sep - dec 2024</t>
  </si>
  <si>
    <t>Duathlon Challenge</t>
  </si>
  <si>
    <t>Bucharest Marathon</t>
  </si>
  <si>
    <t>Crosul Militar "Cupa 25 oct</t>
  </si>
  <si>
    <t>Budapest Marathon</t>
  </si>
  <si>
    <t>Semimaraton Porolissum</t>
  </si>
  <si>
    <t>Hercules Marathon</t>
  </si>
  <si>
    <t>Semimaraton Curtea Domneasca</t>
  </si>
  <si>
    <t>Azuga Trail Race</t>
  </si>
  <si>
    <t>Ioana Dimidov</t>
  </si>
  <si>
    <t>Ziua luptătorului antitero SRI</t>
  </si>
  <si>
    <t>Wizzair Rome Half Marathon</t>
  </si>
  <si>
    <t>Participanti</t>
  </si>
  <si>
    <t>Competitie</t>
  </si>
  <si>
    <t>Stafeta Invictus</t>
  </si>
  <si>
    <t>Crosul Marii Negre</t>
  </si>
  <si>
    <t>Illy Veronica</t>
  </si>
  <si>
    <t>Run IOR</t>
  </si>
  <si>
    <t>Timisoara City Marathon</t>
  </si>
  <si>
    <t>Maratonul Montan Rafael</t>
  </si>
  <si>
    <t>Maraton Montan Rafael</t>
  </si>
  <si>
    <t>Alergand la padure</t>
  </si>
  <si>
    <t>Baneasa Forest Run</t>
  </si>
  <si>
    <t>Istanbul Marathon</t>
  </si>
  <si>
    <t>Istrita Xscape</t>
  </si>
  <si>
    <t>Subcarpati Trail Run by Night</t>
  </si>
  <si>
    <t>Subcarpati Night Run</t>
  </si>
  <si>
    <t>Illy Veronica2</t>
  </si>
  <si>
    <t>Cros Polisport</t>
  </si>
  <si>
    <t>Cernica Running Trails</t>
  </si>
  <si>
    <t>Duatlonul Regal Invictus</t>
  </si>
  <si>
    <t>Teodora Ana</t>
  </si>
  <si>
    <t xml:space="preserve"> 1:44:08</t>
  </si>
  <si>
    <t xml:space="preserve">Maraton 1 Decembrie </t>
  </si>
  <si>
    <t>Cluj EcoTrail</t>
  </si>
  <si>
    <t>Valencia Marathon</t>
  </si>
  <si>
    <t>São Silvestre Vila Real de Santo António</t>
  </si>
  <si>
    <t>Semimaraton "Pe Arges in Jos" 2024</t>
  </si>
  <si>
    <t>321 Tura de vis</t>
  </si>
  <si>
    <t>Santa Cross 2024</t>
  </si>
  <si>
    <t>Winter 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</si>
</sst>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 numFmtId="171" formatCode="0;[Red]0"/>
    <numFmt numFmtId="172" formatCode="[$-409]d\-mmm\-yy"/>
  </numFmts>
  <fonts count="28"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sz val="8"/>
      <name val="Calibri"/>
      <family val="2"/>
      <scheme val="minor"/>
    </font>
    <font>
      <b/>
      <sz val="10"/>
      <name val="Calibri"/>
      <family val="2"/>
      <scheme val="minor"/>
    </font>
    <font>
      <u/>
      <sz val="11"/>
      <color theme="10"/>
      <name val="Calibri"/>
      <family val="2"/>
      <scheme val="minor"/>
    </font>
    <font>
      <b/>
      <sz val="9"/>
      <color rgb="FFFF0000"/>
      <name val="Calibri"/>
      <family val="2"/>
      <scheme val="minor"/>
    </font>
    <font>
      <u/>
      <sz val="9"/>
      <color theme="10"/>
      <name val="Calibri"/>
      <family val="2"/>
      <scheme val="minor"/>
    </font>
    <font>
      <sz val="9"/>
      <color theme="1"/>
      <name val="Calibri"/>
      <family val="2"/>
    </font>
    <font>
      <sz val="9"/>
      <name val="Calibri"/>
      <family val="2"/>
    </font>
    <font>
      <b/>
      <sz val="9"/>
      <color rgb="FF00B050"/>
      <name val="Calibri"/>
      <family val="2"/>
      <scheme val="minor"/>
    </font>
    <font>
      <sz val="9"/>
      <color rgb="FF00B050"/>
      <name val="Calibri"/>
      <family val="2"/>
      <scheme val="minor"/>
    </font>
  </fonts>
  <fills count="16">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rgb="FF0070C0"/>
        <bgColor rgb="FF0070C0"/>
      </patternFill>
    </fill>
  </fills>
  <borders count="1">
    <border>
      <left/>
      <right/>
      <top/>
      <bottom/>
      <diagonal/>
    </border>
  </borders>
  <cellStyleXfs count="6">
    <xf numFmtId="169"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169" fontId="21" fillId="0" borderId="0" applyNumberFormat="0" applyFill="0" applyBorder="0" applyAlignment="0" applyProtection="0"/>
    <xf numFmtId="0" fontId="9" fillId="0" borderId="0"/>
  </cellStyleXfs>
  <cellXfs count="197">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5" fontId="1" fillId="0" borderId="0" xfId="0" applyNumberFormat="1" applyFont="1"/>
    <xf numFmtId="169" fontId="4" fillId="0" borderId="0" xfId="0" applyFont="1"/>
    <xf numFmtId="169" fontId="5" fillId="0" borderId="0" xfId="0" applyFont="1" applyAlignment="1">
      <alignment wrapText="1"/>
    </xf>
    <xf numFmtId="169" fontId="6" fillId="0" borderId="0" xfId="0" applyFont="1"/>
    <xf numFmtId="169" fontId="5" fillId="2" borderId="0" xfId="0" applyFont="1" applyFill="1" applyAlignment="1">
      <alignment wrapText="1"/>
    </xf>
    <xf numFmtId="169"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0" fillId="0" borderId="0" xfId="0" applyFont="1" applyAlignment="1">
      <alignment vertical="center"/>
    </xf>
    <xf numFmtId="169" fontId="2" fillId="0" borderId="0" xfId="0" applyFont="1" applyAlignment="1">
      <alignment horizontal="left" wrapText="1"/>
    </xf>
    <xf numFmtId="169" fontId="7" fillId="6" borderId="0" xfId="0" applyFont="1" applyFill="1" applyAlignment="1">
      <alignment horizontal="center"/>
    </xf>
    <xf numFmtId="168" fontId="7" fillId="6" borderId="0" xfId="0" applyNumberFormat="1" applyFont="1" applyFill="1" applyAlignment="1">
      <alignment horizontal="center"/>
    </xf>
    <xf numFmtId="169" fontId="7" fillId="7" borderId="0" xfId="0" applyFont="1" applyFill="1" applyAlignment="1">
      <alignment horizontal="center"/>
    </xf>
    <xf numFmtId="2" fontId="8" fillId="7" borderId="0" xfId="0" applyNumberFormat="1" applyFont="1" applyFill="1" applyAlignment="1">
      <alignment horizontal="center"/>
    </xf>
    <xf numFmtId="169" fontId="5" fillId="0" borderId="0" xfId="0" applyFont="1"/>
    <xf numFmtId="1" fontId="7" fillId="6" borderId="0" xfId="0" applyNumberFormat="1" applyFont="1" applyFill="1" applyAlignment="1">
      <alignment horizontal="left" vertical="top"/>
    </xf>
    <xf numFmtId="2" fontId="1" fillId="0" borderId="0" xfId="0" applyNumberFormat="1" applyFont="1"/>
    <xf numFmtId="169" fontId="13" fillId="8" borderId="0" xfId="0" applyFont="1" applyFill="1" applyAlignment="1">
      <alignment wrapText="1"/>
    </xf>
    <xf numFmtId="164" fontId="3" fillId="0" borderId="0" xfId="1" applyFont="1" applyFill="1" applyBorder="1" applyAlignment="1">
      <alignment horizontal="right" wrapText="1"/>
    </xf>
    <xf numFmtId="169" fontId="8" fillId="0" borderId="0" xfId="0" applyFont="1"/>
    <xf numFmtId="164" fontId="8" fillId="0" borderId="0" xfId="1" applyFont="1"/>
    <xf numFmtId="169" fontId="7" fillId="0" borderId="0" xfId="0" applyFont="1"/>
    <xf numFmtId="164" fontId="7" fillId="0" borderId="0" xfId="1" applyFont="1"/>
    <xf numFmtId="169" fontId="7" fillId="0" borderId="0" xfId="0" applyFont="1" applyAlignment="1">
      <alignment horizontal="right"/>
    </xf>
    <xf numFmtId="169" fontId="11" fillId="0" borderId="0" xfId="0" applyFont="1"/>
    <xf numFmtId="164" fontId="11" fillId="0" borderId="0" xfId="0" applyNumberFormat="1" applyFont="1"/>
    <xf numFmtId="169" fontId="15" fillId="0" borderId="0" xfId="0" applyFont="1"/>
    <xf numFmtId="169"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69" fontId="11" fillId="0" borderId="0" xfId="0" quotePrefix="1" applyFont="1"/>
    <xf numFmtId="169" fontId="10" fillId="0" borderId="0" xfId="0" applyFont="1"/>
    <xf numFmtId="169" fontId="11" fillId="9" borderId="0" xfId="0" applyFont="1" applyFill="1"/>
    <xf numFmtId="169" fontId="14" fillId="10" borderId="0" xfId="0" applyFont="1" applyFill="1" applyAlignment="1">
      <alignment horizontal="right" wrapText="1"/>
    </xf>
    <xf numFmtId="169" fontId="10" fillId="4" borderId="0" xfId="0" applyFont="1" applyFill="1" applyAlignment="1">
      <alignment wrapText="1"/>
    </xf>
    <xf numFmtId="169" fontId="10" fillId="0" borderId="0" xfId="0" applyFont="1" applyAlignment="1">
      <alignment wrapText="1"/>
    </xf>
    <xf numFmtId="169"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7" fontId="8" fillId="7" borderId="0" xfId="1" applyNumberFormat="1" applyFont="1" applyFill="1" applyBorder="1" applyAlignment="1">
      <alignment horizontal="center"/>
    </xf>
    <xf numFmtId="21" fontId="10" fillId="0" borderId="0" xfId="0" applyNumberFormat="1" applyFont="1" applyAlignment="1">
      <alignment horizontal="right" wrapText="1"/>
    </xf>
    <xf numFmtId="169" fontId="0" fillId="9" borderId="0" xfId="0" applyFill="1"/>
    <xf numFmtId="1" fontId="14" fillId="10" borderId="0" xfId="0" applyNumberFormat="1" applyFont="1" applyFill="1" applyAlignment="1">
      <alignment horizontal="right" wrapText="1"/>
    </xf>
    <xf numFmtId="1" fontId="1" fillId="0" borderId="0" xfId="0" applyNumberFormat="1" applyFont="1"/>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10" fillId="0" borderId="0" xfId="1" applyFont="1" applyFill="1"/>
    <xf numFmtId="1" fontId="11" fillId="0" borderId="0" xfId="0" applyNumberFormat="1" applyFont="1" applyAlignment="1">
      <alignment horizontal="right"/>
    </xf>
    <xf numFmtId="169" fontId="16" fillId="0" borderId="0" xfId="0" applyFont="1"/>
    <xf numFmtId="167" fontId="6"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0" fillId="0" borderId="0" xfId="0" applyNumberFormat="1" applyFont="1"/>
    <xf numFmtId="0" fontId="11" fillId="0" borderId="0" xfId="0" applyNumberFormat="1" applyFont="1"/>
    <xf numFmtId="0" fontId="10" fillId="9" borderId="0" xfId="0" applyNumberFormat="1" applyFont="1" applyFill="1"/>
    <xf numFmtId="0" fontId="6" fillId="0" borderId="0" xfId="0" applyNumberFormat="1" applyFont="1"/>
    <xf numFmtId="164" fontId="4" fillId="0" borderId="0" xfId="1" applyFont="1"/>
    <xf numFmtId="164" fontId="0" fillId="0" borderId="0" xfId="1" applyFont="1"/>
    <xf numFmtId="167" fontId="1" fillId="0" borderId="0" xfId="1" applyNumberFormat="1" applyFont="1" applyFill="1" applyBorder="1"/>
    <xf numFmtId="167" fontId="1" fillId="0" borderId="0" xfId="1" applyNumberFormat="1" applyFont="1" applyFill="1"/>
    <xf numFmtId="169" fontId="1" fillId="0" borderId="0" xfId="0" quotePrefix="1" applyFont="1"/>
    <xf numFmtId="169" fontId="16" fillId="9" borderId="0" xfId="0" applyFont="1" applyFill="1" applyAlignment="1">
      <alignment horizontal="right" wrapText="1"/>
    </xf>
    <xf numFmtId="169" fontId="10" fillId="9" borderId="0" xfId="0" applyFont="1" applyFill="1"/>
    <xf numFmtId="164" fontId="16" fillId="0" borderId="0" xfId="1" applyFont="1" applyFill="1"/>
    <xf numFmtId="1" fontId="18" fillId="9" borderId="0" xfId="0" applyNumberFormat="1" applyFont="1" applyFill="1"/>
    <xf numFmtId="169" fontId="18" fillId="9" borderId="0" xfId="0" applyFont="1" applyFill="1"/>
    <xf numFmtId="10" fontId="1" fillId="0" borderId="0" xfId="3" applyNumberFormat="1" applyFont="1" applyFill="1"/>
    <xf numFmtId="169" fontId="10" fillId="13" borderId="0" xfId="0" applyFont="1" applyFill="1"/>
    <xf numFmtId="164" fontId="10" fillId="13" borderId="0" xfId="1" applyFont="1" applyFill="1"/>
    <xf numFmtId="164" fontId="16" fillId="13" borderId="0" xfId="1" applyFont="1" applyFill="1"/>
    <xf numFmtId="166" fontId="1" fillId="0" borderId="0" xfId="1" applyNumberFormat="1" applyFont="1"/>
    <xf numFmtId="169" fontId="0" fillId="0" borderId="0" xfId="0" pivotButton="1"/>
    <xf numFmtId="169" fontId="20" fillId="7" borderId="0" xfId="0" applyFont="1" applyFill="1" applyAlignment="1">
      <alignment horizontal="center"/>
    </xf>
    <xf numFmtId="0" fontId="1" fillId="0" borderId="0" xfId="0" applyNumberFormat="1" applyFont="1"/>
    <xf numFmtId="167" fontId="1" fillId="0" borderId="0" xfId="1" applyNumberFormat="1" applyFont="1" applyFill="1" applyAlignment="1">
      <alignment horizontal="right" wrapText="1"/>
    </xf>
    <xf numFmtId="164" fontId="7" fillId="7" borderId="0" xfId="1" applyFont="1" applyFill="1" applyAlignment="1">
      <alignment horizontal="center"/>
    </xf>
    <xf numFmtId="164" fontId="1" fillId="6" borderId="0" xfId="1" applyFont="1" applyFill="1"/>
    <xf numFmtId="169" fontId="0" fillId="0" borderId="0" xfId="0" applyAlignment="1">
      <alignment horizontal="left"/>
    </xf>
    <xf numFmtId="169" fontId="11" fillId="0" borderId="0" xfId="0" applyFont="1" applyAlignment="1">
      <alignment vertical="center"/>
    </xf>
    <xf numFmtId="169" fontId="17" fillId="0" borderId="0" xfId="0" applyFont="1" applyAlignment="1">
      <alignment vertical="center"/>
    </xf>
    <xf numFmtId="169" fontId="12" fillId="0" borderId="0" xfId="0" applyFont="1" applyAlignment="1">
      <alignment vertical="center"/>
    </xf>
    <xf numFmtId="169" fontId="1" fillId="0" borderId="0" xfId="0" quotePrefix="1" applyFont="1" applyAlignment="1">
      <alignment wrapText="1"/>
    </xf>
    <xf numFmtId="167" fontId="1" fillId="0" borderId="0" xfId="1" applyNumberFormat="1" applyFont="1"/>
    <xf numFmtId="9" fontId="3" fillId="14" borderId="0" xfId="0" applyNumberFormat="1" applyFont="1" applyFill="1" applyAlignment="1">
      <alignment horizontal="right" wrapText="1"/>
    </xf>
    <xf numFmtId="9" fontId="1" fillId="0" borderId="0" xfId="3" applyFont="1"/>
    <xf numFmtId="9" fontId="1" fillId="0" borderId="0" xfId="3" applyFont="1" applyAlignment="1">
      <alignment horizontal="left"/>
    </xf>
    <xf numFmtId="164" fontId="5" fillId="6" borderId="0" xfId="1" applyFont="1" applyFill="1"/>
    <xf numFmtId="164" fontId="1" fillId="0" borderId="0" xfId="1" applyFont="1"/>
    <xf numFmtId="171" fontId="0" fillId="0" borderId="0" xfId="0" applyNumberFormat="1"/>
    <xf numFmtId="37" fontId="8" fillId="7" borderId="0" xfId="1" applyNumberFormat="1" applyFont="1" applyFill="1" applyBorder="1" applyAlignment="1">
      <alignment horizontal="center"/>
    </xf>
    <xf numFmtId="169" fontId="3" fillId="11" borderId="0" xfId="0" applyFont="1" applyFill="1" applyAlignment="1">
      <alignment wrapText="1"/>
    </xf>
    <xf numFmtId="21" fontId="3" fillId="11" borderId="0" xfId="0" applyNumberFormat="1" applyFont="1" applyFill="1" applyAlignment="1">
      <alignment horizontal="right" wrapText="1"/>
    </xf>
    <xf numFmtId="168" fontId="3" fillId="11" borderId="0" xfId="0" applyNumberFormat="1" applyFont="1" applyFill="1" applyAlignment="1">
      <alignment horizontal="right" wrapText="1"/>
    </xf>
    <xf numFmtId="169" fontId="10" fillId="11" borderId="0" xfId="0" applyFont="1" applyFill="1" applyAlignment="1">
      <alignment wrapText="1"/>
    </xf>
    <xf numFmtId="21" fontId="10" fillId="11" borderId="0" xfId="0" applyNumberFormat="1" applyFont="1" applyFill="1" applyAlignment="1">
      <alignment horizontal="right" wrapText="1"/>
    </xf>
    <xf numFmtId="168" fontId="10" fillId="11" borderId="0" xfId="0" applyNumberFormat="1" applyFont="1" applyFill="1" applyAlignment="1">
      <alignment horizontal="right" wrapText="1"/>
    </xf>
    <xf numFmtId="2" fontId="3" fillId="11" borderId="0" xfId="0" applyNumberFormat="1" applyFont="1" applyFill="1" applyAlignment="1">
      <alignment horizontal="right" wrapText="1"/>
    </xf>
    <xf numFmtId="169" fontId="10" fillId="12" borderId="0" xfId="0" applyFont="1" applyFill="1" applyAlignment="1">
      <alignment wrapText="1"/>
    </xf>
    <xf numFmtId="21" fontId="10" fillId="12" borderId="0" xfId="0" applyNumberFormat="1" applyFont="1" applyFill="1" applyAlignment="1">
      <alignment horizontal="right" wrapText="1"/>
    </xf>
    <xf numFmtId="168" fontId="10" fillId="12" borderId="0" xfId="0" applyNumberFormat="1" applyFont="1" applyFill="1" applyAlignment="1">
      <alignment horizontal="right" wrapText="1"/>
    </xf>
    <xf numFmtId="169" fontId="3" fillId="12" borderId="0" xfId="0" applyFont="1" applyFill="1" applyAlignment="1">
      <alignment wrapText="1"/>
    </xf>
    <xf numFmtId="21" fontId="3" fillId="12" borderId="0" xfId="0" applyNumberFormat="1" applyFont="1" applyFill="1" applyAlignment="1">
      <alignment horizontal="right" wrapText="1"/>
    </xf>
    <xf numFmtId="168" fontId="3" fillId="12" borderId="0" xfId="0" applyNumberFormat="1" applyFont="1" applyFill="1" applyAlignment="1">
      <alignment horizontal="right" wrapText="1"/>
    </xf>
    <xf numFmtId="2" fontId="3" fillId="12" borderId="0" xfId="0" applyNumberFormat="1" applyFont="1" applyFill="1" applyAlignment="1">
      <alignment horizontal="right" wrapText="1"/>
    </xf>
    <xf numFmtId="170" fontId="1" fillId="12" borderId="0" xfId="1" applyNumberFormat="1" applyFont="1" applyFill="1" applyBorder="1"/>
    <xf numFmtId="169" fontId="16" fillId="0" borderId="0" xfId="0" applyFont="1" applyAlignment="1">
      <alignment vertical="center"/>
    </xf>
    <xf numFmtId="169" fontId="11" fillId="9" borderId="0" xfId="0" applyFont="1" applyFill="1" applyAlignment="1">
      <alignment vertical="center"/>
    </xf>
    <xf numFmtId="169" fontId="23" fillId="0" borderId="0" xfId="4" applyFont="1"/>
    <xf numFmtId="1" fontId="5" fillId="6" borderId="0" xfId="0" applyNumberFormat="1" applyFont="1" applyFill="1" applyAlignment="1">
      <alignment horizontal="center"/>
    </xf>
    <xf numFmtId="169" fontId="5" fillId="6" borderId="0" xfId="0" applyFont="1" applyFill="1" applyAlignment="1">
      <alignment horizontal="center"/>
    </xf>
    <xf numFmtId="1" fontId="5" fillId="6" borderId="0" xfId="0" applyNumberFormat="1" applyFont="1" applyFill="1" applyAlignment="1">
      <alignment horizontal="left" vertical="top"/>
    </xf>
    <xf numFmtId="168" fontId="5" fillId="6" borderId="0" xfId="0" applyNumberFormat="1" applyFont="1" applyFill="1" applyAlignment="1">
      <alignment horizontal="center"/>
    </xf>
    <xf numFmtId="164" fontId="5" fillId="9" borderId="0" xfId="1" applyFont="1" applyFill="1" applyAlignment="1">
      <alignment horizontal="center"/>
    </xf>
    <xf numFmtId="1" fontId="5" fillId="7" borderId="0" xfId="0" applyNumberFormat="1" applyFont="1" applyFill="1" applyAlignment="1">
      <alignment horizontal="center"/>
    </xf>
    <xf numFmtId="169" fontId="5" fillId="7" borderId="0" xfId="0" applyFont="1" applyFill="1" applyAlignment="1">
      <alignment horizontal="center"/>
    </xf>
    <xf numFmtId="2" fontId="1" fillId="7" borderId="0" xfId="0" applyNumberFormat="1" applyFont="1" applyFill="1" applyAlignment="1">
      <alignment horizontal="center"/>
    </xf>
    <xf numFmtId="164" fontId="5" fillId="7" borderId="0" xfId="1" applyFont="1" applyFill="1" applyAlignment="1">
      <alignment horizontal="center"/>
    </xf>
    <xf numFmtId="0" fontId="5" fillId="12" borderId="0" xfId="5" applyFont="1" applyFill="1"/>
    <xf numFmtId="0" fontId="5" fillId="0" borderId="0" xfId="5" applyFont="1"/>
    <xf numFmtId="0" fontId="1" fillId="0" borderId="0" xfId="5" applyFont="1"/>
    <xf numFmtId="0" fontId="9" fillId="0" borderId="0" xfId="5"/>
    <xf numFmtId="20" fontId="1" fillId="0" borderId="0" xfId="5" applyNumberFormat="1" applyFont="1"/>
    <xf numFmtId="20" fontId="10" fillId="0" borderId="0" xfId="5" applyNumberFormat="1" applyFont="1"/>
    <xf numFmtId="0" fontId="10" fillId="0" borderId="0" xfId="5" applyFont="1"/>
    <xf numFmtId="0" fontId="5" fillId="11" borderId="0" xfId="5" applyFont="1" applyFill="1"/>
    <xf numFmtId="20" fontId="1" fillId="9" borderId="0" xfId="5" applyNumberFormat="1" applyFont="1" applyFill="1"/>
    <xf numFmtId="166" fontId="1" fillId="13" borderId="0" xfId="1" applyNumberFormat="1" applyFont="1" applyFill="1" applyBorder="1"/>
    <xf numFmtId="169" fontId="2" fillId="0" borderId="0" xfId="0" applyFont="1" applyAlignment="1">
      <alignment vertical="top" wrapText="1"/>
    </xf>
    <xf numFmtId="169" fontId="14" fillId="10" borderId="0" xfId="0" applyFont="1" applyFill="1" applyAlignment="1">
      <alignment horizontal="left" wrapText="1"/>
    </xf>
    <xf numFmtId="169" fontId="14" fillId="10" borderId="0" xfId="0" applyFont="1" applyFill="1" applyAlignment="1">
      <alignment horizontal="left" vertical="top" wrapText="1"/>
    </xf>
    <xf numFmtId="169" fontId="1" fillId="0" borderId="0" xfId="0" applyFont="1" applyAlignment="1">
      <alignment horizontal="left"/>
    </xf>
    <xf numFmtId="169" fontId="13" fillId="8" borderId="0" xfId="0" applyFont="1" applyFill="1" applyAlignment="1">
      <alignment vertical="top" wrapText="1"/>
    </xf>
    <xf numFmtId="1" fontId="13" fillId="8" borderId="0" xfId="0" applyNumberFormat="1" applyFont="1" applyFill="1" applyAlignment="1">
      <alignment vertical="top" wrapText="1"/>
    </xf>
    <xf numFmtId="169" fontId="13" fillId="8" borderId="0" xfId="0" applyFont="1" applyFill="1" applyAlignment="1">
      <alignment horizontal="center" vertical="top" wrapText="1"/>
    </xf>
    <xf numFmtId="167" fontId="13" fillId="8" borderId="0" xfId="1" applyNumberFormat="1" applyFont="1" applyFill="1" applyBorder="1" applyAlignment="1">
      <alignment vertical="top" wrapText="1"/>
    </xf>
    <xf numFmtId="169" fontId="16" fillId="9" borderId="0" xfId="0" applyFont="1" applyFill="1" applyAlignment="1">
      <alignment horizontal="left" vertical="top" wrapText="1"/>
    </xf>
    <xf numFmtId="166" fontId="2" fillId="0" borderId="0" xfId="1" applyNumberFormat="1" applyFont="1" applyFill="1" applyBorder="1" applyAlignment="1">
      <alignment vertical="top" wrapText="1"/>
    </xf>
    <xf numFmtId="164" fontId="2" fillId="0" borderId="0" xfId="1" applyFont="1" applyBorder="1" applyAlignment="1">
      <alignment horizontal="center" vertical="top" wrapText="1"/>
    </xf>
    <xf numFmtId="169" fontId="13" fillId="8" borderId="0" xfId="0" applyFont="1" applyFill="1" applyAlignment="1">
      <alignment horizontal="left" vertical="top" wrapText="1"/>
    </xf>
    <xf numFmtId="1" fontId="5" fillId="0" borderId="0" xfId="0" applyNumberFormat="1" applyFont="1" applyAlignment="1">
      <alignment vertical="top" wrapText="1"/>
    </xf>
    <xf numFmtId="1" fontId="2" fillId="0" borderId="0" xfId="0" applyNumberFormat="1" applyFont="1" applyAlignment="1">
      <alignment vertical="top" wrapText="1"/>
    </xf>
    <xf numFmtId="169" fontId="1" fillId="0" borderId="0" xfId="0" applyFont="1" applyAlignment="1">
      <alignment vertical="top"/>
    </xf>
    <xf numFmtId="0" fontId="1" fillId="0" borderId="0" xfId="0" applyNumberFormat="1" applyFont="1" applyAlignment="1">
      <alignment vertical="top"/>
    </xf>
    <xf numFmtId="164" fontId="3" fillId="9" borderId="0" xfId="1" applyFont="1" applyFill="1" applyBorder="1" applyAlignment="1">
      <alignment horizontal="right" wrapText="1"/>
    </xf>
    <xf numFmtId="169" fontId="1" fillId="0" borderId="0" xfId="0" applyFont="1" applyAlignment="1">
      <alignment vertical="top" wrapText="1"/>
    </xf>
    <xf numFmtId="172" fontId="25" fillId="15" borderId="0" xfId="0" applyNumberFormat="1" applyFont="1" applyFill="1" applyAlignment="1">
      <alignment horizontal="left" wrapText="1"/>
    </xf>
    <xf numFmtId="169" fontId="16" fillId="0" borderId="0" xfId="0" applyFont="1" applyAlignment="1">
      <alignment horizontal="left" vertical="center" wrapText="1"/>
    </xf>
    <xf numFmtId="169" fontId="16" fillId="0" borderId="0" xfId="0" applyFont="1" applyAlignment="1">
      <alignment horizontal="left" vertical="top" wrapText="1"/>
    </xf>
    <xf numFmtId="1" fontId="22" fillId="7" borderId="0" xfId="0" applyNumberFormat="1" applyFont="1" applyFill="1" applyAlignment="1">
      <alignment horizontal="center"/>
    </xf>
    <xf numFmtId="169" fontId="22" fillId="7" borderId="0" xfId="0" applyFont="1" applyFill="1" applyAlignment="1">
      <alignment horizontal="center"/>
    </xf>
    <xf numFmtId="2" fontId="16" fillId="7" borderId="0" xfId="0" applyNumberFormat="1" applyFont="1" applyFill="1" applyAlignment="1">
      <alignment horizontal="center"/>
    </xf>
    <xf numFmtId="164" fontId="22" fillId="7" borderId="0" xfId="1" applyFont="1" applyFill="1" applyAlignment="1">
      <alignment horizontal="center"/>
    </xf>
    <xf numFmtId="167" fontId="16" fillId="0" borderId="0" xfId="1" applyNumberFormat="1" applyFont="1"/>
    <xf numFmtId="167" fontId="16" fillId="0" borderId="0" xfId="1" applyNumberFormat="1" applyFont="1" applyFill="1"/>
    <xf numFmtId="9" fontId="16" fillId="0" borderId="0" xfId="3" applyFont="1"/>
    <xf numFmtId="1" fontId="26" fillId="7" borderId="0" xfId="0" applyNumberFormat="1" applyFont="1" applyFill="1" applyAlignment="1">
      <alignment horizontal="center"/>
    </xf>
    <xf numFmtId="169" fontId="26" fillId="7" borderId="0" xfId="0" applyFont="1" applyFill="1" applyAlignment="1">
      <alignment horizontal="center"/>
    </xf>
    <xf numFmtId="2" fontId="27" fillId="7" borderId="0" xfId="0" applyNumberFormat="1" applyFont="1" applyFill="1" applyAlignment="1">
      <alignment horizontal="center"/>
    </xf>
    <xf numFmtId="164" fontId="26" fillId="7" borderId="0" xfId="1" applyFont="1" applyFill="1" applyAlignment="1">
      <alignment horizontal="center"/>
    </xf>
    <xf numFmtId="167" fontId="27" fillId="0" borderId="0" xfId="1" applyNumberFormat="1" applyFont="1"/>
    <xf numFmtId="167" fontId="27" fillId="0" borderId="0" xfId="1" applyNumberFormat="1" applyFont="1" applyFill="1"/>
    <xf numFmtId="9" fontId="27" fillId="0" borderId="0" xfId="3" applyFont="1"/>
    <xf numFmtId="169" fontId="27" fillId="0" borderId="0" xfId="0" applyFont="1"/>
  </cellXfs>
  <cellStyles count="6">
    <cellStyle name="Comma" xfId="1" builtinId="3"/>
    <cellStyle name="Comma 2" xfId="2" xr:uid="{00000000-0005-0000-0000-000001000000}"/>
    <cellStyle name="Hyperlink" xfId="4" builtinId="8"/>
    <cellStyle name="Normal" xfId="0" builtinId="0"/>
    <cellStyle name="Normal 2" xfId="5" xr:uid="{95D42C3A-1733-48B2-8303-4DFA5A87B42B}"/>
    <cellStyle name="Percent" xfId="3" builtinId="5"/>
  </cellStyles>
  <dxfs count="13">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ill>
        <patternFill patternType="none">
          <fgColor indexed="64"/>
          <bgColor indexed="65"/>
        </patternFill>
      </fill>
    </dxf>
    <dxf>
      <numFmt numFmtId="171" formatCode="0;[Red]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color auto="1"/>
      </font>
    </dxf>
    <dxf>
      <font>
        <b/>
      </font>
    </dxf>
    <dxf>
      <fill>
        <patternFill patternType="solid">
          <bgColor rgb="FFF49698"/>
        </patternFill>
      </fill>
    </dxf>
    <dxf>
      <numFmt numFmtId="171" formatCode="0;[Red]0"/>
    </dxf>
    <dxf>
      <font>
        <color rgb="FF9C0006"/>
      </font>
      <fill>
        <patternFill>
          <bgColor rgb="FFFFC7CE"/>
        </patternFill>
      </fill>
    </dxf>
  </dxfs>
  <tableStyles count="0" defaultTableStyle="TableStyleMedium2" defaultPivotStyle="PivotStyleLight16"/>
  <colors>
    <mruColors>
      <color rgb="FFFF66CC"/>
      <color rgb="FFF4969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651.413965277781" createdVersion="8" refreshedVersion="8" minRefreshableVersion="3" recordCount="953" xr:uid="{EAD3158B-1A2A-4FB1-9625-3F36363361DD}">
  <cacheSource type="worksheet">
    <worksheetSource ref="A1:AB1048576" sheet="Data"/>
  </cacheSource>
  <cacheFields count="28">
    <cacheField name="Nume" numFmtId="169">
      <sharedItems containsBlank="1" count="102">
        <s v="Adela Avram"/>
        <s v="Marica Cristina"/>
        <s v="Dolores Panait"/>
        <s v="Iulian Bejan"/>
        <s v="Steven White"/>
        <s v="Robert Herman"/>
        <s v="Adriana Ionascu Dinu"/>
        <s v="Catalin Boboc"/>
        <s v="Peter Simona"/>
        <s v="Cornel Neagu"/>
        <s v="Codruta Holban"/>
        <s v="Alin Anastasoaie"/>
        <s v="Marius Bercea"/>
        <s v="Adrian Gheorghe"/>
        <s v="Vasile Berea"/>
        <s v="Andrei Ivanescu"/>
        <s v="Ana-Maria Rusu"/>
        <s v="Ionut Petcu"/>
        <s v="Dorin Silviu"/>
        <s v="Florin-Cristian Vrinceanu"/>
        <s v="Tase Run"/>
        <s v="Florian Nastase"/>
        <s v="Postaru Andrei"/>
        <s v="Silviu Dobre"/>
        <s v="Florin Chirilus"/>
        <s v="Jelenschi Liviu"/>
        <s v="Alexandru Caplea"/>
        <s v="Doina Dorina Casaru"/>
        <s v="Valenky Opris"/>
        <s v="Andreea Badica"/>
        <s v="Vali Echipmont"/>
        <s v="Fimo Iri"/>
        <s v="Alexandru Paduraru"/>
        <s v="Illy Veronica"/>
        <s v="Ionut Bogdan Bledea"/>
        <s v="Alin Belgun"/>
        <s v="Andreea Cohut"/>
        <s v="Nicolae Marian"/>
        <s v="Danciu Alin Stelian"/>
        <s v="Cristina Man"/>
        <s v="Liviu Bucurescu"/>
        <s v="Ifrim Gheorghe"/>
        <s v="Adrian Blaj"/>
        <s v="Laura Andries"/>
        <s v="Andrei Savu"/>
        <s v="Andrei Andrada"/>
        <s v="Corneliu Andresoi"/>
        <s v="Florin Ilinca"/>
        <s v="Catalin Stanescu"/>
        <s v="Sorin Popa"/>
        <s v="Codrin Constantin"/>
        <s v="Bogdan Dranceanu"/>
        <s v="Florian Micu"/>
        <s v="Daniel Draghici"/>
        <s v="Dan Spataru"/>
        <s v="Eduard Scarlatescu"/>
        <s v="Sorin Pirvu"/>
        <s v="Jojea Agnes-Mimi"/>
        <s v="Daniel Ndc"/>
        <s v="Bursuc Adrian"/>
        <s v="Horia Haizea"/>
        <s v="Simona Ionescu"/>
        <s v="Lucian Andrei Arghiri"/>
        <s v="Mariana Ciuraru"/>
        <s v="Silviu Burcea"/>
        <s v="Florin Gheorghita"/>
        <s v="Mirea Gabriel Umberto"/>
        <s v="Bogdan Bogdan"/>
        <s v="Victor Bratu"/>
        <s v="Badic Ionut"/>
        <s v="Ioana Morovan"/>
        <s v="Haiduc Marius"/>
        <s v="Alexandru Cuza"/>
        <s v="Mira Andreea"/>
        <s v="Dana Nicolae"/>
        <s v="Ioana Taranu"/>
        <s v="Andrei-Theodor Ghioarca"/>
        <s v="Cristina Gabriela"/>
        <s v="Alexandra Surubaru"/>
        <s v="Ioana Dimidov"/>
        <s v="Cristea Ionut"/>
        <s v="Teodora Ana"/>
        <m/>
        <s v="Rhoni Panait" u="1"/>
        <s v="Elena Gabriela Guta" u="1"/>
        <s v="Adrian Budaca" u="1"/>
        <s v="Ali-Eduard Munteanu" u="1"/>
        <s v="Amelia Diaconescu" u="1"/>
        <s v="Gurex Best" u="1"/>
        <s v="Mihai Tomescu" u="1"/>
        <s v="Silvia Medinschi" u="1"/>
        <s v="Stainfeld Galia" u="1"/>
        <s v="Teodora Nadrag" u="1"/>
        <s v="Vasi Minzatu" u="1"/>
        <s v="Victor Andrei" u="1"/>
        <s v="Viorel Capatina" u="1"/>
        <s v="Anca Vlad" u="1"/>
        <s v="Bogdan Tala" u="1"/>
        <s v="Gyűjtő Robi" u="1"/>
        <s v="Siriteanu Bogdan" u="1"/>
        <s v="Viorel Tabara" u="1"/>
        <s v="Flo Dum" u="1"/>
      </sharedItems>
    </cacheField>
    <cacheField name="M/F" numFmtId="169">
      <sharedItems containsBlank="1"/>
    </cacheField>
    <cacheField name="Etapa" numFmtId="1">
      <sharedItems containsString="0" containsBlank="1" containsNumber="1" containsInteger="1" minValue="1" maxValue="15"/>
    </cacheField>
    <cacheField name="Distanta" numFmtId="0">
      <sharedItems containsString="0" containsBlank="1" containsNumber="1" minValue="1.63" maxValue="147.35"/>
    </cacheField>
    <cacheField name="Moving time" numFmtId="0">
      <sharedItems containsDate="1" containsBlank="1" containsMixedTypes="1" minDate="1899-12-30T00:06:05" maxDate="1899-12-30T21:38:10"/>
    </cacheField>
    <cacheField name="Elapsed time" numFmtId="0">
      <sharedItems containsDate="1" containsBlank="1" containsMixedTypes="1" minDate="1899-12-30T00:06:05" maxDate="1899-12-30T23:15:14"/>
    </cacheField>
    <cacheField name="Timp" numFmtId="0">
      <sharedItems containsNonDate="0" containsDate="1" containsString="0" containsBlank="1" minDate="1899-12-30T00:06:05" maxDate="1899-12-30T22:13:34"/>
    </cacheField>
    <cacheField name="Elevatie" numFmtId="167">
      <sharedItems containsString="0" containsBlank="1" containsNumber="1" containsInteger="1" minValue="0" maxValue="3735"/>
    </cacheField>
    <cacheField name="Viteza" numFmtId="0">
      <sharedItems containsNonDate="0" containsDate="1" containsString="0" containsBlank="1" minDate="1899-12-30T00:03:15" maxDate="1899-12-30T00:16:07"/>
    </cacheField>
    <cacheField name="Pct distanta" numFmtId="0">
      <sharedItems containsString="0" containsBlank="1" containsNumber="1" minValue="0" maxValue="5"/>
    </cacheField>
    <cacheField name="Pct viteza" numFmtId="0">
      <sharedItems containsString="0" containsBlank="1" containsNumber="1" minValue="0" maxValue="5"/>
    </cacheField>
    <cacheField name="Pct prezentare" numFmtId="0">
      <sharedItems containsString="0" containsBlank="1" containsNumber="1" minValue="0" maxValue="5"/>
    </cacheField>
    <cacheField name="Tip" numFmtId="169">
      <sharedItems containsBlank="1" count="7">
        <s v="V"/>
        <s v="P"/>
        <s v="D"/>
        <s v="S"/>
        <m/>
        <e v="#N/A" u="1"/>
        <s v="P " u="1"/>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String="0" containsBlank="1" containsNumber="1" minValue="0" maxValue="2.4900000000000002"/>
    </cacheField>
    <cacheField name="Bonus distanta" numFmtId="166">
      <sharedItems containsString="0" containsBlank="1" containsNumber="1" minValue="0" maxValue="5.0999999999999996"/>
    </cacheField>
    <cacheField name="Bonus viteza" numFmtId="166">
      <sharedItems containsString="0" containsBlank="1" containsNumber="1" minValue="0" maxValue="8.25"/>
    </cacheField>
    <cacheField name="Bonus varsta" numFmtId="166">
      <sharedItems containsString="0" containsBlank="1" containsNumber="1" minValue="0" maxValue="0.7"/>
    </cacheField>
    <cacheField name="TOTAL ETAPA" numFmtId="164">
      <sharedItems containsString="0" containsBlank="1" containsNumber="1" minValue="0.26250000000000001" maxValue="11.797619047619047"/>
    </cacheField>
    <cacheField name="Contestatie" numFmtId="0">
      <sharedItems containsString="0" containsBlank="1" containsNumber="1" minValue="0.25" maxValue="0.25"/>
    </cacheField>
    <cacheField name="Alergare in concurs?" numFmtId="0">
      <sharedItems containsBlank="1" count="62">
        <s v="Rombat Trail Run"/>
        <m/>
        <s v="Autism 24h"/>
        <s v="Festivalul Sporturilor Greenfield"/>
        <s v="Running Festival Czikszereda"/>
        <s v="Crosul Exploratorilor"/>
        <s v="Crosul Arenelor"/>
        <s v="Ladies Run"/>
        <s v="Brașov Running Festival"/>
        <s v="OMU marathon"/>
        <s v="Crosul Loteriei"/>
        <s v="Recunoastere trasee Cernica by SYR"/>
        <s v="Maraton Piatra Craiului"/>
        <s v="Bimbo Global Race Romania"/>
        <s v="Crosul BeActive"/>
        <s v="Julian Alps"/>
        <s v="Alba Iulia City Race"/>
        <s v="Berlin Marathon"/>
        <s v="Semimaraton Calarasi"/>
        <s v="Semimaraton Bacau"/>
        <s v="Hateg Royal Race"/>
        <s v="Brasov Marathon Night Challenge"/>
        <s v="Free Spirit Run Giurgiu - Ruse"/>
        <s v="Stafeta veteranilor"/>
        <s v="Wipro Run"/>
        <s v="Sun Challenge"/>
        <s v="Crosul Regina Maria"/>
        <s v="Bucharest Marathon"/>
        <s v="Duathlon Challenge"/>
        <s v="Crosul Militar &quot;Cupa 25 oct"/>
        <s v="Budapest Marathon"/>
        <s v="Semimaraton Porolissum"/>
        <s v="Hercules Marathon"/>
        <s v="Semimaraton Curtea Domneasca"/>
        <s v="Azuga Trail Race"/>
        <s v="Ziua luptătorului antitero SRI"/>
        <s v="Wizzair Rome Half Marathon"/>
        <s v="Stafeta Invictus"/>
        <s v="Crosul Marii Negre"/>
        <s v="Run IOR"/>
        <s v="Timisoara City Marathon"/>
        <s v="Maratonul Montan Rafael"/>
        <s v="Maraton Montan Rafael"/>
        <s v="Alergand la padure"/>
        <s v="Istrita Xscape"/>
        <s v="Baneasa Forest Run"/>
        <s v="Istanbul Marathon"/>
        <s v="Subcarpati Trail Run by Night"/>
        <s v="Subcarpati Night Run"/>
        <s v="Cros Polisport"/>
        <s v="Cernica Running Trails"/>
        <s v="Duatlonul Regal Invictus"/>
        <s v="Maraton 1 Decembrie "/>
        <s v="Cluj EcoTrail"/>
        <s v="Valencia Marathon"/>
        <s v="São Silvestre Vila Real de Santo António"/>
        <s v="Semimaraton &quot;Pe Arges in Jos&quot; 2024"/>
        <s v="321 Tura de vis"/>
        <s v="Santa Cross 2024"/>
        <s v="Winter tri"/>
        <s v="IstritaXcape" u="1"/>
        <s v="Crosul Be Active" u="1"/>
      </sharedItems>
    </cacheField>
    <cacheField name="Count Tip" numFmtId="0">
      <sharedItems containsString="0" containsBlank="1" containsNumber="1" containsInteger="1" minValue="1" maxValue="5"/>
    </cacheField>
    <cacheField name="Check single entry" numFmtId="1">
      <sharedItems containsString="0" containsBlank="1" containsNumber="1" containsInteger="1" minValue="1" maxValue="1"/>
    </cacheField>
    <cacheField name="Bonus final viteza" numFmtId="0">
      <sharedItems containsString="0" containsBlank="1" containsNumber="1" containsInteger="1" minValue="0" maxValue="1"/>
    </cacheField>
    <cacheField name="Link puncte prezentare" numFmtId="169">
      <sharedItems containsBlank="1"/>
    </cacheField>
    <cacheField name="Divizi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53">
  <r>
    <x v="0"/>
    <s v="F"/>
    <n v="1"/>
    <n v="20.89"/>
    <d v="1899-12-30T02:13:09"/>
    <d v="1899-12-30T02:15:32"/>
    <d v="1899-12-30T02:14:21"/>
    <n v="799"/>
    <d v="1899-12-30T00:06:26"/>
    <n v="5"/>
    <n v="1.5"/>
    <n v="3.25"/>
    <x v="0"/>
    <n v="0.25"/>
    <n v="0.5"/>
    <n v="0.25"/>
    <n v="0.53266666666666662"/>
    <n v="0"/>
    <n v="0"/>
    <n v="0"/>
    <n v="3.3451666666666666"/>
    <m/>
    <x v="0"/>
    <n v="5"/>
    <n v="1"/>
    <n v="1"/>
    <s v="https://www.facebook.com/groups/657276174438565/permalink/2516503771849120/"/>
    <s v="Silver"/>
  </r>
  <r>
    <x v="1"/>
    <s v="F"/>
    <n v="1"/>
    <n v="10.119999999999999"/>
    <d v="1899-12-30T01:01:35"/>
    <d v="1899-12-30T01:01:46"/>
    <d v="1899-12-30T01:01:40"/>
    <n v="53"/>
    <d v="1899-12-30T00:06:06"/>
    <n v="2.5299999999999998"/>
    <n v="1.75"/>
    <n v="1"/>
    <x v="1"/>
    <n v="0.25"/>
    <n v="0.25"/>
    <n v="0.5"/>
    <n v="0"/>
    <n v="0"/>
    <n v="0"/>
    <n v="0"/>
    <n v="1.5699999999999998"/>
    <m/>
    <x v="1"/>
    <n v="5"/>
    <n v="1"/>
    <n v="1"/>
    <m/>
    <s v="Silver"/>
  </r>
  <r>
    <x v="2"/>
    <s v="F"/>
    <n v="1"/>
    <n v="75.23"/>
    <d v="1899-12-30T12:12:01"/>
    <d v="1899-12-30T12:49:11"/>
    <d v="1899-12-30T12:30:36"/>
    <n v="0"/>
    <d v="1899-12-30T00:09:59"/>
    <n v="5"/>
    <n v="0"/>
    <n v="3.5"/>
    <x v="2"/>
    <n v="0.5"/>
    <n v="0.25"/>
    <n v="0.25"/>
    <n v="0"/>
    <n v="2.7"/>
    <n v="0"/>
    <n v="0"/>
    <n v="6.0750000000000002"/>
    <m/>
    <x v="2"/>
    <n v="5"/>
    <n v="1"/>
    <n v="0"/>
    <m/>
    <s v="Silver"/>
  </r>
  <r>
    <x v="3"/>
    <s v="M"/>
    <n v="1"/>
    <n v="16.5"/>
    <d v="1899-12-30T01:24:58"/>
    <d v="1899-12-30T01:27:59"/>
    <d v="1899-12-30T01:26:29"/>
    <n v="51"/>
    <d v="1899-12-30T00:05:14"/>
    <n v="3.9285714285714284"/>
    <n v="2.5"/>
    <n v="0.5"/>
    <x v="2"/>
    <n v="0.5"/>
    <n v="0.25"/>
    <n v="0.25"/>
    <n v="0"/>
    <n v="0"/>
    <n v="0"/>
    <n v="0"/>
    <n v="2.7142857142857144"/>
    <m/>
    <x v="1"/>
    <n v="4"/>
    <n v="1"/>
    <n v="1"/>
    <m/>
    <s v="Silver"/>
  </r>
  <r>
    <x v="4"/>
    <s v="M"/>
    <n v="1"/>
    <n v="19.97"/>
    <d v="1899-12-30T01:38:11"/>
    <d v="1899-12-30T01:38:16"/>
    <d v="1899-12-30T01:38:14"/>
    <n v="39"/>
    <d v="1899-12-30T00:04:55"/>
    <n v="4.7547619047619039"/>
    <n v="3"/>
    <n v="3.25"/>
    <x v="2"/>
    <n v="0.5"/>
    <n v="0.25"/>
    <n v="0.25"/>
    <n v="0"/>
    <n v="0"/>
    <n v="0"/>
    <n v="0"/>
    <n v="3.9398809523809519"/>
    <m/>
    <x v="3"/>
    <n v="3"/>
    <n v="1"/>
    <n v="1"/>
    <m/>
    <s v="Silver"/>
  </r>
  <r>
    <x v="5"/>
    <s v="M"/>
    <n v="1"/>
    <n v="31.02"/>
    <d v="1899-12-30T02:28:47"/>
    <d v="1899-12-30T02:34:42"/>
    <d v="1899-12-30T02:31:44"/>
    <n v="47"/>
    <d v="1899-12-30T00:04:54"/>
    <n v="5"/>
    <n v="3"/>
    <n v="3.5"/>
    <x v="2"/>
    <n v="0.5"/>
    <n v="0.25"/>
    <n v="0.25"/>
    <n v="0"/>
    <n v="0.5"/>
    <n v="0"/>
    <n v="0"/>
    <n v="4.625"/>
    <m/>
    <x v="1"/>
    <n v="5"/>
    <n v="1"/>
    <n v="1"/>
    <m/>
    <s v="Silver"/>
  </r>
  <r>
    <x v="6"/>
    <s v="F"/>
    <n v="1"/>
    <n v="53.46"/>
    <d v="1899-12-30T13:39:58"/>
    <d v="1899-12-30T14:35:34"/>
    <d v="1899-12-30T14:07:46"/>
    <n v="76"/>
    <d v="1899-12-30T00:15:51"/>
    <n v="5"/>
    <n v="0"/>
    <n v="3.5"/>
    <x v="2"/>
    <n v="0.5"/>
    <n v="0.25"/>
    <n v="0.25"/>
    <n v="0"/>
    <n v="0"/>
    <n v="0"/>
    <n v="0"/>
    <n v="3.375"/>
    <m/>
    <x v="1"/>
    <n v="1"/>
    <n v="1"/>
    <n v="0"/>
    <m/>
    <s v="Bronze"/>
  </r>
  <r>
    <x v="7"/>
    <s v="M"/>
    <n v="1"/>
    <n v="11.01"/>
    <d v="1899-12-30T01:00:33"/>
    <d v="1899-12-30T01:10:50"/>
    <d v="1899-12-30T01:05:42"/>
    <n v="15"/>
    <d v="1899-12-30T00:05:58"/>
    <n v="2.6214285714285714"/>
    <n v="1.5"/>
    <n v="0.5"/>
    <x v="0"/>
    <n v="0.25"/>
    <n v="0.5"/>
    <n v="0.25"/>
    <n v="0"/>
    <n v="0"/>
    <n v="0"/>
    <n v="0"/>
    <n v="1.530357142857143"/>
    <m/>
    <x v="1"/>
    <n v="1"/>
    <n v="1"/>
    <n v="1"/>
    <m/>
    <s v="Bronze"/>
  </r>
  <r>
    <x v="8"/>
    <s v="F"/>
    <n v="1"/>
    <n v="12.23"/>
    <d v="1899-12-30T01:22:17"/>
    <d v="1899-12-30T01:32:54"/>
    <d v="1899-12-30T01:27:35"/>
    <n v="23"/>
    <d v="1899-12-30T00:07:10"/>
    <n v="3.0575000000000001"/>
    <n v="0.75"/>
    <n v="1.25"/>
    <x v="1"/>
    <n v="0.25"/>
    <n v="0.25"/>
    <n v="0.5"/>
    <n v="0"/>
    <n v="0"/>
    <n v="0"/>
    <n v="0"/>
    <n v="1.576875"/>
    <m/>
    <x v="1"/>
    <n v="5"/>
    <n v="1"/>
    <n v="1"/>
    <m/>
    <s v="Bronze"/>
  </r>
  <r>
    <x v="9"/>
    <s v="M"/>
    <n v="1"/>
    <n v="5.61"/>
    <d v="1899-12-30T00:31:45"/>
    <d v="1899-12-30T00:32:21"/>
    <d v="1899-12-30T00:32:03"/>
    <n v="7"/>
    <d v="1899-12-30T00:05:43"/>
    <n v="1.3357142857142856"/>
    <n v="1.75"/>
    <n v="3"/>
    <x v="0"/>
    <n v="0.25"/>
    <n v="0.5"/>
    <n v="0.25"/>
    <n v="0"/>
    <n v="0"/>
    <n v="0"/>
    <n v="0"/>
    <n v="1.9589285714285714"/>
    <m/>
    <x v="1"/>
    <n v="1"/>
    <n v="1"/>
    <n v="1"/>
    <m/>
    <s v="Bronze"/>
  </r>
  <r>
    <x v="10"/>
    <s v="F"/>
    <n v="1"/>
    <n v="13"/>
    <d v="1899-12-30T01:27:28"/>
    <d v="1899-12-30T02:16:58"/>
    <d v="1899-12-30T01:52:13"/>
    <n v="61"/>
    <d v="1899-12-30T00:08:38"/>
    <n v="3.25"/>
    <n v="0.25"/>
    <n v="3.25"/>
    <x v="2"/>
    <n v="0.5"/>
    <n v="0.25"/>
    <n v="0.25"/>
    <n v="0"/>
    <n v="0"/>
    <n v="0"/>
    <n v="0"/>
    <n v="2.5"/>
    <m/>
    <x v="1"/>
    <n v="2"/>
    <n v="1"/>
    <n v="1"/>
    <m/>
    <s v="Bronze"/>
  </r>
  <r>
    <x v="11"/>
    <s v="M"/>
    <n v="1"/>
    <n v="7.87"/>
    <d v="1899-12-30T00:40:01"/>
    <d v="1899-12-30T00:40:04"/>
    <d v="1899-12-30T00:40:02"/>
    <n v="14"/>
    <d v="1899-12-30T00:05:05"/>
    <n v="1.8738095238095238"/>
    <n v="2.5"/>
    <n v="2.5"/>
    <x v="1"/>
    <n v="0.25"/>
    <n v="0.25"/>
    <n v="0.5"/>
    <n v="0"/>
    <n v="0"/>
    <n v="0"/>
    <n v="0"/>
    <n v="2.3434523809523808"/>
    <m/>
    <x v="1"/>
    <n v="5"/>
    <n v="1"/>
    <n v="1"/>
    <m/>
    <s v="Bronze"/>
  </r>
  <r>
    <x v="12"/>
    <s v="M"/>
    <n v="1"/>
    <n v="42.31"/>
    <d v="1899-12-30T04:30:27"/>
    <d v="1899-12-30T04:58:36"/>
    <d v="1899-12-30T04:44:32"/>
    <n v="148"/>
    <d v="1899-12-30T00:06:43"/>
    <n v="5"/>
    <n v="0.75"/>
    <n v="3.5"/>
    <x v="1"/>
    <n v="0.25"/>
    <n v="0.25"/>
    <n v="0.5"/>
    <n v="0"/>
    <n v="1"/>
    <n v="0"/>
    <n v="0"/>
    <n v="4.1875"/>
    <m/>
    <x v="1"/>
    <n v="1"/>
    <n v="1"/>
    <n v="1"/>
    <m/>
    <s v="Bronze"/>
  </r>
  <r>
    <x v="13"/>
    <s v="M"/>
    <n v="1"/>
    <n v="21.1"/>
    <d v="1899-12-30T02:01:18"/>
    <d v="1899-12-30T02:01:18"/>
    <d v="1899-12-30T02:01:18"/>
    <n v="10"/>
    <d v="1899-12-30T00:05:45"/>
    <n v="5"/>
    <n v="1.75"/>
    <n v="2.5"/>
    <x v="2"/>
    <n v="0.5"/>
    <n v="0.25"/>
    <n v="0.25"/>
    <n v="0"/>
    <n v="0"/>
    <n v="0"/>
    <n v="0.4"/>
    <n v="3.9624999999999999"/>
    <m/>
    <x v="1"/>
    <n v="5"/>
    <n v="1"/>
    <n v="1"/>
    <m/>
    <s v="Bronze"/>
  </r>
  <r>
    <x v="14"/>
    <s v="M"/>
    <n v="1"/>
    <n v="10.1"/>
    <d v="1899-12-30T00:53:12"/>
    <d v="1899-12-30T00:53:12"/>
    <d v="1899-12-30T00:53:12"/>
    <n v="7"/>
    <d v="1899-12-30T00:05:16"/>
    <n v="2.4047619047619047"/>
    <n v="2"/>
    <n v="1.5"/>
    <x v="0"/>
    <n v="0.25"/>
    <n v="0.5"/>
    <n v="0.25"/>
    <n v="0"/>
    <n v="0"/>
    <n v="0"/>
    <n v="0"/>
    <n v="1.9761904761904763"/>
    <m/>
    <x v="1"/>
    <n v="3"/>
    <n v="1"/>
    <n v="1"/>
    <m/>
    <s v="Bronze"/>
  </r>
  <r>
    <x v="15"/>
    <s v="M"/>
    <n v="1"/>
    <n v="11.01"/>
    <d v="1899-12-30T00:45:19"/>
    <d v="1899-12-30T00:45:19"/>
    <d v="1899-12-30T00:45:19"/>
    <n v="90"/>
    <d v="1899-12-30T00:04:07"/>
    <n v="2.6214285714285714"/>
    <n v="4.5"/>
    <n v="2.5"/>
    <x v="1"/>
    <n v="0.25"/>
    <n v="0.25"/>
    <n v="0.5"/>
    <n v="0"/>
    <n v="0"/>
    <n v="0"/>
    <n v="0"/>
    <n v="3.030357142857143"/>
    <m/>
    <x v="1"/>
    <n v="2"/>
    <n v="1"/>
    <n v="1"/>
    <m/>
    <s v="Bronze"/>
  </r>
  <r>
    <x v="16"/>
    <s v="F"/>
    <n v="1"/>
    <n v="6"/>
    <d v="1899-12-30T00:33:02"/>
    <d v="1899-12-30T00:38:34"/>
    <d v="1899-12-30T00:35:48"/>
    <n v="10"/>
    <d v="1899-12-30T00:05:58"/>
    <n v="1.5"/>
    <n v="2"/>
    <n v="0.75"/>
    <x v="1"/>
    <n v="0.25"/>
    <n v="0.25"/>
    <n v="0.5"/>
    <n v="0"/>
    <n v="0"/>
    <n v="0"/>
    <n v="0"/>
    <n v="1.25"/>
    <m/>
    <x v="1"/>
    <n v="4"/>
    <n v="1"/>
    <n v="1"/>
    <m/>
    <s v="Bronze"/>
  </r>
  <r>
    <x v="17"/>
    <s v="M"/>
    <n v="1"/>
    <n v="12.01"/>
    <d v="1899-12-30T01:04:05"/>
    <d v="1899-12-30T01:12:18"/>
    <d v="1899-12-30T01:08:12"/>
    <n v="11"/>
    <d v="1899-12-30T00:05:41"/>
    <n v="2.8595238095238091"/>
    <n v="1.75"/>
    <n v="2"/>
    <x v="1"/>
    <n v="0.25"/>
    <n v="0.25"/>
    <n v="0.5"/>
    <n v="0"/>
    <n v="0"/>
    <n v="0"/>
    <n v="0"/>
    <n v="2.1523809523809523"/>
    <m/>
    <x v="1"/>
    <n v="5"/>
    <n v="1"/>
    <n v="1"/>
    <m/>
    <s v="Bronze"/>
  </r>
  <r>
    <x v="18"/>
    <s v="M"/>
    <n v="1"/>
    <n v="21.05"/>
    <d v="1899-12-30T01:44:43"/>
    <d v="1899-12-30T01:44:46"/>
    <d v="1899-12-30T01:44:45"/>
    <n v="56"/>
    <d v="1899-12-30T00:04:59"/>
    <n v="5"/>
    <n v="3"/>
    <n v="2.25"/>
    <x v="1"/>
    <n v="0.25"/>
    <n v="0.25"/>
    <n v="0.5"/>
    <n v="0"/>
    <n v="0"/>
    <n v="0"/>
    <n v="0"/>
    <n v="3.125"/>
    <m/>
    <x v="1"/>
    <n v="5"/>
    <n v="1"/>
    <n v="1"/>
    <m/>
    <s v="Bronze"/>
  </r>
  <r>
    <x v="19"/>
    <s v="M"/>
    <n v="1"/>
    <n v="18.11"/>
    <d v="1899-12-30T01:20:22"/>
    <d v="1899-12-30T01:23:49"/>
    <d v="1899-12-30T01:22:05"/>
    <n v="19"/>
    <d v="1899-12-30T00:04:32"/>
    <n v="4.3119047619047617"/>
    <n v="3.5"/>
    <n v="2.5"/>
    <x v="1"/>
    <n v="0.25"/>
    <n v="0.25"/>
    <n v="0.5"/>
    <n v="0"/>
    <n v="0"/>
    <n v="0"/>
    <n v="0"/>
    <n v="3.2029761904761904"/>
    <m/>
    <x v="1"/>
    <n v="5"/>
    <n v="1"/>
    <n v="1"/>
    <m/>
    <s v="Bronze"/>
  </r>
  <r>
    <x v="20"/>
    <s v="M"/>
    <n v="1"/>
    <n v="6.73"/>
    <d v="1899-12-30T00:31:06"/>
    <d v="1899-12-30T00:31:17"/>
    <d v="1899-12-30T00:31:12"/>
    <n v="1"/>
    <d v="1899-12-30T00:04:38"/>
    <n v="1.6023809523809525"/>
    <n v="3.5"/>
    <n v="2"/>
    <x v="0"/>
    <n v="0.25"/>
    <n v="0.5"/>
    <n v="0.25"/>
    <n v="0"/>
    <n v="0"/>
    <n v="0"/>
    <n v="0"/>
    <n v="2.6505952380952382"/>
    <m/>
    <x v="1"/>
    <n v="5"/>
    <n v="1"/>
    <n v="1"/>
    <m/>
    <s v="Bronze"/>
  </r>
  <r>
    <x v="21"/>
    <s v="M"/>
    <n v="1"/>
    <n v="3.51"/>
    <d v="1899-12-30T00:20:32"/>
    <d v="1899-12-30T00:21:04"/>
    <d v="1899-12-30T00:20:48"/>
    <n v="10"/>
    <d v="1899-12-30T00:05:56"/>
    <n v="0.83571428571428563"/>
    <n v="1.5"/>
    <n v="2"/>
    <x v="1"/>
    <n v="0.25"/>
    <n v="0.25"/>
    <n v="0.5"/>
    <n v="0"/>
    <n v="0"/>
    <n v="0"/>
    <n v="0"/>
    <n v="1.5839285714285714"/>
    <m/>
    <x v="1"/>
    <n v="5"/>
    <n v="1"/>
    <n v="1"/>
    <m/>
    <s v="Bronze"/>
  </r>
  <r>
    <x v="22"/>
    <s v="M"/>
    <n v="1"/>
    <n v="11.28"/>
    <d v="1899-12-30T01:05:42"/>
    <d v="1899-12-30T01:05:42"/>
    <d v="1899-12-30T01:05:42"/>
    <n v="45"/>
    <d v="1899-12-30T00:05:49"/>
    <n v="2.6857142857142855"/>
    <n v="1.5"/>
    <n v="2"/>
    <x v="1"/>
    <n v="0.25"/>
    <n v="0.25"/>
    <n v="0.5"/>
    <n v="0"/>
    <n v="0"/>
    <n v="0"/>
    <n v="0"/>
    <n v="2.0464285714285713"/>
    <m/>
    <x v="1"/>
    <n v="3"/>
    <n v="1"/>
    <n v="1"/>
    <m/>
    <s v="Bronze"/>
  </r>
  <r>
    <x v="23"/>
    <s v="M"/>
    <n v="1"/>
    <n v="8.01"/>
    <d v="1899-12-30T00:41:23"/>
    <d v="1899-12-30T00:41:42"/>
    <d v="1899-12-30T00:41:33"/>
    <n v="21"/>
    <d v="1899-12-30T00:05:11"/>
    <n v="1.907142857142857"/>
    <n v="2.5"/>
    <n v="2.5"/>
    <x v="1"/>
    <n v="0.25"/>
    <n v="0.25"/>
    <n v="0.5"/>
    <n v="0"/>
    <n v="0"/>
    <n v="0"/>
    <n v="0"/>
    <n v="2.3517857142857141"/>
    <m/>
    <x v="1"/>
    <n v="4"/>
    <n v="1"/>
    <n v="1"/>
    <m/>
    <s v="Bronze"/>
  </r>
  <r>
    <x v="24"/>
    <s v="M"/>
    <n v="1"/>
    <n v="13.01"/>
    <d v="1899-12-30T01:14:13"/>
    <d v="1899-12-30T01:16:27"/>
    <d v="1899-12-30T01:15:20"/>
    <n v="356"/>
    <d v="1899-12-30T00:05:47"/>
    <n v="3.0976190476190473"/>
    <n v="1.5"/>
    <n v="3"/>
    <x v="1"/>
    <n v="0.25"/>
    <n v="0.25"/>
    <n v="0.5"/>
    <n v="0.23733333333333334"/>
    <n v="0"/>
    <n v="0"/>
    <n v="0"/>
    <n v="2.8867380952380954"/>
    <m/>
    <x v="1"/>
    <n v="5"/>
    <n v="1"/>
    <n v="1"/>
    <m/>
    <s v="Bronze"/>
  </r>
  <r>
    <x v="25"/>
    <s v="M"/>
    <n v="1"/>
    <n v="21.18"/>
    <d v="1899-12-30T01:31:28"/>
    <d v="1899-12-30T01:31:32"/>
    <d v="1899-12-30T01:31:30"/>
    <n v="159"/>
    <d v="1899-12-30T00:04:19"/>
    <n v="5"/>
    <n v="4"/>
    <n v="2.75"/>
    <x v="1"/>
    <n v="0.25"/>
    <n v="0.25"/>
    <n v="0.5"/>
    <n v="0"/>
    <n v="0"/>
    <n v="0"/>
    <n v="0"/>
    <n v="3.625"/>
    <m/>
    <x v="4"/>
    <n v="5"/>
    <n v="1"/>
    <n v="1"/>
    <m/>
    <s v="Bronze"/>
  </r>
  <r>
    <x v="26"/>
    <s v="M"/>
    <n v="1"/>
    <n v="14.68"/>
    <d v="1899-12-30T01:26:44"/>
    <d v="1899-12-30T01:27:31"/>
    <d v="1899-12-30T01:27:07"/>
    <n v="35"/>
    <d v="1899-12-30T00:05:56"/>
    <n v="3.4952380952380948"/>
    <n v="1.5"/>
    <n v="2.5"/>
    <x v="2"/>
    <n v="0.5"/>
    <n v="0.25"/>
    <n v="0.25"/>
    <n v="0"/>
    <n v="0"/>
    <n v="0"/>
    <n v="0"/>
    <n v="2.7476190476190476"/>
    <m/>
    <x v="1"/>
    <n v="1"/>
    <n v="1"/>
    <n v="1"/>
    <m/>
    <s v="Bronze"/>
  </r>
  <r>
    <x v="27"/>
    <s v="F"/>
    <n v="1"/>
    <n v="10.29"/>
    <d v="1899-12-30T01:18:21"/>
    <d v="1899-12-30T01:26:53"/>
    <d v="1899-12-30T01:22:37"/>
    <n v="51"/>
    <d v="1899-12-30T00:08:02"/>
    <n v="2.5724999999999998"/>
    <n v="0.25"/>
    <n v="3"/>
    <x v="1"/>
    <n v="0.25"/>
    <n v="0.25"/>
    <n v="0.5"/>
    <n v="0"/>
    <n v="0"/>
    <n v="0"/>
    <n v="0"/>
    <n v="2.2056249999999999"/>
    <m/>
    <x v="1"/>
    <n v="4"/>
    <n v="1"/>
    <n v="1"/>
    <m/>
    <s v="Bronze"/>
  </r>
  <r>
    <x v="28"/>
    <s v="M"/>
    <n v="1"/>
    <n v="19.010000000000002"/>
    <d v="1899-12-30T01:31:18"/>
    <d v="1899-12-30T01:31:26"/>
    <d v="1899-12-30T01:31:22"/>
    <n v="184"/>
    <d v="1899-12-30T00:04:48"/>
    <n v="4.5261904761904761"/>
    <n v="3"/>
    <n v="3"/>
    <x v="2"/>
    <n v="0.5"/>
    <n v="0.25"/>
    <n v="0.25"/>
    <n v="0"/>
    <n v="0"/>
    <n v="0"/>
    <n v="0"/>
    <n v="3.763095238095238"/>
    <m/>
    <x v="1"/>
    <n v="5"/>
    <n v="1"/>
    <n v="1"/>
    <m/>
    <s v="Bronze"/>
  </r>
  <r>
    <x v="29"/>
    <s v="F"/>
    <n v="1"/>
    <n v="21"/>
    <d v="1899-12-30T01:43:09"/>
    <d v="1899-12-30T01:43:30"/>
    <d v="1899-12-30T01:43:20"/>
    <n v="19"/>
    <d v="1899-12-30T00:04:55"/>
    <n v="5"/>
    <n v="4"/>
    <n v="2.25"/>
    <x v="2"/>
    <n v="0.5"/>
    <n v="0.25"/>
    <n v="0.25"/>
    <n v="0"/>
    <n v="0"/>
    <n v="0"/>
    <n v="0"/>
    <n v="4.0625"/>
    <m/>
    <x v="1"/>
    <n v="5"/>
    <n v="1"/>
    <n v="1"/>
    <m/>
    <s v="Bronze"/>
  </r>
  <r>
    <x v="30"/>
    <s v="M"/>
    <n v="1"/>
    <n v="2.21"/>
    <d v="1899-12-30T00:09:33"/>
    <d v="1899-12-30T00:09:38"/>
    <d v="1899-12-30T00:09:35"/>
    <n v="22"/>
    <d v="1899-12-30T00:04:20"/>
    <n v="0"/>
    <n v="0"/>
    <n v="1.5"/>
    <x v="0"/>
    <n v="0.25"/>
    <n v="0.5"/>
    <n v="0.25"/>
    <n v="0"/>
    <n v="0"/>
    <n v="0"/>
    <n v="0"/>
    <n v="0.375"/>
    <m/>
    <x v="5"/>
    <n v="5"/>
    <n v="1"/>
    <n v="0"/>
    <m/>
    <s v="Bronze"/>
  </r>
  <r>
    <x v="31"/>
    <s v="F"/>
    <n v="1"/>
    <n v="5.0199999999999996"/>
    <d v="1899-12-30T00:32:13"/>
    <d v="1899-12-30T00:32:14"/>
    <d v="1899-12-30T00:32:14"/>
    <n v="27"/>
    <d v="1899-12-30T00:06:25"/>
    <n v="1.2549999999999999"/>
    <n v="1.5"/>
    <n v="3"/>
    <x v="1"/>
    <n v="0.25"/>
    <n v="0.25"/>
    <n v="0.5"/>
    <n v="0"/>
    <n v="0"/>
    <n v="0"/>
    <n v="0"/>
    <n v="2.1887499999999998"/>
    <m/>
    <x v="1"/>
    <n v="5"/>
    <n v="1"/>
    <n v="1"/>
    <m/>
    <s v="Bronze"/>
  </r>
  <r>
    <x v="32"/>
    <s v="M"/>
    <n v="1"/>
    <n v="84.24"/>
    <d v="1899-12-30T10:58:48"/>
    <d v="1899-12-30T11:01:55"/>
    <d v="1899-12-30T11:00:22"/>
    <n v="205"/>
    <d v="1899-12-30T00:07:50"/>
    <n v="5"/>
    <n v="0.25"/>
    <n v="2"/>
    <x v="2"/>
    <n v="0.5"/>
    <n v="0.25"/>
    <n v="0.25"/>
    <n v="0"/>
    <n v="3.1"/>
    <n v="0"/>
    <n v="0"/>
    <n v="6.1624999999999996"/>
    <m/>
    <x v="2"/>
    <n v="5"/>
    <n v="1"/>
    <n v="1"/>
    <m/>
    <s v="Bronze"/>
  </r>
  <r>
    <x v="33"/>
    <s v="F"/>
    <n v="1"/>
    <n v="36.35"/>
    <d v="1899-12-30T05:30:59"/>
    <d v="1899-12-30T07:53:11"/>
    <d v="1899-12-30T06:42:05"/>
    <n v="50"/>
    <d v="1899-12-30T00:11:04"/>
    <n v="5"/>
    <n v="0"/>
    <n v="3.5"/>
    <x v="2"/>
    <n v="0.5"/>
    <n v="0.25"/>
    <n v="0.25"/>
    <n v="0"/>
    <n v="0"/>
    <n v="0"/>
    <n v="0.4"/>
    <n v="3.7749999999999999"/>
    <m/>
    <x v="1"/>
    <n v="4"/>
    <n v="1"/>
    <n v="0"/>
    <m/>
    <s v="Bronze"/>
  </r>
  <r>
    <x v="34"/>
    <s v="M"/>
    <n v="1"/>
    <n v="25.02"/>
    <d v="1899-12-30T01:59:14"/>
    <d v="1899-12-30T02:04:09"/>
    <d v="1899-12-30T02:01:41"/>
    <n v="64"/>
    <d v="1899-12-30T00:04:52"/>
    <n v="5"/>
    <n v="3"/>
    <n v="2"/>
    <x v="2"/>
    <n v="0.5"/>
    <n v="0.25"/>
    <n v="0.25"/>
    <n v="0"/>
    <n v="0.2"/>
    <n v="0"/>
    <n v="0"/>
    <n v="3.95"/>
    <m/>
    <x v="1"/>
    <n v="5"/>
    <n v="1"/>
    <n v="1"/>
    <m/>
    <s v="Gold"/>
  </r>
  <r>
    <x v="35"/>
    <s v="M"/>
    <n v="1"/>
    <n v="16.829999999999998"/>
    <d v="1899-12-30T01:12:41"/>
    <d v="1899-12-30T01:12:41"/>
    <d v="1899-12-30T01:12:41"/>
    <n v="0"/>
    <d v="1899-12-30T00:04:19"/>
    <n v="4.0071428571428562"/>
    <n v="4"/>
    <n v="3.25"/>
    <x v="1"/>
    <n v="0.25"/>
    <n v="0.25"/>
    <n v="0.5"/>
    <n v="0"/>
    <n v="0"/>
    <n v="0"/>
    <n v="0"/>
    <n v="3.6267857142857141"/>
    <m/>
    <x v="1"/>
    <n v="5"/>
    <n v="1"/>
    <n v="1"/>
    <m/>
    <s v="Gold"/>
  </r>
  <r>
    <x v="36"/>
    <s v="F"/>
    <n v="1"/>
    <n v="4.22"/>
    <d v="1899-12-30T00:17:41"/>
    <d v="1899-12-30T00:17:41"/>
    <d v="1899-12-30T00:17:41"/>
    <n v="2"/>
    <d v="1899-12-30T00:04:11"/>
    <n v="1.0549999999999999"/>
    <n v="5"/>
    <n v="4.5"/>
    <x v="1"/>
    <n v="0.25"/>
    <n v="0.25"/>
    <n v="0.5"/>
    <n v="0"/>
    <n v="0"/>
    <n v="1.4999999999999998"/>
    <n v="0"/>
    <n v="5.2637499999999999"/>
    <m/>
    <x v="1"/>
    <n v="4"/>
    <n v="1"/>
    <n v="1"/>
    <m/>
    <s v="Gold"/>
  </r>
  <r>
    <x v="37"/>
    <s v="M"/>
    <n v="1"/>
    <n v="15"/>
    <d v="1899-12-30T02:39:29"/>
    <d v="1899-12-30T02:42:29"/>
    <d v="1899-12-30T02:40:59"/>
    <n v="1386"/>
    <d v="1899-12-30T00:10:44"/>
    <n v="3.5714285714285712"/>
    <n v="0"/>
    <n v="2.75"/>
    <x v="1"/>
    <n v="0.25"/>
    <n v="0.25"/>
    <n v="0.5"/>
    <n v="0.92400000000000004"/>
    <n v="0"/>
    <n v="0"/>
    <n v="0"/>
    <n v="3.1918571428571427"/>
    <m/>
    <x v="1"/>
    <n v="5"/>
    <n v="1"/>
    <n v="0"/>
    <m/>
    <s v="Gold"/>
  </r>
  <r>
    <x v="38"/>
    <s v="M"/>
    <n v="1"/>
    <n v="101.8"/>
    <d v="1899-12-30T09:56:40"/>
    <d v="1899-12-30T10:06:06"/>
    <d v="1899-12-30T10:01:23"/>
    <n v="437"/>
    <d v="1899-12-30T00:05:54"/>
    <n v="5"/>
    <n v="1.5"/>
    <n v="2.5"/>
    <x v="1"/>
    <n v="0.25"/>
    <n v="0.25"/>
    <n v="0.5"/>
    <n v="0.29133333333333333"/>
    <n v="3.9"/>
    <n v="0"/>
    <n v="0"/>
    <n v="7.0663333333333327"/>
    <m/>
    <x v="2"/>
    <n v="5"/>
    <n v="1"/>
    <n v="1"/>
    <m/>
    <s v="Gold"/>
  </r>
  <r>
    <x v="39"/>
    <s v="F"/>
    <n v="1"/>
    <n v="5.0199999999999996"/>
    <d v="1899-12-30T00:22:08"/>
    <d v="1899-12-30T00:22:46"/>
    <d v="1899-12-30T00:22:27"/>
    <n v="12"/>
    <d v="1899-12-30T00:04:28"/>
    <n v="1.2549999999999999"/>
    <n v="5"/>
    <n v="5"/>
    <x v="0"/>
    <n v="0.25"/>
    <n v="0.5"/>
    <n v="0.25"/>
    <n v="0"/>
    <n v="0"/>
    <n v="0.15000000000000002"/>
    <n v="0"/>
    <n v="4.2137500000000001"/>
    <m/>
    <x v="1"/>
    <n v="4"/>
    <n v="1"/>
    <n v="1"/>
    <m/>
    <s v="Gold"/>
  </r>
  <r>
    <x v="40"/>
    <s v="M"/>
    <n v="1"/>
    <n v="21.21"/>
    <d v="1899-12-30T01:48:49"/>
    <d v="1899-12-30T01:48:49"/>
    <d v="1899-12-30T01:48:49"/>
    <n v="71"/>
    <d v="1899-12-30T00:05:08"/>
    <n v="5"/>
    <n v="2.5"/>
    <n v="2.25"/>
    <x v="1"/>
    <n v="0.25"/>
    <n v="0.25"/>
    <n v="0.5"/>
    <n v="0"/>
    <n v="0"/>
    <n v="0"/>
    <n v="0.7"/>
    <n v="3.7"/>
    <m/>
    <x v="1"/>
    <n v="5"/>
    <n v="1"/>
    <n v="1"/>
    <m/>
    <s v="Gold"/>
  </r>
  <r>
    <x v="41"/>
    <s v="M"/>
    <n v="1"/>
    <n v="147.35"/>
    <d v="1899-12-30T21:38:10"/>
    <d v="1899-12-30T22:48:59"/>
    <d v="1899-12-30T22:13:34"/>
    <n v="418"/>
    <d v="1899-12-30T00:09:03"/>
    <n v="5"/>
    <n v="0"/>
    <n v="3"/>
    <x v="2"/>
    <n v="0.5"/>
    <n v="0.25"/>
    <n v="0.25"/>
    <n v="0"/>
    <n v="5.0999999999999996"/>
    <n v="0"/>
    <n v="0"/>
    <n v="8.35"/>
    <m/>
    <x v="2"/>
    <n v="4"/>
    <n v="1"/>
    <n v="0"/>
    <m/>
    <s v="Gold"/>
  </r>
  <r>
    <x v="42"/>
    <s v="M"/>
    <n v="1"/>
    <n v="21.2"/>
    <d v="1899-12-30T01:43:50"/>
    <d v="1899-12-30T01:43:50"/>
    <d v="1899-12-30T01:43:50"/>
    <n v="99"/>
    <d v="1899-12-30T00:04:54"/>
    <n v="5"/>
    <n v="3"/>
    <n v="1"/>
    <x v="2"/>
    <n v="0.5"/>
    <n v="0.25"/>
    <n v="0.25"/>
    <n v="0"/>
    <n v="0"/>
    <n v="0"/>
    <n v="0"/>
    <n v="3.5"/>
    <m/>
    <x v="1"/>
    <n v="5"/>
    <n v="1"/>
    <n v="1"/>
    <m/>
    <s v="Gold"/>
  </r>
  <r>
    <x v="43"/>
    <s v="F"/>
    <n v="1"/>
    <n v="10.88"/>
    <d v="1899-12-30T01:01:27"/>
    <d v="1899-12-30T01:01:32"/>
    <d v="1899-12-30T01:01:30"/>
    <n v="16"/>
    <d v="1899-12-30T00:05:39"/>
    <n v="2.72"/>
    <n v="2.5"/>
    <n v="3.25"/>
    <x v="1"/>
    <n v="0.25"/>
    <n v="0.25"/>
    <n v="0.5"/>
    <n v="0"/>
    <n v="0"/>
    <n v="0"/>
    <n v="0"/>
    <n v="2.93"/>
    <m/>
    <x v="1"/>
    <n v="5"/>
    <n v="1"/>
    <n v="1"/>
    <m/>
    <s v="Gold"/>
  </r>
  <r>
    <x v="44"/>
    <s v="M"/>
    <n v="1"/>
    <n v="24.37"/>
    <d v="1899-12-30T02:00:02"/>
    <d v="1899-12-30T02:01:18"/>
    <d v="1899-12-30T02:00:40"/>
    <n v="34"/>
    <d v="1899-12-30T00:04:57"/>
    <n v="5"/>
    <n v="3"/>
    <n v="1.5"/>
    <x v="2"/>
    <n v="0.5"/>
    <n v="0.25"/>
    <n v="0.25"/>
    <n v="0"/>
    <n v="0.1"/>
    <n v="0"/>
    <n v="0"/>
    <n v="3.7250000000000001"/>
    <m/>
    <x v="1"/>
    <n v="5"/>
    <n v="1"/>
    <n v="1"/>
    <m/>
    <s v="Gold"/>
  </r>
  <r>
    <x v="45"/>
    <s v="F"/>
    <n v="1"/>
    <n v="15.02"/>
    <d v="1899-12-30T01:33:32"/>
    <d v="1899-12-30T01:34:31"/>
    <d v="1899-12-30T01:34:01"/>
    <n v="381"/>
    <d v="1899-12-30T00:06:16"/>
    <n v="3.7549999999999999"/>
    <n v="1.75"/>
    <n v="3.25"/>
    <x v="1"/>
    <n v="0.25"/>
    <n v="0.25"/>
    <n v="0.5"/>
    <n v="0.254"/>
    <n v="0"/>
    <n v="0"/>
    <n v="0"/>
    <n v="3.2552499999999998"/>
    <m/>
    <x v="1"/>
    <n v="5"/>
    <n v="1"/>
    <n v="1"/>
    <m/>
    <s v="Gold"/>
  </r>
  <r>
    <x v="46"/>
    <s v="M"/>
    <n v="1"/>
    <n v="21.01"/>
    <d v="1899-12-30T02:04:37"/>
    <d v="1899-12-30T02:05:06"/>
    <d v="1899-12-30T02:04:51"/>
    <n v="25"/>
    <d v="1899-12-30T00:05:57"/>
    <n v="5"/>
    <n v="1.5"/>
    <n v="4"/>
    <x v="1"/>
    <n v="0.25"/>
    <n v="0.25"/>
    <n v="0.5"/>
    <n v="0"/>
    <n v="0"/>
    <n v="0"/>
    <n v="0"/>
    <n v="3.625"/>
    <m/>
    <x v="1"/>
    <n v="5"/>
    <n v="1"/>
    <n v="1"/>
    <m/>
    <s v="Gold"/>
  </r>
  <r>
    <x v="47"/>
    <s v="M"/>
    <n v="1"/>
    <n v="13.02"/>
    <d v="1899-12-30T01:00:34"/>
    <d v="1899-12-30T01:01:05"/>
    <d v="1899-12-30T01:00:49"/>
    <n v="18"/>
    <d v="1899-12-30T00:04:40"/>
    <n v="3.0999999999999996"/>
    <n v="3.5"/>
    <n v="3.75"/>
    <x v="1"/>
    <n v="0.25"/>
    <n v="0.25"/>
    <n v="0.5"/>
    <n v="0"/>
    <n v="0"/>
    <n v="0"/>
    <n v="0"/>
    <n v="3.5249999999999999"/>
    <m/>
    <x v="1"/>
    <n v="5"/>
    <n v="1"/>
    <n v="1"/>
    <m/>
    <s v="Gold"/>
  </r>
  <r>
    <x v="48"/>
    <s v="M"/>
    <n v="1"/>
    <n v="6.29"/>
    <d v="1899-12-30T00:32:00"/>
    <d v="1899-12-30T00:33:25"/>
    <d v="1899-12-30T00:32:43"/>
    <n v="22"/>
    <d v="1899-12-30T00:05:12"/>
    <n v="1.4976190476190476"/>
    <n v="2.5"/>
    <n v="4.5"/>
    <x v="1"/>
    <n v="0.25"/>
    <n v="0.25"/>
    <n v="0.5"/>
    <n v="0"/>
    <n v="0"/>
    <n v="0"/>
    <n v="0"/>
    <n v="3.2494047619047617"/>
    <m/>
    <x v="3"/>
    <n v="4"/>
    <n v="1"/>
    <n v="1"/>
    <m/>
    <s v="Gold"/>
  </r>
  <r>
    <x v="49"/>
    <s v="M"/>
    <n v="1"/>
    <n v="19.13"/>
    <d v="1899-12-30T01:39:34"/>
    <d v="1899-12-30T01:48:18"/>
    <d v="1899-12-30T01:43:56"/>
    <n v="564"/>
    <d v="1899-12-30T00:05:26"/>
    <n v="4.5547619047619046"/>
    <n v="2"/>
    <n v="2.25"/>
    <x v="1"/>
    <n v="0.25"/>
    <n v="0.25"/>
    <n v="0.5"/>
    <n v="0.376"/>
    <n v="0"/>
    <n v="0"/>
    <n v="0"/>
    <n v="3.1396904761904758"/>
    <m/>
    <x v="1"/>
    <n v="5"/>
    <n v="1"/>
    <n v="1"/>
    <m/>
    <s v="Gold"/>
  </r>
  <r>
    <x v="50"/>
    <s v="M"/>
    <n v="1"/>
    <n v="21.4"/>
    <d v="1899-12-30T02:48:07"/>
    <d v="1899-12-30T02:49:43"/>
    <d v="1899-12-30T02:48:55"/>
    <n v="166"/>
    <d v="1899-12-30T00:07:54"/>
    <n v="5"/>
    <n v="0.25"/>
    <n v="3.25"/>
    <x v="0"/>
    <n v="0.25"/>
    <n v="0.5"/>
    <n v="0.25"/>
    <n v="0"/>
    <n v="0"/>
    <n v="0"/>
    <n v="0.4"/>
    <n v="2.5874999999999999"/>
    <m/>
    <x v="4"/>
    <n v="5"/>
    <n v="1"/>
    <n v="1"/>
    <m/>
    <s v="Gold"/>
  </r>
  <r>
    <x v="51"/>
    <s v="M"/>
    <n v="1"/>
    <n v="102.26"/>
    <d v="1899-12-30T15:11:02"/>
    <d v="1899-12-30T15:13:32"/>
    <d v="1899-12-30T15:12:17"/>
    <n v="309"/>
    <d v="1899-12-30T00:08:55"/>
    <n v="5"/>
    <n v="0"/>
    <n v="2.25"/>
    <x v="2"/>
    <n v="0.5"/>
    <n v="0.25"/>
    <n v="0.25"/>
    <n v="0"/>
    <n v="3.9"/>
    <n v="0"/>
    <n v="0"/>
    <n v="6.9625000000000004"/>
    <m/>
    <x v="2"/>
    <n v="5"/>
    <n v="1"/>
    <n v="0"/>
    <m/>
    <s v="Gold"/>
  </r>
  <r>
    <x v="52"/>
    <s v="M"/>
    <n v="1"/>
    <n v="30.11"/>
    <d v="1899-12-30T02:50:59"/>
    <d v="1899-12-30T03:02:10"/>
    <d v="1899-12-30T02:56:34"/>
    <n v="27"/>
    <d v="1899-12-30T00:05:52"/>
    <n v="5"/>
    <n v="1.5"/>
    <n v="1.25"/>
    <x v="2"/>
    <n v="0.5"/>
    <n v="0.25"/>
    <n v="0.25"/>
    <n v="0"/>
    <n v="0.4"/>
    <n v="0"/>
    <n v="0"/>
    <n v="3.5874999999999999"/>
    <m/>
    <x v="1"/>
    <n v="5"/>
    <n v="1"/>
    <n v="1"/>
    <m/>
    <s v="Gold"/>
  </r>
  <r>
    <x v="53"/>
    <s v="M"/>
    <n v="1"/>
    <n v="114.24"/>
    <d v="1899-12-30T18:48:11"/>
    <d v="1899-12-30T23:15:14"/>
    <d v="1899-12-30T21:01:43"/>
    <n v="424"/>
    <d v="1899-12-30T00:11:03"/>
    <n v="5"/>
    <n v="0"/>
    <n v="2"/>
    <x v="2"/>
    <n v="0.5"/>
    <n v="0.25"/>
    <n v="0.25"/>
    <n v="0"/>
    <n v="4.2"/>
    <n v="0"/>
    <n v="0"/>
    <n v="7.2"/>
    <m/>
    <x v="2"/>
    <n v="3"/>
    <n v="1"/>
    <n v="0"/>
    <m/>
    <s v="Gold"/>
  </r>
  <r>
    <x v="54"/>
    <s v="M"/>
    <n v="1"/>
    <n v="6.09"/>
    <d v="1899-12-30T00:24:58"/>
    <d v="1899-12-30T00:25:02"/>
    <d v="1899-12-30T00:25:00"/>
    <n v="7"/>
    <d v="1899-12-30T00:04:06"/>
    <n v="1.45"/>
    <n v="4.5"/>
    <n v="2.25"/>
    <x v="0"/>
    <n v="0.25"/>
    <n v="0.5"/>
    <n v="0.25"/>
    <n v="0"/>
    <n v="0"/>
    <n v="0"/>
    <n v="0"/>
    <n v="3.1749999999999998"/>
    <m/>
    <x v="1"/>
    <n v="5"/>
    <n v="1"/>
    <n v="1"/>
    <m/>
    <s v="Silver"/>
  </r>
  <r>
    <x v="55"/>
    <s v="M"/>
    <n v="1"/>
    <n v="20.73"/>
    <d v="1899-12-30T01:24:49"/>
    <d v="1899-12-30T01:24:49"/>
    <d v="1899-12-30T01:24:49"/>
    <n v="29"/>
    <d v="1899-12-30T00:04:05"/>
    <n v="4.9357142857142859"/>
    <n v="4.5"/>
    <n v="1.75"/>
    <x v="2"/>
    <n v="0.5"/>
    <n v="0.25"/>
    <n v="0.25"/>
    <n v="0"/>
    <n v="0"/>
    <n v="0"/>
    <n v="0"/>
    <n v="4.0303571428571434"/>
    <m/>
    <x v="3"/>
    <n v="5"/>
    <n v="1"/>
    <n v="1"/>
    <m/>
    <s v="Silver"/>
  </r>
  <r>
    <x v="56"/>
    <s v="M"/>
    <n v="1"/>
    <n v="21.1"/>
    <d v="1899-12-30T02:12:48"/>
    <d v="1899-12-30T02:20:42"/>
    <d v="1899-12-30T02:16:45"/>
    <n v="57"/>
    <d v="1899-12-30T00:06:29"/>
    <n v="5"/>
    <n v="1"/>
    <n v="3.5"/>
    <x v="1"/>
    <n v="0.25"/>
    <n v="0.25"/>
    <n v="0.5"/>
    <n v="0"/>
    <n v="0"/>
    <n v="0"/>
    <n v="0"/>
    <n v="3.25"/>
    <m/>
    <x v="1"/>
    <n v="5"/>
    <n v="1"/>
    <n v="1"/>
    <m/>
    <s v="Silver"/>
  </r>
  <r>
    <x v="57"/>
    <s v="F"/>
    <n v="1"/>
    <n v="10.24"/>
    <d v="1899-12-30T00:46:44"/>
    <d v="1899-12-30T00:46:44"/>
    <d v="1899-12-30T00:46:44"/>
    <n v="41"/>
    <d v="1899-12-30T00:04:34"/>
    <n v="2.56"/>
    <n v="4.5"/>
    <n v="1"/>
    <x v="0"/>
    <n v="0.25"/>
    <n v="0.5"/>
    <n v="0.25"/>
    <n v="0"/>
    <n v="0"/>
    <n v="0"/>
    <n v="0"/>
    <n v="3.14"/>
    <m/>
    <x v="1"/>
    <n v="4"/>
    <n v="1"/>
    <n v="1"/>
    <m/>
    <s v="Silver"/>
  </r>
  <r>
    <x v="58"/>
    <s v="M"/>
    <n v="1"/>
    <n v="31.55"/>
    <d v="1899-12-30T02:46:38"/>
    <d v="1899-12-30T02:46:38"/>
    <d v="1899-12-30T02:46:38"/>
    <n v="222"/>
    <d v="1899-12-30T00:05:17"/>
    <n v="5"/>
    <n v="2"/>
    <n v="1.5"/>
    <x v="2"/>
    <n v="0.5"/>
    <n v="0.25"/>
    <n v="0.25"/>
    <n v="0.14799999999999999"/>
    <n v="0.5"/>
    <n v="0"/>
    <n v="0"/>
    <n v="4.0229999999999997"/>
    <m/>
    <x v="1"/>
    <n v="5"/>
    <n v="1"/>
    <n v="1"/>
    <m/>
    <s v="Silver"/>
  </r>
  <r>
    <x v="59"/>
    <s v="M"/>
    <n v="1"/>
    <n v="13.28"/>
    <d v="1899-12-30T01:04:58"/>
    <d v="1899-12-30T01:06:19"/>
    <d v="1899-12-30T01:05:39"/>
    <n v="16"/>
    <d v="1899-12-30T00:04:57"/>
    <n v="3.1619047619047618"/>
    <n v="3"/>
    <n v="1.25"/>
    <x v="1"/>
    <n v="0.25"/>
    <n v="0.25"/>
    <n v="0.5"/>
    <n v="0"/>
    <n v="0"/>
    <n v="0"/>
    <n v="0"/>
    <n v="2.1654761904761903"/>
    <m/>
    <x v="1"/>
    <n v="5"/>
    <n v="1"/>
    <n v="1"/>
    <m/>
    <s v="Silver"/>
  </r>
  <r>
    <x v="60"/>
    <s v="M"/>
    <n v="1"/>
    <n v="6.32"/>
    <d v="1899-12-30T00:36:30"/>
    <d v="1899-12-30T00:36:30"/>
    <d v="1899-12-30T00:36:30"/>
    <n v="50"/>
    <d v="1899-12-30T00:05:47"/>
    <n v="1.5047619047619047"/>
    <n v="1.5"/>
    <n v="1"/>
    <x v="1"/>
    <n v="0.25"/>
    <n v="0.25"/>
    <n v="0.5"/>
    <n v="0"/>
    <n v="0"/>
    <n v="0"/>
    <n v="0"/>
    <n v="1.2511904761904762"/>
    <m/>
    <x v="1"/>
    <n v="5"/>
    <n v="1"/>
    <n v="1"/>
    <m/>
    <s v="Silver"/>
  </r>
  <r>
    <x v="61"/>
    <s v="F"/>
    <n v="1"/>
    <n v="20.77"/>
    <d v="1899-12-30T02:17:44"/>
    <d v="1899-12-30T02:19:53"/>
    <d v="1899-12-30T02:18:49"/>
    <n v="39"/>
    <d v="1899-12-30T00:06:41"/>
    <n v="5"/>
    <n v="1.25"/>
    <n v="2"/>
    <x v="2"/>
    <n v="0.5"/>
    <n v="0.25"/>
    <n v="0.25"/>
    <n v="0"/>
    <n v="0"/>
    <n v="0"/>
    <n v="0.4"/>
    <n v="3.7124999999999999"/>
    <m/>
    <x v="3"/>
    <n v="5"/>
    <n v="1"/>
    <n v="1"/>
    <m/>
    <s v="Silver"/>
  </r>
  <r>
    <x v="62"/>
    <s v="M"/>
    <n v="1"/>
    <n v="15.41"/>
    <d v="1899-12-30T01:05:22"/>
    <d v="1899-12-30T01:07:36"/>
    <d v="1899-12-30T01:06:29"/>
    <n v="4"/>
    <d v="1899-12-30T00:04:19"/>
    <n v="3.6690476190476189"/>
    <n v="4"/>
    <n v="2.5"/>
    <x v="0"/>
    <n v="0.25"/>
    <n v="0.5"/>
    <n v="0.25"/>
    <n v="0"/>
    <n v="0"/>
    <n v="0"/>
    <n v="0"/>
    <n v="3.5422619047619048"/>
    <m/>
    <x v="1"/>
    <n v="5"/>
    <n v="1"/>
    <n v="1"/>
    <m/>
    <s v="Silver"/>
  </r>
  <r>
    <x v="63"/>
    <s v="F"/>
    <n v="1"/>
    <n v="58.03"/>
    <d v="1899-12-30T11:15:56"/>
    <d v="1899-12-30T11:41:24"/>
    <d v="1899-12-30T11:28:40"/>
    <n v="85"/>
    <d v="1899-12-30T00:11:52"/>
    <n v="5"/>
    <n v="0"/>
    <n v="2.25"/>
    <x v="2"/>
    <n v="0.5"/>
    <n v="0.25"/>
    <n v="0.25"/>
    <n v="0"/>
    <n v="0"/>
    <n v="0"/>
    <n v="0"/>
    <n v="3.0625"/>
    <m/>
    <x v="2"/>
    <n v="3"/>
    <n v="1"/>
    <n v="0"/>
    <m/>
    <s v="Silver"/>
  </r>
  <r>
    <x v="64"/>
    <s v="M"/>
    <n v="1"/>
    <n v="11.1"/>
    <d v="1899-12-30T00:50:33"/>
    <d v="1899-12-30T00:50:33"/>
    <d v="1899-12-30T00:50:33"/>
    <n v="21"/>
    <d v="1899-12-30T00:04:33"/>
    <n v="2.6428571428571428"/>
    <n v="3.5"/>
    <n v="0"/>
    <x v="1"/>
    <n v="0.25"/>
    <n v="0.25"/>
    <n v="0.5"/>
    <n v="0"/>
    <n v="0"/>
    <n v="0"/>
    <n v="0"/>
    <n v="1.5357142857142856"/>
    <m/>
    <x v="3"/>
    <n v="1"/>
    <n v="1"/>
    <n v="1"/>
    <m/>
    <s v="Silver"/>
  </r>
  <r>
    <x v="65"/>
    <s v="M"/>
    <n v="1"/>
    <n v="55"/>
    <d v="1899-12-30T08:02:36"/>
    <d v="1899-12-30T21:29:46"/>
    <d v="1899-12-30T14:46:11"/>
    <n v="147"/>
    <d v="1899-12-30T00:16:07"/>
    <n v="5"/>
    <n v="0"/>
    <n v="2.75"/>
    <x v="1"/>
    <n v="0.25"/>
    <n v="0.25"/>
    <n v="0.5"/>
    <n v="0"/>
    <n v="0"/>
    <n v="0"/>
    <n v="0.4"/>
    <n v="3.0249999999999999"/>
    <m/>
    <x v="2"/>
    <n v="5"/>
    <n v="1"/>
    <n v="0"/>
    <m/>
    <s v="Silver"/>
  </r>
  <r>
    <x v="66"/>
    <s v="M"/>
    <n v="1"/>
    <n v="14.13"/>
    <d v="1899-12-30T01:10:19"/>
    <d v="1899-12-30T01:10:22"/>
    <d v="1899-12-30T01:10:20"/>
    <n v="4"/>
    <d v="1899-12-30T00:04:59"/>
    <n v="3.3642857142857143"/>
    <n v="3"/>
    <n v="2.25"/>
    <x v="0"/>
    <n v="0.25"/>
    <n v="0.5"/>
    <n v="0.25"/>
    <n v="0"/>
    <n v="0"/>
    <n v="0"/>
    <n v="0"/>
    <n v="2.9035714285714285"/>
    <m/>
    <x v="1"/>
    <n v="5"/>
    <n v="1"/>
    <n v="1"/>
    <m/>
    <s v="Silver"/>
  </r>
  <r>
    <x v="67"/>
    <s v="M"/>
    <n v="1"/>
    <n v="20.03"/>
    <d v="1899-12-30T01:37:34"/>
    <d v="1899-12-30T01:40:18"/>
    <d v="1899-12-30T01:38:56"/>
    <n v="136"/>
    <d v="1899-12-30T00:04:56"/>
    <n v="4.769047619047619"/>
    <n v="3"/>
    <n v="3.75"/>
    <x v="2"/>
    <n v="0.5"/>
    <n v="0.25"/>
    <n v="0.25"/>
    <n v="0"/>
    <n v="0"/>
    <n v="0"/>
    <n v="0"/>
    <n v="4.0720238095238095"/>
    <n v="0.25"/>
    <x v="1"/>
    <n v="5"/>
    <n v="1"/>
    <n v="1"/>
    <m/>
    <s v="Silver"/>
  </r>
  <r>
    <x v="32"/>
    <s v="M"/>
    <n v="2"/>
    <n v="10.119999999999999"/>
    <d v="1899-12-30T00:48:22"/>
    <d v="1899-12-30T00:48:23"/>
    <d v="1899-12-30T00:48:23"/>
    <n v="10"/>
    <d v="1899-12-30T00:04:47"/>
    <n v="2.4095238095238094"/>
    <n v="3"/>
    <n v="2.5"/>
    <x v="0"/>
    <n v="0.25"/>
    <n v="0.5"/>
    <n v="0.25"/>
    <n v="0"/>
    <n v="0"/>
    <n v="0"/>
    <n v="0"/>
    <n v="2.7273809523809525"/>
    <m/>
    <x v="6"/>
    <n v="5"/>
    <n v="1"/>
    <n v="1"/>
    <m/>
    <s v="Bronze"/>
  </r>
  <r>
    <x v="29"/>
    <s v="F"/>
    <n v="2"/>
    <n v="10.09"/>
    <d v="1899-12-30T00:45:56"/>
    <d v="1899-12-30T00:45:56"/>
    <d v="1899-12-30T00:45:56"/>
    <n v="15"/>
    <d v="1899-12-30T00:04:33"/>
    <n v="2.5225"/>
    <n v="4.5"/>
    <n v="2.5"/>
    <x v="0"/>
    <n v="0.25"/>
    <n v="0.5"/>
    <n v="0.25"/>
    <n v="0"/>
    <n v="0"/>
    <n v="0"/>
    <n v="0"/>
    <n v="3.5056250000000002"/>
    <m/>
    <x v="6"/>
    <n v="5"/>
    <n v="1"/>
    <n v="1"/>
    <m/>
    <s v="Bronze"/>
  </r>
  <r>
    <x v="33"/>
    <s v="F"/>
    <n v="2"/>
    <n v="5.04"/>
    <d v="1899-12-30T00:33:33"/>
    <d v="1899-12-30T00:33:40"/>
    <d v="1899-12-30T00:33:36"/>
    <n v="12"/>
    <d v="1899-12-30T00:06:40"/>
    <n v="1.26"/>
    <n v="1.25"/>
    <n v="3.5"/>
    <x v="0"/>
    <n v="0.25"/>
    <n v="0.5"/>
    <n v="0.25"/>
    <n v="0"/>
    <n v="0"/>
    <n v="0"/>
    <n v="0.4"/>
    <n v="2.2149999999999999"/>
    <m/>
    <x v="7"/>
    <n v="4"/>
    <n v="1"/>
    <n v="1"/>
    <m/>
    <s v="Bronze"/>
  </r>
  <r>
    <x v="28"/>
    <s v="M"/>
    <n v="2"/>
    <n v="10.01"/>
    <d v="1899-12-30T00:36:54"/>
    <d v="1899-12-30T00:36:54"/>
    <d v="1899-12-30T00:36:54"/>
    <n v="27"/>
    <d v="1899-12-30T00:03:41"/>
    <n v="2.3833333333333333"/>
    <n v="5"/>
    <n v="3.5"/>
    <x v="0"/>
    <n v="0.25"/>
    <n v="0.5"/>
    <n v="0.25"/>
    <n v="0"/>
    <n v="0"/>
    <n v="1.4999999999999998"/>
    <n v="0"/>
    <n v="5.4708333333333332"/>
    <m/>
    <x v="8"/>
    <n v="4"/>
    <n v="1"/>
    <n v="1"/>
    <m/>
    <s v="Bronze"/>
  </r>
  <r>
    <x v="25"/>
    <s v="M"/>
    <n v="2"/>
    <n v="11.65"/>
    <d v="1899-12-30T01:00:42"/>
    <d v="1899-12-30T01:00:56"/>
    <d v="1899-12-30T01:00:49"/>
    <n v="449"/>
    <d v="1899-12-30T00:05:13"/>
    <n v="2.7738095238095237"/>
    <n v="2.5"/>
    <n v="2.75"/>
    <x v="0"/>
    <n v="0.25"/>
    <n v="0.5"/>
    <n v="0.25"/>
    <n v="0.29933333333333334"/>
    <n v="0"/>
    <n v="0"/>
    <n v="0"/>
    <n v="2.9302857142857142"/>
    <m/>
    <x v="9"/>
    <n v="5"/>
    <n v="1"/>
    <n v="1"/>
    <m/>
    <s v="Bronze"/>
  </r>
  <r>
    <x v="13"/>
    <s v="M"/>
    <n v="2"/>
    <m/>
    <m/>
    <m/>
    <m/>
    <m/>
    <m/>
    <m/>
    <m/>
    <m/>
    <x v="3"/>
    <m/>
    <m/>
    <m/>
    <m/>
    <m/>
    <m/>
    <m/>
    <n v="0.5"/>
    <m/>
    <x v="1"/>
    <n v="1"/>
    <n v="1"/>
    <n v="0"/>
    <m/>
    <s v="Bronze"/>
  </r>
  <r>
    <x v="19"/>
    <s v="M"/>
    <n v="2"/>
    <n v="10.1"/>
    <d v="1899-12-30T00:35:41"/>
    <d v="1899-12-30T00:35:41"/>
    <d v="1899-12-30T00:35:41"/>
    <n v="7"/>
    <d v="1899-12-30T00:03:32"/>
    <n v="2.4047619047619047"/>
    <n v="5"/>
    <n v="2.5"/>
    <x v="0"/>
    <n v="0.25"/>
    <n v="0.5"/>
    <n v="0.25"/>
    <n v="0"/>
    <n v="0"/>
    <n v="3.1500000000000004"/>
    <n v="0"/>
    <n v="6.8761904761904766"/>
    <m/>
    <x v="6"/>
    <n v="5"/>
    <n v="1"/>
    <n v="1"/>
    <m/>
    <s v="Bronze"/>
  </r>
  <r>
    <x v="18"/>
    <s v="M"/>
    <n v="2"/>
    <n v="21.21"/>
    <d v="1899-12-30T01:46:05"/>
    <d v="1899-12-30T01:46:35"/>
    <d v="1899-12-30T01:46:20"/>
    <n v="47"/>
    <d v="1899-12-30T00:05:01"/>
    <n v="5"/>
    <n v="3"/>
    <n v="3.25"/>
    <x v="2"/>
    <n v="0.5"/>
    <n v="0.25"/>
    <n v="0.25"/>
    <n v="0"/>
    <n v="0"/>
    <n v="0"/>
    <n v="0"/>
    <n v="4.0625"/>
    <m/>
    <x v="1"/>
    <n v="5"/>
    <n v="1"/>
    <n v="1"/>
    <m/>
    <s v="Bronze"/>
  </r>
  <r>
    <x v="15"/>
    <s v="M"/>
    <n v="2"/>
    <n v="24.51"/>
    <d v="1899-12-30T03:58:12"/>
    <d v="1899-12-30T03:58:12"/>
    <d v="1899-12-30T03:58:12"/>
    <n v="1786"/>
    <d v="1899-12-30T00:09:43"/>
    <n v="5"/>
    <n v="0"/>
    <n v="3.25"/>
    <x v="2"/>
    <n v="0.5"/>
    <n v="0.25"/>
    <n v="0.25"/>
    <n v="1.1906666666666668"/>
    <n v="0.1"/>
    <n v="0"/>
    <n v="0"/>
    <n v="4.6031666666666666"/>
    <m/>
    <x v="9"/>
    <n v="2"/>
    <n v="1"/>
    <n v="0"/>
    <m/>
    <s v="Bronze"/>
  </r>
  <r>
    <x v="24"/>
    <s v="M"/>
    <n v="2"/>
    <n v="17.89"/>
    <d v="1899-12-30T02:10:20"/>
    <d v="1899-12-30T02:46:48"/>
    <d v="1899-12-30T02:28:34"/>
    <n v="655"/>
    <d v="1899-12-30T00:08:18"/>
    <n v="4.2595238095238095"/>
    <n v="0"/>
    <n v="3.75"/>
    <x v="2"/>
    <n v="0.5"/>
    <n v="0.25"/>
    <n v="0.25"/>
    <n v="0"/>
    <n v="0"/>
    <n v="0"/>
    <n v="0"/>
    <n v="3.0672619047619047"/>
    <m/>
    <x v="1"/>
    <n v="5"/>
    <n v="1"/>
    <n v="0"/>
    <m/>
    <s v="Bronze"/>
  </r>
  <r>
    <x v="20"/>
    <s v="M"/>
    <n v="2"/>
    <n v="10.11"/>
    <d v="1899-12-30T00:42:02"/>
    <d v="1899-12-30T00:42:02"/>
    <d v="1899-12-30T00:42:02"/>
    <n v="10"/>
    <d v="1899-12-30T00:04:09"/>
    <n v="2.407142857142857"/>
    <n v="4.5"/>
    <n v="3.25"/>
    <x v="0"/>
    <n v="0.25"/>
    <n v="0.5"/>
    <n v="0.25"/>
    <n v="0"/>
    <n v="0"/>
    <n v="0"/>
    <n v="0"/>
    <n v="3.6642857142857141"/>
    <m/>
    <x v="6"/>
    <n v="5"/>
    <n v="1"/>
    <n v="1"/>
    <m/>
    <s v="Bronze"/>
  </r>
  <r>
    <x v="10"/>
    <s v="F"/>
    <n v="2"/>
    <m/>
    <m/>
    <m/>
    <m/>
    <m/>
    <m/>
    <m/>
    <m/>
    <m/>
    <x v="3"/>
    <m/>
    <m/>
    <m/>
    <m/>
    <m/>
    <m/>
    <m/>
    <n v="0.5"/>
    <m/>
    <x v="1"/>
    <n v="1"/>
    <n v="1"/>
    <n v="0"/>
    <m/>
    <s v="Bronze"/>
  </r>
  <r>
    <x v="23"/>
    <s v="M"/>
    <n v="2"/>
    <n v="25.01"/>
    <d v="1899-12-30T02:13:27"/>
    <d v="1899-12-30T02:15:10"/>
    <d v="1899-12-30T02:14:18"/>
    <n v="63"/>
    <d v="1899-12-30T00:05:22"/>
    <n v="5"/>
    <n v="2"/>
    <n v="2.5"/>
    <x v="2"/>
    <n v="0.5"/>
    <n v="0.25"/>
    <n v="0.25"/>
    <n v="0"/>
    <n v="0.2"/>
    <n v="0"/>
    <n v="0"/>
    <n v="3.8250000000000002"/>
    <m/>
    <x v="1"/>
    <n v="5"/>
    <n v="1"/>
    <n v="1"/>
    <m/>
    <s v="Bronze"/>
  </r>
  <r>
    <x v="11"/>
    <s v="M"/>
    <n v="2"/>
    <n v="10.08"/>
    <d v="1899-12-30T00:44:42"/>
    <d v="1899-12-30T00:44:42"/>
    <d v="1899-12-30T00:44:42"/>
    <n v="18"/>
    <d v="1899-12-30T00:04:26"/>
    <n v="2.4"/>
    <n v="4"/>
    <n v="3.5"/>
    <x v="0"/>
    <n v="0.25"/>
    <n v="0.5"/>
    <n v="0.25"/>
    <n v="0"/>
    <n v="0"/>
    <n v="0"/>
    <n v="0"/>
    <n v="3.4750000000000001"/>
    <m/>
    <x v="6"/>
    <n v="5"/>
    <n v="1"/>
    <n v="1"/>
    <m/>
    <s v="Bronze"/>
  </r>
  <r>
    <x v="27"/>
    <s v="F"/>
    <n v="2"/>
    <n v="2.5299999999999998"/>
    <d v="1899-12-30T00:14:16"/>
    <d v="1899-12-30T00:14:19"/>
    <d v="1899-12-30T00:14:18"/>
    <n v="3"/>
    <d v="1899-12-30T00:05:39"/>
    <n v="0.63249999999999995"/>
    <n v="2.5"/>
    <n v="3"/>
    <x v="0"/>
    <n v="0.25"/>
    <n v="0.5"/>
    <n v="0.25"/>
    <n v="0"/>
    <n v="0"/>
    <n v="0"/>
    <n v="0"/>
    <n v="2.1581250000000001"/>
    <m/>
    <x v="1"/>
    <n v="5"/>
    <n v="1"/>
    <n v="1"/>
    <m/>
    <s v="Bronze"/>
  </r>
  <r>
    <x v="31"/>
    <s v="F"/>
    <n v="2"/>
    <n v="5.05"/>
    <d v="1899-12-30T00:29:01"/>
    <d v="1899-12-30T00:29:03"/>
    <d v="1899-12-30T00:29:02"/>
    <n v="3"/>
    <d v="1899-12-30T00:05:45"/>
    <n v="1.2625"/>
    <n v="2.5"/>
    <n v="2.5"/>
    <x v="0"/>
    <n v="0.25"/>
    <n v="0.5"/>
    <n v="0.25"/>
    <n v="0"/>
    <n v="0"/>
    <n v="0"/>
    <n v="0"/>
    <n v="2.1906249999999998"/>
    <m/>
    <x v="7"/>
    <n v="5"/>
    <n v="1"/>
    <n v="1"/>
    <m/>
    <s v="Bronze"/>
  </r>
  <r>
    <x v="17"/>
    <s v="M"/>
    <n v="2"/>
    <n v="27.17"/>
    <d v="1899-12-30T04:31:00"/>
    <d v="1899-12-30T05:11:01"/>
    <d v="1899-12-30T04:51:00"/>
    <n v="1833"/>
    <d v="1899-12-30T00:10:43"/>
    <n v="5"/>
    <n v="0"/>
    <n v="2.5"/>
    <x v="1"/>
    <n v="0.25"/>
    <n v="0.25"/>
    <n v="0.5"/>
    <n v="1.222"/>
    <n v="0.3"/>
    <n v="0"/>
    <n v="0"/>
    <n v="4.0220000000000002"/>
    <m/>
    <x v="9"/>
    <n v="5"/>
    <n v="1"/>
    <n v="0"/>
    <m/>
    <s v="Bronze"/>
  </r>
  <r>
    <x v="22"/>
    <s v="M"/>
    <n v="2"/>
    <n v="10.01"/>
    <d v="1899-12-30T00:42:28"/>
    <d v="1899-12-30T00:42:31"/>
    <d v="1899-12-30T00:42:30"/>
    <n v="23"/>
    <d v="1899-12-30T00:04:15"/>
    <n v="2.3833333333333333"/>
    <n v="4.5"/>
    <n v="2.25"/>
    <x v="0"/>
    <n v="0.25"/>
    <n v="0.5"/>
    <n v="0.25"/>
    <n v="0"/>
    <n v="0"/>
    <n v="0"/>
    <n v="0"/>
    <n v="3.4083333333333332"/>
    <m/>
    <x v="8"/>
    <n v="5"/>
    <n v="1"/>
    <n v="1"/>
    <m/>
    <s v="Bronze"/>
  </r>
  <r>
    <x v="14"/>
    <s v="M"/>
    <n v="2"/>
    <n v="10.050000000000001"/>
    <d v="1899-12-30T00:48:07"/>
    <d v="1899-12-30T00:48:07"/>
    <d v="1899-12-30T00:48:07"/>
    <n v="33"/>
    <d v="1899-12-30T00:04:47"/>
    <n v="2.3928571428571428"/>
    <n v="3"/>
    <n v="1"/>
    <x v="0"/>
    <n v="0.25"/>
    <n v="0.5"/>
    <n v="0.25"/>
    <n v="0"/>
    <n v="0"/>
    <n v="0"/>
    <n v="0"/>
    <n v="2.3482142857142856"/>
    <m/>
    <x v="8"/>
    <n v="3"/>
    <n v="1"/>
    <n v="1"/>
    <m/>
    <s v="Bronze"/>
  </r>
  <r>
    <x v="9"/>
    <s v="M"/>
    <n v="2"/>
    <n v="43.18"/>
    <d v="1899-12-30T08:04:48"/>
    <d v="1899-12-30T10:27:10"/>
    <d v="1899-12-30T09:15:59"/>
    <n v="3237"/>
    <d v="1899-12-30T00:12:53"/>
    <n v="5"/>
    <n v="0"/>
    <n v="3.5"/>
    <x v="2"/>
    <n v="0.5"/>
    <n v="0.25"/>
    <n v="0.25"/>
    <n v="2.1579999999999999"/>
    <n v="1.1000000000000001"/>
    <n v="0"/>
    <n v="0"/>
    <n v="6.6329999999999991"/>
    <m/>
    <x v="9"/>
    <n v="4"/>
    <n v="1"/>
    <n v="0"/>
    <m/>
    <s v="Bronze"/>
  </r>
  <r>
    <x v="21"/>
    <s v="M"/>
    <n v="2"/>
    <n v="5.78"/>
    <d v="1899-12-30T00:31:52"/>
    <d v="1899-12-30T00:31:55"/>
    <d v="1899-12-30T00:31:53"/>
    <n v="23"/>
    <d v="1899-12-30T00:05:31"/>
    <n v="1.3761904761904762"/>
    <n v="1.75"/>
    <n v="2"/>
    <x v="0"/>
    <n v="0.25"/>
    <n v="0.5"/>
    <n v="0.25"/>
    <n v="0"/>
    <n v="0"/>
    <n v="0"/>
    <n v="0"/>
    <n v="1.7190476190476192"/>
    <m/>
    <x v="1"/>
    <n v="5"/>
    <n v="1"/>
    <n v="1"/>
    <m/>
    <s v="Bronze"/>
  </r>
  <r>
    <x v="8"/>
    <s v="F"/>
    <n v="2"/>
    <n v="10.02"/>
    <d v="1899-12-30T00:56:40"/>
    <d v="1899-12-30T00:57:19"/>
    <d v="1899-12-30T00:57:00"/>
    <n v="29"/>
    <d v="1899-12-30T00:05:41"/>
    <n v="2.5049999999999999"/>
    <n v="2.5"/>
    <n v="1.5"/>
    <x v="0"/>
    <n v="0.25"/>
    <n v="0.5"/>
    <n v="0.25"/>
    <n v="0"/>
    <n v="0"/>
    <n v="0"/>
    <n v="0"/>
    <n v="2.2512499999999998"/>
    <m/>
    <x v="8"/>
    <n v="5"/>
    <n v="1"/>
    <n v="1"/>
    <m/>
    <s v="Bronze"/>
  </r>
  <r>
    <x v="7"/>
    <s v="M"/>
    <n v="2"/>
    <n v="8.49"/>
    <d v="1899-12-30T00:44:18"/>
    <d v="1899-12-30T00:47:46"/>
    <d v="1899-12-30T00:46:02"/>
    <n v="10"/>
    <d v="1899-12-30T00:05:25"/>
    <n v="2.0214285714285714"/>
    <n v="2"/>
    <n v="0.5"/>
    <x v="1"/>
    <n v="0.25"/>
    <n v="0.25"/>
    <n v="0.5"/>
    <n v="0"/>
    <n v="0"/>
    <n v="0"/>
    <n v="0"/>
    <n v="1.2553571428571428"/>
    <m/>
    <x v="1"/>
    <n v="1"/>
    <n v="1"/>
    <n v="1"/>
    <m/>
    <s v="Bronze"/>
  </r>
  <r>
    <x v="16"/>
    <s v="F"/>
    <n v="2"/>
    <n v="9.02"/>
    <d v="1899-12-30T00:48:28"/>
    <d v="1899-12-30T00:59:26"/>
    <d v="1899-12-30T00:53:57"/>
    <n v="8"/>
    <d v="1899-12-30T00:05:59"/>
    <n v="2.2549999999999999"/>
    <n v="2"/>
    <n v="0.5"/>
    <x v="0"/>
    <n v="0.25"/>
    <n v="0.5"/>
    <n v="0.25"/>
    <n v="0"/>
    <n v="0"/>
    <n v="0"/>
    <n v="0"/>
    <n v="1.68875"/>
    <m/>
    <x v="1"/>
    <n v="3"/>
    <n v="1"/>
    <n v="1"/>
    <m/>
    <s v="Bronze"/>
  </r>
  <r>
    <x v="30"/>
    <s v="M"/>
    <n v="2"/>
    <n v="15.6"/>
    <d v="1899-12-30T01:22:34"/>
    <d v="1899-12-30T01:24:04"/>
    <d v="1899-12-30T01:23:19"/>
    <n v="42"/>
    <d v="1899-12-30T00:05:20"/>
    <n v="3.714285714285714"/>
    <n v="2"/>
    <n v="1.75"/>
    <x v="0"/>
    <n v="0.25"/>
    <n v="0.5"/>
    <n v="0.25"/>
    <n v="0"/>
    <n v="0"/>
    <n v="0"/>
    <n v="0"/>
    <n v="2.3660714285714284"/>
    <m/>
    <x v="1"/>
    <n v="5"/>
    <n v="1"/>
    <n v="1"/>
    <m/>
    <s v="Bronze"/>
  </r>
  <r>
    <x v="68"/>
    <s v="M"/>
    <n v="2"/>
    <n v="11.07"/>
    <d v="1899-12-30T01:05:33"/>
    <d v="1899-12-30T01:06:01"/>
    <d v="1899-12-30T01:05:47"/>
    <n v="433"/>
    <d v="1899-12-30T00:05:57"/>
    <n v="2.6357142857142857"/>
    <n v="1.5"/>
    <n v="5"/>
    <x v="0"/>
    <n v="0.25"/>
    <n v="0.5"/>
    <n v="0.25"/>
    <n v="0.28866666666666668"/>
    <n v="0"/>
    <n v="0"/>
    <n v="0"/>
    <n v="2.9475952380952384"/>
    <m/>
    <x v="9"/>
    <n v="1"/>
    <n v="1"/>
    <n v="1"/>
    <m/>
    <s v="Bronze"/>
  </r>
  <r>
    <x v="69"/>
    <s v="M"/>
    <n v="2"/>
    <n v="24.5"/>
    <d v="1899-12-30T02:29:13"/>
    <d v="1899-12-30T02:29:22"/>
    <d v="1899-12-30T02:29:17"/>
    <n v="58"/>
    <d v="1899-12-30T00:06:06"/>
    <n v="5"/>
    <n v="1.25"/>
    <n v="2.5"/>
    <x v="2"/>
    <n v="0.5"/>
    <n v="0.25"/>
    <n v="0.25"/>
    <n v="0"/>
    <n v="0.1"/>
    <n v="0"/>
    <n v="0"/>
    <n v="3.5375000000000001"/>
    <m/>
    <x v="1"/>
    <n v="5"/>
    <n v="1"/>
    <n v="1"/>
    <m/>
    <s v="Bronze"/>
  </r>
  <r>
    <x v="70"/>
    <s v="F"/>
    <n v="2"/>
    <n v="10"/>
    <d v="1899-12-30T01:01:17"/>
    <d v="1899-12-30T01:01:17"/>
    <d v="1899-12-30T01:01:17"/>
    <n v="20"/>
    <d v="1899-12-30T00:06:08"/>
    <n v="2.5"/>
    <n v="1.75"/>
    <n v="3"/>
    <x v="2"/>
    <n v="0.5"/>
    <n v="0.25"/>
    <n v="0.25"/>
    <n v="0"/>
    <n v="0"/>
    <n v="0"/>
    <n v="0"/>
    <n v="2.4375"/>
    <m/>
    <x v="8"/>
    <n v="1"/>
    <n v="1"/>
    <n v="1"/>
    <m/>
    <s v="Bronze"/>
  </r>
  <r>
    <x v="71"/>
    <s v="M"/>
    <n v="2"/>
    <n v="11.21"/>
    <d v="1899-12-30T01:02:19"/>
    <d v="1899-12-30T01:20:02"/>
    <d v="1899-12-30T01:11:11"/>
    <n v="14"/>
    <d v="1899-12-30T00:06:21"/>
    <n v="2.6690476190476193"/>
    <n v="1"/>
    <n v="0.75"/>
    <x v="1"/>
    <n v="0.25"/>
    <n v="0.25"/>
    <n v="0.5"/>
    <n v="0"/>
    <n v="0"/>
    <n v="0"/>
    <n v="0"/>
    <n v="1.2922619047619048"/>
    <m/>
    <x v="7"/>
    <n v="2"/>
    <n v="1"/>
    <n v="1"/>
    <m/>
    <s v="Bronze"/>
  </r>
  <r>
    <x v="2"/>
    <s v="F"/>
    <n v="2"/>
    <n v="5.01"/>
    <d v="1899-12-30T00:26:07"/>
    <d v="1899-12-30T00:26:07"/>
    <d v="1899-12-30T00:26:07"/>
    <n v="6"/>
    <d v="1899-12-30T00:05:13"/>
    <n v="1.2524999999999999"/>
    <n v="3.5"/>
    <n v="3.75"/>
    <x v="0"/>
    <n v="0.25"/>
    <n v="0.5"/>
    <n v="0.25"/>
    <n v="0"/>
    <n v="0"/>
    <n v="0"/>
    <n v="0"/>
    <n v="3.0006249999999999"/>
    <m/>
    <x v="7"/>
    <n v="5"/>
    <n v="1"/>
    <n v="1"/>
    <m/>
    <s v="Silver"/>
  </r>
  <r>
    <x v="67"/>
    <s v="M"/>
    <n v="2"/>
    <n v="17.86"/>
    <d v="1899-12-30T01:40:06"/>
    <d v="1899-12-30T01:47:06"/>
    <d v="1899-12-30T01:43:36"/>
    <n v="54"/>
    <d v="1899-12-30T00:05:48"/>
    <n v="4.2523809523809524"/>
    <n v="1.5"/>
    <n v="4"/>
    <x v="1"/>
    <n v="0.25"/>
    <n v="0.25"/>
    <n v="0.5"/>
    <n v="0"/>
    <n v="0"/>
    <n v="0"/>
    <n v="0"/>
    <n v="3.4380952380952383"/>
    <m/>
    <x v="1"/>
    <n v="4"/>
    <n v="1"/>
    <n v="1"/>
    <m/>
    <s v="Silver"/>
  </r>
  <r>
    <x v="55"/>
    <s v="M"/>
    <n v="2"/>
    <n v="10.1"/>
    <d v="1899-12-30T00:39:49"/>
    <d v="1899-12-30T00:39:49"/>
    <d v="1899-12-30T00:39:49"/>
    <n v="9"/>
    <d v="1899-12-30T00:03:57"/>
    <n v="2.4047619047619047"/>
    <n v="5"/>
    <n v="2.75"/>
    <x v="0"/>
    <n v="0.25"/>
    <n v="0.5"/>
    <n v="0.25"/>
    <n v="0"/>
    <n v="0"/>
    <n v="0.15000000000000002"/>
    <n v="0"/>
    <n v="3.9386904761904762"/>
    <m/>
    <x v="6"/>
    <n v="5"/>
    <n v="1"/>
    <n v="1"/>
    <m/>
    <s v="Silver"/>
  </r>
  <r>
    <x v="5"/>
    <s v="M"/>
    <n v="2"/>
    <n v="31.01"/>
    <d v="1899-12-30T02:24:06"/>
    <d v="1899-12-30T02:27:18"/>
    <d v="1899-12-30T02:25:42"/>
    <n v="52"/>
    <d v="1899-12-30T00:04:42"/>
    <n v="5"/>
    <n v="3.5"/>
    <n v="4.62"/>
    <x v="2"/>
    <n v="0.5"/>
    <n v="0.25"/>
    <n v="0.25"/>
    <n v="0"/>
    <n v="0.5"/>
    <n v="0"/>
    <n v="0"/>
    <n v="5.03"/>
    <m/>
    <x v="1"/>
    <n v="5"/>
    <n v="1"/>
    <n v="1"/>
    <m/>
    <s v="Silver"/>
  </r>
  <r>
    <x v="58"/>
    <s v="M"/>
    <n v="2"/>
    <n v="23.17"/>
    <d v="1899-12-30T01:58:40"/>
    <d v="1899-12-30T01:58:57"/>
    <d v="1899-12-30T01:58:49"/>
    <n v="73"/>
    <d v="1899-12-30T00:05:08"/>
    <n v="5"/>
    <n v="2.5"/>
    <n v="1.75"/>
    <x v="2"/>
    <n v="0.5"/>
    <n v="0.25"/>
    <n v="0.25"/>
    <n v="0"/>
    <n v="0.1"/>
    <n v="0"/>
    <n v="0"/>
    <n v="3.6625000000000001"/>
    <m/>
    <x v="1"/>
    <n v="5"/>
    <n v="1"/>
    <n v="1"/>
    <m/>
    <s v="Silver"/>
  </r>
  <r>
    <x v="4"/>
    <s v="M"/>
    <n v="2"/>
    <n v="23.06"/>
    <d v="1899-12-30T02:33:34"/>
    <d v="1899-12-30T02:51:28"/>
    <d v="1899-12-30T02:42:31"/>
    <n v="126"/>
    <d v="1899-12-30T00:07:03"/>
    <n v="5"/>
    <n v="0.25"/>
    <n v="3"/>
    <x v="2"/>
    <n v="0.5"/>
    <n v="0.25"/>
    <n v="0.25"/>
    <n v="0"/>
    <n v="0.1"/>
    <n v="0"/>
    <n v="0"/>
    <n v="3.4125000000000001"/>
    <m/>
    <x v="1"/>
    <n v="3"/>
    <n v="1"/>
    <n v="1"/>
    <m/>
    <s v="Silver"/>
  </r>
  <r>
    <x v="0"/>
    <s v="F"/>
    <n v="2"/>
    <n v="16.010000000000002"/>
    <d v="1899-12-30T01:39:29"/>
    <d v="1899-12-30T01:55:15"/>
    <d v="1899-12-30T01:47:22"/>
    <n v="377"/>
    <d v="1899-12-30T00:06:42"/>
    <n v="4.0025000000000004"/>
    <n v="1.25"/>
    <n v="1.75"/>
    <x v="1"/>
    <n v="0.25"/>
    <n v="0.25"/>
    <n v="0.5"/>
    <n v="0.25133333333333335"/>
    <n v="0"/>
    <n v="0"/>
    <n v="0"/>
    <n v="2.4394583333333335"/>
    <m/>
    <x v="1"/>
    <n v="5"/>
    <n v="1"/>
    <n v="1"/>
    <m/>
    <s v="Silver"/>
  </r>
  <r>
    <x v="61"/>
    <s v="F"/>
    <n v="2"/>
    <n v="3.75"/>
    <d v="1899-12-30T00:18:27"/>
    <d v="1899-12-30T00:18:27"/>
    <d v="1899-12-30T00:18:27"/>
    <n v="10"/>
    <d v="1899-12-30T00:04:55"/>
    <n v="0.9375"/>
    <n v="4"/>
    <n v="2.5"/>
    <x v="0"/>
    <n v="0.25"/>
    <n v="0.5"/>
    <n v="0.25"/>
    <n v="0"/>
    <n v="0"/>
    <n v="0"/>
    <n v="0.4"/>
    <n v="3.2593749999999999"/>
    <m/>
    <x v="10"/>
    <n v="5"/>
    <n v="1"/>
    <n v="1"/>
    <m/>
    <s v="Silver"/>
  </r>
  <r>
    <x v="62"/>
    <s v="M"/>
    <n v="2"/>
    <n v="10.01"/>
    <d v="1899-12-30T00:46:49"/>
    <d v="1899-12-30T00:52:37"/>
    <d v="1899-12-30T00:49:43"/>
    <n v="30"/>
    <d v="1899-12-30T00:04:58"/>
    <n v="2.3833333333333333"/>
    <n v="3"/>
    <n v="1.75"/>
    <x v="1"/>
    <n v="0.25"/>
    <n v="0.25"/>
    <n v="0.5"/>
    <n v="0"/>
    <n v="0"/>
    <n v="0"/>
    <n v="0"/>
    <n v="2.2208333333333332"/>
    <m/>
    <x v="1"/>
    <n v="5"/>
    <n v="1"/>
    <n v="1"/>
    <m/>
    <s v="Silver"/>
  </r>
  <r>
    <x v="56"/>
    <s v="M"/>
    <n v="2"/>
    <n v="33.049999999999997"/>
    <d v="1899-12-30T03:26:43"/>
    <d v="1899-12-30T03:37:42"/>
    <d v="1899-12-30T03:32:13"/>
    <n v="24"/>
    <d v="1899-12-30T00:06:25"/>
    <n v="5"/>
    <n v="1"/>
    <n v="2"/>
    <x v="2"/>
    <n v="0.5"/>
    <n v="0.25"/>
    <n v="0.25"/>
    <n v="0"/>
    <n v="0.6"/>
    <n v="0"/>
    <n v="0"/>
    <n v="3.85"/>
    <m/>
    <x v="1"/>
    <n v="5"/>
    <n v="1"/>
    <n v="1"/>
    <m/>
    <s v="Silver"/>
  </r>
  <r>
    <x v="54"/>
    <s v="M"/>
    <n v="2"/>
    <n v="22.32"/>
    <d v="1899-12-30T01:49:57"/>
    <d v="1899-12-30T01:51:15"/>
    <d v="1899-12-30T01:50:36"/>
    <n v="21"/>
    <d v="1899-12-30T00:04:57"/>
    <n v="5"/>
    <n v="3"/>
    <n v="4.5"/>
    <x v="2"/>
    <n v="0.5"/>
    <n v="0.25"/>
    <n v="0.25"/>
    <n v="0"/>
    <n v="0"/>
    <n v="0"/>
    <n v="0"/>
    <n v="4.375"/>
    <m/>
    <x v="1"/>
    <n v="5"/>
    <n v="1"/>
    <n v="1"/>
    <m/>
    <s v="Silver"/>
  </r>
  <r>
    <x v="57"/>
    <s v="F"/>
    <n v="2"/>
    <n v="24.59"/>
    <d v="1899-12-30T03:54:01"/>
    <d v="1899-12-30T04:04:04"/>
    <d v="1899-12-30T03:59:03"/>
    <n v="1853"/>
    <d v="1899-12-30T00:09:43"/>
    <n v="5"/>
    <n v="0"/>
    <n v="3.5"/>
    <x v="2"/>
    <n v="0.5"/>
    <n v="0.25"/>
    <n v="0.25"/>
    <n v="1.2353333333333334"/>
    <n v="0.1"/>
    <n v="0"/>
    <n v="0"/>
    <n v="4.7103333333333328"/>
    <m/>
    <x v="9"/>
    <n v="4"/>
    <n v="1"/>
    <n v="0"/>
    <m/>
    <s v="Silver"/>
  </r>
  <r>
    <x v="63"/>
    <s v="F"/>
    <n v="2"/>
    <n v="10.050000000000001"/>
    <d v="1899-12-30T00:53:32"/>
    <d v="1899-12-30T00:56:48"/>
    <d v="1899-12-30T00:55:10"/>
    <n v="24"/>
    <d v="1899-12-30T00:05:29"/>
    <n v="2.5125000000000002"/>
    <n v="3"/>
    <n v="1.75"/>
    <x v="0"/>
    <n v="0.25"/>
    <n v="0.5"/>
    <n v="0.25"/>
    <n v="0"/>
    <n v="0"/>
    <n v="0"/>
    <n v="0"/>
    <n v="2.5656249999999998"/>
    <m/>
    <x v="1"/>
    <n v="3"/>
    <n v="1"/>
    <n v="1"/>
    <m/>
    <s v="Silver"/>
  </r>
  <r>
    <x v="65"/>
    <s v="M"/>
    <n v="2"/>
    <n v="10.02"/>
    <d v="1899-12-30T00:47:26"/>
    <d v="1899-12-30T00:51:41"/>
    <d v="1899-12-30T00:49:34"/>
    <n v="10"/>
    <d v="1899-12-30T00:04:57"/>
    <n v="2.3857142857142857"/>
    <n v="3"/>
    <n v="2.25"/>
    <x v="0"/>
    <n v="0.25"/>
    <n v="0.5"/>
    <n v="0.25"/>
    <n v="0"/>
    <n v="0"/>
    <n v="0"/>
    <n v="0.4"/>
    <n v="3.0589285714285714"/>
    <m/>
    <x v="1"/>
    <n v="5"/>
    <n v="1"/>
    <n v="1"/>
    <m/>
    <s v="Silver"/>
  </r>
  <r>
    <x v="66"/>
    <s v="M"/>
    <n v="2"/>
    <n v="10.29"/>
    <d v="1899-12-30T00:45:03"/>
    <d v="1899-12-30T00:45:26"/>
    <d v="1899-12-30T00:45:15"/>
    <n v="12"/>
    <d v="1899-12-30T00:04:24"/>
    <n v="2.4499999999999997"/>
    <n v="4"/>
    <n v="3.5"/>
    <x v="0"/>
    <n v="0.25"/>
    <n v="0.5"/>
    <n v="0.25"/>
    <n v="0"/>
    <n v="0"/>
    <n v="0"/>
    <n v="0"/>
    <n v="3.4874999999999998"/>
    <m/>
    <x v="6"/>
    <n v="5"/>
    <n v="1"/>
    <n v="1"/>
    <m/>
    <s v="Silver"/>
  </r>
  <r>
    <x v="3"/>
    <s v="M"/>
    <n v="2"/>
    <n v="10.01"/>
    <d v="1899-12-30T00:38:28"/>
    <d v="1899-12-30T00:38:28"/>
    <d v="1899-12-30T00:38:28"/>
    <n v="27"/>
    <d v="1899-12-30T00:03:51"/>
    <n v="2.3833333333333333"/>
    <n v="5"/>
    <n v="1.5"/>
    <x v="0"/>
    <n v="0.25"/>
    <n v="0.5"/>
    <n v="0.25"/>
    <n v="0"/>
    <n v="0"/>
    <n v="0.45000000000000007"/>
    <n v="0"/>
    <n v="3.9208333333333334"/>
    <m/>
    <x v="8"/>
    <n v="1"/>
    <n v="1"/>
    <n v="1"/>
    <m/>
    <s v="Silver"/>
  </r>
  <r>
    <x v="59"/>
    <s v="M"/>
    <n v="2"/>
    <n v="21.19"/>
    <d v="1899-12-30T02:50:13"/>
    <s v="3:13;00"/>
    <d v="1899-12-30T02:50:13"/>
    <n v="1506"/>
    <d v="1899-12-30T00:08:02"/>
    <n v="5"/>
    <n v="0"/>
    <n v="1.5"/>
    <x v="2"/>
    <n v="0.5"/>
    <n v="0.25"/>
    <n v="0.25"/>
    <n v="1.004"/>
    <n v="0"/>
    <n v="0"/>
    <n v="0"/>
    <n v="3.879"/>
    <m/>
    <x v="1"/>
    <n v="5"/>
    <n v="1"/>
    <n v="0"/>
    <m/>
    <s v="Silver"/>
  </r>
  <r>
    <x v="1"/>
    <s v="F"/>
    <n v="2"/>
    <n v="10.06"/>
    <d v="1899-12-30T00:49:47"/>
    <d v="1899-12-30T00:49:47"/>
    <d v="1899-12-30T00:49:47"/>
    <n v="24"/>
    <d v="1899-12-30T00:04:57"/>
    <n v="2.5150000000000001"/>
    <n v="4"/>
    <n v="1.5"/>
    <x v="0"/>
    <n v="0.25"/>
    <n v="0.5"/>
    <n v="0.25"/>
    <n v="0"/>
    <n v="0"/>
    <n v="0"/>
    <n v="0"/>
    <n v="3.0037500000000001"/>
    <m/>
    <x v="8"/>
    <n v="5"/>
    <n v="1"/>
    <n v="1"/>
    <m/>
    <s v="Silver"/>
  </r>
  <r>
    <x v="64"/>
    <s v="M"/>
    <n v="2"/>
    <n v="10.02"/>
    <d v="1899-12-30T00:42:25"/>
    <d v="1899-12-30T00:42:25"/>
    <d v="1899-12-30T00:42:25"/>
    <n v="23"/>
    <d v="1899-12-30T00:04:14"/>
    <n v="2.3857142857142857"/>
    <n v="4.5"/>
    <n v="4"/>
    <x v="0"/>
    <n v="0.25"/>
    <n v="0.5"/>
    <n v="0.25"/>
    <n v="0"/>
    <n v="0"/>
    <n v="0"/>
    <n v="0"/>
    <n v="3.8464285714285715"/>
    <m/>
    <x v="8"/>
    <n v="1"/>
    <n v="1"/>
    <n v="1"/>
    <m/>
    <s v="Silver"/>
  </r>
  <r>
    <x v="60"/>
    <s v="M"/>
    <n v="2"/>
    <n v="10.050000000000001"/>
    <d v="1899-12-30T00:48:20"/>
    <d v="1899-12-30T00:48:20"/>
    <d v="1899-12-30T00:48:20"/>
    <n v="22"/>
    <d v="1899-12-30T00:04:49"/>
    <n v="2.3928571428571428"/>
    <n v="3"/>
    <n v="1.5"/>
    <x v="0"/>
    <n v="0.25"/>
    <n v="0.5"/>
    <n v="0.25"/>
    <n v="0"/>
    <n v="0"/>
    <n v="0"/>
    <n v="0"/>
    <n v="2.4732142857142856"/>
    <m/>
    <x v="8"/>
    <n v="5"/>
    <n v="1"/>
    <n v="1"/>
    <m/>
    <s v="Silver"/>
  </r>
  <r>
    <x v="34"/>
    <s v="M"/>
    <n v="2"/>
    <n v="3.77"/>
    <d v="1899-12-30T00:12:58"/>
    <d v="1899-12-30T00:12:58"/>
    <d v="1899-12-30T00:12:58"/>
    <n v="14"/>
    <d v="1899-12-30T00:03:26"/>
    <n v="0.89761904761904754"/>
    <n v="5"/>
    <n v="3"/>
    <x v="0"/>
    <n v="0.25"/>
    <n v="0.5"/>
    <n v="0.25"/>
    <n v="0"/>
    <n v="0"/>
    <n v="4.1999999999999993"/>
    <n v="0"/>
    <n v="7.6744047619047606"/>
    <m/>
    <x v="10"/>
    <n v="5"/>
    <n v="1"/>
    <n v="1"/>
    <m/>
    <s v="Gold"/>
  </r>
  <r>
    <x v="35"/>
    <s v="M"/>
    <n v="2"/>
    <n v="3.75"/>
    <d v="1899-12-30T00:13:21"/>
    <d v="1899-12-30T00:13:21"/>
    <d v="1899-12-30T00:13:21"/>
    <n v="5"/>
    <d v="1899-12-30T00:03:34"/>
    <n v="0.89285714285714279"/>
    <n v="5"/>
    <n v="5"/>
    <x v="0"/>
    <n v="0.25"/>
    <n v="0.5"/>
    <n v="0.25"/>
    <n v="0"/>
    <n v="0"/>
    <n v="3.1500000000000004"/>
    <n v="0"/>
    <n v="7.1232142857142859"/>
    <m/>
    <x v="10"/>
    <n v="5"/>
    <n v="1"/>
    <n v="1"/>
    <m/>
    <s v="Gold"/>
  </r>
  <r>
    <x v="36"/>
    <s v="F"/>
    <n v="2"/>
    <n v="11"/>
    <d v="1899-12-30T00:54:55"/>
    <d v="1899-12-30T00:54:55"/>
    <d v="1899-12-30T00:54:55"/>
    <n v="52"/>
    <d v="1899-12-30T00:05:00"/>
    <n v="2.75"/>
    <n v="4"/>
    <n v="4.25"/>
    <x v="1"/>
    <n v="0.25"/>
    <n v="0.25"/>
    <n v="0.5"/>
    <n v="0"/>
    <n v="0"/>
    <n v="0"/>
    <n v="0"/>
    <n v="3.8125"/>
    <m/>
    <x v="1"/>
    <n v="4"/>
    <n v="1"/>
    <n v="1"/>
    <m/>
    <s v="Gold"/>
  </r>
  <r>
    <x v="37"/>
    <s v="M"/>
    <n v="2"/>
    <n v="20.99"/>
    <d v="1899-12-30T03:05:46"/>
    <d v="1899-12-30T03:07:57"/>
    <d v="1899-12-30T03:06:52"/>
    <n v="1105"/>
    <d v="1899-12-30T00:08:54"/>
    <n v="4.9976190476190467"/>
    <n v="0"/>
    <n v="4.25"/>
    <x v="2"/>
    <n v="0.5"/>
    <n v="0.25"/>
    <n v="0.25"/>
    <n v="0.73666666666666669"/>
    <n v="0"/>
    <n v="0"/>
    <n v="0"/>
    <n v="4.2979761904761897"/>
    <m/>
    <x v="1"/>
    <n v="5"/>
    <n v="1"/>
    <n v="0"/>
    <m/>
    <s v="Gold"/>
  </r>
  <r>
    <x v="38"/>
    <s v="M"/>
    <n v="2"/>
    <n v="21.04"/>
    <d v="1899-12-30T01:23:28"/>
    <d v="1899-12-30T01:32:30"/>
    <d v="1899-12-30T01:27:59"/>
    <n v="80"/>
    <d v="1899-12-30T00:04:11"/>
    <n v="5"/>
    <n v="4.5"/>
    <n v="2.5"/>
    <x v="2"/>
    <n v="0.5"/>
    <n v="0.25"/>
    <n v="0.25"/>
    <n v="0"/>
    <n v="0"/>
    <n v="0"/>
    <n v="0"/>
    <n v="4.25"/>
    <m/>
    <x v="1"/>
    <n v="5"/>
    <n v="1"/>
    <n v="1"/>
    <m/>
    <s v="Gold"/>
  </r>
  <r>
    <x v="39"/>
    <s v="F"/>
    <n v="2"/>
    <n v="10.06"/>
    <d v="1899-12-30T00:50:19"/>
    <d v="1899-12-30T00:50:19"/>
    <d v="1899-12-30T00:50:19"/>
    <n v="14"/>
    <d v="1899-12-30T00:05:00"/>
    <n v="2.5150000000000001"/>
    <n v="4"/>
    <n v="5"/>
    <x v="1"/>
    <n v="0.25"/>
    <n v="0.25"/>
    <n v="0.5"/>
    <n v="0"/>
    <n v="0"/>
    <n v="0"/>
    <n v="0"/>
    <n v="4.1287500000000001"/>
    <m/>
    <x v="1"/>
    <n v="4"/>
    <n v="1"/>
    <n v="1"/>
    <m/>
    <s v="Gold"/>
  </r>
  <r>
    <x v="40"/>
    <s v="M"/>
    <n v="2"/>
    <n v="3.04"/>
    <d v="1899-12-30T00:13:58"/>
    <d v="1899-12-30T00:13:58"/>
    <d v="1899-12-30T00:13:58"/>
    <n v="10"/>
    <d v="1899-12-30T00:04:36"/>
    <n v="0.72380952380952379"/>
    <n v="3.5"/>
    <n v="2.25"/>
    <x v="0"/>
    <n v="0.25"/>
    <n v="0.5"/>
    <n v="0.25"/>
    <n v="0"/>
    <n v="0"/>
    <n v="0"/>
    <n v="0.7"/>
    <n v="3.1934523809523814"/>
    <m/>
    <x v="1"/>
    <n v="5"/>
    <n v="1"/>
    <n v="1"/>
    <m/>
    <s v="Gold"/>
  </r>
  <r>
    <x v="41"/>
    <s v="M"/>
    <n v="2"/>
    <n v="5.14"/>
    <d v="1899-12-30T00:22:27"/>
    <d v="1899-12-30T00:23:26"/>
    <d v="1899-12-30T00:22:56"/>
    <n v="44"/>
    <d v="1899-12-30T00:04:28"/>
    <n v="1.2238095238095237"/>
    <n v="4"/>
    <n v="2.75"/>
    <x v="0"/>
    <n v="0.25"/>
    <n v="0.5"/>
    <n v="0.25"/>
    <n v="0"/>
    <n v="0"/>
    <n v="0"/>
    <n v="0"/>
    <n v="2.9934523809523808"/>
    <m/>
    <x v="1"/>
    <n v="5"/>
    <n v="1"/>
    <n v="1"/>
    <m/>
    <s v="Gold"/>
  </r>
  <r>
    <x v="42"/>
    <s v="M"/>
    <n v="2"/>
    <n v="21.29"/>
    <d v="1899-12-30T01:50:49"/>
    <d v="1899-12-30T01:50:49"/>
    <d v="1899-12-30T01:50:49"/>
    <n v="97"/>
    <d v="1899-12-30T00:05:12"/>
    <n v="5"/>
    <n v="2.5"/>
    <n v="0.5"/>
    <x v="2"/>
    <n v="0.5"/>
    <n v="0.25"/>
    <n v="0.25"/>
    <n v="0"/>
    <n v="0"/>
    <n v="0"/>
    <n v="0"/>
    <n v="3.25"/>
    <m/>
    <x v="1"/>
    <n v="5"/>
    <n v="1"/>
    <n v="1"/>
    <m/>
    <s v="Gold"/>
  </r>
  <r>
    <x v="43"/>
    <s v="F"/>
    <n v="2"/>
    <n v="10.1"/>
    <d v="1899-12-30T00:49:05"/>
    <d v="1899-12-30T00:49:18"/>
    <d v="1899-12-30T00:49:12"/>
    <n v="10"/>
    <d v="1899-12-30T00:04:52"/>
    <n v="2.5249999999999999"/>
    <n v="4"/>
    <n v="2.5"/>
    <x v="0"/>
    <n v="0.25"/>
    <n v="0.5"/>
    <n v="0.25"/>
    <n v="0"/>
    <n v="0"/>
    <n v="0"/>
    <n v="0"/>
    <n v="3.2562500000000001"/>
    <m/>
    <x v="6"/>
    <n v="5"/>
    <n v="1"/>
    <n v="1"/>
    <m/>
    <s v="Gold"/>
  </r>
  <r>
    <x v="44"/>
    <s v="M"/>
    <n v="2"/>
    <n v="26.64"/>
    <d v="1899-12-30T02:10:41"/>
    <d v="1899-12-30T02:12:33"/>
    <d v="1899-12-30T02:11:37"/>
    <n v="26"/>
    <d v="1899-12-30T00:04:56"/>
    <n v="5"/>
    <n v="3"/>
    <n v="1.75"/>
    <x v="2"/>
    <n v="0.5"/>
    <n v="0.25"/>
    <n v="0.25"/>
    <n v="0"/>
    <n v="0.2"/>
    <n v="0"/>
    <n v="0"/>
    <n v="3.8875000000000002"/>
    <m/>
    <x v="1"/>
    <n v="5"/>
    <n v="1"/>
    <n v="1"/>
    <m/>
    <s v="Gold"/>
  </r>
  <r>
    <x v="45"/>
    <s v="F"/>
    <n v="2"/>
    <n v="3.01"/>
    <d v="1899-12-30T00:15:33"/>
    <d v="1899-12-30T00:16:20"/>
    <d v="1899-12-30T00:15:57"/>
    <n v="3"/>
    <d v="1899-12-30T00:05:18"/>
    <n v="0.75249999999999995"/>
    <n v="3"/>
    <n v="2.75"/>
    <x v="0"/>
    <n v="0.25"/>
    <n v="0.5"/>
    <n v="0.25"/>
    <n v="0"/>
    <n v="0"/>
    <n v="0"/>
    <n v="0"/>
    <n v="2.3756249999999999"/>
    <m/>
    <x v="1"/>
    <n v="5"/>
    <n v="1"/>
    <n v="1"/>
    <m/>
    <s v="Gold"/>
  </r>
  <r>
    <x v="46"/>
    <s v="M"/>
    <n v="2"/>
    <n v="25.45"/>
    <d v="1899-12-30T04:20:40"/>
    <d v="1899-12-30T05:27:37"/>
    <d v="1899-12-30T04:54:08"/>
    <n v="1892"/>
    <d v="1899-12-30T00:11:33"/>
    <n v="5"/>
    <n v="0"/>
    <n v="4.5"/>
    <x v="1"/>
    <n v="0.25"/>
    <n v="0.25"/>
    <n v="0.5"/>
    <n v="1.2613333333333334"/>
    <n v="0.2"/>
    <n v="0"/>
    <n v="0"/>
    <n v="4.9613333333333332"/>
    <m/>
    <x v="9"/>
    <n v="5"/>
    <n v="1"/>
    <n v="0"/>
    <m/>
    <s v="Gold"/>
  </r>
  <r>
    <x v="47"/>
    <s v="M"/>
    <n v="2"/>
    <n v="10.08"/>
    <d v="1899-12-30T00:44:03"/>
    <d v="1899-12-30T00:44:06"/>
    <d v="1899-12-30T00:44:05"/>
    <n v="9"/>
    <d v="1899-12-30T00:04:22"/>
    <n v="2.4"/>
    <n v="4"/>
    <n v="4.25"/>
    <x v="0"/>
    <n v="0.25"/>
    <n v="0.5"/>
    <n v="0.25"/>
    <n v="0"/>
    <n v="0"/>
    <n v="0"/>
    <n v="0"/>
    <n v="3.6625000000000001"/>
    <m/>
    <x v="6"/>
    <n v="5"/>
    <n v="1"/>
    <n v="1"/>
    <m/>
    <s v="Gold"/>
  </r>
  <r>
    <x v="48"/>
    <s v="M"/>
    <n v="2"/>
    <n v="10.07"/>
    <d v="1899-12-30T00:40:03"/>
    <d v="1899-12-30T00:40:03"/>
    <d v="1899-12-30T00:40:03"/>
    <n v="7"/>
    <d v="1899-12-30T00:03:59"/>
    <n v="2.3976190476190475"/>
    <n v="5"/>
    <n v="4"/>
    <x v="0"/>
    <n v="0.25"/>
    <n v="0.5"/>
    <n v="0.25"/>
    <n v="0"/>
    <n v="0"/>
    <n v="0.15000000000000002"/>
    <n v="0"/>
    <n v="4.2494047619047617"/>
    <m/>
    <x v="6"/>
    <n v="4"/>
    <n v="1"/>
    <n v="1"/>
    <m/>
    <s v="Gold"/>
  </r>
  <r>
    <x v="49"/>
    <s v="M"/>
    <n v="2"/>
    <n v="43.81"/>
    <d v="1899-12-30T06:51:47"/>
    <d v="1899-12-30T07:16:32"/>
    <d v="1899-12-30T07:04:10"/>
    <n v="3132"/>
    <d v="1899-12-30T00:09:41"/>
    <n v="5"/>
    <n v="0"/>
    <n v="3"/>
    <x v="2"/>
    <n v="0.5"/>
    <n v="0.25"/>
    <n v="0.25"/>
    <n v="2.0880000000000001"/>
    <n v="1.1000000000000001"/>
    <n v="0"/>
    <n v="0"/>
    <n v="6.4380000000000006"/>
    <m/>
    <x v="9"/>
    <n v="5"/>
    <n v="1"/>
    <n v="0"/>
    <m/>
    <s v="Gold"/>
  </r>
  <r>
    <x v="50"/>
    <s v="M"/>
    <n v="2"/>
    <n v="23.48"/>
    <d v="1899-12-30T03:39:46"/>
    <d v="1899-12-30T03:44:39"/>
    <d v="1899-12-30T03:42:13"/>
    <n v="444"/>
    <d v="1899-12-30T00:09:28"/>
    <n v="5"/>
    <n v="0"/>
    <n v="0.75"/>
    <x v="0"/>
    <n v="0.25"/>
    <n v="0.5"/>
    <n v="0.25"/>
    <n v="0"/>
    <n v="0"/>
    <n v="0"/>
    <n v="0.4"/>
    <n v="1.8374999999999999"/>
    <m/>
    <x v="1"/>
    <n v="5"/>
    <n v="1"/>
    <n v="0"/>
    <m/>
    <s v="Gold"/>
  </r>
  <r>
    <x v="51"/>
    <s v="M"/>
    <n v="2"/>
    <n v="21.95"/>
    <d v="1899-12-30T02:01:25"/>
    <d v="1899-12-30T02:37:26"/>
    <d v="1899-12-30T02:19:26"/>
    <n v="38"/>
    <d v="1899-12-30T00:06:21"/>
    <n v="5"/>
    <n v="1"/>
    <n v="1.25"/>
    <x v="2"/>
    <n v="0.5"/>
    <n v="0.25"/>
    <n v="0.25"/>
    <n v="0"/>
    <n v="0"/>
    <n v="0"/>
    <n v="0"/>
    <n v="3.0625"/>
    <m/>
    <x v="1"/>
    <n v="5"/>
    <n v="1"/>
    <n v="1"/>
    <m/>
    <s v="Gold"/>
  </r>
  <r>
    <x v="52"/>
    <s v="M"/>
    <n v="2"/>
    <n v="10.08"/>
    <d v="1899-12-30T00:48:27"/>
    <d v="1899-12-30T00:48:27"/>
    <d v="1899-12-30T00:48:27"/>
    <n v="7"/>
    <d v="1899-12-30T00:04:48"/>
    <n v="2.4"/>
    <n v="3"/>
    <n v="1.5"/>
    <x v="1"/>
    <n v="0.25"/>
    <n v="0.25"/>
    <n v="0.5"/>
    <n v="0"/>
    <n v="0"/>
    <n v="0"/>
    <n v="0"/>
    <n v="2.1"/>
    <m/>
    <x v="6"/>
    <n v="5"/>
    <n v="1"/>
    <n v="1"/>
    <m/>
    <s v="Gold"/>
  </r>
  <r>
    <x v="53"/>
    <s v="M"/>
    <n v="2"/>
    <n v="24.95"/>
    <d v="1899-12-30T05:17:49"/>
    <d v="1899-12-30T05:19:49"/>
    <d v="1899-12-30T05:18:49"/>
    <n v="1871"/>
    <d v="1899-12-30T00:12:47"/>
    <n v="5"/>
    <n v="0"/>
    <n v="4.25"/>
    <x v="1"/>
    <n v="0.25"/>
    <n v="0.25"/>
    <n v="0.5"/>
    <n v="1.2473333333333334"/>
    <n v="0.1"/>
    <n v="0"/>
    <n v="0"/>
    <n v="4.7223333333333333"/>
    <m/>
    <x v="9"/>
    <n v="5"/>
    <n v="1"/>
    <n v="0"/>
    <m/>
    <s v="Gold"/>
  </r>
  <r>
    <x v="72"/>
    <s v="M"/>
    <n v="2"/>
    <n v="10.1"/>
    <d v="1899-12-30T00:47:31"/>
    <d v="1899-12-30T00:47:34"/>
    <d v="1899-12-30T00:47:33"/>
    <n v="8"/>
    <d v="1899-12-30T00:04:42"/>
    <n v="2.4047619047619047"/>
    <n v="3.5"/>
    <n v="1.5"/>
    <x v="0"/>
    <n v="0.25"/>
    <n v="0.5"/>
    <n v="0.25"/>
    <n v="0"/>
    <n v="0"/>
    <n v="0"/>
    <n v="0"/>
    <n v="2.7261904761904763"/>
    <m/>
    <x v="6"/>
    <n v="1"/>
    <n v="1"/>
    <n v="1"/>
    <m/>
    <s v="Bronze"/>
  </r>
  <r>
    <x v="73"/>
    <s v="F"/>
    <n v="2"/>
    <n v="3.01"/>
    <d v="1899-12-30T00:16:48"/>
    <d v="1899-12-30T00:16:48"/>
    <d v="1899-12-30T00:16:48"/>
    <n v="9"/>
    <d v="1899-12-30T00:05:35"/>
    <n v="0.75249999999999995"/>
    <n v="2.5"/>
    <n v="2.5"/>
    <x v="0"/>
    <n v="0.25"/>
    <n v="0.5"/>
    <n v="0.25"/>
    <n v="0"/>
    <n v="0"/>
    <n v="0"/>
    <n v="0"/>
    <n v="2.0631249999999999"/>
    <m/>
    <x v="1"/>
    <n v="1"/>
    <n v="1"/>
    <n v="1"/>
    <m/>
    <s v="Bronze"/>
  </r>
  <r>
    <x v="74"/>
    <s v="F"/>
    <n v="2"/>
    <n v="3.78"/>
    <d v="1899-12-30T00:22:42"/>
    <d v="1899-12-30T00:22:48"/>
    <d v="1899-12-30T00:22:45"/>
    <n v="7"/>
    <d v="1899-12-30T00:06:01"/>
    <n v="0.94499999999999995"/>
    <n v="1.75"/>
    <n v="2.75"/>
    <x v="0"/>
    <n v="0.25"/>
    <n v="0.5"/>
    <n v="0.25"/>
    <n v="0"/>
    <n v="0"/>
    <n v="0"/>
    <n v="0"/>
    <n v="1.7987500000000001"/>
    <m/>
    <x v="10"/>
    <n v="5"/>
    <n v="1"/>
    <n v="1"/>
    <m/>
    <s v="Bronze"/>
  </r>
  <r>
    <x v="75"/>
    <s v="F"/>
    <n v="2"/>
    <n v="3.68"/>
    <d v="1899-12-30T00:21:28"/>
    <d v="1899-12-30T00:23:18"/>
    <d v="1899-12-30T00:22:23"/>
    <n v="5"/>
    <d v="1899-12-30T00:06:05"/>
    <n v="0.92"/>
    <n v="1.75"/>
    <n v="2.75"/>
    <x v="0"/>
    <n v="0.25"/>
    <n v="0.5"/>
    <n v="0.25"/>
    <n v="0"/>
    <n v="0"/>
    <n v="0"/>
    <n v="0"/>
    <n v="1.7925"/>
    <m/>
    <x v="10"/>
    <n v="4"/>
    <n v="1"/>
    <n v="1"/>
    <m/>
    <s v="Bronze"/>
  </r>
  <r>
    <x v="55"/>
    <s v="M"/>
    <n v="3"/>
    <n v="32.01"/>
    <d v="1899-12-30T02:20:17"/>
    <d v="1899-12-30T02:31:20"/>
    <d v="1899-12-30T02:25:48"/>
    <n v="53"/>
    <d v="1899-12-30T00:04:33"/>
    <n v="5"/>
    <n v="3.5"/>
    <n v="2.25"/>
    <x v="2"/>
    <n v="0.5"/>
    <n v="0.25"/>
    <n v="0.25"/>
    <n v="0"/>
    <n v="0.5"/>
    <n v="0"/>
    <n v="0"/>
    <n v="4.4375"/>
    <m/>
    <x v="1"/>
    <n v="5"/>
    <n v="1"/>
    <n v="1"/>
    <m/>
    <s v="Silver"/>
  </r>
  <r>
    <x v="58"/>
    <s v="M"/>
    <n v="3"/>
    <n v="10.15"/>
    <d v="1899-12-30T00:44:54"/>
    <d v="1899-12-30T00:44:54"/>
    <d v="1899-12-30T00:44:54"/>
    <n v="68"/>
    <d v="1899-12-30T00:04:25"/>
    <n v="2.4166666666666665"/>
    <n v="4"/>
    <n v="1.25"/>
    <x v="0"/>
    <n v="0.25"/>
    <n v="0.5"/>
    <n v="0.25"/>
    <n v="0"/>
    <n v="0"/>
    <n v="0"/>
    <n v="0"/>
    <n v="2.9166666666666665"/>
    <m/>
    <x v="1"/>
    <n v="5"/>
    <n v="1"/>
    <n v="1"/>
    <m/>
    <s v="Silver"/>
  </r>
  <r>
    <x v="54"/>
    <s v="M"/>
    <n v="3"/>
    <n v="22.35"/>
    <d v="1899-12-30T01:51:21"/>
    <d v="1899-12-30T01:52:09"/>
    <d v="1899-12-30T01:51:45"/>
    <n v="18"/>
    <d v="1899-12-30T00:05:00"/>
    <n v="5"/>
    <n v="3"/>
    <n v="2.75"/>
    <x v="2"/>
    <n v="0.5"/>
    <n v="0.25"/>
    <n v="0.25"/>
    <n v="0"/>
    <n v="0"/>
    <n v="0"/>
    <n v="0"/>
    <n v="3.9375"/>
    <m/>
    <x v="1"/>
    <n v="5"/>
    <n v="1"/>
    <n v="1"/>
    <m/>
    <s v="Silver"/>
  </r>
  <r>
    <x v="56"/>
    <s v="M"/>
    <n v="3"/>
    <n v="30.05"/>
    <d v="1899-12-30T02:55:46"/>
    <d v="1899-12-30T02:59:43"/>
    <d v="1899-12-30T02:57:44"/>
    <n v="35"/>
    <d v="1899-12-30T00:05:55"/>
    <n v="5"/>
    <n v="1.5"/>
    <n v="2.5"/>
    <x v="2"/>
    <n v="0.5"/>
    <n v="0.25"/>
    <n v="0.25"/>
    <n v="0"/>
    <n v="0.4"/>
    <n v="0"/>
    <n v="0"/>
    <n v="3.9"/>
    <m/>
    <x v="1"/>
    <n v="5"/>
    <n v="1"/>
    <n v="1"/>
    <m/>
    <s v="Silver"/>
  </r>
  <r>
    <x v="61"/>
    <s v="F"/>
    <n v="3"/>
    <n v="11.01"/>
    <d v="1899-12-30T01:11:58"/>
    <d v="1899-12-30T01:15:48"/>
    <d v="1899-12-30T01:13:53"/>
    <n v="52"/>
    <d v="1899-12-30T00:06:43"/>
    <n v="2.7524999999999999"/>
    <n v="1.25"/>
    <n v="3.5"/>
    <x v="1"/>
    <n v="0.25"/>
    <n v="0.25"/>
    <n v="0.5"/>
    <n v="0"/>
    <n v="0"/>
    <n v="0"/>
    <n v="0.4"/>
    <n v="3.1506249999999998"/>
    <m/>
    <x v="11"/>
    <n v="5"/>
    <n v="1"/>
    <n v="1"/>
    <m/>
    <s v="Silver"/>
  </r>
  <r>
    <x v="65"/>
    <s v="M"/>
    <n v="3"/>
    <n v="11.41"/>
    <d v="1899-12-30T01:03:35"/>
    <d v="1899-12-30T01:19:39"/>
    <d v="1899-12-30T01:11:37"/>
    <n v="15"/>
    <d v="1899-12-30T00:06:17"/>
    <n v="2.7166666666666668"/>
    <n v="1"/>
    <n v="1.5"/>
    <x v="2"/>
    <n v="0.5"/>
    <n v="0.25"/>
    <n v="0.25"/>
    <n v="0"/>
    <n v="0"/>
    <n v="0"/>
    <n v="0.4"/>
    <n v="2.3833333333333333"/>
    <m/>
    <x v="1"/>
    <n v="5"/>
    <n v="1"/>
    <n v="1"/>
    <m/>
    <s v="Silver"/>
  </r>
  <r>
    <x v="5"/>
    <s v="M"/>
    <n v="3"/>
    <n v="33.020000000000003"/>
    <d v="1899-12-30T02:34:53"/>
    <d v="1899-12-30T02:36:58"/>
    <d v="1899-12-30T02:35:55"/>
    <n v="48"/>
    <d v="1899-12-30T00:04:43"/>
    <n v="5"/>
    <n v="3.5"/>
    <n v="3"/>
    <x v="2"/>
    <n v="0.5"/>
    <n v="0.25"/>
    <n v="0.25"/>
    <n v="0"/>
    <n v="0.6"/>
    <n v="0"/>
    <n v="0"/>
    <n v="4.7249999999999996"/>
    <m/>
    <x v="1"/>
    <n v="5"/>
    <n v="1"/>
    <n v="1"/>
    <m/>
    <s v="Silver"/>
  </r>
  <r>
    <x v="0"/>
    <s v="F"/>
    <n v="3"/>
    <n v="38.01"/>
    <d v="1899-12-30T08:33:14"/>
    <d v="1899-12-30T09:13:36"/>
    <d v="1899-12-30T08:53:25"/>
    <n v="2394"/>
    <d v="1899-12-30T00:14:02"/>
    <n v="5"/>
    <n v="0"/>
    <n v="3.25"/>
    <x v="2"/>
    <n v="0.5"/>
    <n v="0.25"/>
    <n v="0.25"/>
    <n v="1.5960000000000001"/>
    <n v="0.8"/>
    <n v="0"/>
    <n v="0"/>
    <n v="5.7084999999999999"/>
    <m/>
    <x v="12"/>
    <n v="5"/>
    <n v="1"/>
    <n v="0"/>
    <m/>
    <s v="Silver"/>
  </r>
  <r>
    <x v="60"/>
    <s v="M"/>
    <n v="3"/>
    <n v="12.22"/>
    <d v="1899-12-30T01:24:51"/>
    <d v="1899-12-30T01:28:14"/>
    <d v="1899-12-30T01:26:33"/>
    <n v="417"/>
    <d v="1899-12-30T00:07:05"/>
    <n v="2.9095238095238094"/>
    <n v="0.25"/>
    <n v="1"/>
    <x v="2"/>
    <n v="0.5"/>
    <n v="0.25"/>
    <n v="0.25"/>
    <n v="0"/>
    <n v="0"/>
    <n v="0"/>
    <n v="0"/>
    <n v="1.7672619047619047"/>
    <m/>
    <x v="1"/>
    <n v="5"/>
    <n v="1"/>
    <n v="1"/>
    <m/>
    <s v="Silver"/>
  </r>
  <r>
    <x v="2"/>
    <s v="F"/>
    <n v="3"/>
    <n v="4.57"/>
    <d v="1899-12-30T00:25:57"/>
    <d v="1899-12-30T00:25:57"/>
    <d v="1899-12-30T00:25:57"/>
    <n v="95"/>
    <d v="1899-12-30T00:05:41"/>
    <n v="1.1425000000000001"/>
    <n v="2.5"/>
    <n v="4"/>
    <x v="1"/>
    <n v="0.25"/>
    <n v="0.25"/>
    <n v="0.5"/>
    <n v="0"/>
    <n v="0"/>
    <n v="0"/>
    <n v="0"/>
    <n v="2.910625"/>
    <m/>
    <x v="13"/>
    <n v="5"/>
    <n v="1"/>
    <n v="1"/>
    <m/>
    <s v="Silver"/>
  </r>
  <r>
    <x v="57"/>
    <s v="F"/>
    <n v="3"/>
    <n v="4.55"/>
    <d v="1899-12-30T00:21:58"/>
    <d v="1899-12-30T00:22:08"/>
    <d v="1899-12-30T00:22:03"/>
    <n v="89"/>
    <d v="1899-12-30T00:04:51"/>
    <n v="1.1375"/>
    <n v="4"/>
    <n v="3.75"/>
    <x v="1"/>
    <n v="0.25"/>
    <n v="0.25"/>
    <n v="0.5"/>
    <n v="0"/>
    <n v="0"/>
    <n v="0"/>
    <n v="0"/>
    <n v="3.1593749999999998"/>
    <m/>
    <x v="13"/>
    <n v="3"/>
    <n v="1"/>
    <n v="1"/>
    <m/>
    <s v="Silver"/>
  </r>
  <r>
    <x v="67"/>
    <s v="M"/>
    <n v="3"/>
    <n v="10"/>
    <d v="1899-12-30T00:44:41"/>
    <d v="1899-12-30T00:44:41"/>
    <d v="1899-12-30T00:44:41"/>
    <n v="31"/>
    <d v="1899-12-30T00:04:28"/>
    <n v="2.3809523809523809"/>
    <n v="4"/>
    <n v="4"/>
    <x v="0"/>
    <n v="0.25"/>
    <n v="0.5"/>
    <n v="0.25"/>
    <n v="0"/>
    <n v="0"/>
    <n v="0"/>
    <n v="0"/>
    <n v="3.5952380952380953"/>
    <m/>
    <x v="1"/>
    <n v="4"/>
    <n v="1"/>
    <n v="1"/>
    <m/>
    <s v="Silver"/>
  </r>
  <r>
    <x v="3"/>
    <s v="M"/>
    <n v="3"/>
    <n v="18"/>
    <d v="1899-12-30T01:24:37"/>
    <d v="1899-12-30T01:24:45"/>
    <d v="1899-12-30T01:24:41"/>
    <n v="222"/>
    <d v="1899-12-30T00:04:42"/>
    <n v="4.2857142857142856"/>
    <n v="3.5"/>
    <n v="1.5"/>
    <x v="2"/>
    <n v="0.5"/>
    <n v="0.25"/>
    <n v="0.25"/>
    <n v="0.14799999999999999"/>
    <n v="0"/>
    <n v="0"/>
    <n v="0"/>
    <n v="3.5408571428571429"/>
    <m/>
    <x v="1"/>
    <n v="4"/>
    <n v="1"/>
    <n v="1"/>
    <m/>
    <s v="Silver"/>
  </r>
  <r>
    <x v="66"/>
    <s v="M"/>
    <n v="3"/>
    <n v="25.07"/>
    <d v="1899-12-30T02:30:17"/>
    <d v="1899-12-30T02:34:23"/>
    <d v="1899-12-30T02:32:20"/>
    <n v="157"/>
    <d v="1899-12-30T00:06:05"/>
    <n v="5"/>
    <n v="1.25"/>
    <n v="3.5"/>
    <x v="2"/>
    <n v="0.5"/>
    <n v="0.25"/>
    <n v="0.25"/>
    <n v="0"/>
    <n v="0.2"/>
    <n v="0"/>
    <n v="0"/>
    <n v="3.8875000000000002"/>
    <m/>
    <x v="11"/>
    <n v="4"/>
    <n v="1"/>
    <n v="1"/>
    <m/>
    <s v="Silver"/>
  </r>
  <r>
    <x v="59"/>
    <s v="M"/>
    <n v="3"/>
    <n v="37.81"/>
    <d v="1899-12-30T05:08:06"/>
    <d v="1899-12-30T05:27:01"/>
    <d v="1899-12-30T05:17:33"/>
    <n v="2381"/>
    <d v="1899-12-30T00:08:24"/>
    <n v="5"/>
    <n v="0"/>
    <n v="2"/>
    <x v="2"/>
    <n v="0.5"/>
    <n v="0.25"/>
    <n v="0.25"/>
    <n v="1.5873333333333333"/>
    <n v="0.8"/>
    <n v="0"/>
    <n v="0"/>
    <n v="5.3873333333333333"/>
    <m/>
    <x v="12"/>
    <n v="5"/>
    <n v="1"/>
    <n v="0"/>
    <m/>
    <s v="Silver"/>
  </r>
  <r>
    <x v="62"/>
    <s v="M"/>
    <n v="3"/>
    <n v="4.7699999999999996"/>
    <d v="1899-12-30T00:16:54"/>
    <d v="1899-12-30T00:16:54"/>
    <d v="1899-12-30T00:16:54"/>
    <n v="2"/>
    <d v="1899-12-30T00:03:33"/>
    <n v="1.1357142857142855"/>
    <n v="5"/>
    <n v="1.75"/>
    <x v="0"/>
    <n v="0.25"/>
    <n v="0.5"/>
    <n v="0.25"/>
    <n v="0"/>
    <n v="0"/>
    <n v="3.1500000000000004"/>
    <n v="0"/>
    <n v="6.3714285714285719"/>
    <m/>
    <x v="14"/>
    <n v="5"/>
    <n v="1"/>
    <n v="1"/>
    <m/>
    <s v="Silver"/>
  </r>
  <r>
    <x v="64"/>
    <s v="M"/>
    <n v="3"/>
    <n v="17.5"/>
    <d v="1899-12-30T01:35:05"/>
    <d v="1899-12-30T01:35:16"/>
    <d v="1899-12-30T01:35:11"/>
    <n v="67"/>
    <d v="1899-12-30T00:05:26"/>
    <n v="4.1666666666666661"/>
    <n v="2"/>
    <n v="1"/>
    <x v="2"/>
    <n v="0.5"/>
    <n v="0.25"/>
    <n v="0.25"/>
    <n v="0"/>
    <n v="0"/>
    <n v="0"/>
    <n v="0"/>
    <n v="2.833333333333333"/>
    <m/>
    <x v="1"/>
    <n v="1"/>
    <n v="1"/>
    <n v="1"/>
    <m/>
    <s v="Silver"/>
  </r>
  <r>
    <x v="1"/>
    <s v="F"/>
    <n v="3"/>
    <n v="11.53"/>
    <d v="1899-12-30T01:22:02"/>
    <d v="1899-12-30T01:22:33"/>
    <d v="1899-12-30T01:22:18"/>
    <n v="415"/>
    <d v="1899-12-30T00:07:08"/>
    <n v="2.8824999999999998"/>
    <n v="0.75"/>
    <n v="1.75"/>
    <x v="2"/>
    <n v="0.5"/>
    <n v="0.25"/>
    <n v="0.25"/>
    <n v="0.27666666666666667"/>
    <n v="0"/>
    <n v="0"/>
    <n v="0"/>
    <n v="2.342916666666667"/>
    <m/>
    <x v="1"/>
    <n v="5"/>
    <n v="1"/>
    <n v="1"/>
    <m/>
    <s v="Silver"/>
  </r>
  <r>
    <x v="4"/>
    <s v="M"/>
    <n v="3"/>
    <n v="8.64"/>
    <d v="1899-12-30T00:46:53"/>
    <d v="1899-12-30T00:47:31"/>
    <d v="1899-12-30T00:47:12"/>
    <n v="73"/>
    <d v="1899-12-30T00:05:28"/>
    <n v="2.0571428571428574"/>
    <n v="2"/>
    <n v="1.5"/>
    <x v="0"/>
    <n v="0.25"/>
    <n v="0.5"/>
    <n v="0.25"/>
    <n v="0"/>
    <n v="0"/>
    <n v="0"/>
    <n v="0"/>
    <n v="1.8892857142857142"/>
    <m/>
    <x v="1"/>
    <n v="3"/>
    <n v="1"/>
    <n v="1"/>
    <m/>
    <s v="Silver"/>
  </r>
  <r>
    <x v="19"/>
    <s v="M"/>
    <n v="3"/>
    <n v="35.479999999999997"/>
    <d v="1899-12-30T02:45:32"/>
    <d v="1899-12-30T02:58:02"/>
    <d v="1899-12-30T02:51:47"/>
    <n v="61"/>
    <d v="1899-12-30T00:04:51"/>
    <n v="5"/>
    <n v="3"/>
    <n v="2"/>
    <x v="2"/>
    <n v="0.5"/>
    <n v="0.25"/>
    <n v="0.25"/>
    <n v="0"/>
    <n v="0.7"/>
    <n v="0"/>
    <n v="0"/>
    <n v="4.45"/>
    <m/>
    <x v="1"/>
    <n v="5"/>
    <n v="1"/>
    <n v="1"/>
    <m/>
    <s v="Bronze"/>
  </r>
  <r>
    <x v="28"/>
    <s v="M"/>
    <n v="3"/>
    <n v="10.199999999999999"/>
    <d v="1899-12-30T00:47:30"/>
    <d v="1899-12-30T00:47:41"/>
    <d v="1899-12-30T00:47:36"/>
    <n v="124"/>
    <d v="1899-12-30T00:04:40"/>
    <n v="2.4285714285714284"/>
    <n v="3.5"/>
    <n v="1.75"/>
    <x v="1"/>
    <n v="0.25"/>
    <n v="0.25"/>
    <n v="0.5"/>
    <n v="0"/>
    <n v="0"/>
    <n v="0"/>
    <n v="0"/>
    <n v="2.3571428571428572"/>
    <m/>
    <x v="1"/>
    <n v="5"/>
    <n v="1"/>
    <n v="1"/>
    <m/>
    <s v="Bronze"/>
  </r>
  <r>
    <x v="32"/>
    <s v="M"/>
    <n v="3"/>
    <n v="3.01"/>
    <d v="1899-12-30T00:19:52"/>
    <d v="1899-12-30T00:23:38"/>
    <d v="1899-12-30T00:21:45"/>
    <n v="2"/>
    <d v="1899-12-30T00:07:14"/>
    <n v="0.71666666666666656"/>
    <n v="0.25"/>
    <n v="1.5"/>
    <x v="1"/>
    <n v="0.25"/>
    <n v="0.25"/>
    <n v="0.5"/>
    <n v="0"/>
    <n v="0"/>
    <n v="0"/>
    <n v="0"/>
    <n v="0.9916666666666667"/>
    <m/>
    <x v="1"/>
    <n v="5"/>
    <n v="1"/>
    <n v="1"/>
    <m/>
    <s v="Bronze"/>
  </r>
  <r>
    <x v="9"/>
    <s v="M"/>
    <n v="3"/>
    <m/>
    <m/>
    <m/>
    <m/>
    <m/>
    <m/>
    <m/>
    <m/>
    <m/>
    <x v="3"/>
    <m/>
    <m/>
    <m/>
    <m/>
    <m/>
    <m/>
    <m/>
    <n v="0.5"/>
    <m/>
    <x v="1"/>
    <n v="1"/>
    <n v="1"/>
    <n v="0"/>
    <m/>
    <s v="Bronze"/>
  </r>
  <r>
    <x v="15"/>
    <s v="M"/>
    <n v="3"/>
    <n v="21.2"/>
    <d v="1899-12-30T01:42:12"/>
    <d v="1899-12-30T01:45:09"/>
    <d v="1899-12-30T01:43:40"/>
    <n v="371"/>
    <d v="1899-12-30T00:04:53"/>
    <n v="5"/>
    <n v="3"/>
    <n v="2.5"/>
    <x v="2"/>
    <n v="0.5"/>
    <n v="0.25"/>
    <n v="0.25"/>
    <n v="0.24733333333333332"/>
    <n v="0"/>
    <n v="0"/>
    <n v="0"/>
    <n v="4.1223333333333336"/>
    <m/>
    <x v="1"/>
    <n v="2"/>
    <n v="1"/>
    <n v="1"/>
    <m/>
    <s v="Bronze"/>
  </r>
  <r>
    <x v="29"/>
    <s v="F"/>
    <n v="3"/>
    <n v="10.16"/>
    <d v="1899-12-30T00:48:17"/>
    <d v="1899-12-30T00:49:00"/>
    <d v="1899-12-30T00:48:38"/>
    <n v="4"/>
    <d v="1899-12-30T00:04:47"/>
    <n v="2.54"/>
    <n v="4"/>
    <n v="0"/>
    <x v="0"/>
    <n v="0.25"/>
    <n v="0.5"/>
    <n v="0.25"/>
    <n v="0"/>
    <n v="0"/>
    <n v="0"/>
    <n v="0"/>
    <n v="2.6349999999999998"/>
    <m/>
    <x v="1"/>
    <n v="5"/>
    <n v="1"/>
    <n v="1"/>
    <m/>
    <s v="Bronze"/>
  </r>
  <r>
    <x v="18"/>
    <s v="M"/>
    <n v="3"/>
    <n v="27.04"/>
    <d v="1899-12-30T02:18:33"/>
    <d v="1899-12-30T02:22:37"/>
    <d v="1899-12-30T02:20:35"/>
    <n v="35"/>
    <d v="1899-12-30T00:05:12"/>
    <n v="5"/>
    <n v="2.5"/>
    <n v="2.75"/>
    <x v="2"/>
    <n v="0.5"/>
    <n v="0.25"/>
    <n v="0.25"/>
    <n v="0"/>
    <n v="0.3"/>
    <n v="0"/>
    <n v="0"/>
    <n v="4.1124999999999998"/>
    <m/>
    <x v="1"/>
    <n v="5"/>
    <n v="1"/>
    <n v="1"/>
    <m/>
    <s v="Bronze"/>
  </r>
  <r>
    <x v="25"/>
    <s v="M"/>
    <n v="3"/>
    <n v="21.33"/>
    <d v="1899-12-30T01:38:50"/>
    <d v="1899-12-30T01:38:50"/>
    <d v="1899-12-30T01:38:50"/>
    <n v="74"/>
    <d v="1899-12-30T00:04:38"/>
    <n v="5"/>
    <n v="3.5"/>
    <n v="3"/>
    <x v="2"/>
    <n v="0.5"/>
    <n v="0.25"/>
    <n v="0.25"/>
    <n v="0"/>
    <n v="0"/>
    <n v="0"/>
    <n v="0"/>
    <n v="4.125"/>
    <m/>
    <x v="1"/>
    <n v="5"/>
    <n v="1"/>
    <n v="1"/>
    <m/>
    <s v="Bronze"/>
  </r>
  <r>
    <x v="20"/>
    <s v="M"/>
    <n v="3"/>
    <n v="13.89"/>
    <d v="1899-12-30T01:19:47"/>
    <d v="1899-12-30T01:20:01"/>
    <d v="1899-12-30T01:19:54"/>
    <n v="11"/>
    <d v="1899-12-30T00:05:45"/>
    <n v="3.3071428571428569"/>
    <n v="1.75"/>
    <n v="2.75"/>
    <x v="2"/>
    <n v="0.5"/>
    <n v="0.25"/>
    <n v="0.25"/>
    <n v="0"/>
    <n v="0"/>
    <n v="0"/>
    <n v="0"/>
    <n v="2.7785714285714285"/>
    <m/>
    <x v="1"/>
    <n v="5"/>
    <n v="1"/>
    <n v="1"/>
    <m/>
    <s v="Bronze"/>
  </r>
  <r>
    <x v="23"/>
    <s v="M"/>
    <n v="3"/>
    <n v="27.54"/>
    <d v="1899-12-30T05:44:35"/>
    <d v="1899-12-30T05:50:14"/>
    <d v="1899-12-30T05:47:25"/>
    <n v="1813"/>
    <d v="1899-12-30T00:12:37"/>
    <n v="5"/>
    <n v="0"/>
    <n v="3.5"/>
    <x v="1"/>
    <n v="0.25"/>
    <n v="0.25"/>
    <n v="0.5"/>
    <n v="1.2086666666666666"/>
    <n v="0.3"/>
    <n v="0"/>
    <n v="0"/>
    <n v="4.5086666666666666"/>
    <m/>
    <x v="1"/>
    <n v="4"/>
    <n v="1"/>
    <n v="0"/>
    <m/>
    <s v="Bronze"/>
  </r>
  <r>
    <x v="17"/>
    <s v="M"/>
    <n v="3"/>
    <n v="10.01"/>
    <d v="1899-12-30T00:49:49"/>
    <d v="1899-12-30T00:53:00"/>
    <d v="1899-12-30T00:51:25"/>
    <n v="9"/>
    <d v="1899-12-30T00:05:08"/>
    <n v="2.3833333333333333"/>
    <n v="2.5"/>
    <n v="2"/>
    <x v="0"/>
    <n v="0.25"/>
    <n v="0.5"/>
    <n v="0.25"/>
    <n v="0"/>
    <n v="0"/>
    <n v="0"/>
    <n v="0"/>
    <n v="2.3458333333333332"/>
    <m/>
    <x v="1"/>
    <n v="5"/>
    <n v="1"/>
    <n v="1"/>
    <m/>
    <s v="Bronze"/>
  </r>
  <r>
    <x v="33"/>
    <s v="F"/>
    <n v="3"/>
    <n v="23.39"/>
    <d v="1899-12-30T04:38:10"/>
    <d v="1899-12-30T06:51:12"/>
    <d v="1899-12-30T05:44:41"/>
    <n v="1260"/>
    <d v="1899-12-30T00:14:44"/>
    <n v="5"/>
    <n v="0"/>
    <n v="4.5"/>
    <x v="2"/>
    <n v="0.5"/>
    <n v="0.25"/>
    <n v="0.25"/>
    <n v="0"/>
    <n v="0"/>
    <n v="0"/>
    <n v="0.4"/>
    <n v="4.0250000000000004"/>
    <m/>
    <x v="1"/>
    <n v="4"/>
    <n v="1"/>
    <n v="0"/>
    <m/>
    <s v="Bronze"/>
  </r>
  <r>
    <x v="24"/>
    <s v="M"/>
    <n v="3"/>
    <n v="5.05"/>
    <d v="1899-12-30T00:22:15"/>
    <d v="1899-12-30T00:22:20"/>
    <d v="1899-12-30T00:22:17"/>
    <n v="15"/>
    <d v="1899-12-30T00:04:25"/>
    <n v="1.2023809523809523"/>
    <n v="4"/>
    <n v="1.5"/>
    <x v="0"/>
    <n v="0.25"/>
    <n v="0.5"/>
    <n v="0.25"/>
    <n v="0"/>
    <n v="0"/>
    <n v="0"/>
    <n v="0"/>
    <n v="2.6755952380952381"/>
    <m/>
    <x v="1"/>
    <n v="5"/>
    <n v="1"/>
    <n v="1"/>
    <m/>
    <s v="Bronze"/>
  </r>
  <r>
    <x v="11"/>
    <s v="M"/>
    <n v="3"/>
    <n v="8.1999999999999993"/>
    <d v="1899-12-30T00:45:00"/>
    <d v="1899-12-30T00:46:05"/>
    <d v="1899-12-30T00:45:33"/>
    <n v="24"/>
    <d v="1899-12-30T00:05:33"/>
    <n v="1.9523809523809521"/>
    <n v="1.75"/>
    <n v="3"/>
    <x v="2"/>
    <n v="0.5"/>
    <n v="0.25"/>
    <n v="0.25"/>
    <n v="0"/>
    <n v="0"/>
    <n v="0"/>
    <n v="0"/>
    <n v="2.1636904761904763"/>
    <m/>
    <x v="1"/>
    <n v="5"/>
    <n v="1"/>
    <n v="1"/>
    <m/>
    <s v="Bronze"/>
  </r>
  <r>
    <x v="22"/>
    <s v="M"/>
    <n v="3"/>
    <n v="3"/>
    <d v="1899-12-30T00:11:07"/>
    <d v="1899-12-30T00:11:17"/>
    <d v="1899-12-30T00:11:12"/>
    <n v="5"/>
    <d v="1899-12-30T00:03:44"/>
    <n v="0.7142857142857143"/>
    <n v="5"/>
    <n v="2.75"/>
    <x v="0"/>
    <n v="0.25"/>
    <n v="0.5"/>
    <n v="0.25"/>
    <n v="0"/>
    <n v="0"/>
    <n v="1.4999999999999998"/>
    <n v="0"/>
    <n v="4.8660714285714279"/>
    <m/>
    <x v="1"/>
    <n v="5"/>
    <n v="1"/>
    <n v="1"/>
    <m/>
    <s v="Bronze"/>
  </r>
  <r>
    <x v="13"/>
    <s v="M"/>
    <n v="3"/>
    <n v="14.03"/>
    <d v="1899-12-30T01:21:47"/>
    <d v="1899-12-30T01:21:56"/>
    <d v="1899-12-30T01:21:52"/>
    <n v="9"/>
    <d v="1899-12-30T00:05:50"/>
    <n v="3.3404761904761902"/>
    <n v="1.5"/>
    <n v="3.75"/>
    <x v="1"/>
    <n v="0.25"/>
    <n v="0.25"/>
    <n v="0.5"/>
    <n v="0"/>
    <n v="0"/>
    <n v="0"/>
    <n v="0.4"/>
    <n v="3.4851190476190474"/>
    <m/>
    <x v="1"/>
    <n v="4"/>
    <n v="1"/>
    <n v="1"/>
    <m/>
    <s v="Bronze"/>
  </r>
  <r>
    <x v="31"/>
    <s v="F"/>
    <n v="3"/>
    <n v="8.0299999999999994"/>
    <d v="1899-12-30T00:54:20"/>
    <d v="1899-12-30T00:54:26"/>
    <d v="1899-12-30T00:54:23"/>
    <n v="31"/>
    <d v="1899-12-30T00:06:46"/>
    <n v="2.0074999999999998"/>
    <n v="1"/>
    <n v="3.5"/>
    <x v="1"/>
    <n v="0.25"/>
    <n v="0.25"/>
    <n v="0.5"/>
    <n v="0"/>
    <n v="0"/>
    <n v="0"/>
    <n v="0"/>
    <n v="2.5018750000000001"/>
    <m/>
    <x v="1"/>
    <n v="5"/>
    <n v="1"/>
    <n v="1"/>
    <m/>
    <s v="Bronze"/>
  </r>
  <r>
    <x v="27"/>
    <s v="F"/>
    <n v="3"/>
    <n v="7.74"/>
    <d v="1899-12-30T00:47:38"/>
    <d v="1899-12-30T01:00:18"/>
    <d v="1899-12-30T00:53:58"/>
    <n v="31"/>
    <d v="1899-12-30T00:06:58"/>
    <n v="1.9350000000000001"/>
    <n v="1"/>
    <n v="3.5"/>
    <x v="2"/>
    <n v="0.5"/>
    <n v="0.25"/>
    <n v="0.25"/>
    <n v="0"/>
    <n v="0"/>
    <n v="0"/>
    <n v="0"/>
    <n v="2.0925000000000002"/>
    <m/>
    <x v="1"/>
    <n v="4"/>
    <n v="1"/>
    <n v="1"/>
    <m/>
    <s v="Bronze"/>
  </r>
  <r>
    <x v="8"/>
    <s v="F"/>
    <n v="3"/>
    <n v="10.61"/>
    <d v="1899-12-30T01:14:55"/>
    <d v="1899-12-30T01:44:48"/>
    <d v="1899-12-30T01:29:51"/>
    <n v="62"/>
    <d v="1899-12-30T00:08:28"/>
    <n v="2.6524999999999999"/>
    <n v="0.25"/>
    <n v="1"/>
    <x v="2"/>
    <n v="0.5"/>
    <n v="0.25"/>
    <n v="0.25"/>
    <n v="0"/>
    <n v="0"/>
    <n v="0"/>
    <n v="0"/>
    <n v="1.6387499999999999"/>
    <m/>
    <x v="1"/>
    <n v="5"/>
    <n v="1"/>
    <n v="1"/>
    <m/>
    <s v="Bronze"/>
  </r>
  <r>
    <x v="69"/>
    <s v="M"/>
    <n v="3"/>
    <n v="10"/>
    <d v="1899-12-30T00:44:51"/>
    <d v="1899-12-30T00:45:09"/>
    <d v="1899-12-30T00:45:00"/>
    <n v="11"/>
    <d v="1899-12-30T00:04:30"/>
    <n v="2.3809523809523809"/>
    <n v="4"/>
    <n v="1.75"/>
    <x v="0"/>
    <n v="0.25"/>
    <n v="0.5"/>
    <n v="0.25"/>
    <n v="0"/>
    <n v="0"/>
    <n v="0"/>
    <n v="0"/>
    <n v="3.0327380952380953"/>
    <m/>
    <x v="1"/>
    <n v="5"/>
    <n v="1"/>
    <n v="1"/>
    <m/>
    <s v="Bronze"/>
  </r>
  <r>
    <x v="21"/>
    <s v="M"/>
    <n v="3"/>
    <n v="6.14"/>
    <d v="1899-12-30T00:31:57"/>
    <d v="1899-12-30T00:32:09"/>
    <d v="1899-12-30T00:32:03"/>
    <n v="18"/>
    <d v="1899-12-30T00:05:13"/>
    <n v="1.4619047619047618"/>
    <n v="2.5"/>
    <n v="2.25"/>
    <x v="0"/>
    <n v="0.25"/>
    <n v="0.5"/>
    <n v="0.25"/>
    <n v="0"/>
    <n v="0"/>
    <n v="0"/>
    <n v="0"/>
    <n v="2.1779761904761905"/>
    <m/>
    <x v="1"/>
    <n v="5"/>
    <n v="1"/>
    <n v="1"/>
    <m/>
    <s v="Bronze"/>
  </r>
  <r>
    <x v="68"/>
    <s v="M"/>
    <n v="3"/>
    <n v="5.01"/>
    <d v="1899-12-30T00:24:23"/>
    <d v="1899-12-30T00:24:23"/>
    <d v="1899-12-30T00:24:23"/>
    <n v="28"/>
    <d v="1899-12-30T00:04:52"/>
    <n v="1.1928571428571428"/>
    <n v="3"/>
    <n v="5"/>
    <x v="2"/>
    <n v="0.5"/>
    <n v="0.25"/>
    <n v="0.25"/>
    <n v="0"/>
    <n v="0"/>
    <n v="0"/>
    <n v="0"/>
    <n v="2.5964285714285715"/>
    <m/>
    <x v="1"/>
    <n v="1"/>
    <n v="1"/>
    <n v="1"/>
    <m/>
    <s v="Bronze"/>
  </r>
  <r>
    <x v="16"/>
    <s v="F"/>
    <n v="3"/>
    <n v="8.5500000000000007"/>
    <d v="1899-12-30T00:45:46"/>
    <d v="1899-12-30T00:57:44"/>
    <d v="1899-12-30T00:51:45"/>
    <n v="4"/>
    <d v="1899-12-30T00:06:03"/>
    <n v="2.1375000000000002"/>
    <n v="1.75"/>
    <n v="1"/>
    <x v="2"/>
    <n v="0.5"/>
    <n v="0.25"/>
    <n v="0.25"/>
    <n v="0"/>
    <n v="0"/>
    <n v="0"/>
    <n v="0"/>
    <n v="1.7562500000000001"/>
    <m/>
    <x v="1"/>
    <n v="4"/>
    <n v="1"/>
    <n v="1"/>
    <m/>
    <s v="Bronze"/>
  </r>
  <r>
    <x v="30"/>
    <s v="M"/>
    <n v="3"/>
    <n v="15"/>
    <d v="1899-12-30T01:26:11"/>
    <d v="1899-12-30T01:30:29"/>
    <d v="1899-12-30T01:28:20"/>
    <n v="72"/>
    <d v="1899-12-30T00:05:53"/>
    <n v="3.5714285714285712"/>
    <n v="1.5"/>
    <n v="2.25"/>
    <x v="2"/>
    <n v="0.5"/>
    <n v="0.25"/>
    <n v="0.25"/>
    <n v="0"/>
    <n v="0"/>
    <n v="0"/>
    <n v="0"/>
    <n v="2.7232142857142856"/>
    <m/>
    <x v="1"/>
    <n v="3"/>
    <n v="1"/>
    <n v="1"/>
    <m/>
    <s v="Bronze"/>
  </r>
  <r>
    <x v="71"/>
    <s v="M"/>
    <n v="3"/>
    <n v="11.3"/>
    <d v="1899-12-30T00:58:23"/>
    <d v="1899-12-30T01:15:47"/>
    <d v="1899-12-30T01:07:05"/>
    <n v="20"/>
    <d v="1899-12-30T00:05:56"/>
    <n v="2.6904761904761907"/>
    <n v="1.5"/>
    <n v="1.5"/>
    <x v="0"/>
    <n v="0.25"/>
    <n v="0.5"/>
    <n v="0.25"/>
    <n v="0"/>
    <n v="0"/>
    <n v="0"/>
    <n v="0"/>
    <n v="1.7976190476190477"/>
    <m/>
    <x v="1"/>
    <n v="4"/>
    <n v="1"/>
    <n v="1"/>
    <m/>
    <s v="Bronze"/>
  </r>
  <r>
    <x v="73"/>
    <s v="F"/>
    <n v="3"/>
    <n v="4.54"/>
    <d v="1899-12-30T00:29:06"/>
    <d v="1899-12-30T00:29:41"/>
    <d v="1899-12-30T00:29:24"/>
    <n v="87"/>
    <d v="1899-12-30T00:06:28"/>
    <n v="1.135"/>
    <n v="1.5"/>
    <n v="2.5"/>
    <x v="1"/>
    <n v="0.25"/>
    <n v="0.25"/>
    <n v="0.5"/>
    <n v="0"/>
    <n v="0"/>
    <n v="0"/>
    <n v="0"/>
    <n v="1.9087499999999999"/>
    <m/>
    <x v="13"/>
    <n v="1"/>
    <n v="1"/>
    <n v="1"/>
    <m/>
    <s v="Bronze"/>
  </r>
  <r>
    <x v="74"/>
    <s v="F"/>
    <n v="3"/>
    <n v="5.55"/>
    <d v="1899-12-30T00:31:46"/>
    <d v="1899-12-30T00:51:53"/>
    <d v="1899-12-30T00:41:49"/>
    <n v="6"/>
    <d v="1899-12-30T00:07:32"/>
    <n v="1.3875"/>
    <n v="0.25"/>
    <n v="1.5"/>
    <x v="0"/>
    <n v="0.25"/>
    <n v="0.5"/>
    <n v="0.25"/>
    <n v="0"/>
    <n v="0"/>
    <n v="0"/>
    <n v="0"/>
    <n v="0.84687500000000004"/>
    <m/>
    <x v="1"/>
    <n v="5"/>
    <n v="1"/>
    <n v="1"/>
    <m/>
    <s v="Bronze"/>
  </r>
  <r>
    <x v="76"/>
    <s v="M"/>
    <n v="3"/>
    <n v="55.58"/>
    <d v="1899-12-30T08:08:50"/>
    <d v="1899-12-30T09:54:21"/>
    <d v="1899-12-30T09:01:35"/>
    <n v="2511"/>
    <d v="1899-12-30T00:09:45"/>
    <n v="5"/>
    <n v="0"/>
    <n v="2.75"/>
    <x v="2"/>
    <n v="0.5"/>
    <n v="0.25"/>
    <n v="0.25"/>
    <n v="1.6739999999999999"/>
    <n v="1.7"/>
    <n v="0"/>
    <n v="0"/>
    <n v="6.5614999999999997"/>
    <m/>
    <x v="15"/>
    <n v="3"/>
    <n v="1"/>
    <n v="0"/>
    <m/>
    <s v="Bronze"/>
  </r>
  <r>
    <x v="34"/>
    <s v="M"/>
    <n v="3"/>
    <n v="4.7699999999999996"/>
    <d v="1899-12-30T00:16:42"/>
    <d v="1899-12-30T00:16:42"/>
    <d v="1899-12-30T00:16:42"/>
    <n v="3"/>
    <d v="1899-12-30T00:03:30"/>
    <n v="1.1357142857142855"/>
    <n v="5"/>
    <n v="3.5"/>
    <x v="0"/>
    <n v="0.25"/>
    <n v="0.5"/>
    <n v="0.25"/>
    <n v="0"/>
    <n v="0"/>
    <n v="4.1999999999999993"/>
    <n v="0"/>
    <n v="7.8589285714285708"/>
    <m/>
    <x v="14"/>
    <n v="5"/>
    <n v="1"/>
    <n v="1"/>
    <m/>
    <s v="Gold"/>
  </r>
  <r>
    <x v="35"/>
    <s v="M"/>
    <n v="3"/>
    <n v="20.76"/>
    <d v="1899-12-30T01:39:30"/>
    <d v="1899-12-30T01:39:59"/>
    <d v="1899-12-30T01:39:44"/>
    <n v="665"/>
    <d v="1899-12-30T00:04:48"/>
    <n v="4.9428571428571431"/>
    <n v="3"/>
    <n v="4.5"/>
    <x v="2"/>
    <n v="0.5"/>
    <n v="0.25"/>
    <n v="0.25"/>
    <n v="0.44333333333333336"/>
    <n v="0"/>
    <n v="0"/>
    <n v="0"/>
    <n v="4.7897619047619049"/>
    <m/>
    <x v="16"/>
    <n v="5"/>
    <n v="1"/>
    <n v="1"/>
    <m/>
    <s v="Gold"/>
  </r>
  <r>
    <x v="36"/>
    <s v="F"/>
    <n v="3"/>
    <n v="25"/>
    <d v="1899-12-30T04:58:59"/>
    <d v="1899-12-30T06:06:24"/>
    <d v="1899-12-30T05:32:41"/>
    <n v="1784"/>
    <d v="1899-12-30T00:13:18"/>
    <n v="5"/>
    <n v="0"/>
    <n v="4"/>
    <x v="2"/>
    <n v="0.5"/>
    <n v="0.25"/>
    <n v="0.25"/>
    <n v="1.1893333333333334"/>
    <n v="0"/>
    <n v="0"/>
    <n v="0"/>
    <n v="4.6893333333333338"/>
    <m/>
    <x v="1"/>
    <n v="5"/>
    <n v="1"/>
    <n v="0"/>
    <m/>
    <s v="Gold"/>
  </r>
  <r>
    <x v="37"/>
    <s v="M"/>
    <n v="3"/>
    <n v="6.03"/>
    <d v="1899-12-30T00:35:46"/>
    <d v="1899-12-30T00:35:46"/>
    <d v="1899-12-30T00:35:46"/>
    <n v="27"/>
    <d v="1899-12-30T00:05:56"/>
    <n v="1.4357142857142857"/>
    <n v="1.5"/>
    <n v="1.25"/>
    <x v="0"/>
    <n v="0.25"/>
    <n v="0.5"/>
    <n v="0.25"/>
    <n v="0"/>
    <n v="0"/>
    <n v="0"/>
    <n v="0"/>
    <n v="1.4214285714285715"/>
    <m/>
    <x v="1"/>
    <n v="5"/>
    <n v="1"/>
    <n v="1"/>
    <m/>
    <s v="Gold"/>
  </r>
  <r>
    <x v="38"/>
    <s v="M"/>
    <n v="3"/>
    <n v="20.77"/>
    <d v="1899-12-30T01:30:19"/>
    <d v="1899-12-30T01:30:19"/>
    <d v="1899-12-30T01:30:19"/>
    <n v="640"/>
    <d v="1899-12-30T00:04:21"/>
    <n v="4.9452380952380945"/>
    <n v="4"/>
    <n v="3"/>
    <x v="1"/>
    <n v="0.25"/>
    <n v="0.25"/>
    <n v="0.5"/>
    <n v="0.42666666666666669"/>
    <n v="0"/>
    <n v="0"/>
    <n v="0"/>
    <n v="4.1629761904761899"/>
    <m/>
    <x v="1"/>
    <n v="5"/>
    <n v="1"/>
    <n v="1"/>
    <m/>
    <s v="Gold"/>
  </r>
  <r>
    <x v="39"/>
    <s v="F"/>
    <n v="3"/>
    <n v="20.05"/>
    <d v="1899-12-30T01:38:13"/>
    <d v="1899-12-30T01:50:51"/>
    <d v="1899-12-30T01:44:32"/>
    <n v="58"/>
    <d v="1899-12-30T00:05:13"/>
    <n v="5"/>
    <n v="3.5"/>
    <n v="5"/>
    <x v="2"/>
    <n v="0.5"/>
    <n v="0.25"/>
    <n v="0.25"/>
    <n v="0"/>
    <n v="0"/>
    <n v="0"/>
    <n v="0"/>
    <n v="4.625"/>
    <m/>
    <x v="1"/>
    <n v="5"/>
    <n v="1"/>
    <n v="1"/>
    <m/>
    <s v="Gold"/>
  </r>
  <r>
    <x v="40"/>
    <s v="M"/>
    <n v="3"/>
    <n v="21.5"/>
    <d v="1899-12-30T02:00:49"/>
    <d v="1899-12-30T02:01:07"/>
    <d v="1899-12-30T02:00:58"/>
    <n v="95"/>
    <d v="1899-12-30T00:05:38"/>
    <n v="5"/>
    <n v="1.75"/>
    <n v="2.75"/>
    <x v="2"/>
    <n v="0.5"/>
    <n v="0.25"/>
    <n v="0.25"/>
    <n v="0"/>
    <n v="0"/>
    <n v="0"/>
    <n v="0.7"/>
    <n v="4.3250000000000002"/>
    <m/>
    <x v="1"/>
    <n v="5"/>
    <n v="1"/>
    <n v="1"/>
    <m/>
    <s v="Gold"/>
  </r>
  <r>
    <x v="41"/>
    <s v="M"/>
    <n v="3"/>
    <n v="15.06"/>
    <d v="1899-12-30T01:33:02"/>
    <d v="1899-12-30T02:02:08"/>
    <d v="1899-12-30T01:47:35"/>
    <n v="10"/>
    <d v="1899-12-30T00:07:09"/>
    <n v="3.5857142857142859"/>
    <n v="0.25"/>
    <n v="3"/>
    <x v="1"/>
    <n v="0.25"/>
    <n v="0.25"/>
    <n v="0.5"/>
    <n v="0"/>
    <n v="0"/>
    <n v="0"/>
    <n v="0"/>
    <n v="2.4589285714285714"/>
    <m/>
    <x v="1"/>
    <n v="5"/>
    <n v="1"/>
    <n v="1"/>
    <m/>
    <s v="Gold"/>
  </r>
  <r>
    <x v="42"/>
    <s v="M"/>
    <n v="3"/>
    <n v="14.18"/>
    <d v="1899-12-30T01:09:40"/>
    <d v="1899-12-30T01:09:40"/>
    <d v="1899-12-30T01:09:40"/>
    <n v="18"/>
    <d v="1899-12-30T00:04:55"/>
    <n v="3.3761904761904762"/>
    <n v="3"/>
    <n v="0.25"/>
    <x v="2"/>
    <n v="0.5"/>
    <n v="0.25"/>
    <n v="0.25"/>
    <n v="0"/>
    <n v="0"/>
    <n v="0"/>
    <n v="0"/>
    <n v="2.5005952380952383"/>
    <m/>
    <x v="1"/>
    <n v="5"/>
    <n v="1"/>
    <n v="1"/>
    <m/>
    <s v="Gold"/>
  </r>
  <r>
    <x v="43"/>
    <s v="F"/>
    <n v="3"/>
    <n v="42.58"/>
    <d v="1899-12-30T03:51:24"/>
    <d v="1899-12-30T03:51:36"/>
    <d v="1899-12-30T03:51:30"/>
    <n v="76"/>
    <d v="1899-12-30T00:05:26"/>
    <n v="5"/>
    <n v="3"/>
    <n v="3"/>
    <x v="2"/>
    <n v="0.5"/>
    <n v="0.25"/>
    <n v="0.25"/>
    <n v="0"/>
    <n v="1"/>
    <n v="0"/>
    <n v="0"/>
    <n v="5"/>
    <m/>
    <x v="17"/>
    <n v="5"/>
    <n v="1"/>
    <n v="1"/>
    <m/>
    <s v="Gold"/>
  </r>
  <r>
    <x v="44"/>
    <s v="M"/>
    <n v="3"/>
    <n v="10.66"/>
    <d v="1899-12-30T00:44:45"/>
    <d v="1899-12-30T00:44:45"/>
    <d v="1899-12-30T00:44:45"/>
    <n v="24"/>
    <d v="1899-12-30T00:04:12"/>
    <n v="2.538095238095238"/>
    <n v="4.5"/>
    <n v="3"/>
    <x v="0"/>
    <n v="0.25"/>
    <n v="0.5"/>
    <n v="0.25"/>
    <n v="0"/>
    <n v="0"/>
    <n v="0"/>
    <n v="0"/>
    <n v="3.6345238095238095"/>
    <m/>
    <x v="1"/>
    <n v="5"/>
    <n v="1"/>
    <n v="1"/>
    <m/>
    <s v="Gold"/>
  </r>
  <r>
    <x v="45"/>
    <s v="F"/>
    <n v="3"/>
    <n v="22.44"/>
    <d v="1899-12-30T02:27:40"/>
    <d v="1899-12-30T02:39:34"/>
    <d v="1899-12-30T02:33:37"/>
    <n v="445"/>
    <d v="1899-12-30T00:06:51"/>
    <n v="5"/>
    <n v="1"/>
    <n v="2.75"/>
    <x v="2"/>
    <n v="0.5"/>
    <n v="0.25"/>
    <n v="0.25"/>
    <n v="0.29666666666666669"/>
    <n v="0"/>
    <n v="0"/>
    <n v="0"/>
    <n v="3.7341666666666669"/>
    <m/>
    <x v="1"/>
    <n v="5"/>
    <n v="1"/>
    <n v="1"/>
    <m/>
    <s v="Gold"/>
  </r>
  <r>
    <x v="46"/>
    <s v="M"/>
    <n v="3"/>
    <n v="4.7699999999999996"/>
    <d v="1899-12-30T00:23:14"/>
    <d v="1899-12-30T00:23:14"/>
    <d v="1899-12-30T00:23:14"/>
    <n v="4"/>
    <d v="1899-12-30T00:04:52"/>
    <n v="1.1357142857142855"/>
    <n v="3"/>
    <n v="4.5"/>
    <x v="0"/>
    <n v="0.25"/>
    <n v="0.5"/>
    <n v="0.25"/>
    <n v="0"/>
    <n v="0"/>
    <n v="0"/>
    <n v="0"/>
    <n v="2.9089285714285715"/>
    <m/>
    <x v="14"/>
    <n v="5"/>
    <n v="1"/>
    <n v="1"/>
    <m/>
    <s v="Gold"/>
  </r>
  <r>
    <x v="47"/>
    <s v="M"/>
    <n v="3"/>
    <n v="17.02"/>
    <d v="1899-12-30T01:30:35"/>
    <d v="1899-12-30T01:33:08"/>
    <d v="1899-12-30T01:31:52"/>
    <n v="41"/>
    <d v="1899-12-30T00:05:24"/>
    <n v="4.0523809523809522"/>
    <n v="2"/>
    <n v="4"/>
    <x v="2"/>
    <n v="0.5"/>
    <n v="0.25"/>
    <n v="0.25"/>
    <n v="0"/>
    <n v="0"/>
    <n v="0"/>
    <n v="0"/>
    <n v="3.5261904761904761"/>
    <m/>
    <x v="1"/>
    <n v="5"/>
    <n v="1"/>
    <n v="1"/>
    <m/>
    <s v="Gold"/>
  </r>
  <r>
    <x v="48"/>
    <s v="M"/>
    <n v="3"/>
    <n v="4.67"/>
    <d v="1899-12-30T00:18:19"/>
    <d v="1899-12-30T00:18:19"/>
    <d v="1899-12-30T00:18:19"/>
    <n v="0"/>
    <d v="1899-12-30T00:03:55"/>
    <n v="1.111904761904762"/>
    <n v="5"/>
    <n v="2.25"/>
    <x v="0"/>
    <n v="0.25"/>
    <n v="0.5"/>
    <n v="0.25"/>
    <n v="0"/>
    <n v="0"/>
    <n v="0.45000000000000007"/>
    <n v="0"/>
    <n v="3.7904761904761908"/>
    <m/>
    <x v="14"/>
    <n v="4"/>
    <n v="1"/>
    <n v="1"/>
    <m/>
    <s v="Gold"/>
  </r>
  <r>
    <x v="49"/>
    <s v="M"/>
    <n v="3"/>
    <n v="22"/>
    <d v="1899-12-30T01:39:52"/>
    <d v="1899-12-30T01:40:36"/>
    <d v="1899-12-30T01:40:14"/>
    <n v="80"/>
    <d v="1899-12-30T00:04:33"/>
    <n v="5"/>
    <n v="3.5"/>
    <n v="2.25"/>
    <x v="0"/>
    <n v="0.25"/>
    <n v="0.5"/>
    <n v="0.25"/>
    <n v="0"/>
    <n v="0"/>
    <n v="0"/>
    <n v="0"/>
    <n v="3.5625"/>
    <m/>
    <x v="1"/>
    <n v="5"/>
    <n v="1"/>
    <n v="1"/>
    <m/>
    <s v="Gold"/>
  </r>
  <r>
    <x v="50"/>
    <s v="M"/>
    <n v="3"/>
    <n v="43.19"/>
    <d v="1899-12-30T09:40:35"/>
    <d v="1899-12-30T10:29:35"/>
    <d v="1899-12-30T10:05:05"/>
    <n v="3223"/>
    <d v="1899-12-30T00:14:01"/>
    <n v="5"/>
    <n v="0"/>
    <n v="1.5"/>
    <x v="2"/>
    <n v="0.5"/>
    <n v="0.25"/>
    <n v="0.25"/>
    <n v="2.1486666666666667"/>
    <n v="1.1000000000000001"/>
    <n v="0"/>
    <n v="0.4"/>
    <n v="6.5236666666666672"/>
    <m/>
    <x v="1"/>
    <n v="5"/>
    <n v="1"/>
    <n v="0"/>
    <m/>
    <s v="Gold"/>
  </r>
  <r>
    <x v="51"/>
    <s v="M"/>
    <n v="3"/>
    <n v="15.04"/>
    <d v="1899-12-30T01:24:00"/>
    <d v="1899-12-30T01:40:35"/>
    <d v="1899-12-30T01:32:17"/>
    <n v="65"/>
    <d v="1899-12-30T00:06:08"/>
    <n v="3.5809523809523807"/>
    <n v="1.25"/>
    <n v="0.5"/>
    <x v="1"/>
    <n v="0.25"/>
    <n v="0.25"/>
    <n v="0.5"/>
    <n v="0"/>
    <n v="0"/>
    <n v="0"/>
    <n v="0"/>
    <n v="1.4577380952380952"/>
    <m/>
    <x v="1"/>
    <n v="5"/>
    <n v="1"/>
    <n v="1"/>
    <m/>
    <s v="Gold"/>
  </r>
  <r>
    <x v="52"/>
    <s v="M"/>
    <n v="3"/>
    <n v="22.08"/>
    <d v="1899-12-30T02:04:10"/>
    <d v="1899-12-30T02:04:17"/>
    <d v="1899-12-30T02:04:13"/>
    <n v="12"/>
    <d v="1899-12-30T00:05:38"/>
    <n v="5"/>
    <n v="1.75"/>
    <n v="0.5"/>
    <x v="2"/>
    <n v="0.5"/>
    <n v="0.25"/>
    <n v="0.25"/>
    <n v="0"/>
    <n v="0"/>
    <n v="0"/>
    <n v="0"/>
    <n v="3.0625"/>
    <m/>
    <x v="1"/>
    <n v="5"/>
    <n v="1"/>
    <n v="1"/>
    <m/>
    <s v="Gold"/>
  </r>
  <r>
    <x v="53"/>
    <s v="M"/>
    <n v="3"/>
    <n v="9.89"/>
    <d v="1899-12-30T00:55:53"/>
    <d v="1899-12-30T00:56:30"/>
    <d v="1899-12-30T00:56:12"/>
    <n v="95"/>
    <d v="1899-12-30T00:05:41"/>
    <n v="2.3547619047619048"/>
    <n v="1.75"/>
    <n v="2"/>
    <x v="1"/>
    <n v="0.25"/>
    <n v="0.25"/>
    <n v="0.5"/>
    <n v="0"/>
    <n v="0"/>
    <n v="0"/>
    <n v="0"/>
    <n v="2.0261904761904761"/>
    <m/>
    <x v="1"/>
    <n v="5"/>
    <n v="1"/>
    <n v="1"/>
    <m/>
    <s v="Gold"/>
  </r>
  <r>
    <x v="77"/>
    <s v="F"/>
    <n v="4"/>
    <n v="20.79"/>
    <d v="1899-12-30T02:10:22"/>
    <d v="1899-12-30T02:12:16"/>
    <d v="1899-12-30T02:11:19"/>
    <n v="100"/>
    <d v="1899-12-30T00:06:19"/>
    <n v="5"/>
    <n v="1.5"/>
    <n v="2"/>
    <x v="2"/>
    <n v="0.5"/>
    <n v="0.25"/>
    <n v="0.25"/>
    <n v="0"/>
    <n v="0"/>
    <n v="0"/>
    <n v="0"/>
    <n v="3.375"/>
    <m/>
    <x v="18"/>
    <n v="3"/>
    <n v="1"/>
    <n v="1"/>
    <m/>
    <s v="Bronze"/>
  </r>
  <r>
    <x v="78"/>
    <s v="F"/>
    <n v="4"/>
    <n v="5.12"/>
    <d v="1899-12-30T00:22:45"/>
    <d v="1899-12-30T00:22:45"/>
    <d v="1899-12-30T00:22:45"/>
    <n v="9"/>
    <d v="1899-12-30T00:04:27"/>
    <n v="1.28"/>
    <n v="5"/>
    <n v="1.5"/>
    <x v="0"/>
    <n v="0.25"/>
    <n v="0.5"/>
    <n v="0.25"/>
    <n v="0"/>
    <n v="0"/>
    <n v="0.15000000000000002"/>
    <n v="0"/>
    <n v="3.3449999999999998"/>
    <m/>
    <x v="19"/>
    <n v="1"/>
    <n v="1"/>
    <n v="1"/>
    <m/>
    <s v="Bronze"/>
  </r>
  <r>
    <x v="19"/>
    <s v="M"/>
    <n v="4"/>
    <n v="21.11"/>
    <d v="1899-12-30T01:32:02"/>
    <d v="1899-12-30T01:35:05"/>
    <d v="1899-12-30T01:33:33"/>
    <n v="21"/>
    <d v="1899-12-30T00:04:26"/>
    <n v="5"/>
    <n v="4"/>
    <n v="2"/>
    <x v="2"/>
    <n v="0.5"/>
    <n v="0.25"/>
    <n v="0.25"/>
    <n v="0"/>
    <n v="0"/>
    <n v="0"/>
    <n v="0"/>
    <n v="4"/>
    <m/>
    <x v="1"/>
    <n v="5"/>
    <n v="1"/>
    <n v="1"/>
    <m/>
    <s v="Bronze"/>
  </r>
  <r>
    <x v="15"/>
    <s v="M"/>
    <n v="4"/>
    <n v="20.74"/>
    <d v="1899-12-30T01:46:33"/>
    <d v="1899-12-30T01:46:41"/>
    <d v="1899-12-30T01:46:37"/>
    <n v="867"/>
    <d v="1899-12-30T00:05:08"/>
    <n v="4.9380952380952374"/>
    <n v="2.5"/>
    <n v="2.5"/>
    <x v="1"/>
    <n v="0.25"/>
    <n v="0.25"/>
    <n v="0.5"/>
    <n v="0.57799999999999996"/>
    <n v="0"/>
    <n v="0"/>
    <n v="0"/>
    <n v="3.687523809523809"/>
    <m/>
    <x v="20"/>
    <n v="2"/>
    <n v="1"/>
    <n v="1"/>
    <m/>
    <s v="Bronze"/>
  </r>
  <r>
    <x v="28"/>
    <s v="M"/>
    <n v="4"/>
    <n v="18.25"/>
    <d v="1899-12-30T01:26:31"/>
    <d v="1899-12-30T01:27:40"/>
    <d v="1899-12-30T01:27:06"/>
    <n v="270"/>
    <d v="1899-12-30T00:04:46"/>
    <n v="4.3452380952380949"/>
    <n v="3"/>
    <n v="3"/>
    <x v="2"/>
    <n v="0.5"/>
    <n v="0.25"/>
    <n v="0.25"/>
    <n v="0.18"/>
    <n v="0"/>
    <n v="0"/>
    <n v="0"/>
    <n v="3.8526190476190476"/>
    <m/>
    <x v="1"/>
    <n v="5"/>
    <n v="1"/>
    <n v="1"/>
    <m/>
    <s v="Bronze"/>
  </r>
  <r>
    <x v="18"/>
    <s v="M"/>
    <n v="4"/>
    <n v="21.35"/>
    <d v="1899-12-30T01:51:52"/>
    <d v="1899-12-30T01:54:31"/>
    <d v="1899-12-30T01:53:12"/>
    <n v="38"/>
    <d v="1899-12-30T00:05:18"/>
    <n v="5"/>
    <n v="2"/>
    <n v="4.5"/>
    <x v="1"/>
    <n v="0.25"/>
    <n v="0.25"/>
    <n v="0.5"/>
    <n v="0"/>
    <n v="0"/>
    <n v="0"/>
    <n v="0"/>
    <n v="4"/>
    <m/>
    <x v="1"/>
    <n v="5"/>
    <n v="1"/>
    <n v="1"/>
    <m/>
    <s v="Bronze"/>
  </r>
  <r>
    <x v="25"/>
    <s v="M"/>
    <n v="4"/>
    <n v="6.63"/>
    <d v="1899-12-30T00:40:05"/>
    <d v="1899-12-30T00:41:21"/>
    <d v="1899-12-30T00:40:43"/>
    <n v="359"/>
    <d v="1899-12-30T00:06:08"/>
    <n v="1.5785714285714285"/>
    <n v="1.25"/>
    <n v="3.5"/>
    <x v="1"/>
    <n v="0.25"/>
    <n v="0.25"/>
    <n v="0.5"/>
    <n v="0.23933333333333334"/>
    <n v="0"/>
    <n v="0"/>
    <n v="0"/>
    <n v="2.6964761904761905"/>
    <m/>
    <x v="21"/>
    <n v="5"/>
    <n v="1"/>
    <n v="1"/>
    <m/>
    <s v="Bronze"/>
  </r>
  <r>
    <x v="23"/>
    <s v="M"/>
    <n v="4"/>
    <n v="14.48"/>
    <d v="1899-12-30T01:03:47"/>
    <d v="1899-12-30T01:03:47"/>
    <d v="1899-12-30T01:03:47"/>
    <n v="70"/>
    <d v="1899-12-30T00:04:24"/>
    <n v="3.4476190476190474"/>
    <n v="4"/>
    <n v="2.5"/>
    <x v="0"/>
    <n v="0.25"/>
    <n v="0.5"/>
    <n v="0.25"/>
    <n v="0"/>
    <n v="0"/>
    <n v="0"/>
    <n v="0"/>
    <n v="3.486904761904762"/>
    <m/>
    <x v="22"/>
    <n v="4"/>
    <n v="1"/>
    <n v="1"/>
    <m/>
    <s v="Bronze"/>
  </r>
  <r>
    <x v="22"/>
    <s v="M"/>
    <n v="4"/>
    <n v="7"/>
    <d v="1899-12-30T00:42:22"/>
    <d v="1899-12-30T00:42:36"/>
    <d v="1899-12-30T00:42:29"/>
    <n v="396"/>
    <d v="1899-12-30T00:06:04"/>
    <n v="1.6666666666666665"/>
    <n v="1.25"/>
    <n v="2.75"/>
    <x v="0"/>
    <n v="0.25"/>
    <n v="0.5"/>
    <n v="0.25"/>
    <n v="0.26400000000000001"/>
    <n v="0"/>
    <n v="0"/>
    <n v="0"/>
    <n v="1.9931666666666665"/>
    <m/>
    <x v="21"/>
    <n v="5"/>
    <n v="1"/>
    <n v="1"/>
    <m/>
    <s v="Bronze"/>
  </r>
  <r>
    <x v="29"/>
    <s v="F"/>
    <n v="4"/>
    <n v="14.51"/>
    <d v="1899-12-30T01:07:59"/>
    <d v="1899-12-30T01:07:59"/>
    <d v="1899-12-30T01:07:59"/>
    <n v="82"/>
    <d v="1899-12-30T00:04:41"/>
    <n v="3.6274999999999999"/>
    <n v="4.5"/>
    <n v="2"/>
    <x v="2"/>
    <n v="0.5"/>
    <n v="0.25"/>
    <n v="0.25"/>
    <n v="0"/>
    <n v="0"/>
    <n v="0"/>
    <n v="0"/>
    <n v="3.4387499999999998"/>
    <m/>
    <x v="22"/>
    <n v="5"/>
    <n v="1"/>
    <n v="1"/>
    <m/>
    <s v="Bronze"/>
  </r>
  <r>
    <x v="33"/>
    <s v="F"/>
    <n v="4"/>
    <n v="19.98"/>
    <d v="1899-12-30T02:23:22"/>
    <d v="1899-12-30T02:23:24"/>
    <d v="1899-12-30T02:23:23"/>
    <n v="10"/>
    <d v="1899-12-30T00:07:11"/>
    <n v="4.9950000000000001"/>
    <n v="0.75"/>
    <n v="4.5"/>
    <x v="2"/>
    <n v="0.5"/>
    <n v="0.25"/>
    <n v="0.25"/>
    <n v="0"/>
    <n v="0"/>
    <n v="0"/>
    <n v="0.4"/>
    <n v="4.21"/>
    <m/>
    <x v="18"/>
    <n v="4"/>
    <n v="1"/>
    <n v="1"/>
    <m/>
    <s v="Bronze"/>
  </r>
  <r>
    <x v="32"/>
    <s v="M"/>
    <n v="4"/>
    <n v="13.08"/>
    <d v="1899-12-30T01:19:58"/>
    <d v="1899-12-30T01:20:00"/>
    <d v="1899-12-30T01:19:59"/>
    <n v="24"/>
    <d v="1899-12-30T00:06:07"/>
    <n v="3.1142857142857143"/>
    <n v="1.25"/>
    <n v="1.5"/>
    <x v="2"/>
    <n v="0.5"/>
    <n v="0.25"/>
    <n v="0.25"/>
    <n v="0"/>
    <n v="0"/>
    <n v="0"/>
    <n v="0"/>
    <n v="2.2446428571428569"/>
    <m/>
    <x v="1"/>
    <n v="5"/>
    <n v="1"/>
    <n v="1"/>
    <m/>
    <s v="Bronze"/>
  </r>
  <r>
    <x v="20"/>
    <s v="M"/>
    <n v="4"/>
    <n v="5.29"/>
    <d v="1899-12-30T00:20:50"/>
    <d v="1899-12-30T00:20:50"/>
    <d v="1899-12-30T00:20:50"/>
    <n v="12"/>
    <d v="1899-12-30T00:03:56"/>
    <n v="1.2595238095238095"/>
    <n v="5"/>
    <n v="3.5"/>
    <x v="0"/>
    <n v="0.25"/>
    <n v="0.5"/>
    <n v="0.25"/>
    <n v="0"/>
    <n v="0"/>
    <n v="0.15000000000000002"/>
    <n v="0"/>
    <n v="3.8398809523809523"/>
    <m/>
    <x v="18"/>
    <n v="5"/>
    <n v="1"/>
    <n v="1"/>
    <m/>
    <s v="Bronze"/>
  </r>
  <r>
    <x v="9"/>
    <s v="M"/>
    <n v="4"/>
    <n v="21.02"/>
    <d v="1899-12-30T02:06:16"/>
    <d v="1899-12-30T02:06:21"/>
    <d v="1899-12-30T02:06:19"/>
    <n v="97"/>
    <d v="1899-12-30T00:06:01"/>
    <n v="5"/>
    <n v="1.5"/>
    <n v="3"/>
    <x v="2"/>
    <n v="0.5"/>
    <n v="0.25"/>
    <n v="0.25"/>
    <n v="0"/>
    <n v="0"/>
    <n v="0"/>
    <n v="0"/>
    <n v="3.625"/>
    <m/>
    <x v="18"/>
    <n v="4"/>
    <n v="1"/>
    <n v="1"/>
    <m/>
    <s v="Bronze"/>
  </r>
  <r>
    <x v="24"/>
    <s v="M"/>
    <n v="4"/>
    <n v="21.22"/>
    <d v="1899-12-30T01:41:39"/>
    <d v="1899-12-30T01:41:39"/>
    <d v="1899-12-30T01:41:39"/>
    <n v="20"/>
    <d v="1899-12-30T00:04:47"/>
    <n v="5"/>
    <n v="3"/>
    <n v="3.25"/>
    <x v="2"/>
    <n v="0.5"/>
    <n v="0.25"/>
    <n v="0.25"/>
    <n v="0"/>
    <n v="0"/>
    <n v="0"/>
    <n v="0"/>
    <n v="4.0625"/>
    <m/>
    <x v="19"/>
    <n v="5"/>
    <n v="1"/>
    <n v="1"/>
    <m/>
    <s v="Bronze"/>
  </r>
  <r>
    <x v="17"/>
    <s v="M"/>
    <n v="4"/>
    <n v="14.51"/>
    <d v="1899-12-30T01:11:17"/>
    <d v="1899-12-30T01:11:21"/>
    <d v="1899-12-30T01:11:19"/>
    <n v="58"/>
    <d v="1899-12-30T00:04:55"/>
    <n v="3.4547619047619045"/>
    <n v="3"/>
    <n v="2.5"/>
    <x v="0"/>
    <n v="0.25"/>
    <n v="0.5"/>
    <n v="0.25"/>
    <n v="0"/>
    <n v="0"/>
    <n v="0"/>
    <n v="0"/>
    <n v="2.988690476190476"/>
    <m/>
    <x v="22"/>
    <n v="5"/>
    <n v="1"/>
    <n v="1"/>
    <m/>
    <s v="Bronze"/>
  </r>
  <r>
    <x v="11"/>
    <s v="M"/>
    <n v="4"/>
    <n v="15.02"/>
    <d v="1899-12-30T01:19:37"/>
    <d v="1899-12-30T01:19:37"/>
    <d v="1899-12-30T01:19:37"/>
    <n v="37"/>
    <d v="1899-12-30T00:05:18"/>
    <n v="3.5761904761904759"/>
    <n v="2"/>
    <n v="3.75"/>
    <x v="2"/>
    <n v="0.5"/>
    <n v="0.25"/>
    <n v="0.25"/>
    <n v="0"/>
    <n v="0"/>
    <n v="0"/>
    <n v="0"/>
    <n v="3.225595238095238"/>
    <m/>
    <x v="1"/>
    <n v="5"/>
    <n v="1"/>
    <n v="1"/>
    <m/>
    <s v="Bronze"/>
  </r>
  <r>
    <x v="13"/>
    <s v="M"/>
    <n v="4"/>
    <n v="6.51"/>
    <d v="1899-12-30T00:33:38"/>
    <d v="1899-12-30T00:33:38"/>
    <d v="1899-12-30T00:33:38"/>
    <n v="1"/>
    <d v="1899-12-30T00:05:10"/>
    <n v="1.5499999999999998"/>
    <n v="2.5"/>
    <n v="1.5"/>
    <x v="0"/>
    <n v="0.25"/>
    <n v="0.5"/>
    <n v="0.25"/>
    <n v="0"/>
    <n v="0"/>
    <n v="0"/>
    <n v="0.4"/>
    <n v="2.4125000000000001"/>
    <m/>
    <x v="1"/>
    <n v="5"/>
    <n v="1"/>
    <n v="1"/>
    <m/>
    <s v="Bronze"/>
  </r>
  <r>
    <x v="31"/>
    <s v="F"/>
    <n v="4"/>
    <n v="21.17"/>
    <d v="1899-12-30T02:26:08"/>
    <d v="1899-12-30T02:35:14"/>
    <d v="1899-12-30T02:30:41"/>
    <n v="12"/>
    <d v="1899-12-30T00:07:07"/>
    <n v="5"/>
    <n v="0.75"/>
    <n v="3.5"/>
    <x v="2"/>
    <n v="0.5"/>
    <n v="0.25"/>
    <n v="0.25"/>
    <n v="0"/>
    <n v="0"/>
    <n v="0"/>
    <n v="0"/>
    <n v="3.5625"/>
    <m/>
    <x v="23"/>
    <n v="5"/>
    <n v="1"/>
    <n v="1"/>
    <m/>
    <s v="Bronze"/>
  </r>
  <r>
    <x v="69"/>
    <s v="M"/>
    <n v="4"/>
    <n v="20.74"/>
    <d v="1899-12-30T01:33:18"/>
    <d v="1899-12-30T01:34:38"/>
    <d v="1899-12-30T01:33:58"/>
    <n v="30"/>
    <d v="1899-12-30T00:04:32"/>
    <n v="4.9380952380952374"/>
    <n v="3.5"/>
    <n v="3.25"/>
    <x v="0"/>
    <n v="0.25"/>
    <n v="0.5"/>
    <n v="0.25"/>
    <n v="0"/>
    <n v="0"/>
    <n v="0"/>
    <n v="0"/>
    <n v="3.7970238095238091"/>
    <m/>
    <x v="19"/>
    <n v="5"/>
    <n v="1"/>
    <n v="1"/>
    <m/>
    <s v="Bronze"/>
  </r>
  <r>
    <x v="76"/>
    <s v="M"/>
    <n v="4"/>
    <n v="9.7100000000000009"/>
    <d v="1899-12-30T00:50:16"/>
    <d v="1899-12-30T00:51:58"/>
    <d v="1899-12-30T00:51:07"/>
    <n v="26"/>
    <d v="1899-12-30T00:05:16"/>
    <n v="2.3119047619047621"/>
    <n v="2.5"/>
    <n v="2"/>
    <x v="2"/>
    <n v="0.5"/>
    <n v="0.25"/>
    <n v="0.25"/>
    <n v="0"/>
    <n v="0"/>
    <n v="0"/>
    <n v="0"/>
    <n v="2.2809523809523808"/>
    <m/>
    <x v="1"/>
    <n v="3"/>
    <n v="1"/>
    <n v="1"/>
    <m/>
    <s v="Bronze"/>
  </r>
  <r>
    <x v="27"/>
    <s v="F"/>
    <n v="4"/>
    <n v="4.88"/>
    <d v="1899-12-30T00:32:03"/>
    <d v="1899-12-30T00:32:07"/>
    <d v="1899-12-30T00:32:05"/>
    <n v="14"/>
    <d v="1899-12-30T00:06:34"/>
    <n v="1.22"/>
    <n v="1.25"/>
    <n v="3.5"/>
    <x v="1"/>
    <n v="0.25"/>
    <n v="0.25"/>
    <n v="0.5"/>
    <n v="0"/>
    <n v="0"/>
    <n v="0"/>
    <n v="0"/>
    <n v="2.3674999999999997"/>
    <m/>
    <x v="1"/>
    <n v="4"/>
    <n v="1"/>
    <n v="1"/>
    <m/>
    <s v="Bronze"/>
  </r>
  <r>
    <x v="68"/>
    <s v="M"/>
    <n v="4"/>
    <n v="10.01"/>
    <d v="1899-12-30T00:45:33"/>
    <d v="1899-12-30T00:45:44"/>
    <d v="1899-12-30T00:45:38"/>
    <n v="4"/>
    <d v="1899-12-30T00:04:34"/>
    <n v="2.3833333333333333"/>
    <n v="3.5"/>
    <n v="4.5"/>
    <x v="1"/>
    <n v="0.25"/>
    <n v="0.25"/>
    <n v="0.5"/>
    <n v="0"/>
    <n v="0"/>
    <n v="0"/>
    <n v="0"/>
    <n v="3.7208333333333332"/>
    <m/>
    <x v="1"/>
    <n v="1"/>
    <n v="1"/>
    <n v="1"/>
    <m/>
    <s v="Bronze"/>
  </r>
  <r>
    <x v="21"/>
    <s v="M"/>
    <n v="4"/>
    <n v="9.17"/>
    <d v="1899-12-30T00:44:11"/>
    <d v="1899-12-30T00:46:37"/>
    <d v="1899-12-30T00:45:24"/>
    <n v="16"/>
    <d v="1899-12-30T00:04:57"/>
    <n v="2.1833333333333331"/>
    <n v="3"/>
    <n v="2"/>
    <x v="0"/>
    <n v="0.25"/>
    <n v="0.5"/>
    <n v="0.25"/>
    <n v="0"/>
    <n v="0"/>
    <n v="0"/>
    <n v="0"/>
    <n v="2.5458333333333334"/>
    <m/>
    <x v="1"/>
    <n v="5"/>
    <n v="1"/>
    <n v="1"/>
    <m/>
    <s v="Bronze"/>
  </r>
  <r>
    <x v="8"/>
    <s v="F"/>
    <n v="4"/>
    <n v="4"/>
    <d v="1899-12-30T00:25:05"/>
    <d v="1899-12-30T00:29:10"/>
    <d v="1899-12-30T00:27:07"/>
    <n v="32"/>
    <d v="1899-12-30T00:06:47"/>
    <n v="1"/>
    <n v="1"/>
    <n v="1"/>
    <x v="1"/>
    <n v="0.25"/>
    <n v="0.25"/>
    <n v="0.5"/>
    <n v="0"/>
    <n v="0"/>
    <n v="0"/>
    <n v="0"/>
    <n v="1"/>
    <m/>
    <x v="1"/>
    <n v="5"/>
    <n v="1"/>
    <n v="1"/>
    <m/>
    <s v="Bronze"/>
  </r>
  <r>
    <x v="30"/>
    <s v="M"/>
    <n v="4"/>
    <n v="10.5"/>
    <d v="1899-12-30T00:53:57"/>
    <d v="1899-12-30T00:57:46"/>
    <d v="1899-12-30T00:55:51"/>
    <n v="21"/>
    <d v="1899-12-30T00:05:19"/>
    <n v="2.5"/>
    <n v="2"/>
    <n v="2"/>
    <x v="0"/>
    <n v="0.25"/>
    <n v="0.5"/>
    <n v="0.25"/>
    <n v="0"/>
    <n v="0"/>
    <n v="0"/>
    <n v="0"/>
    <n v="2.125"/>
    <m/>
    <x v="1"/>
    <n v="5"/>
    <n v="1"/>
    <n v="1"/>
    <m/>
    <s v="Bronze"/>
  </r>
  <r>
    <x v="16"/>
    <s v="F"/>
    <n v="4"/>
    <n v="7"/>
    <d v="1899-12-30T00:39:14"/>
    <d v="1899-12-30T00:55:00"/>
    <d v="1899-12-30T00:47:07"/>
    <n v="8"/>
    <d v="1899-12-30T00:06:44"/>
    <n v="1.75"/>
    <n v="1.25"/>
    <n v="0.5"/>
    <x v="1"/>
    <n v="0.25"/>
    <n v="0.25"/>
    <n v="0.5"/>
    <n v="0"/>
    <n v="0"/>
    <n v="0"/>
    <n v="0"/>
    <n v="1"/>
    <m/>
    <x v="1"/>
    <n v="4"/>
    <n v="1"/>
    <n v="1"/>
    <m/>
    <s v="Bronze"/>
  </r>
  <r>
    <x v="14"/>
    <s v="M"/>
    <n v="4"/>
    <n v="10.130000000000001"/>
    <d v="1899-12-30T00:48:11"/>
    <d v="1899-12-30T00:49:03"/>
    <d v="1899-12-30T00:48:37"/>
    <n v="14"/>
    <d v="1899-12-30T00:04:48"/>
    <n v="2.4119047619047618"/>
    <n v="3"/>
    <n v="1.25"/>
    <x v="0"/>
    <n v="0.25"/>
    <n v="0.5"/>
    <n v="0.25"/>
    <n v="0"/>
    <n v="0"/>
    <n v="0"/>
    <n v="0"/>
    <n v="2.4154761904761903"/>
    <m/>
    <x v="19"/>
    <n v="3"/>
    <n v="1"/>
    <n v="1"/>
    <m/>
    <s v="Bronze"/>
  </r>
  <r>
    <x v="71"/>
    <s v="M"/>
    <n v="4"/>
    <n v="6.1"/>
    <d v="1899-12-30T00:36:53"/>
    <d v="1899-12-30T01:17:14"/>
    <d v="1899-12-30T00:57:04"/>
    <n v="7"/>
    <d v="1899-12-30T00:09:21"/>
    <n v="1.4523809523809523"/>
    <n v="0"/>
    <n v="0.5"/>
    <x v="2"/>
    <n v="0.5"/>
    <n v="0.25"/>
    <n v="0.25"/>
    <n v="0"/>
    <n v="0"/>
    <n v="0"/>
    <n v="0"/>
    <n v="0.85119047619047616"/>
    <m/>
    <x v="1"/>
    <n v="4"/>
    <n v="1"/>
    <n v="0"/>
    <m/>
    <s v="Bronze"/>
  </r>
  <r>
    <x v="10"/>
    <s v="F"/>
    <n v="4"/>
    <n v="5.15"/>
    <d v="1899-12-30T00:29:10"/>
    <d v="1899-12-30T00:29:32"/>
    <d v="1899-12-30T00:29:21"/>
    <n v="11"/>
    <d v="1899-12-30T00:05:42"/>
    <n v="1.2875000000000001"/>
    <n v="2.5"/>
    <n v="3.5"/>
    <x v="0"/>
    <n v="0.25"/>
    <n v="0.5"/>
    <n v="0.25"/>
    <n v="0"/>
    <n v="0"/>
    <n v="0"/>
    <n v="0"/>
    <n v="2.4468749999999999"/>
    <m/>
    <x v="18"/>
    <n v="3"/>
    <n v="1"/>
    <n v="1"/>
    <m/>
    <s v="Bronze"/>
  </r>
  <r>
    <x v="74"/>
    <s v="F"/>
    <n v="4"/>
    <n v="3.21"/>
    <d v="1899-12-30T00:18:33"/>
    <d v="1899-12-30T00:18:40"/>
    <d v="1899-12-30T00:18:37"/>
    <n v="3"/>
    <d v="1899-12-30T00:05:48"/>
    <n v="0.80249999999999999"/>
    <n v="2"/>
    <n v="1.75"/>
    <x v="1"/>
    <n v="0.25"/>
    <n v="0.25"/>
    <n v="0.5"/>
    <n v="0"/>
    <n v="0"/>
    <n v="0"/>
    <n v="0"/>
    <n v="1.5756250000000001"/>
    <m/>
    <x v="24"/>
    <n v="3"/>
    <n v="1"/>
    <n v="1"/>
    <m/>
    <s v="Bronze"/>
  </r>
  <r>
    <x v="70"/>
    <s v="F"/>
    <n v="4"/>
    <n v="5.88"/>
    <d v="1899-12-30T00:35:02"/>
    <d v="1899-12-30T00:36:05"/>
    <d v="1899-12-30T00:35:34"/>
    <n v="2"/>
    <d v="1899-12-30T00:06:03"/>
    <n v="1.47"/>
    <n v="1.75"/>
    <n v="2"/>
    <x v="0"/>
    <n v="0.25"/>
    <n v="0.5"/>
    <n v="0.25"/>
    <n v="0"/>
    <n v="0"/>
    <n v="0"/>
    <n v="0"/>
    <n v="1.7424999999999999"/>
    <m/>
    <x v="1"/>
    <n v="1"/>
    <n v="1"/>
    <n v="1"/>
    <m/>
    <s v="Bronze"/>
  </r>
  <r>
    <x v="75"/>
    <s v="F"/>
    <n v="4"/>
    <n v="6.22"/>
    <d v="1899-12-30T00:40:37"/>
    <d v="1899-12-30T00:52:21"/>
    <d v="1899-12-30T00:46:29"/>
    <n v="47"/>
    <d v="1899-12-30T00:07:28"/>
    <n v="1.5549999999999999"/>
    <n v="0.5"/>
    <n v="2"/>
    <x v="1"/>
    <n v="0.25"/>
    <n v="0.25"/>
    <n v="0.5"/>
    <n v="0"/>
    <n v="0"/>
    <n v="0"/>
    <n v="0"/>
    <n v="1.5137499999999999"/>
    <m/>
    <x v="1"/>
    <n v="4"/>
    <n v="1"/>
    <n v="1"/>
    <m/>
    <s v="Bronze"/>
  </r>
  <r>
    <x v="55"/>
    <s v="M"/>
    <n v="4"/>
    <n v="15.15"/>
    <d v="1899-12-30T01:08:16"/>
    <d v="1899-12-30T01:13:36"/>
    <d v="1899-12-30T01:10:56"/>
    <n v="27"/>
    <d v="1899-12-30T00:04:41"/>
    <n v="3.6071428571428572"/>
    <n v="3.5"/>
    <n v="2.25"/>
    <x v="1"/>
    <n v="0.25"/>
    <n v="0.25"/>
    <n v="0.5"/>
    <n v="0"/>
    <n v="0"/>
    <n v="0"/>
    <n v="0"/>
    <n v="2.9017857142857144"/>
    <m/>
    <x v="1"/>
    <n v="5"/>
    <n v="1"/>
    <n v="1"/>
    <m/>
    <s v="Silver"/>
  </r>
  <r>
    <x v="62"/>
    <s v="M"/>
    <n v="4"/>
    <n v="15"/>
    <d v="1899-12-30T01:10:33"/>
    <d v="1899-12-30T01:13:10"/>
    <d v="1899-12-30T01:11:52"/>
    <n v="32"/>
    <d v="1899-12-30T00:04:47"/>
    <n v="3.5714285714285712"/>
    <n v="3"/>
    <n v="1.5"/>
    <x v="2"/>
    <n v="0.5"/>
    <n v="0.25"/>
    <n v="0.25"/>
    <n v="0"/>
    <n v="0"/>
    <n v="0"/>
    <n v="0"/>
    <n v="2.9107142857142856"/>
    <m/>
    <x v="1"/>
    <n v="5"/>
    <n v="1"/>
    <n v="1"/>
    <m/>
    <s v="Silver"/>
  </r>
  <r>
    <x v="2"/>
    <s v="F"/>
    <n v="4"/>
    <n v="5.27"/>
    <d v="1899-12-30T00:25:50"/>
    <d v="1899-12-30T00:25:50"/>
    <d v="1899-12-30T00:25:50"/>
    <n v="8"/>
    <d v="1899-12-30T00:04:54"/>
    <n v="1.3174999999999999"/>
    <n v="4"/>
    <n v="5"/>
    <x v="0"/>
    <n v="0.25"/>
    <n v="0.5"/>
    <n v="0.25"/>
    <n v="0"/>
    <n v="0"/>
    <n v="0"/>
    <n v="0"/>
    <n v="3.5793749999999998"/>
    <m/>
    <x v="18"/>
    <n v="5"/>
    <n v="1"/>
    <n v="1"/>
    <m/>
    <s v="Silver"/>
  </r>
  <r>
    <x v="5"/>
    <s v="M"/>
    <n v="4"/>
    <n v="19.88"/>
    <d v="1899-12-30T01:24:19"/>
    <d v="1899-12-30T01:24:19"/>
    <d v="1899-12-30T01:24:19"/>
    <n v="56"/>
    <d v="1899-12-30T00:04:14"/>
    <n v="4.7333333333333325"/>
    <n v="4.5"/>
    <n v="4.9000000000000004"/>
    <x v="0"/>
    <n v="0.25"/>
    <n v="0.5"/>
    <n v="0.25"/>
    <n v="0"/>
    <n v="0"/>
    <n v="0"/>
    <n v="0"/>
    <n v="4.6583333333333332"/>
    <m/>
    <x v="25"/>
    <n v="5"/>
    <n v="1"/>
    <n v="1"/>
    <m/>
    <s v="Silver"/>
  </r>
  <r>
    <x v="0"/>
    <s v="F"/>
    <n v="4"/>
    <n v="9.01"/>
    <d v="1899-12-30T00:40:21"/>
    <d v="1899-12-30T00:58:50"/>
    <d v="1899-12-30T00:49:36"/>
    <n v="25"/>
    <d v="1899-12-30T00:05:30"/>
    <n v="2.2524999999999999"/>
    <n v="3"/>
    <n v="2.5"/>
    <x v="0"/>
    <n v="0.25"/>
    <n v="0.5"/>
    <n v="0.25"/>
    <n v="0"/>
    <n v="0"/>
    <n v="0"/>
    <n v="0"/>
    <n v="2.6881249999999999"/>
    <m/>
    <x v="26"/>
    <n v="5"/>
    <n v="1"/>
    <n v="1"/>
    <m/>
    <s v="Silver"/>
  </r>
  <r>
    <x v="54"/>
    <s v="M"/>
    <n v="4"/>
    <n v="6.34"/>
    <d v="1899-12-30T00:25:33"/>
    <d v="1899-12-30T00:25:33"/>
    <d v="1899-12-30T00:25:33"/>
    <m/>
    <d v="1899-12-30T00:04:02"/>
    <n v="1.5095238095238095"/>
    <n v="4.5"/>
    <n v="3.75"/>
    <x v="0"/>
    <n v="0.25"/>
    <n v="0.5"/>
    <n v="0.25"/>
    <n v="0"/>
    <n v="0"/>
    <n v="0"/>
    <n v="0"/>
    <n v="3.5648809523809524"/>
    <m/>
    <x v="1"/>
    <n v="5"/>
    <n v="1"/>
    <n v="1"/>
    <m/>
    <s v="Silver"/>
  </r>
  <r>
    <x v="59"/>
    <s v="M"/>
    <n v="4"/>
    <n v="26.17"/>
    <d v="1899-12-30T02:56:30"/>
    <d v="1899-12-30T03:15:46"/>
    <d v="1899-12-30T03:06:08"/>
    <n v="1060"/>
    <d v="1899-12-30T00:07:07"/>
    <n v="5"/>
    <n v="0.25"/>
    <n v="2"/>
    <x v="2"/>
    <n v="0.5"/>
    <n v="0.25"/>
    <n v="0.25"/>
    <n v="0.70666666666666667"/>
    <n v="0.2"/>
    <n v="0"/>
    <n v="0"/>
    <n v="3.9691666666666667"/>
    <m/>
    <x v="1"/>
    <n v="5"/>
    <n v="1"/>
    <n v="1"/>
    <m/>
    <s v="Silver"/>
  </r>
  <r>
    <x v="67"/>
    <s v="M"/>
    <n v="4"/>
    <n v="20.010000000000002"/>
    <d v="1899-12-30T01:38:36"/>
    <d v="1899-12-30T01:38:42"/>
    <d v="1899-12-30T01:38:39"/>
    <n v="38"/>
    <d v="1899-12-30T00:04:56"/>
    <n v="4.7642857142857142"/>
    <n v="3"/>
    <n v="4"/>
    <x v="2"/>
    <n v="0.5"/>
    <n v="0.25"/>
    <n v="0.25"/>
    <n v="0"/>
    <n v="0"/>
    <n v="0"/>
    <n v="0"/>
    <n v="4.1321428571428571"/>
    <m/>
    <x v="1"/>
    <n v="5"/>
    <n v="1"/>
    <n v="1"/>
    <m/>
    <s v="Silver"/>
  </r>
  <r>
    <x v="57"/>
    <s v="F"/>
    <n v="4"/>
    <n v="21.13"/>
    <d v="1899-12-30T01:43:54"/>
    <d v="1899-12-30T01:43:54"/>
    <d v="1899-12-30T01:43:54"/>
    <n v="89"/>
    <d v="1899-12-30T00:04:55"/>
    <n v="5"/>
    <n v="4"/>
    <n v="1.75"/>
    <x v="2"/>
    <n v="0.5"/>
    <n v="0.25"/>
    <n v="0.25"/>
    <n v="0"/>
    <n v="0"/>
    <n v="0"/>
    <n v="0"/>
    <n v="3.9375"/>
    <m/>
    <x v="1"/>
    <n v="4"/>
    <n v="1"/>
    <n v="1"/>
    <m/>
    <s v="Silver"/>
  </r>
  <r>
    <x v="56"/>
    <s v="M"/>
    <n v="4"/>
    <n v="8.01"/>
    <d v="1899-12-30T00:39:31"/>
    <d v="1899-12-30T00:39:31"/>
    <d v="1899-12-30T00:39:31"/>
    <n v="1"/>
    <d v="1899-12-30T00:04:56"/>
    <n v="1.907142857142857"/>
    <n v="3"/>
    <n v="3"/>
    <x v="0"/>
    <n v="0.25"/>
    <n v="0.5"/>
    <n v="0.25"/>
    <n v="0"/>
    <n v="0"/>
    <n v="0"/>
    <n v="0"/>
    <n v="2.7267857142857141"/>
    <m/>
    <x v="1"/>
    <n v="5"/>
    <n v="1"/>
    <n v="1"/>
    <m/>
    <s v="Silver"/>
  </r>
  <r>
    <x v="3"/>
    <s v="M"/>
    <n v="4"/>
    <n v="16.399999999999999"/>
    <d v="1899-12-30T01:28:22"/>
    <d v="1899-12-30T01:34:18"/>
    <d v="1899-12-30T01:31:20"/>
    <n v="45"/>
    <d v="1899-12-30T00:05:34"/>
    <n v="3.9047619047619042"/>
    <n v="1.75"/>
    <n v="5"/>
    <x v="1"/>
    <n v="0.25"/>
    <n v="0.25"/>
    <n v="0.5"/>
    <n v="0"/>
    <n v="0"/>
    <n v="0"/>
    <n v="0"/>
    <n v="3.9136904761904763"/>
    <m/>
    <x v="1"/>
    <n v="2"/>
    <n v="1"/>
    <n v="1"/>
    <m/>
    <s v="Silver"/>
  </r>
  <r>
    <x v="58"/>
    <s v="M"/>
    <n v="4"/>
    <n v="13.41"/>
    <d v="1899-12-30T01:00:02"/>
    <d v="1899-12-30T01:00:02"/>
    <d v="1899-12-30T01:00:02"/>
    <n v="95"/>
    <d v="1899-12-30T00:04:29"/>
    <n v="3.1928571428571426"/>
    <n v="4"/>
    <n v="1.5"/>
    <x v="0"/>
    <n v="0.25"/>
    <n v="0.5"/>
    <n v="0.25"/>
    <n v="0"/>
    <n v="0"/>
    <n v="0"/>
    <n v="0"/>
    <n v="3.1732142857142858"/>
    <m/>
    <x v="1"/>
    <n v="5"/>
    <n v="1"/>
    <n v="1"/>
    <m/>
    <s v="Silver"/>
  </r>
  <r>
    <x v="66"/>
    <s v="M"/>
    <n v="4"/>
    <n v="4.84"/>
    <d v="1899-12-30T00:20:20"/>
    <d v="1899-12-30T00:20:20"/>
    <d v="1899-12-30T00:20:20"/>
    <n v="21"/>
    <d v="1899-12-30T00:04:12"/>
    <n v="1.1523809523809523"/>
    <n v="4.5"/>
    <n v="4"/>
    <x v="0"/>
    <n v="0.25"/>
    <n v="0.5"/>
    <n v="0.25"/>
    <n v="0"/>
    <n v="0"/>
    <n v="0"/>
    <n v="0"/>
    <n v="3.538095238095238"/>
    <m/>
    <x v="25"/>
    <n v="5"/>
    <n v="1"/>
    <n v="1"/>
    <m/>
    <s v="Silver"/>
  </r>
  <r>
    <x v="61"/>
    <s v="F"/>
    <n v="4"/>
    <n v="7.29"/>
    <d v="1899-12-30T01:02:04"/>
    <d v="1899-12-30T01:03:56"/>
    <d v="1899-12-30T01:03:00"/>
    <n v="195"/>
    <d v="1899-12-30T00:08:39"/>
    <n v="1.8225"/>
    <n v="0.25"/>
    <n v="2"/>
    <x v="1"/>
    <n v="0.25"/>
    <n v="0.25"/>
    <n v="0.5"/>
    <n v="0"/>
    <n v="0"/>
    <n v="0"/>
    <n v="0.4"/>
    <n v="1.9181249999999999"/>
    <m/>
    <x v="1"/>
    <n v="5"/>
    <n v="1"/>
    <n v="1"/>
    <m/>
    <s v="Silver"/>
  </r>
  <r>
    <x v="4"/>
    <s v="M"/>
    <n v="4"/>
    <n v="9.06"/>
    <d v="1899-12-30T00:46:57"/>
    <d v="1899-12-30T00:47:38"/>
    <d v="1899-12-30T00:47:17"/>
    <n v="0"/>
    <d v="1899-12-30T00:05:13"/>
    <n v="2.157142857142857"/>
    <n v="2.5"/>
    <n v="2.5"/>
    <x v="0"/>
    <n v="0.25"/>
    <n v="0.5"/>
    <n v="0.25"/>
    <n v="0"/>
    <n v="0"/>
    <n v="0"/>
    <n v="0"/>
    <n v="2.4142857142857141"/>
    <m/>
    <x v="1"/>
    <n v="3"/>
    <n v="1"/>
    <n v="1"/>
    <m/>
    <s v="Silver"/>
  </r>
  <r>
    <x v="65"/>
    <s v="M"/>
    <n v="4"/>
    <n v="10.51"/>
    <d v="1899-12-30T00:53:50"/>
    <d v="1899-12-30T00:53:50"/>
    <d v="1899-12-30T00:53:50"/>
    <n v="50"/>
    <d v="1899-12-30T00:05:07"/>
    <n v="2.5023809523809524"/>
    <n v="2.5"/>
    <n v="4"/>
    <x v="1"/>
    <n v="0.25"/>
    <n v="0.25"/>
    <n v="0.5"/>
    <n v="0"/>
    <n v="0"/>
    <n v="0"/>
    <n v="0.4"/>
    <n v="3.6505952380952382"/>
    <m/>
    <x v="18"/>
    <n v="5"/>
    <n v="1"/>
    <n v="1"/>
    <m/>
    <s v="Silver"/>
  </r>
  <r>
    <x v="1"/>
    <s v="F"/>
    <n v="4"/>
    <n v="10.09"/>
    <d v="1899-12-30T01:00:07"/>
    <d v="1899-12-30T01:01:49"/>
    <d v="1899-12-30T01:00:58"/>
    <n v="17"/>
    <d v="1899-12-30T00:06:03"/>
    <n v="2.5225"/>
    <n v="1.75"/>
    <n v="1.5"/>
    <x v="1"/>
    <n v="0.25"/>
    <n v="0.25"/>
    <n v="0.5"/>
    <n v="0"/>
    <n v="0"/>
    <n v="0"/>
    <n v="0"/>
    <n v="1.818125"/>
    <m/>
    <x v="1"/>
    <n v="5"/>
    <n v="1"/>
    <n v="1"/>
    <m/>
    <s v="Silver"/>
  </r>
  <r>
    <x v="63"/>
    <s v="F"/>
    <n v="4"/>
    <n v="10.47"/>
    <d v="1899-12-30T00:54:56"/>
    <d v="1899-12-30T00:56:03"/>
    <d v="1899-12-30T00:55:30"/>
    <n v="52"/>
    <d v="1899-12-30T00:05:18"/>
    <n v="2.6175000000000002"/>
    <n v="3"/>
    <n v="2.75"/>
    <x v="1"/>
    <n v="0.25"/>
    <n v="0.25"/>
    <n v="0.5"/>
    <n v="0"/>
    <n v="0"/>
    <n v="0"/>
    <n v="0"/>
    <n v="2.7793749999999999"/>
    <m/>
    <x v="18"/>
    <n v="5"/>
    <n v="1"/>
    <n v="1"/>
    <m/>
    <s v="Silver"/>
  </r>
  <r>
    <x v="60"/>
    <s v="M"/>
    <n v="4"/>
    <n v="12.63"/>
    <d v="1899-12-30T01:12:27"/>
    <d v="1899-12-30T01:12:55"/>
    <d v="1899-12-30T01:12:41"/>
    <n v="82"/>
    <d v="1899-12-30T00:05:45"/>
    <n v="3.0071428571428571"/>
    <n v="1.75"/>
    <n v="3"/>
    <x v="1"/>
    <n v="0.25"/>
    <n v="0.25"/>
    <n v="0.5"/>
    <n v="0"/>
    <n v="0"/>
    <n v="0"/>
    <n v="0"/>
    <n v="2.6892857142857141"/>
    <m/>
    <x v="1"/>
    <n v="5"/>
    <n v="1"/>
    <n v="1"/>
    <m/>
    <s v="Silver"/>
  </r>
  <r>
    <x v="34"/>
    <s v="M"/>
    <n v="4"/>
    <n v="14.5"/>
    <d v="1899-12-30T00:53:58"/>
    <d v="1899-12-30T00:53:58"/>
    <d v="1899-12-30T00:53:58"/>
    <n v="73"/>
    <d v="1899-12-30T00:03:43"/>
    <n v="3.4523809523809521"/>
    <n v="5"/>
    <n v="4.5"/>
    <x v="1"/>
    <n v="0.25"/>
    <n v="0.25"/>
    <n v="0.5"/>
    <n v="0"/>
    <n v="0"/>
    <n v="1.4999999999999998"/>
    <n v="0"/>
    <n v="5.8630952380952381"/>
    <m/>
    <x v="1"/>
    <n v="5"/>
    <n v="1"/>
    <n v="1"/>
    <m/>
    <s v="Gold"/>
  </r>
  <r>
    <x v="35"/>
    <s v="M"/>
    <n v="4"/>
    <n v="13.65"/>
    <d v="1899-12-30T01:06:35"/>
    <d v="1899-12-30T01:06:42"/>
    <d v="1899-12-30T01:06:39"/>
    <n v="619"/>
    <d v="1899-12-30T00:04:53"/>
    <n v="3.25"/>
    <n v="3"/>
    <n v="5"/>
    <x v="1"/>
    <n v="0.25"/>
    <n v="0.25"/>
    <n v="0.5"/>
    <n v="0.41266666666666668"/>
    <n v="0"/>
    <n v="0"/>
    <n v="0"/>
    <n v="4.4751666666666665"/>
    <m/>
    <x v="1"/>
    <n v="5"/>
    <n v="1"/>
    <n v="1"/>
    <m/>
    <s v="Gold"/>
  </r>
  <r>
    <x v="36"/>
    <s v="F"/>
    <n v="4"/>
    <n v="4.84"/>
    <d v="1899-12-30T00:21:55"/>
    <d v="1899-12-30T00:21:55"/>
    <d v="1899-12-30T00:21:55"/>
    <n v="16"/>
    <d v="1899-12-30T00:04:32"/>
    <n v="1.21"/>
    <n v="4.5"/>
    <n v="4.25"/>
    <x v="0"/>
    <n v="0.25"/>
    <n v="0.5"/>
    <n v="0.25"/>
    <n v="0"/>
    <n v="0"/>
    <n v="0"/>
    <n v="0"/>
    <n v="3.6150000000000002"/>
    <m/>
    <x v="1"/>
    <n v="5"/>
    <n v="1"/>
    <n v="1"/>
    <m/>
    <s v="Gold"/>
  </r>
  <r>
    <x v="37"/>
    <s v="M"/>
    <n v="4"/>
    <n v="10.029999999999999"/>
    <d v="1899-12-30T00:49:48"/>
    <d v="1899-12-30T00:49:51"/>
    <d v="1899-12-30T00:49:49"/>
    <n v="11"/>
    <d v="1899-12-30T00:04:58"/>
    <n v="2.388095238095238"/>
    <n v="3"/>
    <n v="4.25"/>
    <x v="0"/>
    <n v="0.25"/>
    <n v="0.5"/>
    <n v="0.25"/>
    <n v="0"/>
    <n v="0"/>
    <n v="0"/>
    <n v="0"/>
    <n v="3.1595238095238094"/>
    <m/>
    <x v="1"/>
    <n v="5"/>
    <n v="1"/>
    <n v="1"/>
    <m/>
    <s v="Gold"/>
  </r>
  <r>
    <x v="38"/>
    <s v="M"/>
    <n v="4"/>
    <n v="15.03"/>
    <d v="1899-12-30T00:53:55"/>
    <d v="1899-12-30T00:53:55"/>
    <d v="1899-12-30T00:53:55"/>
    <n v="68"/>
    <d v="1899-12-30T00:03:35"/>
    <n v="3.5785714285714283"/>
    <n v="5"/>
    <n v="2.75"/>
    <x v="0"/>
    <n v="0.25"/>
    <n v="0.5"/>
    <n v="0.25"/>
    <n v="0"/>
    <n v="0"/>
    <n v="3.1500000000000004"/>
    <n v="0"/>
    <n v="7.2321428571428577"/>
    <m/>
    <x v="1"/>
    <n v="5"/>
    <n v="1"/>
    <n v="1"/>
    <m/>
    <s v="Gold"/>
  </r>
  <r>
    <x v="39"/>
    <s v="F"/>
    <n v="4"/>
    <n v="26.02"/>
    <d v="1899-12-30T02:26:40"/>
    <d v="1899-12-30T02:45:42"/>
    <d v="1899-12-30T02:36:11"/>
    <n v="137"/>
    <d v="1899-12-30T00:06:00"/>
    <n v="5"/>
    <n v="2"/>
    <n v="5"/>
    <x v="2"/>
    <n v="0.5"/>
    <n v="0.25"/>
    <n v="0.25"/>
    <n v="0"/>
    <n v="0.2"/>
    <n v="0"/>
    <n v="0"/>
    <n v="4.45"/>
    <m/>
    <x v="1"/>
    <n v="5"/>
    <n v="1"/>
    <n v="1"/>
    <m/>
    <s v="Gold"/>
  </r>
  <r>
    <x v="40"/>
    <s v="M"/>
    <n v="4"/>
    <n v="10.1"/>
    <d v="1899-12-30T00:52:10"/>
    <d v="1899-12-30T00:52:10"/>
    <d v="1899-12-30T00:52:10"/>
    <n v="17"/>
    <d v="1899-12-30T00:05:10"/>
    <n v="2.4047619047619047"/>
    <n v="2.5"/>
    <n v="2.25"/>
    <x v="1"/>
    <n v="0.25"/>
    <n v="0.25"/>
    <n v="0.5"/>
    <n v="0"/>
    <n v="0"/>
    <n v="0"/>
    <n v="0.7"/>
    <n v="3.0511904761904765"/>
    <m/>
    <x v="1"/>
    <n v="5"/>
    <n v="1"/>
    <n v="1"/>
    <m/>
    <s v="Gold"/>
  </r>
  <r>
    <x v="41"/>
    <s v="M"/>
    <n v="4"/>
    <n v="21.23"/>
    <d v="1899-12-30T01:37:57"/>
    <d v="1899-12-30T01:37:57"/>
    <d v="1899-12-30T01:37:57"/>
    <n v="25"/>
    <d v="1899-12-30T00:04:37"/>
    <n v="5"/>
    <n v="3.5"/>
    <n v="3.25"/>
    <x v="0"/>
    <n v="0.25"/>
    <n v="0.5"/>
    <n v="0.25"/>
    <n v="0"/>
    <n v="0"/>
    <n v="0"/>
    <n v="0"/>
    <n v="3.8125"/>
    <m/>
    <x v="1"/>
    <n v="5"/>
    <n v="1"/>
    <n v="1"/>
    <m/>
    <s v="Gold"/>
  </r>
  <r>
    <x v="42"/>
    <s v="M"/>
    <n v="4"/>
    <n v="10.18"/>
    <d v="1899-12-30T00:42:28"/>
    <d v="1899-12-30T00:42:28"/>
    <d v="1899-12-30T00:42:28"/>
    <n v="78"/>
    <d v="1899-12-30T00:04:10"/>
    <n v="2.4238095238095236"/>
    <n v="4.5"/>
    <n v="1.5"/>
    <x v="0"/>
    <n v="0.25"/>
    <n v="0.5"/>
    <n v="0.25"/>
    <n v="0"/>
    <n v="0"/>
    <n v="0"/>
    <n v="0"/>
    <n v="3.230952380952381"/>
    <m/>
    <x v="1"/>
    <n v="5"/>
    <n v="1"/>
    <n v="1"/>
    <m/>
    <s v="Gold"/>
  </r>
  <r>
    <x v="43"/>
    <s v="F"/>
    <n v="4"/>
    <n v="7.14"/>
    <d v="1899-12-30T00:35:41"/>
    <d v="1899-12-30T00:35:41"/>
    <d v="1899-12-30T00:35:41"/>
    <n v="16"/>
    <d v="1899-12-30T00:05:00"/>
    <n v="1.7849999999999999"/>
    <n v="4"/>
    <n v="2"/>
    <x v="0"/>
    <n v="0.25"/>
    <n v="0.5"/>
    <n v="0.25"/>
    <n v="0"/>
    <n v="0"/>
    <n v="0"/>
    <n v="0"/>
    <n v="2.94625"/>
    <m/>
    <x v="1"/>
    <n v="5"/>
    <n v="1"/>
    <n v="1"/>
    <m/>
    <s v="Gold"/>
  </r>
  <r>
    <x v="44"/>
    <s v="M"/>
    <n v="4"/>
    <n v="10.84"/>
    <d v="1899-12-30T00:51:23"/>
    <d v="1899-12-30T00:51:23"/>
    <d v="1899-12-30T00:51:23"/>
    <n v="5"/>
    <d v="1899-12-30T00:04:44"/>
    <n v="2.5809523809523807"/>
    <n v="3.5"/>
    <n v="2"/>
    <x v="0"/>
    <n v="0.25"/>
    <n v="0.5"/>
    <n v="0.25"/>
    <n v="0"/>
    <n v="0"/>
    <n v="0"/>
    <n v="0"/>
    <n v="2.8952380952380952"/>
    <m/>
    <x v="1"/>
    <n v="5"/>
    <n v="1"/>
    <n v="1"/>
    <m/>
    <s v="Gold"/>
  </r>
  <r>
    <x v="45"/>
    <s v="F"/>
    <n v="4"/>
    <n v="17.37"/>
    <d v="1899-12-30T01:50:17"/>
    <d v="1899-12-30T01:57:06"/>
    <d v="1899-12-30T01:53:42"/>
    <n v="320"/>
    <d v="1899-12-30T00:06:33"/>
    <n v="4.3425000000000002"/>
    <n v="1.25"/>
    <n v="3.25"/>
    <x v="1"/>
    <n v="0.25"/>
    <n v="0.25"/>
    <n v="0.5"/>
    <n v="0.21333333333333335"/>
    <n v="0"/>
    <n v="0"/>
    <n v="0"/>
    <n v="3.2364583333333337"/>
    <m/>
    <x v="1"/>
    <n v="5"/>
    <n v="1"/>
    <n v="1"/>
    <m/>
    <s v="Gold"/>
  </r>
  <r>
    <x v="46"/>
    <s v="M"/>
    <n v="4"/>
    <n v="25.1"/>
    <d v="1899-12-30T02:39:23"/>
    <d v="1899-12-30T02:41:02"/>
    <d v="1899-12-30T02:40:13"/>
    <n v="295"/>
    <d v="1899-12-30T00:06:23"/>
    <n v="5"/>
    <n v="1"/>
    <n v="4"/>
    <x v="2"/>
    <n v="0.5"/>
    <n v="0.25"/>
    <n v="0.25"/>
    <n v="0.19666666666666666"/>
    <n v="0.2"/>
    <n v="0"/>
    <n v="0"/>
    <n v="4.1466666666666665"/>
    <m/>
    <x v="1"/>
    <n v="5"/>
    <n v="1"/>
    <n v="1"/>
    <m/>
    <s v="Gold"/>
  </r>
  <r>
    <x v="47"/>
    <s v="M"/>
    <n v="4"/>
    <n v="15.02"/>
    <d v="1899-12-30T01:12:21"/>
    <d v="1899-12-30T01:13:24"/>
    <d v="1899-12-30T01:12:53"/>
    <n v="60"/>
    <d v="1899-12-30T00:04:51"/>
    <n v="3.5761904761904759"/>
    <n v="3"/>
    <n v="4"/>
    <x v="1"/>
    <n v="0.25"/>
    <n v="0.25"/>
    <n v="0.5"/>
    <n v="0"/>
    <n v="0"/>
    <n v="0"/>
    <n v="0"/>
    <n v="3.644047619047619"/>
    <m/>
    <x v="1"/>
    <n v="5"/>
    <n v="1"/>
    <n v="1"/>
    <m/>
    <s v="Gold"/>
  </r>
  <r>
    <x v="48"/>
    <s v="M"/>
    <n v="4"/>
    <n v="5.52"/>
    <d v="1899-12-30T00:23:39"/>
    <d v="1899-12-30T00:23:39"/>
    <d v="1899-12-30T00:23:39"/>
    <n v="7"/>
    <d v="1899-12-30T00:04:17"/>
    <n v="1.3142857142857141"/>
    <n v="4"/>
    <n v="3.25"/>
    <x v="0"/>
    <n v="0.25"/>
    <n v="0.5"/>
    <n v="0.25"/>
    <n v="0"/>
    <n v="0"/>
    <n v="0"/>
    <n v="0"/>
    <n v="3.1410714285714283"/>
    <m/>
    <x v="1"/>
    <n v="4"/>
    <n v="1"/>
    <n v="1"/>
    <m/>
    <s v="Gold"/>
  </r>
  <r>
    <x v="49"/>
    <s v="M"/>
    <n v="4"/>
    <n v="21.03"/>
    <d v="1899-12-30T01:23:14"/>
    <d v="1899-12-30T01:23:17"/>
    <d v="1899-12-30T01:23:15"/>
    <n v="35"/>
    <d v="1899-12-30T00:03:58"/>
    <n v="5"/>
    <n v="5"/>
    <n v="3.75"/>
    <x v="0"/>
    <n v="0.25"/>
    <n v="0.5"/>
    <n v="0.25"/>
    <n v="0"/>
    <n v="0"/>
    <n v="0.15000000000000002"/>
    <n v="0"/>
    <n v="4.8375000000000004"/>
    <m/>
    <x v="1"/>
    <n v="5"/>
    <n v="1"/>
    <n v="1"/>
    <m/>
    <s v="Gold"/>
  </r>
  <r>
    <x v="50"/>
    <s v="M"/>
    <n v="4"/>
    <n v="43.1"/>
    <d v="1899-12-30T09:50:00"/>
    <d v="1899-12-30T10:51:24"/>
    <d v="1899-12-30T10:20:42"/>
    <n v="3735"/>
    <d v="1899-12-30T00:14:24"/>
    <n v="5"/>
    <n v="0"/>
    <n v="2.5"/>
    <x v="2"/>
    <n v="0.5"/>
    <n v="0.25"/>
    <n v="0.25"/>
    <n v="2.4900000000000002"/>
    <n v="1.1000000000000001"/>
    <n v="0"/>
    <n v="0.4"/>
    <n v="7.1150000000000002"/>
    <m/>
    <x v="1"/>
    <n v="5"/>
    <n v="1"/>
    <n v="0"/>
    <m/>
    <s v="Gold"/>
  </r>
  <r>
    <x v="51"/>
    <s v="M"/>
    <n v="4"/>
    <n v="9.4600000000000009"/>
    <d v="1899-12-30T00:40:45"/>
    <d v="1899-12-30T00:40:45"/>
    <d v="1899-12-30T00:40:45"/>
    <n v="3"/>
    <d v="1899-12-30T00:04:18"/>
    <n v="2.2523809523809524"/>
    <n v="4"/>
    <n v="0.5"/>
    <x v="0"/>
    <n v="0.25"/>
    <n v="0.5"/>
    <n v="0.25"/>
    <n v="0"/>
    <n v="0"/>
    <n v="0"/>
    <n v="0"/>
    <n v="2.6880952380952383"/>
    <m/>
    <x v="1"/>
    <n v="5"/>
    <n v="1"/>
    <n v="1"/>
    <m/>
    <s v="Gold"/>
  </r>
  <r>
    <x v="52"/>
    <s v="M"/>
    <n v="4"/>
    <n v="21.28"/>
    <d v="1899-12-30T01:51:59"/>
    <d v="1899-12-30T01:52:05"/>
    <d v="1899-12-30T01:52:02"/>
    <n v="142"/>
    <d v="1899-12-30T00:05:16"/>
    <n v="5"/>
    <n v="2.5"/>
    <n v="0.75"/>
    <x v="2"/>
    <n v="0.5"/>
    <n v="0.25"/>
    <n v="0.25"/>
    <n v="0"/>
    <n v="0"/>
    <n v="0"/>
    <n v="0"/>
    <n v="3.3125"/>
    <m/>
    <x v="1"/>
    <n v="5"/>
    <n v="1"/>
    <n v="1"/>
    <m/>
    <s v="Gold"/>
  </r>
  <r>
    <x v="53"/>
    <s v="M"/>
    <n v="4"/>
    <n v="10.47"/>
    <d v="1899-12-30T00:52:53"/>
    <d v="1899-12-30T00:53:17"/>
    <d v="1899-12-30T00:53:05"/>
    <n v="56"/>
    <d v="1899-12-30T00:05:04"/>
    <n v="2.4928571428571429"/>
    <n v="2.5"/>
    <n v="4"/>
    <x v="0"/>
    <n v="0.25"/>
    <n v="0.5"/>
    <n v="0.25"/>
    <n v="0"/>
    <n v="0"/>
    <n v="0"/>
    <n v="0"/>
    <n v="2.8732142857142859"/>
    <m/>
    <x v="1"/>
    <n v="4"/>
    <n v="1"/>
    <n v="1"/>
    <m/>
    <s v="Gold"/>
  </r>
  <r>
    <x v="19"/>
    <s v="M"/>
    <n v="5"/>
    <n v="42.36"/>
    <d v="1899-12-30T02:43:32"/>
    <d v="1899-12-30T02:43:32"/>
    <d v="1899-12-30T02:43:32"/>
    <n v="71"/>
    <d v="1899-12-30T00:03:52"/>
    <n v="5"/>
    <n v="5"/>
    <n v="2.5"/>
    <x v="0"/>
    <n v="0.25"/>
    <n v="0.5"/>
    <n v="0.25"/>
    <n v="0"/>
    <n v="1"/>
    <n v="0.45000000000000007"/>
    <n v="0"/>
    <n v="5.8250000000000002"/>
    <m/>
    <x v="27"/>
    <n v="5"/>
    <n v="1"/>
    <n v="1"/>
    <m/>
    <s v="Bronze"/>
  </r>
  <r>
    <x v="28"/>
    <s v="M"/>
    <n v="5"/>
    <n v="5.14"/>
    <d v="1899-12-30T00:18:17"/>
    <d v="1899-12-30T00:18:17"/>
    <d v="1899-12-30T00:18:17"/>
    <n v="68"/>
    <d v="1899-12-30T00:03:33"/>
    <n v="1.2238095238095237"/>
    <n v="5"/>
    <n v="3.5"/>
    <x v="0"/>
    <n v="0.25"/>
    <n v="0.5"/>
    <n v="0.25"/>
    <n v="0"/>
    <n v="0"/>
    <n v="3.1500000000000004"/>
    <n v="0"/>
    <n v="6.8309523809523807"/>
    <m/>
    <x v="28"/>
    <n v="4"/>
    <n v="1"/>
    <n v="1"/>
    <m/>
    <s v="Bronze"/>
  </r>
  <r>
    <x v="18"/>
    <s v="M"/>
    <n v="5"/>
    <n v="25.03"/>
    <d v="1899-12-30T02:04:13"/>
    <d v="1899-12-30T02:09:59"/>
    <d v="1899-12-30T02:07:06"/>
    <n v="50"/>
    <d v="1899-12-30T00:05:05"/>
    <n v="5"/>
    <n v="2.5"/>
    <n v="3"/>
    <x v="2"/>
    <n v="0.5"/>
    <n v="0.25"/>
    <n v="0.25"/>
    <n v="0"/>
    <n v="0.2"/>
    <n v="0"/>
    <n v="0"/>
    <n v="4.0750000000000002"/>
    <m/>
    <x v="1"/>
    <n v="5"/>
    <n v="1"/>
    <n v="1"/>
    <m/>
    <s v="Bronze"/>
  </r>
  <r>
    <x v="23"/>
    <s v="M"/>
    <n v="5"/>
    <n v="42.17"/>
    <d v="1899-12-30T03:21:21"/>
    <d v="1899-12-30T03:21:21"/>
    <d v="1899-12-30T03:21:21"/>
    <n v="123"/>
    <d v="1899-12-30T00:04:46"/>
    <n v="5"/>
    <n v="3"/>
    <n v="2.75"/>
    <x v="2"/>
    <n v="0.5"/>
    <n v="0.25"/>
    <n v="0.25"/>
    <n v="0"/>
    <n v="1"/>
    <n v="0"/>
    <n v="0"/>
    <n v="4.9375"/>
    <m/>
    <x v="27"/>
    <n v="5"/>
    <n v="1"/>
    <n v="1"/>
    <m/>
    <s v="Bronze"/>
  </r>
  <r>
    <x v="29"/>
    <s v="F"/>
    <n v="5"/>
    <n v="21.14"/>
    <d v="1899-12-30T01:38:09"/>
    <d v="1899-12-30T01:38:09"/>
    <d v="1899-12-30T01:38:09"/>
    <n v="43"/>
    <d v="1899-12-30T00:04:39"/>
    <n v="5"/>
    <n v="4.5"/>
    <n v="3"/>
    <x v="0"/>
    <n v="0.25"/>
    <n v="0.5"/>
    <n v="0.25"/>
    <n v="0"/>
    <n v="0"/>
    <n v="0"/>
    <n v="0"/>
    <n v="4.25"/>
    <m/>
    <x v="27"/>
    <n v="5"/>
    <n v="1"/>
    <n v="1"/>
    <m/>
    <s v="Bronze"/>
  </r>
  <r>
    <x v="25"/>
    <s v="M"/>
    <n v="5"/>
    <n v="42.69"/>
    <d v="1899-12-30T03:18:26"/>
    <d v="1899-12-30T03:21:41"/>
    <d v="1899-12-30T03:20:03"/>
    <n v="71"/>
    <d v="1899-12-30T00:04:41"/>
    <n v="5"/>
    <n v="3.5"/>
    <n v="3"/>
    <x v="2"/>
    <n v="0.5"/>
    <n v="0.25"/>
    <n v="0.25"/>
    <n v="0"/>
    <n v="1"/>
    <n v="0"/>
    <n v="0"/>
    <n v="5.125"/>
    <m/>
    <x v="27"/>
    <n v="5"/>
    <n v="1"/>
    <n v="1"/>
    <m/>
    <s v="Bronze"/>
  </r>
  <r>
    <x v="20"/>
    <s v="M"/>
    <n v="5"/>
    <n v="11.9"/>
    <d v="1899-12-30T00:52:26"/>
    <d v="1899-12-30T00:52:26"/>
    <d v="1899-12-30T00:52:26"/>
    <n v="19"/>
    <d v="1899-12-30T00:04:24"/>
    <n v="2.8333333333333335"/>
    <n v="4"/>
    <n v="3"/>
    <x v="0"/>
    <n v="0.25"/>
    <n v="0.5"/>
    <n v="0.25"/>
    <n v="0"/>
    <n v="0"/>
    <n v="0"/>
    <n v="0"/>
    <n v="3.4583333333333335"/>
    <m/>
    <x v="27"/>
    <n v="5"/>
    <n v="1"/>
    <n v="1"/>
    <m/>
    <s v="Bronze"/>
  </r>
  <r>
    <x v="9"/>
    <s v="M"/>
    <n v="5"/>
    <n v="10.119999999999999"/>
    <d v="1899-12-30T01:01:49"/>
    <d v="1899-12-30T01:01:54"/>
    <d v="1899-12-30T01:01:52"/>
    <n v="13"/>
    <d v="1899-12-30T00:06:07"/>
    <n v="2.4095238095238094"/>
    <n v="1.25"/>
    <n v="3.25"/>
    <x v="1"/>
    <n v="0.25"/>
    <n v="0.25"/>
    <n v="0.5"/>
    <n v="0"/>
    <n v="0"/>
    <n v="0"/>
    <n v="0"/>
    <n v="2.5398809523809525"/>
    <m/>
    <x v="27"/>
    <n v="3"/>
    <n v="1"/>
    <n v="1"/>
    <m/>
    <s v="Bronze"/>
  </r>
  <r>
    <x v="24"/>
    <s v="M"/>
    <n v="5"/>
    <n v="21.16"/>
    <d v="1899-12-30T02:14:36"/>
    <d v="1899-12-30T02:27:01"/>
    <d v="1899-12-30T02:20:49"/>
    <n v="482"/>
    <d v="1899-12-30T00:06:39"/>
    <n v="5"/>
    <n v="0.75"/>
    <n v="3.75"/>
    <x v="1"/>
    <n v="0.25"/>
    <n v="0.25"/>
    <n v="0.5"/>
    <n v="0.32133333333333336"/>
    <n v="0"/>
    <n v="0"/>
    <n v="0"/>
    <n v="3.6338333333333335"/>
    <m/>
    <x v="1"/>
    <n v="5"/>
    <n v="1"/>
    <n v="1"/>
    <m/>
    <s v="Bronze"/>
  </r>
  <r>
    <x v="22"/>
    <s v="M"/>
    <n v="5"/>
    <n v="21.1"/>
    <d v="1899-12-30T01:33:55"/>
    <d v="1899-12-30T01:33:55"/>
    <d v="1899-12-30T01:33:55"/>
    <n v="38"/>
    <d v="1899-12-30T00:04:27"/>
    <n v="5"/>
    <n v="4"/>
    <n v="0.5"/>
    <x v="2"/>
    <n v="0.5"/>
    <n v="0.25"/>
    <n v="0.25"/>
    <n v="0"/>
    <n v="0"/>
    <n v="0"/>
    <n v="0"/>
    <n v="3.625"/>
    <m/>
    <x v="27"/>
    <n v="3"/>
    <n v="1"/>
    <n v="1"/>
    <m/>
    <s v="Bronze"/>
  </r>
  <r>
    <x v="32"/>
    <s v="M"/>
    <n v="5"/>
    <n v="21.12"/>
    <d v="1899-12-30T01:50:25"/>
    <d v="1899-12-30T01:50:30"/>
    <d v="1899-12-30T01:50:28"/>
    <n v="74"/>
    <d v="1899-12-30T00:05:14"/>
    <n v="5"/>
    <n v="2.5"/>
    <n v="2.5"/>
    <x v="0"/>
    <n v="0.25"/>
    <n v="0.5"/>
    <n v="0.25"/>
    <n v="0"/>
    <n v="0"/>
    <n v="0"/>
    <n v="0"/>
    <n v="3.125"/>
    <m/>
    <x v="27"/>
    <n v="5"/>
    <n v="1"/>
    <n v="1"/>
    <m/>
    <s v="Bronze"/>
  </r>
  <r>
    <x v="17"/>
    <s v="M"/>
    <n v="5"/>
    <n v="42.95"/>
    <d v="1899-12-30T03:58:43"/>
    <d v="1899-12-30T04:00:44"/>
    <d v="1899-12-30T03:59:44"/>
    <n v="44"/>
    <d v="1899-12-30T00:05:35"/>
    <n v="5"/>
    <n v="1.75"/>
    <n v="2"/>
    <x v="2"/>
    <n v="0.5"/>
    <n v="0.25"/>
    <n v="0.25"/>
    <n v="0"/>
    <n v="1"/>
    <n v="0"/>
    <n v="0"/>
    <n v="4.4375"/>
    <m/>
    <x v="27"/>
    <n v="5"/>
    <n v="1"/>
    <n v="1"/>
    <m/>
    <s v="Bronze"/>
  </r>
  <r>
    <x v="11"/>
    <s v="M"/>
    <n v="5"/>
    <n v="3.15"/>
    <d v="1899-12-30T00:13:04"/>
    <d v="1899-12-30T00:13:04"/>
    <d v="1899-12-30T00:13:04"/>
    <n v="6"/>
    <d v="1899-12-30T00:04:09"/>
    <n v="0.75"/>
    <n v="4.5"/>
    <n v="4.25"/>
    <x v="0"/>
    <n v="0.25"/>
    <n v="0.5"/>
    <n v="0.25"/>
    <n v="0"/>
    <n v="0"/>
    <n v="0"/>
    <n v="0"/>
    <n v="3.5"/>
    <m/>
    <x v="29"/>
    <n v="5"/>
    <n v="1"/>
    <n v="1"/>
    <m/>
    <s v="Bronze"/>
  </r>
  <r>
    <x v="31"/>
    <s v="F"/>
    <n v="5"/>
    <n v="3.04"/>
    <d v="1899-12-30T00:16:10"/>
    <d v="1899-12-30T00:16:11"/>
    <d v="1899-12-30T00:16:11"/>
    <n v="0"/>
    <d v="1899-12-30T00:05:19"/>
    <n v="0.76"/>
    <n v="3"/>
    <n v="3.5"/>
    <x v="0"/>
    <n v="0.25"/>
    <n v="0.5"/>
    <n v="0.25"/>
    <n v="0"/>
    <n v="0"/>
    <n v="0"/>
    <n v="0"/>
    <n v="2.5649999999999999"/>
    <m/>
    <x v="1"/>
    <n v="5"/>
    <n v="1"/>
    <n v="1"/>
    <m/>
    <s v="Bronze"/>
  </r>
  <r>
    <x v="69"/>
    <s v="M"/>
    <n v="5"/>
    <n v="42.19"/>
    <d v="1899-12-30T04:03:47"/>
    <d v="1899-12-30T04:06:07"/>
    <d v="1899-12-30T04:04:57"/>
    <n v="79"/>
    <d v="1899-12-30T00:05:48"/>
    <n v="5"/>
    <n v="1.5"/>
    <n v="2"/>
    <x v="2"/>
    <n v="0.5"/>
    <n v="0.25"/>
    <n v="0.25"/>
    <n v="0"/>
    <n v="1"/>
    <n v="0"/>
    <n v="0"/>
    <n v="4.375"/>
    <m/>
    <x v="27"/>
    <n v="5"/>
    <n v="1"/>
    <n v="1"/>
    <m/>
    <s v="Bronze"/>
  </r>
  <r>
    <x v="13"/>
    <s v="M"/>
    <n v="5"/>
    <n v="21.17"/>
    <d v="1899-12-30T01:54:59"/>
    <d v="1899-12-30T01:55:04"/>
    <d v="1899-12-30T01:55:01"/>
    <n v="43"/>
    <d v="1899-12-30T00:05:26"/>
    <n v="5"/>
    <n v="2"/>
    <n v="2.75"/>
    <x v="2"/>
    <n v="0.5"/>
    <n v="0.25"/>
    <n v="0.25"/>
    <n v="0"/>
    <n v="0"/>
    <n v="0"/>
    <n v="0.4"/>
    <n v="4.0875000000000004"/>
    <m/>
    <x v="27"/>
    <n v="5"/>
    <n v="1"/>
    <n v="1"/>
    <m/>
    <s v="Bronze"/>
  </r>
  <r>
    <x v="27"/>
    <s v="F"/>
    <n v="5"/>
    <n v="2.5"/>
    <d v="1899-12-30T00:13:11"/>
    <d v="1899-12-30T00:13:11"/>
    <d v="1899-12-30T00:13:11"/>
    <n v="0"/>
    <d v="1899-12-30T00:05:16"/>
    <n v="0.625"/>
    <n v="3"/>
    <n v="3"/>
    <x v="0"/>
    <n v="0.25"/>
    <n v="0.5"/>
    <n v="0.25"/>
    <n v="0"/>
    <n v="0"/>
    <n v="0"/>
    <n v="0"/>
    <n v="2.40625"/>
    <m/>
    <x v="1"/>
    <n v="5"/>
    <n v="1"/>
    <n v="1"/>
    <m/>
    <s v="Bronze"/>
  </r>
  <r>
    <x v="21"/>
    <s v="M"/>
    <n v="5"/>
    <n v="9.24"/>
    <d v="1899-12-30T01:04:58"/>
    <d v="1899-12-30T01:05:06"/>
    <d v="1899-12-30T01:05:02"/>
    <n v="285"/>
    <d v="1899-12-30T00:07:02"/>
    <n v="2.2000000000000002"/>
    <n v="0.25"/>
    <n v="3"/>
    <x v="2"/>
    <n v="0.5"/>
    <n v="0.25"/>
    <n v="0.25"/>
    <n v="0"/>
    <n v="0"/>
    <n v="0"/>
    <n v="0"/>
    <n v="1.9125000000000001"/>
    <m/>
    <x v="1"/>
    <n v="5"/>
    <n v="1"/>
    <n v="1"/>
    <m/>
    <s v="Bronze"/>
  </r>
  <r>
    <x v="30"/>
    <s v="M"/>
    <n v="5"/>
    <n v="15.34"/>
    <d v="1899-12-30T01:16:03"/>
    <d v="1899-12-30T01:19:30"/>
    <d v="1899-12-30T01:17:47"/>
    <n v="31"/>
    <d v="1899-12-30T00:05:04"/>
    <n v="3.6523809523809523"/>
    <n v="2.5"/>
    <n v="1.5"/>
    <x v="0"/>
    <n v="0.25"/>
    <n v="0.5"/>
    <n v="0.25"/>
    <n v="0"/>
    <n v="0"/>
    <n v="0"/>
    <n v="0"/>
    <n v="2.538095238095238"/>
    <m/>
    <x v="1"/>
    <n v="5"/>
    <n v="1"/>
    <n v="1"/>
    <m/>
    <s v="Bronze"/>
  </r>
  <r>
    <x v="8"/>
    <s v="F"/>
    <n v="5"/>
    <n v="12.2"/>
    <d v="1899-12-30T01:34:44"/>
    <d v="1899-12-30T01:59:44"/>
    <d v="1899-12-30T01:47:14"/>
    <n v="125"/>
    <d v="1899-12-30T00:08:47"/>
    <n v="3.05"/>
    <n v="0.25"/>
    <n v="1.25"/>
    <x v="0"/>
    <n v="0.25"/>
    <n v="0.5"/>
    <n v="0.25"/>
    <n v="0"/>
    <n v="0"/>
    <n v="0"/>
    <n v="0"/>
    <n v="1.2"/>
    <m/>
    <x v="1"/>
    <n v="5"/>
    <n v="1"/>
    <n v="1"/>
    <m/>
    <s v="Bronze"/>
  </r>
  <r>
    <x v="16"/>
    <s v="F"/>
    <n v="5"/>
    <n v="10"/>
    <d v="1899-12-30T00:53:34"/>
    <d v="1899-12-30T01:08:14"/>
    <d v="1899-12-30T01:00:54"/>
    <n v="12"/>
    <d v="1899-12-30T00:06:05"/>
    <n v="2.5"/>
    <n v="1.75"/>
    <n v="0.25"/>
    <x v="0"/>
    <n v="0.25"/>
    <n v="0.5"/>
    <n v="0.25"/>
    <n v="0"/>
    <n v="0"/>
    <n v="0"/>
    <n v="0"/>
    <n v="1.5625"/>
    <m/>
    <x v="1"/>
    <n v="3"/>
    <n v="1"/>
    <n v="1"/>
    <m/>
    <s v="Bronze"/>
  </r>
  <r>
    <x v="10"/>
    <s v="F"/>
    <n v="5"/>
    <n v="9.9700000000000006"/>
    <d v="1899-12-30T00:56:57"/>
    <d v="1899-12-30T00:57:01"/>
    <d v="1899-12-30T00:56:59"/>
    <n v="31"/>
    <d v="1899-12-30T00:05:43"/>
    <n v="2.4925000000000002"/>
    <n v="2.5"/>
    <n v="4"/>
    <x v="1"/>
    <n v="0.25"/>
    <n v="0.25"/>
    <n v="0.5"/>
    <n v="0"/>
    <n v="0"/>
    <n v="0"/>
    <n v="0"/>
    <n v="3.2481249999999999"/>
    <m/>
    <x v="30"/>
    <n v="4"/>
    <n v="1"/>
    <n v="1"/>
    <m/>
    <s v="Bronze"/>
  </r>
  <r>
    <x v="74"/>
    <s v="F"/>
    <n v="5"/>
    <n v="5.55"/>
    <d v="1899-12-30T00:32:15"/>
    <d v="1899-12-30T01:37:53"/>
    <d v="1899-12-30T01:05:04"/>
    <n v="2"/>
    <d v="1899-12-30T00:11:43"/>
    <n v="1.3875"/>
    <n v="0"/>
    <n v="1"/>
    <x v="0"/>
    <n v="0.25"/>
    <n v="0.5"/>
    <n v="0.25"/>
    <n v="0"/>
    <n v="0"/>
    <n v="0"/>
    <n v="0"/>
    <n v="0.59687500000000004"/>
    <m/>
    <x v="1"/>
    <n v="5"/>
    <n v="1"/>
    <n v="0"/>
    <m/>
    <s v="Bronze"/>
  </r>
  <r>
    <x v="77"/>
    <s v="F"/>
    <n v="5"/>
    <n v="5.01"/>
    <d v="1899-12-30T00:30:29"/>
    <d v="1899-12-30T00:30:35"/>
    <d v="1899-12-30T00:30:32"/>
    <n v="10"/>
    <d v="1899-12-30T00:06:06"/>
    <n v="1.2524999999999999"/>
    <n v="1.75"/>
    <n v="3"/>
    <x v="0"/>
    <n v="0.25"/>
    <n v="0.5"/>
    <n v="0.25"/>
    <n v="0"/>
    <n v="0"/>
    <n v="0"/>
    <n v="0"/>
    <n v="1.9381249999999999"/>
    <m/>
    <x v="1"/>
    <n v="2"/>
    <n v="1"/>
    <n v="1"/>
    <m/>
    <s v="Bronze"/>
  </r>
  <r>
    <x v="75"/>
    <s v="F"/>
    <n v="5"/>
    <n v="7.41"/>
    <d v="1899-12-30T00:47:18"/>
    <d v="1899-12-30T00:56:01"/>
    <d v="1899-12-30T00:51:40"/>
    <n v="46"/>
    <d v="1899-12-30T00:06:58"/>
    <n v="1.8525"/>
    <n v="1"/>
    <n v="2"/>
    <x v="0"/>
    <n v="0.25"/>
    <n v="0.5"/>
    <n v="0.25"/>
    <n v="0"/>
    <n v="0"/>
    <n v="0"/>
    <n v="0"/>
    <n v="1.463125"/>
    <m/>
    <x v="1"/>
    <n v="4"/>
    <n v="1"/>
    <n v="1"/>
    <m/>
    <s v="Bronze"/>
  </r>
  <r>
    <x v="2"/>
    <s v="F"/>
    <n v="5"/>
    <n v="42.3"/>
    <d v="1899-12-30T04:10:57"/>
    <d v="1899-12-30T04:11:05"/>
    <d v="1899-12-30T04:11:01"/>
    <n v="70"/>
    <d v="1899-12-30T00:05:56"/>
    <n v="5"/>
    <n v="2"/>
    <n v="4"/>
    <x v="2"/>
    <n v="0.5"/>
    <n v="0.25"/>
    <n v="0.25"/>
    <n v="0"/>
    <n v="1"/>
    <n v="0"/>
    <n v="0"/>
    <n v="5"/>
    <m/>
    <x v="27"/>
    <n v="5"/>
    <n v="1"/>
    <n v="1"/>
    <m/>
    <s v="Silver"/>
  </r>
  <r>
    <x v="59"/>
    <s v="M"/>
    <n v="5"/>
    <n v="19.649999999999999"/>
    <d v="1899-12-30T01:54:08"/>
    <d v="1899-12-30T01:54:48"/>
    <d v="1899-12-30T01:54:28"/>
    <n v="680"/>
    <d v="1899-12-30T00:05:50"/>
    <n v="4.6785714285714279"/>
    <n v="1.5"/>
    <n v="1.75"/>
    <x v="2"/>
    <n v="0.5"/>
    <n v="0.25"/>
    <n v="0.25"/>
    <n v="0.45333333333333331"/>
    <n v="0"/>
    <n v="0"/>
    <n v="0"/>
    <n v="3.6051190476190471"/>
    <m/>
    <x v="1"/>
    <n v="5"/>
    <n v="1"/>
    <n v="1"/>
    <m/>
    <s v="Silver"/>
  </r>
  <r>
    <x v="55"/>
    <s v="M"/>
    <n v="5"/>
    <n v="42.29"/>
    <d v="1899-12-30T03:04:08"/>
    <d v="1899-12-30T03:04:14"/>
    <d v="1899-12-30T03:04:11"/>
    <n v="68"/>
    <d v="1899-12-30T00:04:21"/>
    <n v="5"/>
    <n v="4"/>
    <n v="3"/>
    <x v="2"/>
    <n v="0.5"/>
    <n v="0.25"/>
    <n v="0.25"/>
    <n v="0"/>
    <n v="1"/>
    <n v="0"/>
    <n v="0"/>
    <n v="5.25"/>
    <m/>
    <x v="27"/>
    <n v="5"/>
    <n v="1"/>
    <n v="1"/>
    <m/>
    <s v="Silver"/>
  </r>
  <r>
    <x v="67"/>
    <s v="M"/>
    <n v="5"/>
    <n v="28.01"/>
    <d v="1899-12-30T02:25:53"/>
    <d v="1899-12-30T02:30:14"/>
    <d v="1899-12-30T02:28:03"/>
    <n v="82"/>
    <d v="1899-12-30T00:05:17"/>
    <n v="5"/>
    <n v="2"/>
    <n v="2.25"/>
    <x v="2"/>
    <n v="0.5"/>
    <n v="0.25"/>
    <n v="0.25"/>
    <n v="0"/>
    <n v="0.3"/>
    <n v="0"/>
    <n v="0"/>
    <n v="3.8624999999999998"/>
    <m/>
    <x v="1"/>
    <n v="5"/>
    <n v="1"/>
    <n v="1"/>
    <m/>
    <s v="Silver"/>
  </r>
  <r>
    <x v="54"/>
    <s v="M"/>
    <n v="5"/>
    <n v="21.22"/>
    <d v="1899-12-30T01:31:26"/>
    <d v="1899-12-30T01:31:26"/>
    <d v="1899-12-30T01:31:26"/>
    <n v="46"/>
    <d v="1899-12-30T00:04:19"/>
    <n v="5"/>
    <n v="4"/>
    <n v="5"/>
    <x v="1"/>
    <n v="0.25"/>
    <n v="0.25"/>
    <n v="0.5"/>
    <n v="0"/>
    <n v="0"/>
    <n v="0"/>
    <n v="0"/>
    <n v="4.75"/>
    <m/>
    <x v="27"/>
    <n v="5"/>
    <n v="1"/>
    <n v="1"/>
    <m/>
    <s v="Silver"/>
  </r>
  <r>
    <x v="62"/>
    <s v="M"/>
    <n v="5"/>
    <n v="42.21"/>
    <d v="1899-12-30T02:48:48"/>
    <d v="1899-12-30T02:48:48"/>
    <d v="1899-12-30T02:48:48"/>
    <n v="82"/>
    <d v="1899-12-30T00:04:00"/>
    <n v="5"/>
    <n v="5"/>
    <n v="3.75"/>
    <x v="2"/>
    <n v="0.5"/>
    <n v="0.25"/>
    <n v="0.25"/>
    <n v="0"/>
    <n v="1"/>
    <n v="0.15000000000000002"/>
    <n v="0"/>
    <n v="5.8375000000000004"/>
    <m/>
    <x v="27"/>
    <n v="5"/>
    <n v="1"/>
    <n v="1"/>
    <m/>
    <s v="Silver"/>
  </r>
  <r>
    <x v="3"/>
    <s v="M"/>
    <n v="5"/>
    <n v="42.37"/>
    <d v="1899-12-30T03:02:22"/>
    <d v="1899-12-30T03:02:42"/>
    <d v="1899-12-30T03:02:32"/>
    <n v="75"/>
    <d v="1899-12-30T00:04:18"/>
    <n v="5"/>
    <n v="4"/>
    <n v="1.5"/>
    <x v="2"/>
    <n v="0.5"/>
    <n v="0.25"/>
    <n v="0.25"/>
    <n v="0"/>
    <n v="1"/>
    <n v="0"/>
    <n v="0"/>
    <n v="4.875"/>
    <m/>
    <x v="27"/>
    <n v="4"/>
    <n v="1"/>
    <n v="1"/>
    <m/>
    <s v="Silver"/>
  </r>
  <r>
    <x v="0"/>
    <s v="F"/>
    <n v="5"/>
    <n v="22.16"/>
    <d v="1899-12-30T02:17:48"/>
    <d v="1899-12-30T02:18:01"/>
    <d v="1899-12-30T02:17:54"/>
    <n v="868"/>
    <d v="1899-12-30T00:06:13"/>
    <n v="5"/>
    <n v="1.75"/>
    <n v="2.75"/>
    <x v="2"/>
    <n v="0.5"/>
    <n v="0.25"/>
    <n v="0.25"/>
    <n v="0.57866666666666666"/>
    <n v="0"/>
    <n v="0"/>
    <n v="0"/>
    <n v="4.2036666666666669"/>
    <m/>
    <x v="31"/>
    <n v="5"/>
    <n v="1"/>
    <n v="1"/>
    <m/>
    <s v="Silver"/>
  </r>
  <r>
    <x v="66"/>
    <s v="M"/>
    <n v="5"/>
    <n v="21.19"/>
    <d v="1899-12-30T01:48:40"/>
    <d v="1899-12-30T01:49:13"/>
    <d v="1899-12-30T01:48:56"/>
    <n v="43"/>
    <d v="1899-12-30T00:05:08"/>
    <n v="5"/>
    <n v="2.5"/>
    <n v="5"/>
    <x v="1"/>
    <n v="0.25"/>
    <n v="0.25"/>
    <n v="0.5"/>
    <n v="0"/>
    <n v="0"/>
    <n v="0"/>
    <n v="0"/>
    <n v="4.375"/>
    <m/>
    <x v="27"/>
    <n v="3"/>
    <n v="1"/>
    <n v="1"/>
    <m/>
    <s v="Silver"/>
  </r>
  <r>
    <x v="58"/>
    <s v="M"/>
    <n v="5"/>
    <n v="42.32"/>
    <d v="1899-12-30T04:02:39"/>
    <d v="1899-12-30T04:03:19"/>
    <d v="1899-12-30T04:02:59"/>
    <n v="66"/>
    <d v="1899-12-30T00:05:44"/>
    <n v="5"/>
    <n v="1.75"/>
    <n v="1.75"/>
    <x v="2"/>
    <n v="0.5"/>
    <n v="0.25"/>
    <n v="0.25"/>
    <n v="0"/>
    <n v="1"/>
    <n v="0"/>
    <n v="0"/>
    <n v="4.375"/>
    <m/>
    <x v="27"/>
    <n v="5"/>
    <n v="1"/>
    <n v="1"/>
    <m/>
    <s v="Silver"/>
  </r>
  <r>
    <x v="56"/>
    <s v="M"/>
    <n v="5"/>
    <n v="42.32"/>
    <d v="1899-12-30T03:59:11"/>
    <d v="1899-12-30T04:00:45"/>
    <d v="1899-12-30T03:59:58"/>
    <n v="78"/>
    <d v="1899-12-30T00:05:40"/>
    <n v="5"/>
    <n v="1.75"/>
    <n v="4.25"/>
    <x v="2"/>
    <n v="0.5"/>
    <n v="0.25"/>
    <n v="0.25"/>
    <n v="0"/>
    <n v="1"/>
    <n v="0"/>
    <n v="0"/>
    <n v="5"/>
    <m/>
    <x v="27"/>
    <n v="5"/>
    <n v="1"/>
    <n v="1"/>
    <m/>
    <s v="Silver"/>
  </r>
  <r>
    <x v="65"/>
    <s v="M"/>
    <n v="5"/>
    <n v="10.029999999999999"/>
    <d v="1899-12-30T00:51:16"/>
    <d v="1899-12-30T00:58:29"/>
    <d v="1899-12-30T00:54:53"/>
    <n v="21"/>
    <d v="1899-12-30T00:05:28"/>
    <n v="2.388095238095238"/>
    <n v="2"/>
    <n v="1.75"/>
    <x v="0"/>
    <n v="0.25"/>
    <n v="0.5"/>
    <n v="0.25"/>
    <n v="0"/>
    <n v="0"/>
    <n v="0"/>
    <n v="0.4"/>
    <n v="2.4345238095238093"/>
    <m/>
    <x v="1"/>
    <n v="5"/>
    <n v="1"/>
    <n v="1"/>
    <m/>
    <s v="Silver"/>
  </r>
  <r>
    <x v="5"/>
    <s v="M"/>
    <n v="5"/>
    <n v="42.32"/>
    <d v="1899-12-30T03:17:59"/>
    <d v="1899-12-30T03:18:33"/>
    <d v="1899-12-30T03:18:16"/>
    <n v="81"/>
    <d v="1899-12-30T00:04:41"/>
    <n v="5"/>
    <n v="3.5"/>
    <n v="5"/>
    <x v="2"/>
    <n v="0.5"/>
    <n v="0.25"/>
    <n v="0.25"/>
    <n v="0"/>
    <n v="1"/>
    <n v="0"/>
    <n v="0"/>
    <n v="5.625"/>
    <m/>
    <x v="27"/>
    <n v="5"/>
    <n v="1"/>
    <n v="1"/>
    <m/>
    <s v="Silver"/>
  </r>
  <r>
    <x v="61"/>
    <s v="F"/>
    <n v="5"/>
    <n v="10.09"/>
    <d v="1899-12-30T00:49:38"/>
    <d v="1899-12-30T00:49:38"/>
    <d v="1899-12-30T00:49:38"/>
    <n v="20"/>
    <d v="1899-12-30T00:04:55"/>
    <n v="2.5225"/>
    <n v="4"/>
    <n v="4"/>
    <x v="0"/>
    <n v="0.25"/>
    <n v="0.5"/>
    <n v="0.25"/>
    <n v="0"/>
    <n v="0"/>
    <n v="0"/>
    <n v="0.4"/>
    <n v="4.0306250000000006"/>
    <m/>
    <x v="27"/>
    <n v="5"/>
    <n v="1"/>
    <n v="1"/>
    <m/>
    <s v="Silver"/>
  </r>
  <r>
    <x v="1"/>
    <s v="F"/>
    <n v="5"/>
    <n v="10.53"/>
    <d v="1899-12-30T00:59:14"/>
    <d v="1899-12-30T01:00:48"/>
    <d v="1899-12-30T01:00:01"/>
    <n v="44"/>
    <d v="1899-12-30T00:05:42"/>
    <n v="2.6324999999999998"/>
    <n v="2.5"/>
    <n v="1.25"/>
    <x v="0"/>
    <n v="0.25"/>
    <n v="0.5"/>
    <n v="0.25"/>
    <n v="0"/>
    <n v="0"/>
    <n v="0"/>
    <n v="0"/>
    <n v="2.2206250000000001"/>
    <m/>
    <x v="1"/>
    <n v="5"/>
    <n v="1"/>
    <n v="1"/>
    <m/>
    <s v="Silver"/>
  </r>
  <r>
    <x v="63"/>
    <s v="F"/>
    <n v="5"/>
    <n v="5.61"/>
    <d v="1899-12-30T00:29:16"/>
    <d v="1899-12-30T00:29:24"/>
    <d v="1899-12-30T00:29:20"/>
    <n v="15"/>
    <d v="1899-12-30T00:05:14"/>
    <n v="1.4025000000000001"/>
    <n v="3.5"/>
    <n v="2.25"/>
    <x v="1"/>
    <n v="0.25"/>
    <n v="0.25"/>
    <n v="0.5"/>
    <n v="0"/>
    <n v="0"/>
    <n v="0"/>
    <n v="0"/>
    <n v="2.350625"/>
    <m/>
    <x v="1"/>
    <n v="5"/>
    <n v="1"/>
    <n v="1"/>
    <m/>
    <s v="Silver"/>
  </r>
  <r>
    <x v="60"/>
    <s v="M"/>
    <n v="5"/>
    <n v="13.41"/>
    <d v="1899-12-30T01:56:01"/>
    <d v="1899-12-30T02:00:35"/>
    <d v="1899-12-30T01:58:18"/>
    <n v="815"/>
    <d v="1899-12-30T00:08:49"/>
    <n v="3.1928571428571426"/>
    <n v="0"/>
    <n v="1.25"/>
    <x v="2"/>
    <n v="0.5"/>
    <n v="0.25"/>
    <n v="0.25"/>
    <n v="0.54333333333333333"/>
    <n v="0"/>
    <n v="0"/>
    <n v="0"/>
    <n v="2.4522619047619045"/>
    <m/>
    <x v="1"/>
    <n v="5"/>
    <n v="1"/>
    <n v="0"/>
    <m/>
    <s v="Silver"/>
  </r>
  <r>
    <x v="4"/>
    <s v="M"/>
    <n v="5"/>
    <m/>
    <m/>
    <m/>
    <m/>
    <m/>
    <m/>
    <m/>
    <m/>
    <m/>
    <x v="3"/>
    <m/>
    <m/>
    <m/>
    <m/>
    <m/>
    <m/>
    <m/>
    <n v="0.5"/>
    <m/>
    <x v="1"/>
    <n v="1"/>
    <n v="1"/>
    <n v="0"/>
    <m/>
    <s v="Silver"/>
  </r>
  <r>
    <x v="34"/>
    <s v="M"/>
    <n v="5"/>
    <n v="21.13"/>
    <d v="1899-12-30T01:28:59"/>
    <d v="1899-12-30T01:28:59"/>
    <d v="1899-12-30T01:28:59"/>
    <n v="56"/>
    <d v="1899-12-30T00:04:13"/>
    <n v="5"/>
    <n v="4.5"/>
    <n v="3.75"/>
    <x v="1"/>
    <n v="0.25"/>
    <n v="0.25"/>
    <n v="0.5"/>
    <n v="0"/>
    <n v="0"/>
    <n v="0"/>
    <n v="0"/>
    <n v="4.25"/>
    <m/>
    <x v="27"/>
    <n v="5"/>
    <n v="1"/>
    <n v="1"/>
    <m/>
    <s v="Gold"/>
  </r>
  <r>
    <x v="35"/>
    <s v="M"/>
    <n v="5"/>
    <n v="21.44"/>
    <d v="1899-12-30T02:09:08"/>
    <d v="1899-12-30T02:09:40"/>
    <d v="1899-12-30T02:09:24"/>
    <n v="1143"/>
    <d v="1899-12-30T00:06:02"/>
    <n v="5"/>
    <n v="1.25"/>
    <n v="4.75"/>
    <x v="2"/>
    <n v="0.5"/>
    <n v="0.25"/>
    <n v="0.25"/>
    <n v="0.76200000000000001"/>
    <n v="0"/>
    <n v="0"/>
    <n v="0"/>
    <n v="4.7620000000000005"/>
    <m/>
    <x v="32"/>
    <n v="5"/>
    <n v="1"/>
    <n v="1"/>
    <m/>
    <s v="Gold"/>
  </r>
  <r>
    <x v="36"/>
    <s v="F"/>
    <n v="5"/>
    <n v="21.38"/>
    <d v="1899-12-30T01:48:31"/>
    <d v="1899-12-30T01:48:37"/>
    <d v="1899-12-30T01:48:34"/>
    <n v="52"/>
    <d v="1899-12-30T00:05:05"/>
    <n v="5"/>
    <n v="3.5"/>
    <n v="4.25"/>
    <x v="1"/>
    <n v="0.25"/>
    <n v="0.25"/>
    <n v="0.5"/>
    <n v="0"/>
    <n v="0"/>
    <n v="0"/>
    <n v="0"/>
    <n v="4.25"/>
    <m/>
    <x v="27"/>
    <n v="4"/>
    <n v="1"/>
    <n v="1"/>
    <m/>
    <s v="Gold"/>
  </r>
  <r>
    <x v="37"/>
    <s v="M"/>
    <n v="5"/>
    <n v="16.54"/>
    <d v="1899-12-30T01:29:28"/>
    <d v="1899-12-30T01:29:32"/>
    <d v="1899-12-30T01:29:30"/>
    <n v="74"/>
    <d v="1899-12-30T00:05:25"/>
    <n v="3.9380952380952379"/>
    <n v="2"/>
    <n v="4.5"/>
    <x v="0"/>
    <n v="0.25"/>
    <n v="0.5"/>
    <n v="0.25"/>
    <n v="0"/>
    <n v="0"/>
    <n v="0"/>
    <n v="0"/>
    <n v="3.1095238095238096"/>
    <m/>
    <x v="1"/>
    <n v="5"/>
    <n v="1"/>
    <n v="1"/>
    <m/>
    <s v="Gold"/>
  </r>
  <r>
    <x v="38"/>
    <s v="M"/>
    <n v="5"/>
    <n v="22.14"/>
    <d v="1899-12-30T01:45:21"/>
    <d v="1899-12-30T01:45:39"/>
    <d v="1899-12-30T01:45:30"/>
    <n v="865"/>
    <d v="1899-12-30T00:04:46"/>
    <n v="5"/>
    <n v="3.5"/>
    <n v="3"/>
    <x v="1"/>
    <n v="0.25"/>
    <n v="0.25"/>
    <n v="0.5"/>
    <n v="0.57666666666666666"/>
    <n v="0"/>
    <n v="0"/>
    <n v="0"/>
    <n v="4.2016666666666662"/>
    <m/>
    <x v="31"/>
    <n v="5"/>
    <n v="1"/>
    <n v="1"/>
    <m/>
    <s v="Gold"/>
  </r>
  <r>
    <x v="39"/>
    <s v="F"/>
    <n v="5"/>
    <n v="21.11"/>
    <d v="1899-12-30T01:35:34"/>
    <d v="1899-12-30T01:36:03"/>
    <d v="1899-12-30T01:35:49"/>
    <n v="42"/>
    <d v="1899-12-30T00:04:32"/>
    <n v="5"/>
    <n v="4.5"/>
    <n v="5"/>
    <x v="1"/>
    <n v="0.25"/>
    <n v="0.25"/>
    <n v="0.5"/>
    <n v="0"/>
    <n v="0"/>
    <n v="0"/>
    <n v="0"/>
    <n v="4.875"/>
    <m/>
    <x v="27"/>
    <n v="4"/>
    <n v="1"/>
    <n v="1"/>
    <m/>
    <s v="Gold"/>
  </r>
  <r>
    <x v="40"/>
    <s v="M"/>
    <n v="5"/>
    <n v="7.07"/>
    <d v="1899-12-30T00:34:00"/>
    <d v="1899-12-30T00:34:00"/>
    <d v="1899-12-30T00:34:00"/>
    <n v="17"/>
    <d v="1899-12-30T00:04:49"/>
    <n v="1.6833333333333333"/>
    <n v="3"/>
    <n v="2.25"/>
    <x v="0"/>
    <n v="0.25"/>
    <n v="0.5"/>
    <n v="0.25"/>
    <n v="0"/>
    <n v="0"/>
    <n v="0"/>
    <n v="0.7"/>
    <n v="3.1833333333333336"/>
    <m/>
    <x v="1"/>
    <n v="5"/>
    <n v="1"/>
    <n v="1"/>
    <m/>
    <s v="Gold"/>
  </r>
  <r>
    <x v="41"/>
    <s v="M"/>
    <n v="5"/>
    <n v="4.5999999999999996"/>
    <d v="1899-12-30T00:18:32"/>
    <d v="1899-12-30T00:18:32"/>
    <d v="1899-12-30T00:18:32"/>
    <n v="10"/>
    <d v="1899-12-30T00:04:02"/>
    <n v="1.0952380952380951"/>
    <n v="4.5"/>
    <n v="2.5"/>
    <x v="0"/>
    <n v="0.25"/>
    <n v="0.5"/>
    <n v="0.25"/>
    <n v="0"/>
    <n v="0"/>
    <n v="0"/>
    <n v="0"/>
    <n v="3.1488095238095237"/>
    <m/>
    <x v="1"/>
    <n v="5"/>
    <n v="1"/>
    <n v="1"/>
    <m/>
    <s v="Gold"/>
  </r>
  <r>
    <x v="42"/>
    <s v="M"/>
    <n v="5"/>
    <n v="12.18"/>
    <d v="1899-12-30T00:56:57"/>
    <d v="1899-12-30T00:56:57"/>
    <d v="1899-12-30T00:56:57"/>
    <n v="17"/>
    <d v="1899-12-30T00:04:41"/>
    <n v="2.9"/>
    <n v="3.5"/>
    <n v="0.25"/>
    <x v="0"/>
    <n v="0.25"/>
    <n v="0.5"/>
    <n v="0.25"/>
    <n v="0"/>
    <n v="0"/>
    <n v="0"/>
    <n v="0"/>
    <n v="2.5375000000000001"/>
    <m/>
    <x v="1"/>
    <n v="5"/>
    <n v="1"/>
    <n v="1"/>
    <m/>
    <s v="Gold"/>
  </r>
  <r>
    <x v="43"/>
    <s v="F"/>
    <n v="5"/>
    <n v="11.92"/>
    <d v="1899-12-30T00:59:37"/>
    <d v="1899-12-30T00:59:41"/>
    <d v="1899-12-30T00:59:39"/>
    <n v="25"/>
    <d v="1899-12-30T00:05:00"/>
    <n v="2.98"/>
    <n v="4"/>
    <n v="5"/>
    <x v="1"/>
    <n v="0.25"/>
    <n v="0.25"/>
    <n v="0.5"/>
    <n v="0"/>
    <n v="0"/>
    <n v="0"/>
    <n v="0"/>
    <n v="4.2450000000000001"/>
    <m/>
    <x v="27"/>
    <n v="5"/>
    <n v="1"/>
    <n v="1"/>
    <m/>
    <s v="Gold"/>
  </r>
  <r>
    <x v="44"/>
    <s v="M"/>
    <n v="5"/>
    <n v="21.39"/>
    <d v="1899-12-30T02:31:16"/>
    <d v="1899-12-30T02:32:53"/>
    <d v="1899-12-30T02:32:04"/>
    <n v="1145"/>
    <d v="1899-12-30T00:07:07"/>
    <n v="5"/>
    <n v="0.25"/>
    <n v="2.75"/>
    <x v="1"/>
    <n v="0.25"/>
    <n v="0.25"/>
    <n v="0.5"/>
    <n v="0.76333333333333331"/>
    <n v="0"/>
    <n v="0"/>
    <n v="0"/>
    <n v="3.4508333333333332"/>
    <m/>
    <x v="32"/>
    <n v="5"/>
    <n v="1"/>
    <n v="1"/>
    <m/>
    <s v="Gold"/>
  </r>
  <r>
    <x v="45"/>
    <s v="F"/>
    <n v="5"/>
    <n v="16.5"/>
    <d v="1899-12-30T01:44:25"/>
    <d v="1899-12-30T01:48:40"/>
    <d v="1899-12-30T01:46:33"/>
    <n v="417"/>
    <d v="1899-12-30T00:06:27"/>
    <n v="4.125"/>
    <n v="1.5"/>
    <n v="3"/>
    <x v="2"/>
    <n v="0.5"/>
    <n v="0.25"/>
    <n v="0.25"/>
    <n v="0.27800000000000002"/>
    <n v="0"/>
    <n v="0"/>
    <n v="0"/>
    <n v="3.4655"/>
    <m/>
    <x v="1"/>
    <n v="5"/>
    <n v="1"/>
    <n v="1"/>
    <m/>
    <s v="Gold"/>
  </r>
  <r>
    <x v="46"/>
    <s v="M"/>
    <n v="5"/>
    <n v="21.19"/>
    <d v="1899-12-30T01:47:51"/>
    <d v="1899-12-30T01:47:55"/>
    <d v="1899-12-30T01:47:53"/>
    <n v="46"/>
    <d v="1899-12-30T00:05:05"/>
    <n v="5"/>
    <n v="2.5"/>
    <n v="4.25"/>
    <x v="2"/>
    <n v="0.5"/>
    <n v="0.25"/>
    <n v="0.25"/>
    <n v="0"/>
    <n v="0"/>
    <n v="0"/>
    <n v="0"/>
    <n v="4.1875"/>
    <m/>
    <x v="27"/>
    <n v="5"/>
    <n v="1"/>
    <n v="1"/>
    <m/>
    <s v="Gold"/>
  </r>
  <r>
    <x v="47"/>
    <s v="M"/>
    <n v="5"/>
    <n v="10.11"/>
    <d v="1899-12-30T00:43:33"/>
    <d v="1899-12-30T00:43:33"/>
    <d v="1899-12-30T00:43:33"/>
    <n v="14"/>
    <d v="1899-12-30T00:04:18"/>
    <n v="2.407142857142857"/>
    <n v="4"/>
    <n v="4.25"/>
    <x v="0"/>
    <n v="0.25"/>
    <n v="0.5"/>
    <n v="0.25"/>
    <n v="0"/>
    <n v="0"/>
    <n v="0"/>
    <n v="0"/>
    <n v="3.6642857142857141"/>
    <m/>
    <x v="27"/>
    <n v="5"/>
    <n v="1"/>
    <n v="1"/>
    <m/>
    <s v="Gold"/>
  </r>
  <r>
    <x v="48"/>
    <s v="M"/>
    <n v="5"/>
    <n v="20.95"/>
    <d v="1899-12-30T01:38:13"/>
    <d v="1899-12-30T01:38:13"/>
    <d v="1899-12-30T01:38:13"/>
    <n v="49"/>
    <d v="1899-12-30T00:04:41"/>
    <n v="4.9880952380952381"/>
    <n v="3.5"/>
    <n v="3.5"/>
    <x v="2"/>
    <n v="0.5"/>
    <n v="0.25"/>
    <n v="0.25"/>
    <n v="0"/>
    <n v="0"/>
    <n v="0"/>
    <n v="0"/>
    <n v="4.2440476190476186"/>
    <m/>
    <x v="27"/>
    <n v="4"/>
    <n v="1"/>
    <n v="1"/>
    <m/>
    <s v="Gold"/>
  </r>
  <r>
    <x v="49"/>
    <s v="M"/>
    <n v="5"/>
    <n v="16.2"/>
    <d v="1899-12-30T01:26:17"/>
    <d v="1899-12-30T01:32:39"/>
    <d v="1899-12-30T01:29:28"/>
    <n v="471"/>
    <d v="1899-12-30T00:05:31"/>
    <n v="3.8571428571428568"/>
    <n v="1.75"/>
    <n v="2.5"/>
    <x v="1"/>
    <n v="0.25"/>
    <n v="0.25"/>
    <n v="0.5"/>
    <n v="0.314"/>
    <n v="0"/>
    <n v="0"/>
    <n v="0"/>
    <n v="2.9657857142857145"/>
    <m/>
    <x v="33"/>
    <n v="5"/>
    <n v="1"/>
    <n v="1"/>
    <m/>
    <s v="Gold"/>
  </r>
  <r>
    <x v="50"/>
    <s v="M"/>
    <n v="5"/>
    <n v="42.61"/>
    <d v="1899-12-30T06:58:04"/>
    <d v="1899-12-30T07:13:23"/>
    <d v="1899-12-30T07:05:43"/>
    <n v="1031"/>
    <d v="1899-12-30T00:09:59"/>
    <n v="5"/>
    <n v="0"/>
    <n v="2"/>
    <x v="1"/>
    <n v="0.25"/>
    <n v="0.25"/>
    <n v="0.5"/>
    <n v="0.68733333333333335"/>
    <n v="1"/>
    <n v="0"/>
    <n v="0.4"/>
    <n v="4.3373333333333335"/>
    <m/>
    <x v="1"/>
    <n v="4"/>
    <n v="1"/>
    <n v="0"/>
    <m/>
    <s v="Gold"/>
  </r>
  <r>
    <x v="51"/>
    <s v="M"/>
    <n v="5"/>
    <n v="12"/>
    <d v="1899-12-30T00:54:09"/>
    <d v="1899-12-30T01:02:02"/>
    <d v="1899-12-30T00:58:05"/>
    <n v="11"/>
    <d v="1899-12-30T00:04:50"/>
    <n v="2.8571428571428572"/>
    <n v="3"/>
    <n v="1.25"/>
    <x v="1"/>
    <n v="0.25"/>
    <n v="0.25"/>
    <n v="0.5"/>
    <n v="0"/>
    <n v="0"/>
    <n v="0"/>
    <n v="0"/>
    <n v="2.0892857142857144"/>
    <m/>
    <x v="1"/>
    <n v="5"/>
    <n v="1"/>
    <n v="1"/>
    <m/>
    <s v="Gold"/>
  </r>
  <r>
    <x v="52"/>
    <s v="M"/>
    <n v="5"/>
    <n v="42.35"/>
    <d v="1899-12-30T04:12:24"/>
    <d v="1899-12-30T04:14:05"/>
    <d v="1899-12-30T04:13:14"/>
    <n v="0"/>
    <d v="1899-12-30T00:05:59"/>
    <n v="5"/>
    <n v="1.5"/>
    <n v="3"/>
    <x v="2"/>
    <n v="0.5"/>
    <n v="0.25"/>
    <n v="0.25"/>
    <n v="0"/>
    <n v="1"/>
    <n v="0"/>
    <n v="0"/>
    <n v="4.625"/>
    <m/>
    <x v="27"/>
    <n v="5"/>
    <n v="1"/>
    <n v="1"/>
    <m/>
    <s v="Gold"/>
  </r>
  <r>
    <x v="53"/>
    <s v="M"/>
    <n v="5"/>
    <n v="10.73"/>
    <d v="1899-12-30T00:57:35"/>
    <d v="1899-12-30T00:57:40"/>
    <d v="1899-12-30T00:57:38"/>
    <n v="72"/>
    <d v="1899-12-30T00:05:22"/>
    <n v="2.5547619047619046"/>
    <n v="2"/>
    <n v="2.5"/>
    <x v="1"/>
    <n v="0.25"/>
    <n v="0.25"/>
    <n v="0.5"/>
    <n v="0"/>
    <n v="0"/>
    <n v="0"/>
    <n v="0"/>
    <n v="2.3886904761904759"/>
    <m/>
    <x v="1"/>
    <n v="5"/>
    <n v="1"/>
    <n v="1"/>
    <m/>
    <s v="Gold"/>
  </r>
  <r>
    <x v="33"/>
    <s v="F"/>
    <n v="5"/>
    <n v="4"/>
    <d v="1899-12-30T00:26:55"/>
    <d v="1899-12-30T00:27:06"/>
    <d v="1899-12-30T00:27:01"/>
    <n v="8"/>
    <d v="1899-12-30T00:06:45"/>
    <n v="1"/>
    <n v="1.25"/>
    <n v="4"/>
    <x v="1"/>
    <n v="0.25"/>
    <n v="0.25"/>
    <n v="0.5"/>
    <n v="0"/>
    <n v="0"/>
    <n v="0"/>
    <n v="0.4"/>
    <n v="2.9624999999999999"/>
    <m/>
    <x v="1"/>
    <n v="5"/>
    <n v="1"/>
    <n v="1"/>
    <m/>
    <s v="Bronze"/>
  </r>
  <r>
    <x v="33"/>
    <s v="F"/>
    <n v="6"/>
    <n v="2.0099999999999998"/>
    <d v="1899-12-30T00:15:37"/>
    <d v="1899-12-30T00:15:37"/>
    <d v="1899-12-30T00:15:37"/>
    <n v="0"/>
    <d v="1899-12-30T00:07:46"/>
    <n v="0"/>
    <n v="0"/>
    <n v="3.75"/>
    <x v="1"/>
    <n v="0.25"/>
    <n v="0.25"/>
    <n v="0.5"/>
    <n v="0"/>
    <n v="0"/>
    <n v="0"/>
    <n v="0.4"/>
    <n v="2.2749999999999999"/>
    <m/>
    <x v="1"/>
    <n v="5"/>
    <n v="1"/>
    <n v="0"/>
    <m/>
    <s v="Bronze"/>
  </r>
  <r>
    <x v="19"/>
    <s v="M"/>
    <n v="6"/>
    <n v="14.21"/>
    <d v="1899-12-30T01:01:55"/>
    <d v="1899-12-30T01:02:42"/>
    <d v="1899-12-30T01:02:19"/>
    <n v="29"/>
    <d v="1899-12-30T00:04:23"/>
    <n v="3.3833333333333333"/>
    <n v="4"/>
    <n v="2.5"/>
    <x v="1"/>
    <n v="0.25"/>
    <n v="0.25"/>
    <n v="0.5"/>
    <n v="0"/>
    <n v="0"/>
    <n v="0"/>
    <n v="0"/>
    <n v="3.0958333333333332"/>
    <m/>
    <x v="1"/>
    <n v="5"/>
    <n v="1"/>
    <n v="1"/>
    <m/>
    <s v="Bronze"/>
  </r>
  <r>
    <x v="28"/>
    <s v="M"/>
    <n v="6"/>
    <n v="18.21"/>
    <d v="1899-12-30T01:27:10"/>
    <d v="1899-12-30T01:27:19"/>
    <d v="1899-12-30T01:27:14"/>
    <n v="177"/>
    <d v="1899-12-30T00:04:47"/>
    <n v="4.3357142857142854"/>
    <n v="3"/>
    <n v="3.5"/>
    <x v="1"/>
    <n v="0.25"/>
    <n v="0.25"/>
    <n v="0.5"/>
    <n v="0"/>
    <n v="0"/>
    <n v="0"/>
    <n v="0"/>
    <n v="3.5839285714285714"/>
    <m/>
    <x v="1"/>
    <n v="5"/>
    <n v="1"/>
    <n v="1"/>
    <m/>
    <s v="Bronze"/>
  </r>
  <r>
    <x v="18"/>
    <s v="M"/>
    <n v="6"/>
    <n v="15.02"/>
    <d v="1899-12-30T01:00:03"/>
    <d v="1899-12-30T01:00:03"/>
    <d v="1899-12-30T01:00:03"/>
    <n v="0"/>
    <d v="1899-12-30T00:04:00"/>
    <n v="3.5761904761904759"/>
    <n v="5"/>
    <n v="3.5"/>
    <x v="0"/>
    <n v="0.25"/>
    <n v="0.5"/>
    <n v="0.25"/>
    <n v="0"/>
    <n v="0"/>
    <n v="0.15000000000000002"/>
    <n v="0"/>
    <n v="4.4190476190476193"/>
    <m/>
    <x v="1"/>
    <n v="5"/>
    <n v="1"/>
    <n v="1"/>
    <m/>
    <s v="Bronze"/>
  </r>
  <r>
    <x v="23"/>
    <s v="M"/>
    <n v="6"/>
    <n v="29.09"/>
    <d v="1899-12-30T04:16:27"/>
    <d v="1899-12-30T04:22:37"/>
    <d v="1899-12-30T04:19:32"/>
    <n v="1979"/>
    <d v="1899-12-30T00:08:55"/>
    <n v="5"/>
    <n v="0"/>
    <n v="3"/>
    <x v="2"/>
    <n v="0.5"/>
    <n v="0.25"/>
    <n v="0.25"/>
    <n v="1.3193333333333332"/>
    <n v="0.4"/>
    <n v="0"/>
    <n v="0"/>
    <n v="4.9693333333333332"/>
    <m/>
    <x v="34"/>
    <n v="5"/>
    <n v="1"/>
    <n v="0"/>
    <m/>
    <s v="Bronze"/>
  </r>
  <r>
    <x v="25"/>
    <s v="M"/>
    <n v="6"/>
    <n v="20.72"/>
    <d v="1899-12-30T02:18:43"/>
    <d v="1899-12-30T02:20:39"/>
    <d v="1899-12-30T02:19:41"/>
    <n v="1213"/>
    <d v="1899-12-30T00:06:44"/>
    <n v="4.9333333333333327"/>
    <n v="0.75"/>
    <n v="3.75"/>
    <x v="0"/>
    <n v="0.25"/>
    <n v="0.5"/>
    <n v="0.25"/>
    <n v="0.80866666666666664"/>
    <n v="0"/>
    <n v="0"/>
    <n v="0"/>
    <n v="3.3544999999999998"/>
    <m/>
    <x v="34"/>
    <n v="5"/>
    <n v="1"/>
    <n v="1"/>
    <m/>
    <s v="Bronze"/>
  </r>
  <r>
    <x v="29"/>
    <s v="F"/>
    <n v="6"/>
    <n v="21.07"/>
    <d v="1899-12-30T02:36:42"/>
    <d v="1899-12-30T02:51:52"/>
    <d v="1899-12-30T02:44:17"/>
    <n v="1260"/>
    <d v="1899-12-30T00:07:48"/>
    <n v="5"/>
    <n v="0.25"/>
    <n v="3"/>
    <x v="2"/>
    <n v="0.5"/>
    <n v="0.25"/>
    <n v="0.25"/>
    <n v="0.84"/>
    <n v="0"/>
    <n v="0"/>
    <n v="0"/>
    <n v="4.1524999999999999"/>
    <m/>
    <x v="34"/>
    <n v="5"/>
    <n v="1"/>
    <n v="1"/>
    <m/>
    <s v="Bronze"/>
  </r>
  <r>
    <x v="20"/>
    <s v="M"/>
    <n v="6"/>
    <n v="22.01"/>
    <d v="1899-12-30T03:13:15"/>
    <d v="1899-12-30T03:32:08"/>
    <d v="1899-12-30T03:22:41"/>
    <n v="727"/>
    <d v="1899-12-30T00:09:13"/>
    <n v="5"/>
    <n v="0"/>
    <n v="3.75"/>
    <x v="2"/>
    <n v="0.5"/>
    <n v="0.25"/>
    <n v="0.25"/>
    <n v="0"/>
    <n v="0"/>
    <n v="0"/>
    <n v="0"/>
    <n v="3.4375"/>
    <m/>
    <x v="1"/>
    <n v="5"/>
    <n v="1"/>
    <n v="0"/>
    <m/>
    <s v="Bronze"/>
  </r>
  <r>
    <x v="24"/>
    <s v="M"/>
    <n v="6"/>
    <n v="12.21"/>
    <d v="1899-12-30T00:58:51"/>
    <d v="1899-12-30T00:58:51"/>
    <d v="1899-12-30T00:58:51"/>
    <n v="32"/>
    <d v="1899-12-30T00:04:49"/>
    <n v="2.907142857142857"/>
    <n v="3"/>
    <n v="3.5"/>
    <x v="0"/>
    <n v="0.25"/>
    <n v="0.5"/>
    <n v="0.25"/>
    <n v="0"/>
    <n v="0"/>
    <n v="0"/>
    <n v="0"/>
    <n v="3.1017857142857141"/>
    <m/>
    <x v="1"/>
    <n v="5"/>
    <n v="1"/>
    <n v="1"/>
    <m/>
    <s v="Bronze"/>
  </r>
  <r>
    <x v="17"/>
    <s v="M"/>
    <n v="6"/>
    <n v="29.91"/>
    <d v="1899-12-30T04:58:29"/>
    <d v="1899-12-30T05:05:49"/>
    <d v="1899-12-30T05:02:09"/>
    <n v="1954"/>
    <d v="1899-12-30T00:10:06"/>
    <n v="5"/>
    <n v="0"/>
    <n v="2.5"/>
    <x v="2"/>
    <n v="0.5"/>
    <n v="0.25"/>
    <n v="0.25"/>
    <n v="1.3026666666666666"/>
    <n v="0.4"/>
    <n v="0"/>
    <n v="0"/>
    <n v="4.8276666666666674"/>
    <m/>
    <x v="34"/>
    <n v="5"/>
    <n v="1"/>
    <n v="0"/>
    <m/>
    <s v="Bronze"/>
  </r>
  <r>
    <x v="22"/>
    <s v="M"/>
    <n v="6"/>
    <n v="2.0099999999999998"/>
    <d v="1899-12-30T00:13:15"/>
    <d v="1899-12-30T00:13:15"/>
    <d v="1899-12-30T00:13:15"/>
    <n v="0"/>
    <d v="1899-12-30T00:06:36"/>
    <n v="0"/>
    <n v="0"/>
    <n v="3"/>
    <x v="1"/>
    <n v="0.25"/>
    <n v="0.25"/>
    <n v="0.5"/>
    <n v="0"/>
    <n v="0"/>
    <n v="0"/>
    <n v="0"/>
    <n v="1.5"/>
    <m/>
    <x v="1"/>
    <n v="3"/>
    <n v="1"/>
    <n v="0"/>
    <m/>
    <s v="Bronze"/>
  </r>
  <r>
    <x v="32"/>
    <s v="M"/>
    <n v="6"/>
    <n v="18.02"/>
    <d v="1899-12-30T01:47:33"/>
    <d v="1899-12-30T01:47:37"/>
    <d v="1899-12-30T01:47:35"/>
    <n v="51"/>
    <d v="1899-12-30T00:05:58"/>
    <n v="4.2904761904761903"/>
    <n v="1.5"/>
    <n v="1.5"/>
    <x v="2"/>
    <n v="0.5"/>
    <n v="0.25"/>
    <n v="0.25"/>
    <n v="0"/>
    <n v="0"/>
    <n v="0"/>
    <n v="0"/>
    <n v="2.8952380952380952"/>
    <m/>
    <x v="1"/>
    <n v="5"/>
    <n v="1"/>
    <n v="1"/>
    <m/>
    <s v="Bronze"/>
  </r>
  <r>
    <x v="69"/>
    <s v="M"/>
    <n v="6"/>
    <n v="21.13"/>
    <d v="1899-12-30T02:55:43"/>
    <d v="1899-12-30T02:57:12"/>
    <d v="1899-12-30T02:56:27"/>
    <n v="1183"/>
    <d v="1899-12-30T00:08:21"/>
    <n v="5"/>
    <n v="0"/>
    <n v="3.5"/>
    <x v="1"/>
    <n v="0.25"/>
    <n v="0.25"/>
    <n v="0.5"/>
    <n v="0.78866666666666663"/>
    <n v="0"/>
    <n v="0"/>
    <n v="0"/>
    <n v="3.7886666666666668"/>
    <m/>
    <x v="34"/>
    <n v="4"/>
    <n v="1"/>
    <n v="0"/>
    <m/>
    <s v="Bronze"/>
  </r>
  <r>
    <x v="11"/>
    <s v="M"/>
    <n v="6"/>
    <n v="15.08"/>
    <d v="1899-12-30T01:24:30"/>
    <d v="1899-12-30T01:28:04"/>
    <d v="1899-12-30T01:26:17"/>
    <n v="223"/>
    <d v="1899-12-30T00:05:43"/>
    <n v="3.5904761904761902"/>
    <n v="1.75"/>
    <n v="3.25"/>
    <x v="2"/>
    <n v="0.5"/>
    <n v="0.25"/>
    <n v="0.25"/>
    <n v="0.14866666666666667"/>
    <n v="0"/>
    <n v="0"/>
    <n v="0"/>
    <n v="3.1939047619047618"/>
    <m/>
    <x v="1"/>
    <n v="5"/>
    <n v="1"/>
    <n v="1"/>
    <m/>
    <s v="Bronze"/>
  </r>
  <r>
    <x v="13"/>
    <s v="M"/>
    <n v="6"/>
    <n v="18.18"/>
    <d v="1899-12-30T01:51:01"/>
    <d v="1899-12-30T01:51:04"/>
    <d v="1899-12-30T01:51:02"/>
    <n v="146"/>
    <d v="1899-12-30T00:06:06"/>
    <n v="4.3285714285714283"/>
    <n v="1.25"/>
    <n v="2"/>
    <x v="2"/>
    <n v="0.5"/>
    <n v="0.25"/>
    <n v="0.25"/>
    <n v="0"/>
    <n v="0"/>
    <n v="0"/>
    <n v="0.4"/>
    <n v="3.3767857142857141"/>
    <m/>
    <x v="1"/>
    <n v="5"/>
    <n v="1"/>
    <n v="1"/>
    <m/>
    <s v="Bronze"/>
  </r>
  <r>
    <x v="31"/>
    <s v="F"/>
    <n v="6"/>
    <n v="21.29"/>
    <d v="1899-12-30T03:43:29"/>
    <d v="1899-12-30T04:08:38"/>
    <d v="1899-12-30T03:56:04"/>
    <n v="1166"/>
    <d v="1899-12-30T00:11:05"/>
    <n v="5"/>
    <n v="0"/>
    <n v="3.75"/>
    <x v="2"/>
    <n v="0.5"/>
    <n v="0.25"/>
    <n v="0.25"/>
    <n v="0.77733333333333332"/>
    <n v="0"/>
    <n v="0"/>
    <n v="0"/>
    <n v="4.214833333333333"/>
    <m/>
    <x v="34"/>
    <n v="5"/>
    <n v="1"/>
    <n v="0"/>
    <m/>
    <s v="Bronze"/>
  </r>
  <r>
    <x v="27"/>
    <s v="F"/>
    <n v="6"/>
    <n v="10.220000000000001"/>
    <d v="1899-12-30T01:03:55"/>
    <d v="1899-12-30T01:03:55"/>
    <d v="1899-12-30T01:03:55"/>
    <n v="0"/>
    <d v="1899-12-30T00:06:15"/>
    <n v="2.5550000000000002"/>
    <n v="1.75"/>
    <n v="3"/>
    <x v="2"/>
    <n v="0.5"/>
    <n v="0.25"/>
    <n v="0.25"/>
    <n v="0"/>
    <n v="0"/>
    <n v="0"/>
    <n v="0"/>
    <n v="2.4649999999999999"/>
    <m/>
    <x v="1"/>
    <n v="4"/>
    <n v="1"/>
    <n v="1"/>
    <m/>
    <s v="Bronze"/>
  </r>
  <r>
    <x v="30"/>
    <s v="M"/>
    <n v="6"/>
    <n v="15.01"/>
    <d v="1899-12-30T01:22:09"/>
    <d v="1899-12-30T01:26:50"/>
    <d v="1899-12-30T01:24:30"/>
    <n v="134"/>
    <d v="1899-12-30T00:05:38"/>
    <n v="3.5738095238095235"/>
    <n v="1.75"/>
    <n v="2"/>
    <x v="2"/>
    <n v="0.5"/>
    <n v="0.25"/>
    <n v="0.25"/>
    <n v="0"/>
    <n v="0"/>
    <n v="0"/>
    <n v="0"/>
    <n v="2.7244047619047618"/>
    <m/>
    <x v="1"/>
    <n v="3"/>
    <n v="1"/>
    <n v="1"/>
    <m/>
    <s v="Bronze"/>
  </r>
  <r>
    <x v="21"/>
    <s v="M"/>
    <n v="6"/>
    <n v="6"/>
    <d v="1899-12-30T00:30:44"/>
    <d v="1899-12-30T00:31:48"/>
    <d v="1899-12-30T00:31:16"/>
    <n v="26"/>
    <d v="1899-12-30T00:05:13"/>
    <n v="1.4285714285714286"/>
    <n v="2.5"/>
    <n v="2"/>
    <x v="0"/>
    <n v="0.25"/>
    <n v="0.5"/>
    <n v="0.25"/>
    <n v="0"/>
    <n v="0"/>
    <n v="0"/>
    <n v="0"/>
    <n v="2.1071428571428572"/>
    <m/>
    <x v="1"/>
    <n v="5"/>
    <n v="1"/>
    <n v="1"/>
    <m/>
    <s v="Bronze"/>
  </r>
  <r>
    <x v="10"/>
    <s v="F"/>
    <n v="6"/>
    <n v="3.01"/>
    <d v="1899-12-30T00:19:57"/>
    <d v="1899-12-30T00:21:04"/>
    <d v="1899-12-30T00:20:30"/>
    <n v="10"/>
    <d v="1899-12-30T00:06:49"/>
    <n v="0.75249999999999995"/>
    <n v="1"/>
    <n v="4.5"/>
    <x v="1"/>
    <n v="0.25"/>
    <n v="0.25"/>
    <n v="0.5"/>
    <n v="0"/>
    <n v="0"/>
    <n v="0"/>
    <n v="0"/>
    <n v="2.6881249999999999"/>
    <m/>
    <x v="1"/>
    <n v="4"/>
    <n v="1"/>
    <n v="1"/>
    <m/>
    <s v="Bronze"/>
  </r>
  <r>
    <x v="8"/>
    <s v="F"/>
    <n v="6"/>
    <n v="21.41"/>
    <d v="1899-12-30T03:12:12"/>
    <d v="1899-12-30T03:33:29"/>
    <d v="1899-12-30T03:22:51"/>
    <n v="1220"/>
    <d v="1899-12-30T00:09:28"/>
    <n v="5"/>
    <n v="0"/>
    <n v="1.5"/>
    <x v="2"/>
    <n v="0.5"/>
    <n v="0.25"/>
    <n v="0.25"/>
    <n v="0.81333333333333335"/>
    <n v="0"/>
    <n v="0"/>
    <n v="0"/>
    <n v="3.6883333333333335"/>
    <m/>
    <x v="34"/>
    <n v="5"/>
    <n v="1"/>
    <n v="0"/>
    <m/>
    <s v="Bronze"/>
  </r>
  <r>
    <x v="16"/>
    <s v="F"/>
    <n v="6"/>
    <n v="10"/>
    <d v="1899-12-30T00:53:34"/>
    <d v="1899-12-30T01:08:14"/>
    <d v="1899-12-30T01:00:54"/>
    <n v="12"/>
    <d v="1899-12-30T00:06:05"/>
    <n v="2.5"/>
    <n v="1.75"/>
    <n v="0"/>
    <x v="2"/>
    <n v="0.5"/>
    <n v="0.25"/>
    <n v="0.25"/>
    <n v="0"/>
    <n v="0"/>
    <n v="0"/>
    <n v="0"/>
    <n v="1.6875"/>
    <m/>
    <x v="1"/>
    <n v="4"/>
    <n v="1"/>
    <n v="1"/>
    <m/>
    <s v="Bronze"/>
  </r>
  <r>
    <x v="77"/>
    <s v="F"/>
    <n v="6"/>
    <n v="10.02"/>
    <d v="1899-12-30T01:03:30"/>
    <d v="1899-12-30T01:08:40"/>
    <d v="1899-12-30T01:06:05"/>
    <n v="33"/>
    <d v="1899-12-30T00:06:36"/>
    <n v="2.5049999999999999"/>
    <n v="1.25"/>
    <n v="3"/>
    <x v="2"/>
    <n v="0.5"/>
    <n v="0.25"/>
    <n v="0.25"/>
    <n v="0"/>
    <n v="0"/>
    <n v="0"/>
    <n v="0"/>
    <n v="2.3149999999999999"/>
    <m/>
    <x v="1"/>
    <n v="3"/>
    <n v="1"/>
    <n v="1"/>
    <m/>
    <s v="Bronze"/>
  </r>
  <r>
    <x v="74"/>
    <s v="F"/>
    <n v="6"/>
    <n v="5.09"/>
    <d v="1899-12-30T00:30:26"/>
    <d v="1899-12-30T00:30:26"/>
    <d v="1899-12-30T00:30:26"/>
    <n v="5"/>
    <d v="1899-12-30T00:05:59"/>
    <n v="1.2725"/>
    <n v="2"/>
    <n v="1"/>
    <x v="2"/>
    <n v="0.5"/>
    <n v="0.25"/>
    <n v="0.25"/>
    <n v="0"/>
    <n v="0"/>
    <n v="0"/>
    <n v="0"/>
    <n v="1.38625"/>
    <m/>
    <x v="1"/>
    <n v="3"/>
    <n v="1"/>
    <n v="1"/>
    <m/>
    <s v="Bronze"/>
  </r>
  <r>
    <x v="75"/>
    <s v="F"/>
    <n v="6"/>
    <n v="7"/>
    <d v="1899-12-30T00:41:19"/>
    <d v="1899-12-30T00:49:21"/>
    <d v="1899-12-30T00:45:20"/>
    <n v="5"/>
    <d v="1899-12-30T00:06:29"/>
    <n v="1.75"/>
    <n v="1.5"/>
    <n v="1"/>
    <x v="2"/>
    <n v="0.5"/>
    <n v="0.25"/>
    <n v="0.25"/>
    <n v="0"/>
    <n v="0"/>
    <n v="0"/>
    <n v="0"/>
    <n v="1.5"/>
    <m/>
    <x v="1"/>
    <n v="3"/>
    <n v="1"/>
    <n v="1"/>
    <m/>
    <s v="Bronze"/>
  </r>
  <r>
    <x v="71"/>
    <s v="M"/>
    <n v="6"/>
    <n v="12.04"/>
    <d v="1899-12-30T01:11:35"/>
    <d v="1899-12-30T01:38:11"/>
    <d v="1899-12-30T01:24:53"/>
    <n v="358"/>
    <d v="1899-12-30T00:07:03"/>
    <n v="2.8666666666666663"/>
    <n v="0.25"/>
    <n v="0"/>
    <x v="1"/>
    <n v="0.25"/>
    <n v="0.25"/>
    <n v="0.5"/>
    <n v="0"/>
    <n v="0"/>
    <n v="0"/>
    <n v="0"/>
    <n v="0.77916666666666656"/>
    <m/>
    <x v="1"/>
    <n v="2"/>
    <n v="1"/>
    <n v="1"/>
    <m/>
    <s v="Bronze"/>
  </r>
  <r>
    <x v="78"/>
    <s v="F"/>
    <n v="6"/>
    <n v="20.99"/>
    <d v="1899-12-30T02:40:05"/>
    <d v="1899-12-30T02:42:37"/>
    <d v="1899-12-30T02:41:21"/>
    <n v="1203"/>
    <d v="1899-12-30T00:07:41"/>
    <n v="5"/>
    <n v="0.25"/>
    <n v="2.5"/>
    <x v="1"/>
    <n v="0.25"/>
    <n v="0.25"/>
    <n v="0.5"/>
    <n v="0.80200000000000005"/>
    <n v="0"/>
    <n v="0"/>
    <n v="0"/>
    <n v="3.3645"/>
    <m/>
    <x v="34"/>
    <n v="2"/>
    <n v="1"/>
    <n v="1"/>
    <m/>
    <s v="Bronze"/>
  </r>
  <r>
    <x v="79"/>
    <s v="F"/>
    <n v="6"/>
    <n v="10.01"/>
    <d v="1899-12-30T01:05:01"/>
    <d v="1899-12-30T01:05:29"/>
    <d v="1899-12-30T01:05:15"/>
    <n v="22"/>
    <d v="1899-12-30T00:06:31"/>
    <n v="2.5024999999999999"/>
    <n v="1.25"/>
    <n v="2.5"/>
    <x v="1"/>
    <n v="0.25"/>
    <n v="0.25"/>
    <n v="0.5"/>
    <n v="0"/>
    <n v="0"/>
    <n v="0"/>
    <n v="0"/>
    <n v="2.1881249999999999"/>
    <m/>
    <x v="1"/>
    <n v="1"/>
    <n v="1"/>
    <n v="1"/>
    <m/>
    <s v="Bronze"/>
  </r>
  <r>
    <x v="80"/>
    <s v="M"/>
    <n v="2"/>
    <n v="11.02"/>
    <d v="1899-12-30T00:43:03"/>
    <d v="1899-12-30T00:43:03"/>
    <d v="1899-12-30T00:43:03"/>
    <n v="50"/>
    <d v="1899-12-30T00:03:54"/>
    <n v="2.6238095238095238"/>
    <n v="5"/>
    <n v="1.5"/>
    <x v="0"/>
    <n v="0.25"/>
    <n v="0.5"/>
    <n v="0.25"/>
    <n v="0"/>
    <n v="0"/>
    <n v="0.45000000000000007"/>
    <n v="0"/>
    <n v="3.980952380952381"/>
    <m/>
    <x v="1"/>
    <n v="4"/>
    <n v="1"/>
    <n v="1"/>
    <m/>
    <s v="Bronze"/>
  </r>
  <r>
    <x v="80"/>
    <s v="M"/>
    <n v="3"/>
    <n v="15.18"/>
    <d v="1899-12-30T01:07:46"/>
    <d v="1899-12-30T01:07:59"/>
    <d v="1899-12-30T01:07:53"/>
    <n v="45"/>
    <d v="1899-12-30T00:04:28"/>
    <n v="3.6142857142857139"/>
    <n v="4"/>
    <n v="1.5"/>
    <x v="2"/>
    <n v="0.5"/>
    <n v="0.25"/>
    <n v="0.25"/>
    <n v="0"/>
    <n v="0"/>
    <n v="0"/>
    <n v="0"/>
    <n v="3.1821428571428569"/>
    <m/>
    <x v="1"/>
    <n v="5"/>
    <n v="1"/>
    <n v="1"/>
    <m/>
    <s v="Bronze"/>
  </r>
  <r>
    <x v="80"/>
    <s v="M"/>
    <n v="4"/>
    <n v="19.88"/>
    <d v="1899-12-30T01:24:55"/>
    <d v="1899-12-30T01:25:05"/>
    <d v="1899-12-30T01:25:00"/>
    <n v="106"/>
    <d v="1899-12-30T00:04:17"/>
    <n v="4.7333333333333325"/>
    <n v="4"/>
    <n v="2"/>
    <x v="1"/>
    <n v="0.25"/>
    <n v="0.25"/>
    <n v="0.5"/>
    <n v="0"/>
    <n v="0"/>
    <n v="0"/>
    <n v="0"/>
    <n v="3.1833333333333331"/>
    <m/>
    <x v="18"/>
    <n v="4"/>
    <n v="1"/>
    <n v="1"/>
    <m/>
    <s v="Bronze"/>
  </r>
  <r>
    <x v="80"/>
    <s v="M"/>
    <n v="5"/>
    <n v="9.5299999999999994"/>
    <d v="1899-12-30T00:39:34"/>
    <d v="1899-12-30T00:39:52"/>
    <d v="1899-12-30T00:39:43"/>
    <n v="26"/>
    <d v="1899-12-30T00:04:10"/>
    <n v="2.269047619047619"/>
    <n v="4.5"/>
    <n v="1.5"/>
    <x v="0"/>
    <n v="0.25"/>
    <n v="0.5"/>
    <n v="0.25"/>
    <n v="0"/>
    <n v="0"/>
    <n v="0"/>
    <n v="0"/>
    <n v="3.1922619047619047"/>
    <m/>
    <x v="35"/>
    <n v="4"/>
    <n v="1"/>
    <n v="1"/>
    <m/>
    <s v="Bronze"/>
  </r>
  <r>
    <x v="80"/>
    <s v="M"/>
    <n v="6"/>
    <n v="13.03"/>
    <d v="1899-12-30T00:48:34"/>
    <d v="1899-12-30T00:48:44"/>
    <d v="1899-12-30T00:48:39"/>
    <n v="27"/>
    <d v="1899-12-30T00:03:44"/>
    <n v="3.102380952380952"/>
    <n v="5"/>
    <n v="1.5"/>
    <x v="2"/>
    <n v="0.5"/>
    <n v="0.25"/>
    <n v="0.25"/>
    <n v="0"/>
    <n v="0"/>
    <n v="1.4999999999999998"/>
    <n v="0"/>
    <n v="4.6761904761904756"/>
    <m/>
    <x v="1"/>
    <n v="5"/>
    <n v="1"/>
    <n v="1"/>
    <m/>
    <s v="Bronze"/>
  </r>
  <r>
    <x v="62"/>
    <s v="M"/>
    <n v="6"/>
    <n v="11.23"/>
    <d v="1899-12-30T01:00:17"/>
    <d v="1899-12-30T01:00:30"/>
    <d v="1899-12-30T01:00:24"/>
    <n v="19"/>
    <d v="1899-12-30T00:05:23"/>
    <n v="2.6738095238095236"/>
    <n v="2"/>
    <n v="2.5"/>
    <x v="1"/>
    <n v="0.25"/>
    <n v="0.25"/>
    <n v="0.5"/>
    <n v="0"/>
    <n v="0"/>
    <n v="0"/>
    <n v="0"/>
    <n v="2.418452380952381"/>
    <m/>
    <x v="1"/>
    <n v="5"/>
    <n v="1"/>
    <n v="1"/>
    <m/>
    <s v="Silver"/>
  </r>
  <r>
    <x v="5"/>
    <s v="M"/>
    <n v="6"/>
    <n v="15"/>
    <d v="1899-12-30T01:21:17"/>
    <d v="1899-12-30T01:23:59"/>
    <d v="1899-12-30T01:22:38"/>
    <n v="37"/>
    <d v="1899-12-30T00:05:31"/>
    <n v="3.5714285714285712"/>
    <n v="2"/>
    <n v="5"/>
    <x v="1"/>
    <n v="0.25"/>
    <n v="0.25"/>
    <n v="0.5"/>
    <n v="0"/>
    <n v="0"/>
    <n v="0"/>
    <n v="0"/>
    <n v="3.8928571428571428"/>
    <m/>
    <x v="1"/>
    <n v="5"/>
    <n v="1"/>
    <n v="1"/>
    <m/>
    <s v="Silver"/>
  </r>
  <r>
    <x v="2"/>
    <s v="F"/>
    <n v="6"/>
    <n v="21.12"/>
    <d v="1899-12-30T02:59:08"/>
    <d v="1899-12-30T03:02:17"/>
    <d v="1899-12-30T03:00:43"/>
    <n v="1172"/>
    <d v="1899-12-30T00:08:33"/>
    <n v="5"/>
    <n v="0.25"/>
    <n v="4.5"/>
    <x v="2"/>
    <n v="0.5"/>
    <n v="0.25"/>
    <n v="0.25"/>
    <n v="0.78133333333333332"/>
    <n v="0"/>
    <n v="0"/>
    <n v="0"/>
    <n v="4.4688333333333334"/>
    <m/>
    <x v="34"/>
    <n v="5"/>
    <n v="1"/>
    <n v="1"/>
    <m/>
    <s v="Silver"/>
  </r>
  <r>
    <x v="55"/>
    <s v="M"/>
    <n v="6"/>
    <n v="10.15"/>
    <d v="1899-12-30T00:56:36"/>
    <d v="1899-12-30T00:50:42"/>
    <d v="1899-12-30T00:53:39"/>
    <n v="20"/>
    <d v="1899-12-30T00:05:17"/>
    <n v="2.4166666666666665"/>
    <n v="2"/>
    <n v="1.5"/>
    <x v="1"/>
    <n v="0.25"/>
    <n v="0.25"/>
    <n v="0.5"/>
    <n v="0"/>
    <n v="0"/>
    <n v="0"/>
    <n v="0"/>
    <n v="1.8541666666666665"/>
    <m/>
    <x v="1"/>
    <n v="5"/>
    <n v="1"/>
    <n v="1"/>
    <m/>
    <s v="Silver"/>
  </r>
  <r>
    <x v="54"/>
    <s v="M"/>
    <n v="6"/>
    <n v="5"/>
    <d v="1899-12-30T00:19:59"/>
    <d v="1899-12-30T00:20:06"/>
    <d v="1899-12-30T00:20:03"/>
    <n v="0"/>
    <d v="1899-12-30T00:04:00"/>
    <n v="1.1904761904761905"/>
    <n v="5"/>
    <n v="3.75"/>
    <x v="1"/>
    <n v="0.25"/>
    <n v="0.25"/>
    <n v="0.5"/>
    <n v="0"/>
    <n v="0"/>
    <n v="0.15000000000000002"/>
    <n v="0"/>
    <n v="3.5726190476190474"/>
    <m/>
    <x v="1"/>
    <n v="5"/>
    <n v="1"/>
    <n v="1"/>
    <m/>
    <s v="Silver"/>
  </r>
  <r>
    <x v="3"/>
    <s v="M"/>
    <n v="6"/>
    <n v="8.01"/>
    <d v="1899-12-30T00:39:58"/>
    <d v="1899-12-30T00:39:58"/>
    <d v="1899-12-30T00:39:58"/>
    <n v="19"/>
    <d v="1899-12-30T00:04:59"/>
    <n v="1.907142857142857"/>
    <n v="3"/>
    <n v="1"/>
    <x v="2"/>
    <n v="0.5"/>
    <n v="0.25"/>
    <n v="0.25"/>
    <n v="0"/>
    <n v="0"/>
    <n v="0"/>
    <n v="0"/>
    <n v="1.9535714285714285"/>
    <m/>
    <x v="1"/>
    <n v="4"/>
    <n v="1"/>
    <n v="1"/>
    <m/>
    <s v="Silver"/>
  </r>
  <r>
    <x v="67"/>
    <s v="M"/>
    <n v="6"/>
    <n v="25.01"/>
    <d v="1899-12-30T01:57:34"/>
    <d v="1899-12-30T01:58:29"/>
    <d v="1899-12-30T01:58:01"/>
    <n v="78"/>
    <d v="1899-12-30T00:04:43"/>
    <n v="5"/>
    <n v="3.5"/>
    <n v="4.5"/>
    <x v="1"/>
    <n v="0.25"/>
    <n v="0.25"/>
    <n v="0.5"/>
    <n v="0"/>
    <n v="0.2"/>
    <n v="0"/>
    <n v="0"/>
    <n v="4.5750000000000002"/>
    <m/>
    <x v="1"/>
    <n v="4"/>
    <n v="1"/>
    <n v="1"/>
    <m/>
    <s v="Silver"/>
  </r>
  <r>
    <x v="59"/>
    <s v="M"/>
    <n v="6"/>
    <n v="15.02"/>
    <d v="1899-12-30T01:04:49"/>
    <d v="1899-12-30T01:04:49"/>
    <d v="1899-12-30T01:04:49"/>
    <n v="14"/>
    <d v="1899-12-30T00:04:19"/>
    <n v="3.5761904761904759"/>
    <n v="4"/>
    <n v="0.75"/>
    <x v="0"/>
    <n v="0.25"/>
    <n v="0.5"/>
    <n v="0.25"/>
    <n v="0"/>
    <n v="0"/>
    <n v="0"/>
    <n v="0"/>
    <n v="3.081547619047619"/>
    <m/>
    <x v="1"/>
    <n v="5"/>
    <n v="1"/>
    <n v="1"/>
    <m/>
    <s v="Silver"/>
  </r>
  <r>
    <x v="56"/>
    <s v="M"/>
    <n v="6"/>
    <n v="4.01"/>
    <d v="1899-12-30T00:19:26"/>
    <d v="1899-12-30T00:24:50"/>
    <d v="1899-12-30T00:22:08"/>
    <n v="9"/>
    <d v="1899-12-30T00:05:31"/>
    <n v="0.9547619047619047"/>
    <n v="1.75"/>
    <n v="2.75"/>
    <x v="1"/>
    <n v="0.25"/>
    <n v="0.25"/>
    <n v="0.5"/>
    <n v="0"/>
    <n v="0"/>
    <n v="0"/>
    <n v="0"/>
    <n v="2.0511904761904765"/>
    <m/>
    <x v="1"/>
    <n v="5"/>
    <n v="1"/>
    <n v="1"/>
    <m/>
    <s v="Silver"/>
  </r>
  <r>
    <x v="0"/>
    <s v="F"/>
    <n v="6"/>
    <n v="21.28"/>
    <d v="1899-12-30T01:49:06"/>
    <d v="1899-12-30T02:10:38"/>
    <d v="1899-12-30T01:59:52"/>
    <n v="70"/>
    <d v="1899-12-30T00:05:38"/>
    <n v="5"/>
    <n v="2.5"/>
    <n v="2.75"/>
    <x v="2"/>
    <n v="0.5"/>
    <n v="0.25"/>
    <n v="0.25"/>
    <n v="0"/>
    <n v="0"/>
    <n v="0"/>
    <n v="0"/>
    <n v="3.8125"/>
    <m/>
    <x v="36"/>
    <n v="5"/>
    <n v="1"/>
    <n v="1"/>
    <m/>
    <s v="Silver"/>
  </r>
  <r>
    <x v="66"/>
    <s v="M"/>
    <n v="6"/>
    <n v="12.58"/>
    <d v="1899-12-30T01:01:00"/>
    <d v="1899-12-30T01:01:03"/>
    <d v="1899-12-30T01:01:02"/>
    <n v="13"/>
    <d v="1899-12-30T00:04:51"/>
    <n v="2.9952380952380953"/>
    <n v="3"/>
    <n v="2.5"/>
    <x v="0"/>
    <n v="0.25"/>
    <n v="0.5"/>
    <n v="0.25"/>
    <n v="0"/>
    <n v="0"/>
    <n v="0"/>
    <n v="0"/>
    <n v="2.8738095238095238"/>
    <m/>
    <x v="1"/>
    <n v="5"/>
    <n v="1"/>
    <n v="1"/>
    <m/>
    <s v="Silver"/>
  </r>
  <r>
    <x v="58"/>
    <s v="M"/>
    <n v="6"/>
    <n v="3.04"/>
    <d v="1899-12-30T00:18:15"/>
    <d v="1899-12-30T00:18:15"/>
    <d v="1899-12-30T00:18:15"/>
    <n v="18"/>
    <d v="1899-12-30T00:06:00"/>
    <n v="0.72380952380952379"/>
    <n v="1.5"/>
    <n v="2.25"/>
    <x v="1"/>
    <n v="0.25"/>
    <n v="0.25"/>
    <n v="0.5"/>
    <n v="0"/>
    <n v="0"/>
    <n v="0"/>
    <n v="0"/>
    <n v="1.680952380952381"/>
    <m/>
    <x v="1"/>
    <n v="5"/>
    <n v="1"/>
    <n v="1"/>
    <m/>
    <s v="Silver"/>
  </r>
  <r>
    <x v="61"/>
    <s v="F"/>
    <n v="6"/>
    <n v="21.32"/>
    <d v="1899-12-30T03:20:14"/>
    <d v="1899-12-30T03:24:44"/>
    <d v="1899-12-30T03:22:29"/>
    <n v="1207"/>
    <d v="1899-12-30T00:09:30"/>
    <n v="5"/>
    <n v="0"/>
    <n v="4"/>
    <x v="2"/>
    <n v="0.5"/>
    <n v="0.25"/>
    <n v="0.25"/>
    <n v="0.80466666666666664"/>
    <n v="0"/>
    <n v="0"/>
    <n v="0.4"/>
    <n v="4.7046666666666672"/>
    <m/>
    <x v="34"/>
    <n v="5"/>
    <n v="1"/>
    <n v="0"/>
    <m/>
    <s v="Silver"/>
  </r>
  <r>
    <x v="57"/>
    <s v="F"/>
    <n v="6"/>
    <n v="29.55"/>
    <d v="1899-12-30T04:03:00"/>
    <d v="1899-12-30T04:04:24"/>
    <d v="1899-12-30T04:03:42"/>
    <n v="1985"/>
    <d v="1899-12-30T00:08:15"/>
    <n v="5"/>
    <n v="0.25"/>
    <n v="4"/>
    <x v="2"/>
    <n v="0.5"/>
    <n v="0.25"/>
    <n v="0.25"/>
    <n v="1.3233333333333333"/>
    <n v="0.4"/>
    <n v="0"/>
    <n v="0"/>
    <n v="5.2858333333333336"/>
    <m/>
    <x v="34"/>
    <n v="4"/>
    <n v="1"/>
    <n v="1"/>
    <m/>
    <s v="Silver"/>
  </r>
  <r>
    <x v="65"/>
    <s v="M"/>
    <n v="6"/>
    <n v="12.03"/>
    <d v="1899-12-30T01:04:39"/>
    <d v="1899-12-30T01:10:19"/>
    <d v="1899-12-30T01:07:29"/>
    <n v="21"/>
    <d v="1899-12-30T00:05:37"/>
    <n v="2.8642857142857139"/>
    <n v="1.75"/>
    <n v="2.75"/>
    <x v="2"/>
    <n v="0.5"/>
    <n v="0.25"/>
    <n v="0.25"/>
    <n v="0"/>
    <n v="0"/>
    <n v="0"/>
    <n v="0.4"/>
    <n v="2.9571428571428569"/>
    <m/>
    <x v="1"/>
    <n v="5"/>
    <n v="1"/>
    <n v="1"/>
    <m/>
    <s v="Silver"/>
  </r>
  <r>
    <x v="4"/>
    <s v="M"/>
    <n v="6"/>
    <n v="20.92"/>
    <d v="1899-12-30T02:53:51"/>
    <d v="1899-12-30T02:59:49"/>
    <d v="1899-12-30T02:56:50"/>
    <n v="1163"/>
    <d v="1899-12-30T00:08:27"/>
    <n v="4.980952380952381"/>
    <n v="0"/>
    <n v="3.5"/>
    <x v="2"/>
    <n v="0.5"/>
    <n v="0.25"/>
    <n v="0.25"/>
    <n v="0.77533333333333332"/>
    <n v="0"/>
    <n v="0"/>
    <n v="0"/>
    <n v="4.1408095238095237"/>
    <m/>
    <x v="34"/>
    <n v="3"/>
    <n v="1"/>
    <n v="0"/>
    <m/>
    <s v="Silver"/>
  </r>
  <r>
    <x v="1"/>
    <s v="F"/>
    <n v="6"/>
    <n v="11.61"/>
    <d v="1899-12-30T01:38:03"/>
    <d v="1899-12-30T01:38:03"/>
    <d v="1899-12-30T01:38:03"/>
    <n v="764"/>
    <d v="1899-12-30T00:08:27"/>
    <n v="2.9024999999999999"/>
    <n v="0.25"/>
    <n v="1.5"/>
    <x v="2"/>
    <n v="0.5"/>
    <n v="0.25"/>
    <n v="0.25"/>
    <n v="0.5093333333333333"/>
    <n v="0"/>
    <n v="0"/>
    <n v="0"/>
    <n v="2.3980833333333331"/>
    <m/>
    <x v="34"/>
    <n v="5"/>
    <n v="1"/>
    <n v="1"/>
    <m/>
    <s v="Silver"/>
  </r>
  <r>
    <x v="63"/>
    <s v="F"/>
    <n v="6"/>
    <n v="13.52"/>
    <d v="1899-12-30T01:13:24"/>
    <d v="1899-12-30T01:14:12"/>
    <d v="1899-12-30T01:13:48"/>
    <n v="30"/>
    <d v="1899-12-30T00:05:28"/>
    <n v="3.38"/>
    <n v="3"/>
    <n v="2"/>
    <x v="2"/>
    <n v="0.5"/>
    <n v="0.25"/>
    <n v="0.25"/>
    <n v="0"/>
    <n v="0"/>
    <n v="0"/>
    <n v="0"/>
    <n v="2.94"/>
    <m/>
    <x v="1"/>
    <n v="3"/>
    <n v="1"/>
    <n v="1"/>
    <m/>
    <s v="Silver"/>
  </r>
  <r>
    <x v="60"/>
    <s v="M"/>
    <n v="6"/>
    <n v="21.16"/>
    <d v="1899-12-30T02:46:48"/>
    <d v="1899-12-30T02:48:38"/>
    <d v="1899-12-30T02:47:43"/>
    <n v="1230"/>
    <d v="1899-12-30T00:07:56"/>
    <n v="5"/>
    <n v="0.25"/>
    <n v="4"/>
    <x v="2"/>
    <n v="0.5"/>
    <n v="0.25"/>
    <n v="0.25"/>
    <n v="0.82"/>
    <n v="0"/>
    <n v="0"/>
    <n v="0"/>
    <n v="4.3825000000000003"/>
    <m/>
    <x v="34"/>
    <n v="5"/>
    <n v="1"/>
    <n v="1"/>
    <m/>
    <s v="Silver"/>
  </r>
  <r>
    <x v="34"/>
    <s v="M"/>
    <n v="6"/>
    <n v="29.76"/>
    <d v="1899-12-30T03:47:34"/>
    <d v="1899-12-30T03:52:50"/>
    <d v="1899-12-30T03:50:12"/>
    <n v="1894"/>
    <d v="1899-12-30T00:07:44"/>
    <n v="5"/>
    <n v="0.25"/>
    <n v="3.75"/>
    <x v="2"/>
    <n v="0.5"/>
    <n v="0.25"/>
    <n v="0.25"/>
    <n v="1.2626666666666666"/>
    <n v="0.4"/>
    <n v="0"/>
    <n v="0"/>
    <n v="5.1626666666666665"/>
    <m/>
    <x v="34"/>
    <n v="5"/>
    <n v="1"/>
    <n v="1"/>
    <m/>
    <s v="Gold"/>
  </r>
  <r>
    <x v="35"/>
    <s v="M"/>
    <n v="6"/>
    <n v="21.28"/>
    <d v="1899-12-30T02:09:49"/>
    <d v="1899-12-30T02:10:09"/>
    <d v="1899-12-30T02:09:59"/>
    <n v="1185"/>
    <d v="1899-12-30T00:06:06"/>
    <n v="5"/>
    <n v="1.25"/>
    <n v="4.5"/>
    <x v="2"/>
    <n v="0.5"/>
    <n v="0.25"/>
    <n v="0.25"/>
    <n v="0.79"/>
    <n v="0"/>
    <n v="0"/>
    <n v="0"/>
    <n v="4.7275"/>
    <m/>
    <x v="34"/>
    <n v="5"/>
    <n v="1"/>
    <n v="1"/>
    <m/>
    <s v="Gold"/>
  </r>
  <r>
    <x v="36"/>
    <s v="F"/>
    <n v="6"/>
    <n v="20.92"/>
    <d v="1899-12-30T02:29:42"/>
    <d v="1899-12-30T02:30:52"/>
    <d v="1899-12-30T02:30:17"/>
    <n v="1161"/>
    <d v="1899-12-30T00:07:11"/>
    <n v="5"/>
    <n v="0.75"/>
    <n v="5"/>
    <x v="2"/>
    <n v="0.5"/>
    <n v="0.25"/>
    <n v="0.25"/>
    <n v="0.77400000000000002"/>
    <n v="0"/>
    <n v="0"/>
    <n v="0"/>
    <n v="4.7115"/>
    <m/>
    <x v="34"/>
    <n v="5"/>
    <n v="1"/>
    <n v="1"/>
    <m/>
    <s v="Gold"/>
  </r>
  <r>
    <x v="37"/>
    <s v="M"/>
    <n v="6"/>
    <n v="29.68"/>
    <d v="1899-12-30T04:19:06"/>
    <d v="1899-12-30T04:23:42"/>
    <d v="1899-12-30T04:21:24"/>
    <n v="1913"/>
    <d v="1899-12-30T00:08:48"/>
    <n v="5"/>
    <n v="0"/>
    <n v="4.5"/>
    <x v="1"/>
    <n v="0.25"/>
    <n v="0.25"/>
    <n v="0.5"/>
    <n v="1.2753333333333334"/>
    <n v="0.4"/>
    <n v="0"/>
    <n v="0"/>
    <n v="5.1753333333333336"/>
    <m/>
    <x v="34"/>
    <n v="5"/>
    <n v="1"/>
    <n v="0"/>
    <m/>
    <s v="Gold"/>
  </r>
  <r>
    <x v="38"/>
    <s v="M"/>
    <n v="6"/>
    <n v="14.02"/>
    <d v="1899-12-30T00:53:40"/>
    <d v="1899-12-30T00:59:26"/>
    <d v="1899-12-30T00:56:33"/>
    <n v="16"/>
    <d v="1899-12-30T00:04:02"/>
    <n v="3.3380952380952378"/>
    <n v="4.5"/>
    <n v="2"/>
    <x v="0"/>
    <n v="0.25"/>
    <n v="0.5"/>
    <n v="0.25"/>
    <n v="0"/>
    <n v="0"/>
    <n v="0"/>
    <n v="0"/>
    <n v="3.5845238095238097"/>
    <m/>
    <x v="1"/>
    <n v="5"/>
    <n v="1"/>
    <n v="1"/>
    <m/>
    <s v="Gold"/>
  </r>
  <r>
    <x v="39"/>
    <s v="F"/>
    <n v="6"/>
    <n v="21.18"/>
    <d v="1899-12-30T02:27:19"/>
    <d v="1899-12-30T02:27:26"/>
    <d v="1899-12-30T02:27:22"/>
    <n v="1201"/>
    <d v="1899-12-30T00:06:57"/>
    <n v="5"/>
    <n v="1"/>
    <n v="5"/>
    <x v="2"/>
    <n v="0.5"/>
    <n v="0.25"/>
    <n v="0.25"/>
    <n v="0.80066666666666664"/>
    <n v="0"/>
    <n v="0"/>
    <n v="0"/>
    <n v="4.8006666666666664"/>
    <m/>
    <x v="34"/>
    <n v="5"/>
    <n v="1"/>
    <n v="1"/>
    <m/>
    <s v="Gold"/>
  </r>
  <r>
    <x v="40"/>
    <s v="M"/>
    <n v="6"/>
    <n v="21.3"/>
    <d v="1899-12-30T01:56:34"/>
    <d v="1899-12-30T01:57:06"/>
    <d v="1899-12-30T01:56:50"/>
    <n v="75"/>
    <d v="1899-12-30T00:05:29"/>
    <n v="5"/>
    <n v="2"/>
    <n v="2"/>
    <x v="2"/>
    <n v="0.5"/>
    <n v="0.25"/>
    <n v="0.25"/>
    <n v="0"/>
    <n v="0"/>
    <n v="0"/>
    <n v="0.7"/>
    <n v="4.2"/>
    <m/>
    <x v="1"/>
    <n v="5"/>
    <n v="1"/>
    <n v="1"/>
    <m/>
    <s v="Gold"/>
  </r>
  <r>
    <x v="41"/>
    <s v="M"/>
    <n v="6"/>
    <n v="29.7"/>
    <d v="1899-12-30T03:48:47"/>
    <d v="1899-12-30T03:52:15"/>
    <d v="1899-12-30T03:50:31"/>
    <n v="1985"/>
    <d v="1899-12-30T00:07:46"/>
    <n v="5"/>
    <n v="0.25"/>
    <n v="3.5"/>
    <x v="1"/>
    <n v="0.25"/>
    <n v="0.25"/>
    <n v="0.5"/>
    <n v="1.3233333333333333"/>
    <n v="0.4"/>
    <n v="0"/>
    <n v="0"/>
    <n v="4.7858333333333336"/>
    <m/>
    <x v="34"/>
    <n v="5"/>
    <n v="1"/>
    <n v="1"/>
    <m/>
    <s v="Gold"/>
  </r>
  <r>
    <x v="42"/>
    <s v="M"/>
    <n v="6"/>
    <n v="7.07"/>
    <d v="1899-12-30T00:42:41"/>
    <d v="1899-12-30T00:44:46"/>
    <d v="1899-12-30T00:43:44"/>
    <n v="379"/>
    <d v="1899-12-30T00:06:11"/>
    <n v="1.6833333333333333"/>
    <n v="1.25"/>
    <n v="1.5"/>
    <x v="2"/>
    <n v="0.5"/>
    <n v="0.25"/>
    <n v="0.25"/>
    <n v="0.25266666666666665"/>
    <n v="0"/>
    <n v="0"/>
    <n v="0"/>
    <n v="1.7818333333333334"/>
    <m/>
    <x v="1"/>
    <n v="5"/>
    <n v="1"/>
    <n v="1"/>
    <m/>
    <s v="Gold"/>
  </r>
  <r>
    <x v="43"/>
    <s v="F"/>
    <n v="6"/>
    <n v="7.13"/>
    <d v="1899-12-30T00:37:17"/>
    <d v="1899-12-30T00:37:17"/>
    <d v="1899-12-30T00:37:17"/>
    <n v="11"/>
    <d v="1899-12-30T00:05:14"/>
    <n v="1.7825"/>
    <n v="3.5"/>
    <n v="3"/>
    <x v="0"/>
    <n v="0.25"/>
    <n v="0.5"/>
    <n v="0.25"/>
    <n v="0"/>
    <n v="0"/>
    <n v="0"/>
    <n v="0"/>
    <n v="2.9456250000000002"/>
    <m/>
    <x v="1"/>
    <n v="5"/>
    <n v="1"/>
    <n v="1"/>
    <m/>
    <s v="Gold"/>
  </r>
  <r>
    <x v="44"/>
    <s v="M"/>
    <n v="6"/>
    <n v="34.880000000000003"/>
    <d v="1899-12-30T02:40:03"/>
    <d v="1899-12-30T02:43:41"/>
    <d v="1899-12-30T02:41:52"/>
    <n v="45"/>
    <d v="1899-12-30T00:04:38"/>
    <n v="5"/>
    <n v="3.5"/>
    <n v="2.5"/>
    <x v="2"/>
    <n v="0.5"/>
    <n v="0.25"/>
    <n v="0.25"/>
    <n v="0"/>
    <n v="0.6"/>
    <n v="0"/>
    <n v="0"/>
    <n v="4.5999999999999996"/>
    <m/>
    <x v="1"/>
    <n v="5"/>
    <n v="1"/>
    <n v="1"/>
    <m/>
    <s v="Gold"/>
  </r>
  <r>
    <x v="45"/>
    <s v="F"/>
    <n v="6"/>
    <n v="21.24"/>
    <d v="1899-12-30T03:09:05"/>
    <d v="1899-12-30T03:18:23"/>
    <d v="1899-12-30T03:13:44"/>
    <n v="1209"/>
    <d v="1899-12-30T00:09:07"/>
    <n v="5"/>
    <n v="0"/>
    <n v="3.5"/>
    <x v="1"/>
    <n v="0.25"/>
    <n v="0.25"/>
    <n v="0.5"/>
    <n v="0.80600000000000005"/>
    <n v="0"/>
    <n v="0"/>
    <n v="0"/>
    <n v="3.806"/>
    <m/>
    <x v="34"/>
    <n v="5"/>
    <n v="1"/>
    <n v="0"/>
    <m/>
    <s v="Gold"/>
  </r>
  <r>
    <x v="46"/>
    <s v="M"/>
    <n v="6"/>
    <n v="30.01"/>
    <d v="1899-12-30T04:35:46"/>
    <d v="1899-12-30T04:53:25"/>
    <d v="1899-12-30T04:44:35"/>
    <n v="1977"/>
    <d v="1899-12-30T00:09:29"/>
    <n v="5"/>
    <n v="0"/>
    <n v="4.75"/>
    <x v="1"/>
    <n v="0.25"/>
    <n v="0.25"/>
    <n v="0.5"/>
    <n v="1.3180000000000001"/>
    <n v="0.4"/>
    <n v="0"/>
    <n v="0"/>
    <n v="5.343"/>
    <m/>
    <x v="34"/>
    <n v="5"/>
    <n v="1"/>
    <n v="0"/>
    <m/>
    <s v="Gold"/>
  </r>
  <r>
    <x v="47"/>
    <s v="M"/>
    <n v="6"/>
    <n v="11.82"/>
    <d v="1899-12-30T01:50:03"/>
    <d v="1899-12-30T01:50:13"/>
    <d v="1899-12-30T01:50:08"/>
    <n v="757"/>
    <d v="1899-12-30T00:09:19"/>
    <n v="2.8142857142857141"/>
    <n v="0"/>
    <n v="5"/>
    <x v="1"/>
    <n v="0.25"/>
    <n v="0.25"/>
    <n v="0.5"/>
    <n v="0.50466666666666671"/>
    <n v="0"/>
    <n v="0"/>
    <n v="0"/>
    <n v="3.7082380952380949"/>
    <m/>
    <x v="34"/>
    <n v="5"/>
    <n v="1"/>
    <n v="0"/>
    <m/>
    <s v="Gold"/>
  </r>
  <r>
    <x v="48"/>
    <s v="M"/>
    <n v="6"/>
    <n v="11.53"/>
    <d v="1899-12-30T01:22:56"/>
    <d v="1899-12-30T01:22:56"/>
    <d v="1899-12-30T01:22:56"/>
    <n v="764"/>
    <d v="1899-12-30T00:07:12"/>
    <n v="2.7452380952380948"/>
    <n v="0.25"/>
    <n v="4.25"/>
    <x v="1"/>
    <n v="0.25"/>
    <n v="0.25"/>
    <n v="0.5"/>
    <n v="0.5093333333333333"/>
    <n v="0"/>
    <n v="0"/>
    <n v="0"/>
    <n v="3.383142857142857"/>
    <m/>
    <x v="34"/>
    <n v="4"/>
    <n v="1"/>
    <n v="1"/>
    <m/>
    <s v="Gold"/>
  </r>
  <r>
    <x v="49"/>
    <s v="M"/>
    <n v="6"/>
    <n v="29.67"/>
    <d v="1899-12-30T03:46:19"/>
    <d v="1899-12-30T03:49:06"/>
    <d v="1899-12-30T03:47:43"/>
    <n v="1923"/>
    <d v="1899-12-30T00:07:40"/>
    <n v="5"/>
    <n v="0.25"/>
    <n v="3.25"/>
    <x v="2"/>
    <n v="0.5"/>
    <n v="0.25"/>
    <n v="0.25"/>
    <n v="1.282"/>
    <n v="0.4"/>
    <n v="0"/>
    <n v="0"/>
    <n v="5.0570000000000004"/>
    <m/>
    <x v="34"/>
    <n v="5"/>
    <n v="1"/>
    <n v="1"/>
    <m/>
    <s v="Gold"/>
  </r>
  <r>
    <x v="50"/>
    <s v="M"/>
    <n v="6"/>
    <n v="31.18"/>
    <d v="1899-12-30T05:47:29"/>
    <d v="1899-12-30T06:05:38"/>
    <d v="1899-12-30T05:56:33"/>
    <n v="1448"/>
    <d v="1899-12-30T00:11:26"/>
    <n v="5"/>
    <n v="0"/>
    <n v="2.5"/>
    <x v="0"/>
    <n v="0.25"/>
    <n v="0.5"/>
    <n v="0.25"/>
    <n v="0"/>
    <n v="0.5"/>
    <n v="0"/>
    <n v="0.4"/>
    <n v="2.7749999999999999"/>
    <m/>
    <x v="1"/>
    <n v="5"/>
    <n v="1"/>
    <n v="0"/>
    <m/>
    <s v="Gold"/>
  </r>
  <r>
    <x v="51"/>
    <s v="M"/>
    <n v="6"/>
    <n v="53.47"/>
    <d v="1899-12-30T04:53:46"/>
    <d v="1899-12-30T08:08:59"/>
    <d v="1899-12-30T06:31:23"/>
    <n v="233"/>
    <d v="1899-12-30T00:07:19"/>
    <n v="5"/>
    <n v="0.25"/>
    <n v="1.25"/>
    <x v="2"/>
    <n v="0.5"/>
    <n v="0.25"/>
    <n v="0.25"/>
    <n v="0"/>
    <n v="1.6"/>
    <n v="0"/>
    <n v="0"/>
    <n v="4.4749999999999996"/>
    <m/>
    <x v="37"/>
    <n v="5"/>
    <n v="1"/>
    <n v="1"/>
    <m/>
    <s v="Gold"/>
  </r>
  <r>
    <x v="52"/>
    <s v="M"/>
    <n v="6"/>
    <n v="6.45"/>
    <d v="1899-12-30T00:36:04"/>
    <d v="1899-12-30T00:36:04"/>
    <d v="1899-12-30T00:36:04"/>
    <n v="9"/>
    <d v="1899-12-30T00:05:36"/>
    <n v="1.5357142857142856"/>
    <n v="1.75"/>
    <n v="2.25"/>
    <x v="1"/>
    <n v="0.25"/>
    <n v="0.25"/>
    <n v="0.5"/>
    <n v="0"/>
    <n v="0"/>
    <n v="0"/>
    <n v="0"/>
    <n v="1.9464285714285714"/>
    <m/>
    <x v="1"/>
    <n v="5"/>
    <n v="1"/>
    <n v="1"/>
    <m/>
    <s v="Gold"/>
  </r>
  <r>
    <x v="53"/>
    <s v="M"/>
    <n v="6"/>
    <n v="29.81"/>
    <d v="1899-12-30T05:26:51"/>
    <d v="1899-12-30T05:27:02"/>
    <d v="1899-12-30T05:26:57"/>
    <n v="1941"/>
    <d v="1899-12-30T00:10:58"/>
    <n v="5"/>
    <n v="0"/>
    <n v="5"/>
    <x v="2"/>
    <n v="0.5"/>
    <n v="0.25"/>
    <n v="0.25"/>
    <n v="1.294"/>
    <n v="0.4"/>
    <n v="0"/>
    <n v="0"/>
    <n v="5.4440000000000008"/>
    <m/>
    <x v="34"/>
    <n v="3"/>
    <n v="1"/>
    <n v="0"/>
    <m/>
    <s v="Gold"/>
  </r>
  <r>
    <x v="19"/>
    <s v="M"/>
    <n v="7"/>
    <n v="16.12"/>
    <d v="1899-12-30T01:08:04"/>
    <d v="1899-12-30T01:08:19"/>
    <d v="1899-12-30T01:08:12"/>
    <n v="17"/>
    <d v="1899-12-30T00:04:14"/>
    <n v="3.8380952380952382"/>
    <n v="4.5"/>
    <n v="1.5"/>
    <x v="2"/>
    <n v="0.5"/>
    <n v="0.25"/>
    <n v="0.25"/>
    <n v="0"/>
    <n v="0"/>
    <n v="0"/>
    <n v="0"/>
    <n v="3.4190476190476193"/>
    <m/>
    <x v="1"/>
    <n v="5"/>
    <n v="1"/>
    <n v="1"/>
    <m/>
    <s v="Bronze"/>
  </r>
  <r>
    <x v="28"/>
    <s v="M"/>
    <n v="7"/>
    <n v="16.010000000000002"/>
    <d v="1899-12-30T01:17:21"/>
    <d v="1899-12-30T01:17:25"/>
    <d v="1899-12-30T01:17:23"/>
    <n v="256"/>
    <d v="1899-12-30T00:04:50"/>
    <n v="3.8119047619047621"/>
    <n v="3"/>
    <n v="2.5"/>
    <x v="2"/>
    <n v="0.5"/>
    <n v="0.25"/>
    <n v="0.25"/>
    <n v="0.17066666666666666"/>
    <n v="0"/>
    <n v="0"/>
    <n v="0"/>
    <n v="3.4516190476190474"/>
    <m/>
    <x v="1"/>
    <n v="5"/>
    <n v="1"/>
    <n v="1"/>
    <m/>
    <s v="Bronze"/>
  </r>
  <r>
    <x v="23"/>
    <s v="M"/>
    <n v="7"/>
    <n v="3.01"/>
    <d v="1899-12-30T00:11:58"/>
    <d v="1899-12-30T00:11:58"/>
    <d v="1899-12-30T00:11:58"/>
    <n v="1"/>
    <d v="1899-12-30T00:03:59"/>
    <n v="0.71666666666666656"/>
    <n v="5"/>
    <n v="1.5"/>
    <x v="0"/>
    <n v="0.25"/>
    <n v="0.5"/>
    <n v="0.25"/>
    <n v="0"/>
    <n v="0"/>
    <n v="0.15000000000000002"/>
    <n v="0"/>
    <n v="3.2041666666666666"/>
    <m/>
    <x v="1"/>
    <n v="4"/>
    <n v="1"/>
    <n v="1"/>
    <m/>
    <s v="Bronze"/>
  </r>
  <r>
    <x v="18"/>
    <s v="M"/>
    <n v="7"/>
    <n v="21.01"/>
    <d v="1899-12-30T01:44:08"/>
    <d v="1899-12-30T01:44:08"/>
    <d v="1899-12-30T01:44:08"/>
    <n v="44"/>
    <d v="1899-12-30T00:04:57"/>
    <n v="5"/>
    <n v="3"/>
    <n v="3.5"/>
    <x v="2"/>
    <n v="0.5"/>
    <n v="0.25"/>
    <n v="0.25"/>
    <n v="0"/>
    <n v="0"/>
    <n v="0"/>
    <n v="0"/>
    <n v="4.125"/>
    <m/>
    <x v="1"/>
    <n v="5"/>
    <n v="1"/>
    <n v="1"/>
    <m/>
    <s v="Bronze"/>
  </r>
  <r>
    <x v="25"/>
    <s v="M"/>
    <n v="7"/>
    <n v="16.02"/>
    <d v="1899-12-30T01:42:41"/>
    <d v="1899-12-30T02:01:12"/>
    <d v="1899-12-30T01:51:56"/>
    <n v="415"/>
    <d v="1899-12-30T00:06:59"/>
    <n v="3.8142857142857141"/>
    <n v="0.5"/>
    <n v="2.5"/>
    <x v="1"/>
    <n v="0.25"/>
    <n v="0.25"/>
    <n v="0.5"/>
    <n v="0.27666666666666667"/>
    <n v="0"/>
    <n v="0"/>
    <n v="0"/>
    <n v="2.6052380952380951"/>
    <m/>
    <x v="1"/>
    <n v="5"/>
    <n v="1"/>
    <n v="1"/>
    <m/>
    <s v="Bronze"/>
  </r>
  <r>
    <x v="17"/>
    <s v="M"/>
    <n v="7"/>
    <n v="10.15"/>
    <d v="1899-12-30T00:53:45"/>
    <d v="1899-12-30T00:58:47"/>
    <d v="1899-12-30T00:56:16"/>
    <n v="7"/>
    <d v="1899-12-30T00:05:33"/>
    <n v="2.4166666666666665"/>
    <n v="1.75"/>
    <n v="1.5"/>
    <x v="1"/>
    <n v="0.25"/>
    <n v="0.25"/>
    <n v="0.5"/>
    <n v="0"/>
    <n v="0"/>
    <n v="0"/>
    <n v="0"/>
    <n v="1.7916666666666665"/>
    <m/>
    <x v="1"/>
    <n v="5"/>
    <n v="1"/>
    <n v="1"/>
    <m/>
    <s v="Bronze"/>
  </r>
  <r>
    <x v="20"/>
    <s v="M"/>
    <n v="7"/>
    <n v="18"/>
    <d v="1899-12-30T02:00:02"/>
    <d v="1899-12-30T02:21:08"/>
    <d v="1899-12-30T02:10:35"/>
    <n v="704"/>
    <d v="1899-12-30T00:07:15"/>
    <n v="4.2857142857142856"/>
    <n v="0.25"/>
    <n v="3.5"/>
    <x v="1"/>
    <n v="0.25"/>
    <n v="0.25"/>
    <n v="0.5"/>
    <n v="0.46933333333333332"/>
    <n v="0"/>
    <n v="0"/>
    <n v="0"/>
    <n v="3.3532619047619043"/>
    <m/>
    <x v="1"/>
    <n v="5"/>
    <n v="1"/>
    <n v="1"/>
    <m/>
    <s v="Bronze"/>
  </r>
  <r>
    <x v="33"/>
    <s v="F"/>
    <n v="7"/>
    <n v="3.5"/>
    <d v="1899-12-30T00:22:36"/>
    <d v="1899-12-30T00:30:52"/>
    <d v="1899-12-30T00:26:44"/>
    <n v="6"/>
    <d v="1899-12-30T00:07:38"/>
    <n v="0.875"/>
    <n v="0.25"/>
    <n v="4"/>
    <x v="1"/>
    <n v="0.25"/>
    <n v="0.25"/>
    <n v="0.5"/>
    <n v="0"/>
    <n v="0"/>
    <n v="0"/>
    <n v="0.4"/>
    <n v="2.6812499999999999"/>
    <m/>
    <x v="1"/>
    <n v="5"/>
    <n v="1"/>
    <n v="1"/>
    <m/>
    <s v="Bronze"/>
  </r>
  <r>
    <x v="24"/>
    <s v="M"/>
    <n v="7"/>
    <n v="21.31"/>
    <d v="1899-12-30T01:51:05"/>
    <d v="1899-12-30T01:53:20"/>
    <d v="1899-12-30T01:52:13"/>
    <n v="156"/>
    <d v="1899-12-30T00:05:16"/>
    <n v="5"/>
    <n v="2.5"/>
    <n v="3.25"/>
    <x v="2"/>
    <n v="0.5"/>
    <n v="0.25"/>
    <n v="0.25"/>
    <n v="0"/>
    <n v="0"/>
    <n v="0"/>
    <n v="0"/>
    <n v="3.9375"/>
    <m/>
    <x v="1"/>
    <n v="5"/>
    <n v="1"/>
    <n v="1"/>
    <m/>
    <s v="Bronze"/>
  </r>
  <r>
    <x v="80"/>
    <s v="M"/>
    <n v="7"/>
    <n v="21.02"/>
    <d v="1899-12-30T01:34:28"/>
    <d v="1899-12-30T01:34:28"/>
    <d v="1899-12-30T01:34:28"/>
    <n v="131"/>
    <d v="1899-12-30T00:04:30"/>
    <n v="5"/>
    <n v="4"/>
    <n v="1.75"/>
    <x v="1"/>
    <n v="0.25"/>
    <n v="0.25"/>
    <n v="0.5"/>
    <n v="0"/>
    <n v="0"/>
    <n v="0"/>
    <n v="0"/>
    <n v="3.125"/>
    <m/>
    <x v="1"/>
    <n v="4"/>
    <n v="1"/>
    <n v="1"/>
    <m/>
    <s v="Bronze"/>
  </r>
  <r>
    <x v="11"/>
    <s v="M"/>
    <n v="7"/>
    <n v="12.36"/>
    <d v="1899-12-30T00:59:29"/>
    <d v="1899-12-30T01:01:23"/>
    <d v="1899-12-30T01:00:26"/>
    <n v="28"/>
    <d v="1899-12-30T00:04:53"/>
    <n v="2.9428571428571426"/>
    <n v="3"/>
    <n v="4"/>
    <x v="1"/>
    <n v="0.25"/>
    <n v="0.25"/>
    <n v="0.5"/>
    <n v="0"/>
    <n v="0"/>
    <n v="0"/>
    <n v="0"/>
    <n v="3.4857142857142858"/>
    <m/>
    <x v="1"/>
    <n v="5"/>
    <n v="1"/>
    <n v="1"/>
    <m/>
    <s v="Bronze"/>
  </r>
  <r>
    <x v="69"/>
    <s v="M"/>
    <n v="7"/>
    <n v="20.010000000000002"/>
    <d v="1899-12-30T01:48:20"/>
    <d v="1899-12-30T01:50:32"/>
    <d v="1899-12-30T01:49:26"/>
    <n v="222"/>
    <d v="1899-12-30T00:05:28"/>
    <n v="4.7642857142857142"/>
    <n v="2"/>
    <n v="2"/>
    <x v="1"/>
    <n v="0.25"/>
    <n v="0.25"/>
    <n v="0.5"/>
    <n v="0.14799999999999999"/>
    <n v="0"/>
    <n v="0"/>
    <n v="0"/>
    <n v="2.8390714285714287"/>
    <m/>
    <x v="1"/>
    <n v="4"/>
    <n v="1"/>
    <n v="1"/>
    <m/>
    <s v="Bronze"/>
  </r>
  <r>
    <x v="32"/>
    <s v="M"/>
    <n v="7"/>
    <n v="10.25"/>
    <d v="1899-12-30T00:58:42"/>
    <d v="1899-12-30T00:58:44"/>
    <d v="1899-12-30T00:58:43"/>
    <n v="10"/>
    <d v="1899-12-30T00:05:44"/>
    <n v="2.4404761904761902"/>
    <n v="1.75"/>
    <n v="3.75"/>
    <x v="1"/>
    <n v="0.25"/>
    <n v="0.25"/>
    <n v="0.5"/>
    <n v="0"/>
    <n v="0"/>
    <n v="0"/>
    <n v="0"/>
    <n v="2.9226190476190474"/>
    <m/>
    <x v="1"/>
    <n v="5"/>
    <n v="1"/>
    <n v="1"/>
    <m/>
    <s v="Bronze"/>
  </r>
  <r>
    <x v="13"/>
    <s v="M"/>
    <n v="7"/>
    <n v="12.39"/>
    <d v="1899-12-30T01:06:10"/>
    <d v="1899-12-30T01:06:19"/>
    <d v="1899-12-30T01:06:15"/>
    <n v="6"/>
    <d v="1899-12-30T00:05:21"/>
    <n v="2.95"/>
    <n v="2"/>
    <n v="2"/>
    <x v="0"/>
    <n v="0.25"/>
    <n v="0.5"/>
    <n v="0.25"/>
    <n v="0"/>
    <n v="0"/>
    <n v="0"/>
    <n v="0.4"/>
    <n v="2.6374999999999997"/>
    <m/>
    <x v="1"/>
    <n v="5"/>
    <n v="1"/>
    <n v="1"/>
    <m/>
    <s v="Bronze"/>
  </r>
  <r>
    <x v="22"/>
    <s v="M"/>
    <n v="7"/>
    <n v="5.24"/>
    <d v="1899-12-30T00:23:34"/>
    <d v="1899-12-30T00:23:34"/>
    <d v="1899-12-30T00:23:34"/>
    <n v="23"/>
    <d v="1899-12-30T00:04:30"/>
    <n v="1.2476190476190476"/>
    <n v="4"/>
    <n v="0"/>
    <x v="0"/>
    <n v="0.25"/>
    <n v="0.5"/>
    <n v="0.25"/>
    <n v="0"/>
    <n v="0"/>
    <n v="0"/>
    <n v="0"/>
    <n v="2.3119047619047617"/>
    <m/>
    <x v="1"/>
    <n v="5"/>
    <n v="1"/>
    <n v="1"/>
    <m/>
    <s v="Bronze"/>
  </r>
  <r>
    <x v="31"/>
    <s v="F"/>
    <n v="7"/>
    <n v="5.0599999999999996"/>
    <d v="1899-12-30T00:31:13"/>
    <d v="1899-12-30T00:31:14"/>
    <d v="1899-12-30T00:31:13"/>
    <n v="9"/>
    <d v="1899-12-30T00:06:10"/>
    <n v="1.2649999999999999"/>
    <n v="1.75"/>
    <n v="3.75"/>
    <x v="1"/>
    <n v="0.25"/>
    <n v="0.25"/>
    <n v="0.5"/>
    <n v="0"/>
    <n v="0"/>
    <n v="0"/>
    <n v="0"/>
    <n v="2.6287500000000001"/>
    <m/>
    <x v="38"/>
    <n v="5"/>
    <n v="1"/>
    <n v="1"/>
    <m/>
    <s v="Bronze"/>
  </r>
  <r>
    <x v="27"/>
    <s v="F"/>
    <n v="7"/>
    <n v="8.23"/>
    <d v="1899-12-30T00:59:06"/>
    <d v="1899-12-30T01:00:27"/>
    <d v="1899-12-30T00:59:47"/>
    <n v="30"/>
    <d v="1899-12-30T00:07:16"/>
    <n v="2.0575000000000001"/>
    <n v="0.75"/>
    <n v="3"/>
    <x v="1"/>
    <n v="0.25"/>
    <n v="0.25"/>
    <n v="0.5"/>
    <n v="0"/>
    <n v="0"/>
    <n v="0"/>
    <n v="0"/>
    <n v="2.2018750000000002"/>
    <m/>
    <x v="1"/>
    <n v="4"/>
    <n v="1"/>
    <n v="1"/>
    <m/>
    <s v="Bronze"/>
  </r>
  <r>
    <x v="30"/>
    <s v="M"/>
    <n v="7"/>
    <n v="18.010000000000002"/>
    <d v="1899-12-30T01:44:31"/>
    <d v="1899-12-30T01:50:52"/>
    <d v="1899-12-30T01:47:41"/>
    <n v="337"/>
    <d v="1899-12-30T00:05:59"/>
    <n v="4.288095238095238"/>
    <n v="1.5"/>
    <n v="2.5"/>
    <x v="1"/>
    <n v="0.25"/>
    <n v="0.25"/>
    <n v="0.5"/>
    <n v="0.22466666666666665"/>
    <n v="0"/>
    <n v="0"/>
    <n v="0"/>
    <n v="2.9216904761904763"/>
    <m/>
    <x v="1"/>
    <n v="2"/>
    <n v="1"/>
    <n v="1"/>
    <m/>
    <s v="Bronze"/>
  </r>
  <r>
    <x v="21"/>
    <s v="M"/>
    <n v="7"/>
    <n v="6"/>
    <d v="1899-12-30T00:30:06"/>
    <d v="1899-12-30T00:30:39"/>
    <d v="1899-12-30T00:30:22"/>
    <n v="23"/>
    <d v="1899-12-30T00:05:04"/>
    <n v="1.4285714285714286"/>
    <n v="2.5"/>
    <n v="3"/>
    <x v="0"/>
    <n v="0.25"/>
    <n v="0.5"/>
    <n v="0.25"/>
    <n v="0"/>
    <n v="0"/>
    <n v="0"/>
    <n v="0"/>
    <n v="2.3571428571428572"/>
    <m/>
    <x v="1"/>
    <n v="5"/>
    <n v="1"/>
    <n v="1"/>
    <m/>
    <s v="Bronze"/>
  </r>
  <r>
    <x v="10"/>
    <s v="F"/>
    <n v="7"/>
    <n v="6.01"/>
    <d v="1899-12-30T00:35:37"/>
    <d v="1899-12-30T00:36:29"/>
    <d v="1899-12-30T00:36:03"/>
    <n v="20"/>
    <d v="1899-12-30T00:06:00"/>
    <n v="1.5024999999999999"/>
    <n v="2"/>
    <n v="4.5"/>
    <x v="1"/>
    <n v="0.25"/>
    <n v="0.25"/>
    <n v="0.5"/>
    <n v="0"/>
    <n v="0"/>
    <n v="0"/>
    <n v="0"/>
    <n v="3.1256249999999999"/>
    <m/>
    <x v="1"/>
    <n v="4"/>
    <n v="1"/>
    <n v="1"/>
    <m/>
    <s v="Bronze"/>
  </r>
  <r>
    <x v="8"/>
    <s v="F"/>
    <n v="7"/>
    <n v="12.37"/>
    <d v="1899-12-30T01:53:02"/>
    <d v="1899-12-30T02:53:35"/>
    <d v="1899-12-30T02:23:18"/>
    <n v="437"/>
    <d v="1899-12-30T00:11:35"/>
    <n v="3.0924999999999998"/>
    <n v="0"/>
    <n v="1.5"/>
    <x v="1"/>
    <n v="0.25"/>
    <n v="0.25"/>
    <n v="0.5"/>
    <n v="0"/>
    <n v="0"/>
    <n v="0"/>
    <n v="0"/>
    <n v="1.5231249999999998"/>
    <m/>
    <x v="1"/>
    <n v="5"/>
    <n v="1"/>
    <n v="0"/>
    <m/>
    <s v="Bronze"/>
  </r>
  <r>
    <x v="16"/>
    <s v="F"/>
    <n v="7"/>
    <n v="7.55"/>
    <d v="1899-12-30T00:39:25"/>
    <d v="1899-12-30T00:45:40"/>
    <d v="1899-12-30T00:42:33"/>
    <n v="7"/>
    <d v="1899-12-30T00:05:38"/>
    <n v="1.8875"/>
    <n v="2.5"/>
    <n v="1"/>
    <x v="1"/>
    <n v="0.25"/>
    <n v="0.25"/>
    <n v="0.5"/>
    <n v="0"/>
    <n v="0"/>
    <n v="0"/>
    <n v="0"/>
    <n v="1.596875"/>
    <m/>
    <x v="1"/>
    <n v="4"/>
    <n v="1"/>
    <n v="1"/>
    <m/>
    <s v="Bronze"/>
  </r>
  <r>
    <x v="77"/>
    <s v="F"/>
    <n v="7"/>
    <n v="4.6900000000000004"/>
    <d v="1899-12-30T00:35:08"/>
    <d v="1899-12-30T00:43:11"/>
    <d v="1899-12-30T00:39:09"/>
    <n v="28"/>
    <d v="1899-12-30T00:08:21"/>
    <n v="1.1725000000000001"/>
    <n v="0.25"/>
    <n v="3.5"/>
    <x v="1"/>
    <n v="0.25"/>
    <n v="0.25"/>
    <n v="0.5"/>
    <n v="0"/>
    <n v="0"/>
    <n v="0"/>
    <n v="0"/>
    <n v="2.1056249999999999"/>
    <m/>
    <x v="1"/>
    <n v="1"/>
    <n v="1"/>
    <n v="1"/>
    <m/>
    <s v="Bronze"/>
  </r>
  <r>
    <x v="75"/>
    <s v="F"/>
    <n v="7"/>
    <n v="6.36"/>
    <d v="1899-12-30T00:38:20"/>
    <d v="1899-12-30T00:40:21"/>
    <d v="1899-12-30T00:39:21"/>
    <n v="0"/>
    <d v="1899-12-30T00:06:11"/>
    <n v="1.59"/>
    <n v="1.75"/>
    <n v="3"/>
    <x v="1"/>
    <n v="0.25"/>
    <n v="0.25"/>
    <n v="0.5"/>
    <n v="0"/>
    <n v="0"/>
    <n v="0"/>
    <n v="0"/>
    <n v="2.335"/>
    <m/>
    <x v="39"/>
    <n v="4"/>
    <n v="1"/>
    <n v="1"/>
    <m/>
    <s v="Bronze"/>
  </r>
  <r>
    <x v="74"/>
    <s v="F"/>
    <n v="7"/>
    <n v="6.27"/>
    <d v="1899-12-30T00:37:40"/>
    <d v="1899-12-30T00:38:03"/>
    <d v="1899-12-30T00:37:52"/>
    <n v="0"/>
    <d v="1899-12-30T00:06:02"/>
    <n v="1.5674999999999999"/>
    <n v="1.75"/>
    <n v="3.5"/>
    <x v="1"/>
    <n v="0.25"/>
    <n v="0.25"/>
    <n v="0.5"/>
    <n v="0"/>
    <n v="0"/>
    <n v="0"/>
    <n v="0"/>
    <n v="2.5793749999999998"/>
    <m/>
    <x v="39"/>
    <n v="3"/>
    <n v="1"/>
    <n v="1"/>
    <m/>
    <s v="Bronze"/>
  </r>
  <r>
    <x v="71"/>
    <s v="M"/>
    <n v="7"/>
    <n v="5.31"/>
    <d v="1899-12-30T00:25:40"/>
    <d v="1899-12-30T00:28:01"/>
    <d v="1899-12-30T00:26:51"/>
    <n v="9"/>
    <d v="1899-12-30T00:05:03"/>
    <n v="1.2642857142857142"/>
    <n v="2.5"/>
    <n v="0"/>
    <x v="0"/>
    <n v="0.25"/>
    <n v="0.5"/>
    <n v="0.25"/>
    <n v="0"/>
    <n v="0"/>
    <n v="0"/>
    <n v="0"/>
    <n v="1.5660714285714286"/>
    <m/>
    <x v="1"/>
    <n v="4"/>
    <n v="1"/>
    <n v="1"/>
    <m/>
    <s v="Bronze"/>
  </r>
  <r>
    <x v="34"/>
    <s v="M"/>
    <n v="7"/>
    <n v="35.01"/>
    <d v="1899-12-30T02:28:32"/>
    <d v="1899-12-30T02:28:32"/>
    <d v="1899-12-30T02:28:32"/>
    <n v="33"/>
    <d v="1899-12-30T00:04:15"/>
    <n v="5"/>
    <n v="4.5"/>
    <n v="3.5"/>
    <x v="2"/>
    <n v="0.5"/>
    <n v="0.25"/>
    <n v="0.25"/>
    <n v="0"/>
    <n v="0.7"/>
    <n v="0"/>
    <n v="0"/>
    <n v="5.2"/>
    <m/>
    <x v="1"/>
    <n v="5"/>
    <n v="1"/>
    <n v="1"/>
    <m/>
    <s v="Gold"/>
  </r>
  <r>
    <x v="35"/>
    <s v="M"/>
    <n v="7"/>
    <n v="12"/>
    <d v="1899-12-30T00:45:51"/>
    <d v="1899-12-30T00:45:51"/>
    <d v="1899-12-30T00:45:51"/>
    <n v="0"/>
    <d v="1899-12-30T00:03:49"/>
    <n v="2.8571428571428572"/>
    <n v="5"/>
    <n v="4.5"/>
    <x v="0"/>
    <n v="0.25"/>
    <n v="0.5"/>
    <n v="0.25"/>
    <n v="0"/>
    <n v="0"/>
    <n v="0.89999999999999991"/>
    <n v="0"/>
    <n v="5.2392857142857139"/>
    <m/>
    <x v="1"/>
    <n v="5"/>
    <n v="1"/>
    <n v="1"/>
    <m/>
    <s v="Gold"/>
  </r>
  <r>
    <x v="36"/>
    <s v="F"/>
    <n v="7"/>
    <n v="10.43"/>
    <d v="1899-12-30T00:45:50"/>
    <d v="1899-12-30T00:45:50"/>
    <d v="1899-12-30T00:45:50"/>
    <n v="0"/>
    <d v="1899-12-30T00:04:24"/>
    <n v="2.6074999999999999"/>
    <n v="5"/>
    <n v="4.5"/>
    <x v="0"/>
    <n v="0.25"/>
    <n v="0.5"/>
    <n v="0.25"/>
    <n v="0"/>
    <n v="0"/>
    <n v="0.45000000000000007"/>
    <n v="0"/>
    <n v="4.7268750000000006"/>
    <m/>
    <x v="40"/>
    <n v="5"/>
    <n v="1"/>
    <n v="1"/>
    <m/>
    <s v="Gold"/>
  </r>
  <r>
    <x v="37"/>
    <s v="M"/>
    <n v="7"/>
    <n v="17.12"/>
    <d v="1899-12-30T02:31:34"/>
    <d v="1899-12-30T02:33:01"/>
    <d v="1899-12-30T02:32:18"/>
    <n v="1042"/>
    <d v="1899-12-30T00:08:54"/>
    <n v="4.0761904761904759"/>
    <n v="0"/>
    <n v="5"/>
    <x v="1"/>
    <n v="0.25"/>
    <n v="0.25"/>
    <n v="0.5"/>
    <n v="0.69466666666666665"/>
    <n v="0"/>
    <n v="0"/>
    <n v="0"/>
    <n v="4.2137142857142855"/>
    <m/>
    <x v="1"/>
    <n v="5"/>
    <n v="1"/>
    <n v="0"/>
    <m/>
    <s v="Gold"/>
  </r>
  <r>
    <x v="38"/>
    <s v="M"/>
    <n v="7"/>
    <n v="19.02"/>
    <d v="1899-12-30T01:12:17"/>
    <d v="1899-12-30T01:12:17"/>
    <d v="1899-12-30T01:12:17"/>
    <n v="105"/>
    <d v="1899-12-30T00:03:48"/>
    <n v="4.5285714285714285"/>
    <n v="5"/>
    <n v="2.75"/>
    <x v="2"/>
    <n v="0.5"/>
    <n v="0.25"/>
    <n v="0.25"/>
    <n v="0"/>
    <n v="0"/>
    <n v="0.89999999999999991"/>
    <n v="0"/>
    <n v="5.1017857142857146"/>
    <m/>
    <x v="1"/>
    <n v="5"/>
    <n v="1"/>
    <n v="1"/>
    <m/>
    <s v="Gold"/>
  </r>
  <r>
    <x v="39"/>
    <s v="F"/>
    <n v="7"/>
    <m/>
    <m/>
    <m/>
    <m/>
    <m/>
    <m/>
    <m/>
    <m/>
    <m/>
    <x v="3"/>
    <m/>
    <m/>
    <m/>
    <m/>
    <m/>
    <m/>
    <m/>
    <n v="0.5"/>
    <m/>
    <x v="1"/>
    <n v="1"/>
    <n v="1"/>
    <n v="0"/>
    <m/>
    <s v="Gold"/>
  </r>
  <r>
    <x v="40"/>
    <s v="M"/>
    <n v="7"/>
    <n v="13.13"/>
    <d v="1899-12-30T01:14:13"/>
    <d v="1899-12-30T01:14:13"/>
    <d v="1899-12-30T01:14:13"/>
    <n v="140"/>
    <d v="1899-12-30T00:05:39"/>
    <n v="3.1261904761904762"/>
    <n v="1.75"/>
    <n v="2.25"/>
    <x v="1"/>
    <n v="0.25"/>
    <n v="0.25"/>
    <n v="0.5"/>
    <n v="0"/>
    <n v="0"/>
    <n v="0"/>
    <n v="0.7"/>
    <n v="3.0440476190476193"/>
    <m/>
    <x v="1"/>
    <n v="5"/>
    <n v="1"/>
    <n v="1"/>
    <m/>
    <s v="Gold"/>
  </r>
  <r>
    <x v="41"/>
    <s v="M"/>
    <n v="7"/>
    <n v="22.01"/>
    <d v="1899-12-30T02:47:16"/>
    <d v="1899-12-30T02:53:25"/>
    <d v="1899-12-30T02:50:20"/>
    <n v="1140"/>
    <d v="1899-12-30T00:07:44"/>
    <n v="5"/>
    <n v="0.25"/>
    <n v="2.25"/>
    <x v="2"/>
    <n v="0.5"/>
    <n v="0.25"/>
    <n v="0.25"/>
    <n v="0.76"/>
    <n v="0"/>
    <n v="0"/>
    <n v="0"/>
    <n v="3.8849999999999998"/>
    <m/>
    <x v="1"/>
    <n v="4"/>
    <n v="1"/>
    <n v="1"/>
    <m/>
    <s v="Gold"/>
  </r>
  <r>
    <x v="42"/>
    <s v="M"/>
    <n v="7"/>
    <n v="15.56"/>
    <d v="1899-12-30T01:22:01"/>
    <d v="1899-12-30T01:28:18"/>
    <d v="1899-12-30T01:25:10"/>
    <n v="387"/>
    <d v="1899-12-30T00:05:28"/>
    <n v="3.7047619047619049"/>
    <n v="2"/>
    <n v="0.5"/>
    <x v="0"/>
    <n v="0.25"/>
    <n v="0.5"/>
    <n v="0.25"/>
    <n v="0.25800000000000001"/>
    <n v="0"/>
    <n v="0"/>
    <n v="0"/>
    <n v="2.3091904761904765"/>
    <m/>
    <x v="1"/>
    <n v="5"/>
    <n v="1"/>
    <n v="1"/>
    <m/>
    <s v="Gold"/>
  </r>
  <r>
    <x v="43"/>
    <s v="F"/>
    <n v="7"/>
    <n v="21.33"/>
    <d v="1899-12-30T01:50:22"/>
    <d v="1899-12-30T01:50:22"/>
    <d v="1899-12-30T01:50:22"/>
    <n v="263"/>
    <d v="1899-12-30T00:05:10"/>
    <n v="5"/>
    <n v="3.5"/>
    <n v="3"/>
    <x v="2"/>
    <n v="0.5"/>
    <n v="0.25"/>
    <n v="0.25"/>
    <n v="0.17533333333333334"/>
    <n v="0"/>
    <n v="0"/>
    <n v="0"/>
    <n v="4.3003333333333336"/>
    <m/>
    <x v="1"/>
    <n v="5"/>
    <n v="1"/>
    <n v="1"/>
    <m/>
    <s v="Gold"/>
  </r>
  <r>
    <x v="44"/>
    <s v="M"/>
    <n v="7"/>
    <n v="42.46"/>
    <d v="1899-12-30T03:21:13"/>
    <d v="1899-12-30T03:21:55"/>
    <d v="1899-12-30T03:21:34"/>
    <n v="59"/>
    <d v="1899-12-30T00:04:45"/>
    <n v="5"/>
    <n v="3.5"/>
    <n v="2.5"/>
    <x v="1"/>
    <n v="0.25"/>
    <n v="0.25"/>
    <n v="0.5"/>
    <n v="0"/>
    <n v="1"/>
    <n v="0"/>
    <n v="0"/>
    <n v="4.375"/>
    <m/>
    <x v="40"/>
    <n v="5"/>
    <n v="1"/>
    <n v="1"/>
    <m/>
    <s v="Gold"/>
  </r>
  <r>
    <x v="45"/>
    <s v="F"/>
    <n v="7"/>
    <n v="43.15"/>
    <d v="1899-12-30T06:41:26"/>
    <d v="1899-12-30T07:23:56"/>
    <d v="1899-12-30T07:02:41"/>
    <n v="1959"/>
    <d v="1899-12-30T00:09:48"/>
    <n v="5"/>
    <n v="0"/>
    <n v="5"/>
    <x v="2"/>
    <n v="0.5"/>
    <n v="0.25"/>
    <n v="0.25"/>
    <n v="1.306"/>
    <n v="1.1000000000000001"/>
    <n v="0"/>
    <n v="0"/>
    <n v="6.1560000000000006"/>
    <m/>
    <x v="41"/>
    <n v="5"/>
    <n v="1"/>
    <n v="0"/>
    <m/>
    <s v="Gold"/>
  </r>
  <r>
    <x v="46"/>
    <s v="M"/>
    <n v="7"/>
    <n v="6.29"/>
    <d v="1899-12-30T00:28:43"/>
    <d v="1899-12-30T00:28:47"/>
    <d v="1899-12-30T00:28:45"/>
    <n v="3"/>
    <d v="1899-12-30T00:04:34"/>
    <n v="1.4976190476190476"/>
    <n v="3.5"/>
    <n v="4.5"/>
    <x v="0"/>
    <n v="0.25"/>
    <n v="0.5"/>
    <n v="0.25"/>
    <n v="0"/>
    <n v="0"/>
    <n v="0"/>
    <n v="0"/>
    <n v="3.2494047619047617"/>
    <m/>
    <x v="1"/>
    <n v="5"/>
    <n v="1"/>
    <n v="1"/>
    <m/>
    <s v="Gold"/>
  </r>
  <r>
    <x v="47"/>
    <s v="M"/>
    <n v="7"/>
    <n v="21.12"/>
    <d v="1899-12-30T01:59:59"/>
    <d v="1899-12-30T02:05:09"/>
    <d v="1899-12-30T02:02:34"/>
    <n v="64"/>
    <d v="1899-12-30T00:05:48"/>
    <n v="5"/>
    <n v="1.5"/>
    <n v="3.5"/>
    <x v="2"/>
    <n v="0.5"/>
    <n v="0.25"/>
    <n v="0.25"/>
    <n v="0"/>
    <n v="0"/>
    <n v="0"/>
    <n v="0"/>
    <n v="3.75"/>
    <m/>
    <x v="1"/>
    <n v="5"/>
    <n v="1"/>
    <n v="1"/>
    <m/>
    <s v="Gold"/>
  </r>
  <r>
    <x v="48"/>
    <s v="M"/>
    <n v="7"/>
    <n v="24.84"/>
    <d v="1899-12-30T02:00:10"/>
    <d v="1899-12-30T02:00:10"/>
    <d v="1899-12-30T02:00:10"/>
    <n v="47"/>
    <d v="1899-12-30T00:04:50"/>
    <n v="5"/>
    <n v="3"/>
    <n v="3.25"/>
    <x v="2"/>
    <n v="0.5"/>
    <n v="0.25"/>
    <n v="0.25"/>
    <n v="0"/>
    <n v="0.1"/>
    <n v="0"/>
    <n v="0"/>
    <n v="4.1624999999999996"/>
    <m/>
    <x v="1"/>
    <n v="4"/>
    <n v="1"/>
    <n v="1"/>
    <m/>
    <s v="Gold"/>
  </r>
  <r>
    <x v="49"/>
    <s v="M"/>
    <n v="7"/>
    <n v="21.84"/>
    <d v="1899-12-30T02:00:01"/>
    <d v="1899-12-30T02:01:28"/>
    <d v="1899-12-30T02:00:44"/>
    <n v="493"/>
    <d v="1899-12-30T00:05:32"/>
    <n v="5"/>
    <n v="1.75"/>
    <n v="3"/>
    <x v="1"/>
    <n v="0.25"/>
    <n v="0.25"/>
    <n v="0.5"/>
    <n v="0.32866666666666666"/>
    <n v="0"/>
    <n v="0"/>
    <n v="0"/>
    <n v="3.5161666666666669"/>
    <m/>
    <x v="1"/>
    <n v="5"/>
    <n v="1"/>
    <n v="1"/>
    <m/>
    <s v="Gold"/>
  </r>
  <r>
    <x v="50"/>
    <s v="M"/>
    <n v="7"/>
    <n v="49.55"/>
    <d v="1899-12-30T07:59:36"/>
    <d v="1899-12-30T09:27:48"/>
    <d v="1899-12-30T08:43:42"/>
    <n v="2256"/>
    <d v="1899-12-30T00:10:34"/>
    <n v="5"/>
    <n v="0"/>
    <n v="3.5"/>
    <x v="1"/>
    <n v="0.25"/>
    <n v="0.25"/>
    <n v="0.5"/>
    <n v="1.504"/>
    <n v="1.4"/>
    <n v="0"/>
    <n v="0.4"/>
    <n v="6.3040000000000003"/>
    <m/>
    <x v="41"/>
    <n v="4"/>
    <n v="1"/>
    <n v="0"/>
    <m/>
    <s v="Gold"/>
  </r>
  <r>
    <x v="51"/>
    <s v="M"/>
    <n v="7"/>
    <n v="5.25"/>
    <d v="1899-12-30T00:23:51"/>
    <d v="1899-12-30T00:24:59"/>
    <d v="1899-12-30T00:24:25"/>
    <n v="38"/>
    <d v="1899-12-30T00:04:39"/>
    <n v="1.25"/>
    <n v="3.5"/>
    <n v="0.25"/>
    <x v="0"/>
    <n v="0.25"/>
    <n v="0.5"/>
    <n v="0.25"/>
    <n v="0"/>
    <n v="0"/>
    <n v="0"/>
    <n v="0"/>
    <n v="2.125"/>
    <m/>
    <x v="1"/>
    <n v="5"/>
    <n v="1"/>
    <n v="1"/>
    <m/>
    <s v="Gold"/>
  </r>
  <r>
    <x v="52"/>
    <s v="M"/>
    <n v="7"/>
    <n v="47.05"/>
    <d v="1899-12-30T04:45:11"/>
    <d v="1899-12-30T04:53:56"/>
    <d v="1899-12-30T04:49:34"/>
    <n v="25"/>
    <d v="1899-12-30T00:06:09"/>
    <n v="5"/>
    <n v="1.25"/>
    <n v="2.75"/>
    <x v="2"/>
    <n v="0.5"/>
    <n v="0.25"/>
    <n v="0.25"/>
    <n v="0"/>
    <n v="1.3"/>
    <n v="0"/>
    <n v="0"/>
    <n v="4.8"/>
    <m/>
    <x v="1"/>
    <n v="5"/>
    <n v="1"/>
    <n v="1"/>
    <m/>
    <s v="Gold"/>
  </r>
  <r>
    <x v="53"/>
    <s v="M"/>
    <n v="7"/>
    <n v="10.11"/>
    <d v="1899-12-30T01:00:59"/>
    <d v="1899-12-30T01:02:07"/>
    <d v="1899-12-30T01:01:33"/>
    <n v="72"/>
    <d v="1899-12-30T00:06:05"/>
    <n v="2.407142857142857"/>
    <n v="1.25"/>
    <n v="3"/>
    <x v="1"/>
    <n v="0.25"/>
    <n v="0.25"/>
    <n v="0.5"/>
    <n v="0"/>
    <n v="0"/>
    <n v="0"/>
    <n v="0"/>
    <n v="2.4142857142857141"/>
    <m/>
    <x v="1"/>
    <n v="5"/>
    <n v="1"/>
    <n v="1"/>
    <m/>
    <s v="Gold"/>
  </r>
  <r>
    <x v="5"/>
    <s v="M"/>
    <n v="7"/>
    <n v="42.04"/>
    <d v="1899-12-30T04:44:10"/>
    <d v="1899-12-30T04:56:02"/>
    <d v="1899-12-30T04:50:06"/>
    <n v="2058"/>
    <d v="1899-12-30T00:06:54"/>
    <n v="5"/>
    <n v="0.5"/>
    <n v="4.75"/>
    <x v="1"/>
    <n v="0.25"/>
    <n v="0.25"/>
    <n v="0.5"/>
    <n v="1.3720000000000001"/>
    <n v="1"/>
    <n v="0"/>
    <n v="0"/>
    <n v="6.1219999999999999"/>
    <m/>
    <x v="42"/>
    <n v="5"/>
    <n v="1"/>
    <n v="1"/>
    <m/>
    <s v="Silver"/>
  </r>
  <r>
    <x v="2"/>
    <s v="F"/>
    <n v="7"/>
    <n v="6.28"/>
    <d v="1899-12-30T00:33:40"/>
    <d v="1899-12-30T00:33:40"/>
    <d v="1899-12-30T00:33:40"/>
    <n v="3"/>
    <d v="1899-12-30T00:05:22"/>
    <n v="1.57"/>
    <n v="3"/>
    <n v="3.5"/>
    <x v="0"/>
    <n v="0.25"/>
    <n v="0.5"/>
    <n v="0.25"/>
    <n v="0"/>
    <n v="0"/>
    <n v="0"/>
    <n v="0"/>
    <n v="2.7675000000000001"/>
    <m/>
    <x v="39"/>
    <n v="5"/>
    <n v="1"/>
    <n v="1"/>
    <m/>
    <s v="Silver"/>
  </r>
  <r>
    <x v="67"/>
    <s v="M"/>
    <n v="7"/>
    <n v="15.01"/>
    <d v="1899-12-30T01:17:48"/>
    <d v="1899-12-30T01:18:14"/>
    <d v="1899-12-30T01:18:01"/>
    <n v="43"/>
    <d v="1899-12-30T00:05:12"/>
    <n v="3.5738095238095235"/>
    <n v="2.5"/>
    <n v="4"/>
    <x v="2"/>
    <n v="0.5"/>
    <n v="0.25"/>
    <n v="0.25"/>
    <n v="0"/>
    <n v="0"/>
    <n v="0"/>
    <n v="0"/>
    <n v="3.4119047619047618"/>
    <m/>
    <x v="1"/>
    <n v="5"/>
    <n v="1"/>
    <n v="1"/>
    <m/>
    <s v="Silver"/>
  </r>
  <r>
    <x v="54"/>
    <s v="M"/>
    <n v="7"/>
    <n v="32.85"/>
    <d v="1899-12-30T02:53:27"/>
    <d v="1899-12-30T02:54:49"/>
    <d v="1899-12-30T02:54:08"/>
    <n v="30"/>
    <d v="1899-12-30T00:05:18"/>
    <n v="5"/>
    <n v="2"/>
    <n v="3.75"/>
    <x v="2"/>
    <n v="0.5"/>
    <n v="0.25"/>
    <n v="0.25"/>
    <n v="0"/>
    <n v="0.5"/>
    <n v="0"/>
    <n v="0"/>
    <n v="4.4375"/>
    <m/>
    <x v="1"/>
    <n v="5"/>
    <n v="1"/>
    <n v="1"/>
    <m/>
    <s v="Silver"/>
  </r>
  <r>
    <x v="55"/>
    <s v="M"/>
    <n v="7"/>
    <n v="15"/>
    <d v="1899-12-30T01:06:53"/>
    <d v="1899-12-30T01:17:06"/>
    <d v="1899-12-30T01:12:00"/>
    <n v="29"/>
    <d v="1899-12-30T00:04:48"/>
    <n v="3.5714285714285712"/>
    <n v="3"/>
    <n v="1.75"/>
    <x v="1"/>
    <n v="0.25"/>
    <n v="0.25"/>
    <n v="0.5"/>
    <n v="0"/>
    <n v="0"/>
    <n v="0"/>
    <n v="0"/>
    <n v="2.5178571428571428"/>
    <m/>
    <x v="1"/>
    <n v="5"/>
    <n v="1"/>
    <n v="1"/>
    <m/>
    <s v="Silver"/>
  </r>
  <r>
    <x v="62"/>
    <s v="M"/>
    <n v="7"/>
    <n v="6.53"/>
    <d v="1899-12-30T00:39:15"/>
    <d v="1899-12-30T00:41:41"/>
    <d v="1899-12-30T00:40:28"/>
    <n v="73"/>
    <d v="1899-12-30T00:06:12"/>
    <n v="1.5547619047619048"/>
    <n v="1.25"/>
    <n v="2"/>
    <x v="1"/>
    <n v="0.25"/>
    <n v="0.25"/>
    <n v="0.5"/>
    <n v="0"/>
    <n v="0"/>
    <n v="0"/>
    <n v="0"/>
    <n v="1.7011904761904761"/>
    <m/>
    <x v="1"/>
    <n v="5"/>
    <n v="1"/>
    <n v="1"/>
    <m/>
    <s v="Silver"/>
  </r>
  <r>
    <x v="59"/>
    <s v="M"/>
    <n v="7"/>
    <n v="23.36"/>
    <d v="1899-12-30T02:01:32"/>
    <d v="1899-12-30T02:02:47"/>
    <d v="1899-12-30T02:02:09"/>
    <n v="843"/>
    <d v="1899-12-30T00:05:14"/>
    <n v="5"/>
    <n v="2.5"/>
    <n v="3.25"/>
    <x v="1"/>
    <n v="0.25"/>
    <n v="0.25"/>
    <n v="0.5"/>
    <n v="0.56200000000000006"/>
    <n v="0.1"/>
    <n v="0"/>
    <n v="0"/>
    <n v="4.1619999999999999"/>
    <m/>
    <x v="43"/>
    <n v="5"/>
    <n v="1"/>
    <n v="1"/>
    <m/>
    <s v="Silver"/>
  </r>
  <r>
    <x v="3"/>
    <s v="M"/>
    <n v="7"/>
    <n v="10"/>
    <d v="1899-12-30T00:46:46"/>
    <d v="1899-12-30T00:46:46"/>
    <d v="1899-12-30T00:46:46"/>
    <n v="19"/>
    <d v="1899-12-30T00:04:41"/>
    <n v="2.3809523809523809"/>
    <n v="3.5"/>
    <n v="0.5"/>
    <x v="1"/>
    <n v="0.25"/>
    <n v="0.25"/>
    <n v="0.5"/>
    <n v="0"/>
    <n v="0"/>
    <n v="0"/>
    <n v="0"/>
    <n v="1.7202380952380953"/>
    <m/>
    <x v="1"/>
    <n v="2"/>
    <n v="1"/>
    <n v="1"/>
    <m/>
    <s v="Silver"/>
  </r>
  <r>
    <x v="0"/>
    <s v="F"/>
    <n v="7"/>
    <n v="16.07"/>
    <d v="1899-12-30T01:41:26"/>
    <d v="1899-12-30T02:08:33"/>
    <d v="1899-12-30T01:54:59"/>
    <n v="492"/>
    <d v="1899-12-30T00:07:09"/>
    <n v="4.0175000000000001"/>
    <n v="0.75"/>
    <n v="3.5"/>
    <x v="1"/>
    <n v="0.25"/>
    <n v="0.25"/>
    <n v="0.5"/>
    <n v="0.32800000000000001"/>
    <n v="0"/>
    <n v="0"/>
    <n v="0"/>
    <n v="3.2698749999999999"/>
    <m/>
    <x v="1"/>
    <n v="5"/>
    <n v="1"/>
    <n v="1"/>
    <m/>
    <s v="Silver"/>
  </r>
  <r>
    <x v="66"/>
    <s v="M"/>
    <n v="7"/>
    <m/>
    <m/>
    <m/>
    <m/>
    <m/>
    <m/>
    <m/>
    <m/>
    <m/>
    <x v="3"/>
    <m/>
    <m/>
    <m/>
    <m/>
    <m/>
    <m/>
    <m/>
    <n v="0.5"/>
    <m/>
    <x v="1"/>
    <n v="1"/>
    <n v="1"/>
    <n v="0"/>
    <m/>
    <s v="Silver"/>
  </r>
  <r>
    <x v="57"/>
    <s v="F"/>
    <n v="7"/>
    <n v="26.14"/>
    <d v="1899-12-30T03:21:07"/>
    <d v="1899-12-30T04:45:51"/>
    <d v="1899-12-30T04:03:29"/>
    <n v="864"/>
    <d v="1899-12-30T00:09:19"/>
    <n v="5"/>
    <n v="0"/>
    <n v="2.75"/>
    <x v="1"/>
    <n v="0.25"/>
    <n v="0.25"/>
    <n v="0.5"/>
    <n v="0.57599999999999996"/>
    <n v="0.2"/>
    <n v="0"/>
    <n v="0"/>
    <n v="3.4010000000000002"/>
    <m/>
    <x v="1"/>
    <n v="3"/>
    <n v="1"/>
    <n v="0"/>
    <m/>
    <s v="Silver"/>
  </r>
  <r>
    <x v="56"/>
    <s v="M"/>
    <n v="7"/>
    <n v="21.02"/>
    <d v="1899-12-30T01:54:39"/>
    <d v="1899-12-30T01:58:27"/>
    <d v="1899-12-30T01:56:33"/>
    <n v="0"/>
    <d v="1899-12-30T00:05:33"/>
    <n v="5"/>
    <n v="1.75"/>
    <n v="3.5"/>
    <x v="2"/>
    <n v="0.5"/>
    <n v="0.25"/>
    <n v="0.25"/>
    <n v="0"/>
    <n v="0"/>
    <n v="0"/>
    <n v="0"/>
    <n v="3.8125"/>
    <m/>
    <x v="1"/>
    <n v="5"/>
    <n v="1"/>
    <n v="1"/>
    <m/>
    <s v="Silver"/>
  </r>
  <r>
    <x v="61"/>
    <s v="F"/>
    <n v="7"/>
    <n v="24.79"/>
    <d v="1899-12-30T03:42:15"/>
    <d v="1899-12-30T04:46:09"/>
    <d v="1899-12-30T04:14:12"/>
    <n v="869"/>
    <d v="1899-12-30T00:10:15"/>
    <n v="5"/>
    <n v="0"/>
    <n v="3"/>
    <x v="2"/>
    <n v="0.5"/>
    <n v="0.25"/>
    <n v="0.25"/>
    <n v="0.57933333333333337"/>
    <m/>
    <n v="0"/>
    <n v="0.4"/>
    <n v="4.2293333333333338"/>
    <m/>
    <x v="1"/>
    <n v="5"/>
    <n v="1"/>
    <n v="0"/>
    <m/>
    <s v="Silver"/>
  </r>
  <r>
    <x v="58"/>
    <s v="M"/>
    <n v="7"/>
    <n v="18.059999999999999"/>
    <d v="1899-12-30T01:33:56"/>
    <d v="1899-12-30T01:34:18"/>
    <d v="1899-12-30T01:34:07"/>
    <n v="213"/>
    <d v="1899-12-30T00:05:13"/>
    <n v="4.3"/>
    <n v="2.5"/>
    <n v="2.75"/>
    <x v="1"/>
    <n v="0.25"/>
    <n v="0.25"/>
    <n v="0.5"/>
    <n v="0.14199999999999999"/>
    <n v="0"/>
    <n v="0"/>
    <n v="0"/>
    <n v="3.2170000000000001"/>
    <m/>
    <x v="1"/>
    <n v="5"/>
    <n v="1"/>
    <n v="1"/>
    <m/>
    <s v="Silver"/>
  </r>
  <r>
    <x v="65"/>
    <s v="M"/>
    <n v="7"/>
    <n v="10.02"/>
    <d v="1899-12-30T00:47:42"/>
    <d v="1899-12-30T00:47:47"/>
    <d v="1899-12-30T00:47:45"/>
    <n v="1"/>
    <d v="1899-12-30T00:04:46"/>
    <n v="2.3857142857142857"/>
    <n v="3.5"/>
    <n v="2.5"/>
    <x v="0"/>
    <n v="0.25"/>
    <n v="0.5"/>
    <n v="0.25"/>
    <n v="0"/>
    <n v="0"/>
    <n v="0"/>
    <n v="0.4"/>
    <n v="3.3714285714285714"/>
    <m/>
    <x v="1"/>
    <n v="5"/>
    <n v="1"/>
    <n v="1"/>
    <m/>
    <s v="Silver"/>
  </r>
  <r>
    <x v="4"/>
    <s v="M"/>
    <n v="7"/>
    <n v="5.07"/>
    <d v="1899-12-30T00:23:30"/>
    <d v="1899-12-30T00:26:16"/>
    <d v="1899-12-30T00:24:53"/>
    <n v="8"/>
    <d v="1899-12-30T00:04:54"/>
    <n v="1.2071428571428571"/>
    <n v="3"/>
    <n v="1.5"/>
    <x v="0"/>
    <n v="0.25"/>
    <n v="0.5"/>
    <n v="0.25"/>
    <n v="0"/>
    <n v="0"/>
    <n v="0"/>
    <n v="0"/>
    <n v="2.1767857142857143"/>
    <m/>
    <x v="1"/>
    <n v="3"/>
    <n v="1"/>
    <n v="1"/>
    <m/>
    <s v="Silver"/>
  </r>
  <r>
    <x v="60"/>
    <s v="M"/>
    <n v="7"/>
    <n v="9.6199999999999992"/>
    <d v="1899-12-30T00:57:32"/>
    <d v="1899-12-30T01:09:59"/>
    <d v="1899-12-30T01:03:46"/>
    <n v="2"/>
    <d v="1899-12-30T00:06:38"/>
    <n v="2.2904761904761903"/>
    <n v="0.75"/>
    <n v="3.5"/>
    <x v="1"/>
    <n v="0.25"/>
    <n v="0.25"/>
    <n v="0.5"/>
    <n v="0"/>
    <n v="0"/>
    <n v="0"/>
    <n v="0"/>
    <n v="2.5101190476190478"/>
    <m/>
    <x v="1"/>
    <n v="5"/>
    <n v="1"/>
    <n v="1"/>
    <m/>
    <s v="Silver"/>
  </r>
  <r>
    <x v="63"/>
    <s v="F"/>
    <n v="7"/>
    <n v="6.39"/>
    <d v="1899-12-30T00:32:08"/>
    <d v="1899-12-30T00:32:14"/>
    <d v="1899-12-30T00:32:11"/>
    <n v="0"/>
    <d v="1899-12-30T00:05:02"/>
    <n v="1.5974999999999999"/>
    <n v="3.5"/>
    <n v="2"/>
    <x v="0"/>
    <n v="0.25"/>
    <n v="0.5"/>
    <n v="0.25"/>
    <n v="0"/>
    <n v="0"/>
    <n v="0"/>
    <n v="0"/>
    <n v="2.649375"/>
    <m/>
    <x v="1"/>
    <n v="3"/>
    <n v="1"/>
    <n v="1"/>
    <m/>
    <s v="Silver"/>
  </r>
  <r>
    <x v="1"/>
    <s v="F"/>
    <n v="7"/>
    <n v="10.029999999999999"/>
    <d v="1899-12-30T01:01:35"/>
    <d v="1899-12-30T01:01:57"/>
    <d v="1899-12-30T01:01:46"/>
    <n v="207"/>
    <d v="1899-12-30T00:06:09"/>
    <n v="2.5074999999999998"/>
    <n v="1.75"/>
    <n v="2.5"/>
    <x v="1"/>
    <n v="0.25"/>
    <n v="0.25"/>
    <n v="0.5"/>
    <n v="0.13800000000000001"/>
    <n v="0"/>
    <n v="0"/>
    <n v="0"/>
    <n v="2.452375"/>
    <m/>
    <x v="1"/>
    <n v="5"/>
    <n v="1"/>
    <n v="1"/>
    <m/>
    <s v="Silver"/>
  </r>
  <r>
    <x v="5"/>
    <s v="M"/>
    <n v="8"/>
    <n v="28.73"/>
    <d v="1899-12-30T02:03:09"/>
    <d v="1899-12-30T02:04:02"/>
    <d v="1899-12-30T02:03:36"/>
    <n v="23"/>
    <d v="1899-12-30T00:04:18"/>
    <n v="5"/>
    <n v="4"/>
    <n v="4.75"/>
    <x v="1"/>
    <n v="0.25"/>
    <n v="0.25"/>
    <n v="0.5"/>
    <n v="0"/>
    <n v="0.3"/>
    <n v="0"/>
    <n v="0"/>
    <n v="4.9249999999999998"/>
    <m/>
    <x v="1"/>
    <n v="5"/>
    <n v="1"/>
    <n v="1"/>
    <m/>
    <s v="Silver"/>
  </r>
  <r>
    <x v="2"/>
    <s v="F"/>
    <n v="8"/>
    <n v="37.86"/>
    <d v="1899-12-30T05:26:46"/>
    <d v="1899-12-30T05:41:23"/>
    <d v="1899-12-30T05:34:05"/>
    <n v="1748"/>
    <d v="1899-12-30T00:08:49"/>
    <n v="5"/>
    <n v="0.25"/>
    <n v="4.5"/>
    <x v="2"/>
    <n v="0.5"/>
    <n v="0.25"/>
    <n v="0.25"/>
    <n v="1.1653333333333333"/>
    <n v="0.8"/>
    <n v="0"/>
    <n v="0"/>
    <n v="5.6528333333333327"/>
    <m/>
    <x v="44"/>
    <n v="5"/>
    <n v="1"/>
    <n v="1"/>
    <m/>
    <s v="Silver"/>
  </r>
  <r>
    <x v="54"/>
    <s v="M"/>
    <n v="8"/>
    <n v="10.23"/>
    <d v="1899-12-30T00:47:00"/>
    <d v="1899-12-30T00:47:00"/>
    <d v="1899-12-30T00:47:00"/>
    <n v="58"/>
    <d v="1899-12-30T00:04:36"/>
    <n v="2.4357142857142855"/>
    <n v="3.5"/>
    <n v="4"/>
    <x v="1"/>
    <n v="0.25"/>
    <n v="0.25"/>
    <n v="0.5"/>
    <n v="0"/>
    <n v="0"/>
    <n v="0"/>
    <n v="0"/>
    <n v="3.4839285714285713"/>
    <m/>
    <x v="1"/>
    <n v="5"/>
    <n v="1"/>
    <n v="1"/>
    <m/>
    <s v="Silver"/>
  </r>
  <r>
    <x v="55"/>
    <s v="M"/>
    <n v="8"/>
    <n v="21.27"/>
    <d v="1899-12-30T01:24:46"/>
    <d v="1899-12-30T01:24:48"/>
    <d v="1899-12-30T01:24:47"/>
    <n v="26"/>
    <d v="1899-12-30T00:03:59"/>
    <n v="5"/>
    <n v="5"/>
    <n v="2"/>
    <x v="2"/>
    <n v="0.5"/>
    <n v="0.25"/>
    <n v="0.25"/>
    <n v="0"/>
    <n v="0"/>
    <n v="0.15000000000000002"/>
    <n v="0"/>
    <n v="4.4000000000000004"/>
    <m/>
    <x v="45"/>
    <n v="5"/>
    <n v="1"/>
    <n v="1"/>
    <m/>
    <s v="Silver"/>
  </r>
  <r>
    <x v="62"/>
    <s v="M"/>
    <n v="8"/>
    <n v="12.01"/>
    <d v="1899-12-30T01:00:22"/>
    <d v="1899-12-30T01:33:49"/>
    <d v="1899-12-30T01:17:06"/>
    <n v="32"/>
    <d v="1899-12-30T00:06:25"/>
    <n v="2.8595238095238091"/>
    <n v="1"/>
    <n v="2"/>
    <x v="1"/>
    <n v="0.25"/>
    <n v="0.25"/>
    <n v="0.5"/>
    <n v="0"/>
    <n v="0"/>
    <n v="0"/>
    <n v="0"/>
    <n v="1.9648809523809523"/>
    <m/>
    <x v="1"/>
    <n v="5"/>
    <n v="1"/>
    <n v="1"/>
    <m/>
    <s v="Silver"/>
  </r>
  <r>
    <x v="59"/>
    <s v="M"/>
    <n v="8"/>
    <n v="24.56"/>
    <d v="1899-12-30T03:33:00"/>
    <d v="1899-12-30T03:39:25"/>
    <d v="1899-12-30T03:36:13"/>
    <n v="1609"/>
    <d v="1899-12-30T00:08:48"/>
    <n v="5"/>
    <n v="0"/>
    <n v="3"/>
    <x v="1"/>
    <n v="0.25"/>
    <n v="0.25"/>
    <n v="0.5"/>
    <n v="1.0726666666666667"/>
    <n v="0.1"/>
    <n v="0"/>
    <n v="0"/>
    <n v="3.9226666666666667"/>
    <m/>
    <x v="1"/>
    <n v="5"/>
    <n v="1"/>
    <n v="0"/>
    <m/>
    <s v="Silver"/>
  </r>
  <r>
    <x v="0"/>
    <s v="F"/>
    <n v="8"/>
    <n v="43"/>
    <d v="1899-12-30T04:15:11"/>
    <d v="1899-12-30T04:54:14"/>
    <d v="1899-12-30T04:34:42"/>
    <n v="247"/>
    <d v="1899-12-30T00:06:23"/>
    <n v="5"/>
    <n v="1.5"/>
    <n v="3.75"/>
    <x v="2"/>
    <n v="0.5"/>
    <n v="0.25"/>
    <n v="0.25"/>
    <n v="0.16466666666666666"/>
    <n v="1.1000000000000001"/>
    <n v="0"/>
    <n v="0"/>
    <n v="5.0771666666666668"/>
    <m/>
    <x v="46"/>
    <n v="5"/>
    <n v="1"/>
    <n v="1"/>
    <m/>
    <s v="Silver"/>
  </r>
  <r>
    <x v="66"/>
    <s v="M"/>
    <n v="8"/>
    <n v="11.29"/>
    <d v="1899-12-30T00:51:17"/>
    <d v="1899-12-30T00:51:17"/>
    <d v="1899-12-30T00:51:17"/>
    <n v="34"/>
    <d v="1899-12-30T00:04:33"/>
    <n v="2.6880952380952379"/>
    <n v="3.5"/>
    <n v="3.5"/>
    <x v="0"/>
    <n v="0.25"/>
    <n v="0.5"/>
    <n v="0.25"/>
    <n v="0"/>
    <n v="0"/>
    <n v="0"/>
    <n v="0"/>
    <n v="3.2970238095238096"/>
    <m/>
    <x v="45"/>
    <n v="5"/>
    <n v="1"/>
    <n v="1"/>
    <m/>
    <s v="Silver"/>
  </r>
  <r>
    <x v="57"/>
    <s v="F"/>
    <n v="8"/>
    <n v="15.04"/>
    <d v="1899-12-30T01:21:36"/>
    <d v="1899-12-30T01:26:40"/>
    <d v="1899-12-30T01:24:08"/>
    <n v="4"/>
    <d v="1899-12-30T00:05:36"/>
    <n v="3.76"/>
    <n v="2.5"/>
    <n v="2.5"/>
    <x v="1"/>
    <n v="0.25"/>
    <n v="0.25"/>
    <n v="0.5"/>
    <n v="0"/>
    <n v="0"/>
    <n v="0"/>
    <n v="0"/>
    <n v="2.8149999999999999"/>
    <m/>
    <x v="1"/>
    <n v="3"/>
    <n v="1"/>
    <n v="1"/>
    <m/>
    <s v="Silver"/>
  </r>
  <r>
    <x v="56"/>
    <s v="M"/>
    <n v="8"/>
    <n v="7.02"/>
    <d v="1899-12-30T00:36:59"/>
    <d v="1899-12-30T00:36:59"/>
    <d v="1899-12-30T00:36:59"/>
    <n v="0"/>
    <d v="1899-12-30T00:05:16"/>
    <n v="1.6714285714285713"/>
    <n v="2"/>
    <n v="2.25"/>
    <x v="0"/>
    <n v="0.25"/>
    <n v="0.5"/>
    <n v="0.25"/>
    <n v="0"/>
    <n v="0"/>
    <n v="0"/>
    <n v="0"/>
    <n v="1.9803571428571427"/>
    <m/>
    <x v="1"/>
    <n v="5"/>
    <n v="1"/>
    <n v="1"/>
    <m/>
    <s v="Silver"/>
  </r>
  <r>
    <x v="61"/>
    <s v="F"/>
    <n v="8"/>
    <n v="11.16"/>
    <d v="1899-12-30T01:00:34"/>
    <d v="1899-12-30T01:00:45"/>
    <d v="1899-12-30T01:00:39"/>
    <n v="15"/>
    <d v="1899-12-30T00:05:26"/>
    <n v="2.79"/>
    <n v="3"/>
    <n v="3.75"/>
    <x v="0"/>
    <n v="0.25"/>
    <n v="0.5"/>
    <n v="0.25"/>
    <n v="0"/>
    <n v="0"/>
    <n v="0"/>
    <n v="0.4"/>
    <n v="3.5349999999999997"/>
    <m/>
    <x v="45"/>
    <n v="5"/>
    <n v="1"/>
    <n v="1"/>
    <m/>
    <s v="Silver"/>
  </r>
  <r>
    <x v="58"/>
    <s v="M"/>
    <n v="8"/>
    <n v="11.83"/>
    <d v="1899-12-30T01:03:26"/>
    <d v="1899-12-30T01:03:38"/>
    <d v="1899-12-30T01:03:32"/>
    <n v="82"/>
    <d v="1899-12-30T00:05:22"/>
    <n v="2.8166666666666664"/>
    <n v="2"/>
    <n v="1.5"/>
    <x v="0"/>
    <n v="0.25"/>
    <n v="0.5"/>
    <n v="0.25"/>
    <n v="0"/>
    <n v="0"/>
    <n v="0"/>
    <n v="0"/>
    <n v="2.0791666666666666"/>
    <m/>
    <x v="1"/>
    <n v="5"/>
    <n v="1"/>
    <n v="1"/>
    <m/>
    <s v="Silver"/>
  </r>
  <r>
    <x v="65"/>
    <s v="M"/>
    <n v="8"/>
    <n v="15.17"/>
    <d v="1899-12-30T01:23:23"/>
    <d v="1899-12-30T01:37:50"/>
    <d v="1899-12-30T01:30:37"/>
    <n v="95"/>
    <d v="1899-12-30T00:05:58"/>
    <n v="3.611904761904762"/>
    <n v="1.5"/>
    <n v="3.25"/>
    <x v="2"/>
    <n v="0.5"/>
    <n v="0.25"/>
    <n v="0.25"/>
    <n v="0"/>
    <n v="0"/>
    <n v="0"/>
    <n v="0.4"/>
    <n v="3.3934523809523811"/>
    <m/>
    <x v="1"/>
    <n v="5"/>
    <n v="1"/>
    <n v="1"/>
    <m/>
    <s v="Silver"/>
  </r>
  <r>
    <x v="60"/>
    <s v="M"/>
    <n v="8"/>
    <n v="10.7"/>
    <d v="1899-12-30T01:00:43"/>
    <d v="1899-12-30T01:00:43"/>
    <d v="1899-12-30T01:00:43"/>
    <n v="52"/>
    <d v="1899-12-30T00:05:40"/>
    <n v="2.5476190476190474"/>
    <n v="1.75"/>
    <n v="3.5"/>
    <x v="0"/>
    <n v="0.25"/>
    <n v="0.5"/>
    <n v="0.25"/>
    <n v="0"/>
    <n v="0"/>
    <n v="0"/>
    <n v="0"/>
    <n v="2.3869047619047619"/>
    <m/>
    <x v="1"/>
    <n v="5"/>
    <n v="1"/>
    <n v="1"/>
    <m/>
    <s v="Silver"/>
  </r>
  <r>
    <x v="63"/>
    <s v="F"/>
    <n v="8"/>
    <n v="10.06"/>
    <d v="1899-12-30T00:56:12"/>
    <d v="1899-12-30T00:56:19"/>
    <d v="1899-12-30T00:56:16"/>
    <n v="29"/>
    <d v="1899-12-30T00:05:36"/>
    <n v="2.5150000000000001"/>
    <n v="2.5"/>
    <n v="1.75"/>
    <x v="1"/>
    <n v="0.25"/>
    <n v="0.25"/>
    <n v="0.5"/>
    <n v="0"/>
    <n v="0"/>
    <n v="0"/>
    <n v="0"/>
    <n v="2.1287500000000001"/>
    <m/>
    <x v="1"/>
    <n v="5"/>
    <n v="1"/>
    <n v="1"/>
    <m/>
    <s v="Silver"/>
  </r>
  <r>
    <x v="1"/>
    <s v="F"/>
    <n v="8"/>
    <n v="10.52"/>
    <d v="1899-12-30T00:58:46"/>
    <d v="1899-12-30T00:59:10"/>
    <d v="1899-12-30T00:58:58"/>
    <n v="18"/>
    <d v="1899-12-30T00:05:36"/>
    <n v="2.63"/>
    <n v="2.5"/>
    <n v="1.5"/>
    <x v="0"/>
    <n v="0.25"/>
    <n v="0.5"/>
    <n v="0.25"/>
    <n v="0"/>
    <n v="0"/>
    <n v="0"/>
    <n v="0"/>
    <n v="2.2824999999999998"/>
    <m/>
    <x v="1"/>
    <n v="5"/>
    <n v="1"/>
    <n v="1"/>
    <m/>
    <s v="Silver"/>
  </r>
  <r>
    <x v="19"/>
    <s v="M"/>
    <n v="8"/>
    <n v="21.08"/>
    <d v="1899-12-30T01:18:19"/>
    <d v="1899-12-30T01:18:19"/>
    <d v="1899-12-30T01:18:19"/>
    <n v="21"/>
    <d v="1899-12-30T00:03:43"/>
    <n v="5"/>
    <n v="5"/>
    <n v="2"/>
    <x v="0"/>
    <n v="0.25"/>
    <n v="0.5"/>
    <n v="0.25"/>
    <n v="0"/>
    <n v="0"/>
    <n v="1.4999999999999998"/>
    <n v="0"/>
    <n v="5.75"/>
    <m/>
    <x v="45"/>
    <n v="5"/>
    <n v="1"/>
    <n v="1"/>
    <m/>
    <s v="Bronze"/>
  </r>
  <r>
    <x v="28"/>
    <s v="M"/>
    <n v="8"/>
    <n v="19.440000000000001"/>
    <d v="1899-12-30T02:27:02"/>
    <d v="1899-12-30T02:37:26"/>
    <d v="1899-12-30T02:32:14"/>
    <n v="902"/>
    <d v="1899-12-30T00:07:50"/>
    <n v="4.628571428571429"/>
    <n v="0.25"/>
    <n v="3.25"/>
    <x v="1"/>
    <n v="0.25"/>
    <n v="0.25"/>
    <n v="0.5"/>
    <n v="0.60133333333333339"/>
    <n v="0"/>
    <n v="0"/>
    <n v="0"/>
    <n v="3.4459761904761907"/>
    <m/>
    <x v="1"/>
    <n v="5"/>
    <n v="1"/>
    <n v="1"/>
    <m/>
    <s v="Bronze"/>
  </r>
  <r>
    <x v="23"/>
    <s v="M"/>
    <n v="8"/>
    <n v="22.79"/>
    <d v="1899-12-30T02:26:50"/>
    <d v="1899-12-30T02:27:12"/>
    <d v="1899-12-30T02:27:01"/>
    <n v="903"/>
    <d v="1899-12-30T00:06:27"/>
    <n v="5"/>
    <n v="1"/>
    <n v="2.5"/>
    <x v="2"/>
    <n v="0.5"/>
    <n v="0.25"/>
    <n v="0.25"/>
    <n v="0.60199999999999998"/>
    <n v="0"/>
    <n v="0"/>
    <n v="0"/>
    <n v="3.9769999999999999"/>
    <m/>
    <x v="44"/>
    <n v="5"/>
    <n v="1"/>
    <n v="1"/>
    <m/>
    <s v="Bronze"/>
  </r>
  <r>
    <x v="18"/>
    <s v="M"/>
    <n v="8"/>
    <n v="21.08"/>
    <d v="1899-12-30T01:30:57"/>
    <d v="1899-12-30T01:30:57"/>
    <d v="1899-12-30T01:30:57"/>
    <n v="21"/>
    <d v="1899-12-30T00:04:19"/>
    <n v="5"/>
    <n v="4"/>
    <n v="4"/>
    <x v="1"/>
    <n v="0.25"/>
    <n v="0.25"/>
    <n v="0.5"/>
    <n v="0"/>
    <n v="0"/>
    <n v="0"/>
    <n v="0"/>
    <n v="4.25"/>
    <m/>
    <x v="45"/>
    <n v="5"/>
    <n v="1"/>
    <n v="1"/>
    <m/>
    <s v="Bronze"/>
  </r>
  <r>
    <x v="25"/>
    <s v="M"/>
    <n v="8"/>
    <n v="22.02"/>
    <d v="1899-12-30T01:47:56"/>
    <d v="1899-12-30T01:48:05"/>
    <d v="1899-12-30T01:48:00"/>
    <n v="139"/>
    <d v="1899-12-30T00:04:54"/>
    <n v="5"/>
    <n v="3"/>
    <n v="2"/>
    <x v="0"/>
    <n v="0.25"/>
    <n v="0.5"/>
    <n v="0.25"/>
    <n v="0"/>
    <n v="0"/>
    <n v="0"/>
    <n v="0"/>
    <n v="3.25"/>
    <m/>
    <x v="1"/>
    <n v="5"/>
    <n v="1"/>
    <n v="1"/>
    <m/>
    <s v="Bronze"/>
  </r>
  <r>
    <x v="24"/>
    <s v="M"/>
    <n v="8"/>
    <n v="12.05"/>
    <d v="1899-12-30T01:04:56"/>
    <d v="1899-12-30T01:05:24"/>
    <d v="1899-12-30T01:05:10"/>
    <n v="197"/>
    <d v="1899-12-30T00:05:24"/>
    <n v="2.8690476190476191"/>
    <n v="2"/>
    <n v="4"/>
    <x v="1"/>
    <n v="0.25"/>
    <n v="0.25"/>
    <n v="0.5"/>
    <n v="0"/>
    <n v="0"/>
    <n v="0"/>
    <n v="0"/>
    <n v="3.2172619047619047"/>
    <m/>
    <x v="1"/>
    <n v="5"/>
    <n v="1"/>
    <n v="1"/>
    <m/>
    <s v="Bronze"/>
  </r>
  <r>
    <x v="20"/>
    <s v="M"/>
    <n v="8"/>
    <n v="11.21"/>
    <d v="1899-12-30T00:47:06"/>
    <d v="1899-12-30T00:47:06"/>
    <d v="1899-12-30T00:47:06"/>
    <n v="10"/>
    <d v="1899-12-30T00:04:12"/>
    <n v="2.6690476190476193"/>
    <n v="4.5"/>
    <n v="2.75"/>
    <x v="0"/>
    <n v="0.25"/>
    <n v="0.5"/>
    <n v="0.25"/>
    <n v="0"/>
    <n v="0"/>
    <n v="0"/>
    <n v="0"/>
    <n v="3.6047619047619048"/>
    <m/>
    <x v="45"/>
    <n v="5"/>
    <n v="1"/>
    <n v="1"/>
    <m/>
    <s v="Bronze"/>
  </r>
  <r>
    <x v="17"/>
    <s v="M"/>
    <n v="8"/>
    <n v="37.78"/>
    <d v="1899-12-30T05:06:35"/>
    <d v="1899-12-30T05:20:13"/>
    <d v="1899-12-30T05:13:24"/>
    <n v="1662"/>
    <d v="1899-12-30T00:08:18"/>
    <n v="5"/>
    <n v="0"/>
    <n v="2.5"/>
    <x v="1"/>
    <n v="0.25"/>
    <n v="0.25"/>
    <n v="0.5"/>
    <n v="1.1080000000000001"/>
    <n v="0.8"/>
    <n v="0"/>
    <n v="0"/>
    <n v="4.4080000000000004"/>
    <m/>
    <x v="44"/>
    <n v="5"/>
    <n v="1"/>
    <n v="0"/>
    <m/>
    <s v="Bronze"/>
  </r>
  <r>
    <x v="33"/>
    <s v="F"/>
    <n v="8"/>
    <n v="8.8000000000000007"/>
    <d v="1899-12-30T01:34:53"/>
    <d v="1899-12-30T01:34:56"/>
    <d v="1899-12-30T01:34:54"/>
    <n v="307"/>
    <d v="1899-12-30T00:10:47"/>
    <n v="2.2000000000000002"/>
    <n v="0"/>
    <n v="4"/>
    <x v="1"/>
    <n v="0.25"/>
    <n v="0.25"/>
    <n v="0.5"/>
    <n v="0"/>
    <n v="0"/>
    <n v="0"/>
    <n v="0.4"/>
    <n v="2.9499999999999997"/>
    <m/>
    <x v="44"/>
    <n v="5"/>
    <n v="1"/>
    <n v="0"/>
    <m/>
    <s v="Bronze"/>
  </r>
  <r>
    <x v="11"/>
    <s v="M"/>
    <n v="8"/>
    <n v="11.06"/>
    <d v="1899-12-30T00:53:08"/>
    <d v="1899-12-30T00:53:16"/>
    <d v="1899-12-30T00:53:12"/>
    <n v="12"/>
    <d v="1899-12-30T00:04:49"/>
    <n v="2.6333333333333333"/>
    <n v="3"/>
    <n v="4.75"/>
    <x v="1"/>
    <n v="0.25"/>
    <n v="0.25"/>
    <n v="0.5"/>
    <n v="0"/>
    <n v="0"/>
    <n v="0"/>
    <n v="0"/>
    <n v="3.7833333333333332"/>
    <m/>
    <x v="45"/>
    <n v="5"/>
    <n v="1"/>
    <n v="1"/>
    <m/>
    <s v="Bronze"/>
  </r>
  <r>
    <x v="69"/>
    <s v="M"/>
    <n v="8"/>
    <n v="29.49"/>
    <d v="1899-12-30T02:45:50"/>
    <d v="1899-12-30T02:46:05"/>
    <d v="1899-12-30T02:45:58"/>
    <n v="65"/>
    <d v="1899-12-30T00:05:38"/>
    <n v="5"/>
    <n v="1.75"/>
    <n v="3.5"/>
    <x v="2"/>
    <n v="0.5"/>
    <n v="0.25"/>
    <n v="0.25"/>
    <n v="0"/>
    <n v="0.4"/>
    <n v="0"/>
    <n v="0"/>
    <n v="4.2125000000000004"/>
    <m/>
    <x v="1"/>
    <n v="5"/>
    <n v="1"/>
    <n v="1"/>
    <m/>
    <s v="Bronze"/>
  </r>
  <r>
    <x v="29"/>
    <s v="F"/>
    <n v="8"/>
    <n v="15.01"/>
    <d v="1899-12-30T01:12:50"/>
    <d v="1899-12-30T01:12:59"/>
    <d v="1899-12-30T01:12:55"/>
    <n v="7"/>
    <d v="1899-12-30T00:04:51"/>
    <n v="3.7524999999999999"/>
    <n v="4"/>
    <n v="2"/>
    <x v="0"/>
    <n v="0.25"/>
    <n v="0.5"/>
    <n v="0.25"/>
    <n v="0"/>
    <n v="0"/>
    <n v="0"/>
    <n v="0"/>
    <n v="3.4381249999999999"/>
    <m/>
    <x v="1"/>
    <n v="5"/>
    <n v="1"/>
    <n v="1"/>
    <m/>
    <s v="Bronze"/>
  </r>
  <r>
    <x v="13"/>
    <s v="M"/>
    <n v="8"/>
    <n v="10.01"/>
    <d v="1899-12-30T00:50:46"/>
    <d v="1899-12-30T00:54:36"/>
    <d v="1899-12-30T00:52:41"/>
    <n v="6"/>
    <d v="1899-12-30T00:05:16"/>
    <n v="2.3833333333333333"/>
    <n v="2.5"/>
    <n v="2.5"/>
    <x v="0"/>
    <n v="0.25"/>
    <n v="0.5"/>
    <n v="0.25"/>
    <n v="0"/>
    <n v="0"/>
    <n v="0"/>
    <n v="0.4"/>
    <n v="2.8708333333333331"/>
    <m/>
    <x v="1"/>
    <n v="5"/>
    <n v="1"/>
    <n v="1"/>
    <m/>
    <s v="Bronze"/>
  </r>
  <r>
    <x v="80"/>
    <s v="M"/>
    <n v="8"/>
    <n v="11.01"/>
    <d v="1899-12-30T00:43:07"/>
    <d v="1899-12-30T00:43:07"/>
    <d v="1899-12-30T00:43:07"/>
    <n v="43"/>
    <d v="1899-12-30T00:03:55"/>
    <n v="2.6214285714285714"/>
    <n v="5"/>
    <n v="1.5"/>
    <x v="0"/>
    <n v="0.25"/>
    <n v="0.5"/>
    <n v="0.25"/>
    <n v="0"/>
    <n v="0"/>
    <n v="0.45000000000000007"/>
    <n v="0"/>
    <n v="3.9803571428571431"/>
    <m/>
    <x v="1"/>
    <n v="4"/>
    <n v="1"/>
    <n v="1"/>
    <m/>
    <s v="Bronze"/>
  </r>
  <r>
    <x v="32"/>
    <s v="M"/>
    <n v="8"/>
    <n v="21.26"/>
    <d v="1899-12-30T02:01:18"/>
    <d v="1899-12-30T02:01:22"/>
    <d v="1899-12-30T02:01:20"/>
    <n v="30"/>
    <d v="1899-12-30T00:05:42"/>
    <n v="5"/>
    <n v="1.75"/>
    <n v="1.5"/>
    <x v="2"/>
    <n v="0.5"/>
    <n v="0.25"/>
    <n v="0.25"/>
    <n v="0"/>
    <n v="0"/>
    <n v="0"/>
    <n v="0"/>
    <n v="3.3125"/>
    <m/>
    <x v="45"/>
    <n v="5"/>
    <n v="1"/>
    <n v="1"/>
    <m/>
    <s v="Bronze"/>
  </r>
  <r>
    <x v="31"/>
    <s v="F"/>
    <n v="8"/>
    <n v="8.7200000000000006"/>
    <d v="1899-12-30T01:03:40"/>
    <d v="1899-12-30T01:04:15"/>
    <d v="1899-12-30T01:03:58"/>
    <n v="306"/>
    <d v="1899-12-30T00:07:20"/>
    <n v="2.1800000000000002"/>
    <n v="0.5"/>
    <n v="3.75"/>
    <x v="0"/>
    <n v="0.25"/>
    <n v="0.5"/>
    <n v="0.25"/>
    <n v="0.20399999999999999"/>
    <n v="0"/>
    <n v="0"/>
    <n v="0"/>
    <n v="1.9364999999999999"/>
    <m/>
    <x v="44"/>
    <n v="5"/>
    <n v="1"/>
    <n v="1"/>
    <m/>
    <s v="Bronze"/>
  </r>
  <r>
    <x v="22"/>
    <s v="M"/>
    <n v="8"/>
    <n v="10"/>
    <d v="1899-12-30T00:41:43"/>
    <d v="1899-12-30T00:41:43"/>
    <d v="1899-12-30T00:41:43"/>
    <n v="2"/>
    <d v="1899-12-30T00:04:10"/>
    <n v="2.3809523809523809"/>
    <n v="4.5"/>
    <n v="0"/>
    <x v="0"/>
    <n v="0.25"/>
    <n v="0.5"/>
    <n v="0.25"/>
    <n v="0"/>
    <n v="0"/>
    <n v="0"/>
    <n v="0"/>
    <n v="2.8452380952380953"/>
    <m/>
    <x v="1"/>
    <n v="5"/>
    <n v="1"/>
    <n v="1"/>
    <m/>
    <s v="Bronze"/>
  </r>
  <r>
    <x v="27"/>
    <s v="F"/>
    <n v="8"/>
    <n v="8.43"/>
    <d v="1899-12-30T01:17:10"/>
    <d v="1899-12-30T01:20:10"/>
    <d v="1899-12-30T01:18:40"/>
    <n v="49"/>
    <d v="1899-12-30T00:09:20"/>
    <n v="2.1074999999999999"/>
    <n v="0"/>
    <n v="3.5"/>
    <x v="2"/>
    <n v="0.5"/>
    <n v="0.25"/>
    <n v="0.25"/>
    <n v="0"/>
    <n v="0"/>
    <n v="0"/>
    <n v="0"/>
    <n v="1.92875"/>
    <m/>
    <x v="1"/>
    <n v="4"/>
    <n v="1"/>
    <n v="0"/>
    <m/>
    <s v="Bronze"/>
  </r>
  <r>
    <x v="30"/>
    <s v="M"/>
    <n v="8"/>
    <n v="9.25"/>
    <d v="1899-12-30T00:51:13"/>
    <d v="1899-12-30T00:51:13"/>
    <d v="1899-12-30T00:51:13"/>
    <n v="261"/>
    <d v="1899-12-30T00:05:32"/>
    <n v="2.2023809523809521"/>
    <n v="1.75"/>
    <n v="3"/>
    <x v="0"/>
    <n v="0.25"/>
    <n v="0.5"/>
    <n v="0.25"/>
    <n v="0.17399999999999999"/>
    <n v="0"/>
    <n v="0"/>
    <n v="0"/>
    <n v="2.3495952380952381"/>
    <m/>
    <x v="47"/>
    <n v="5"/>
    <n v="1"/>
    <n v="1"/>
    <m/>
    <s v="Bronze"/>
  </r>
  <r>
    <x v="9"/>
    <s v="M"/>
    <n v="8"/>
    <n v="20.88"/>
    <d v="1899-12-30T02:04:14"/>
    <d v="1899-12-30T02:08:57"/>
    <d v="1899-12-30T02:06:35"/>
    <n v="22"/>
    <d v="1899-12-30T00:06:04"/>
    <n v="4.9714285714285706"/>
    <n v="1.25"/>
    <n v="3.5"/>
    <x v="2"/>
    <n v="0.5"/>
    <n v="0.25"/>
    <n v="0.25"/>
    <n v="0"/>
    <n v="0"/>
    <n v="0"/>
    <n v="0"/>
    <n v="3.6732142857142853"/>
    <m/>
    <x v="45"/>
    <n v="4"/>
    <n v="1"/>
    <n v="1"/>
    <m/>
    <s v="Bronze"/>
  </r>
  <r>
    <x v="10"/>
    <s v="F"/>
    <n v="8"/>
    <n v="10"/>
    <d v="1899-12-30T01:01:53"/>
    <d v="1899-12-30T01:08:44"/>
    <d v="1899-12-30T01:05:19"/>
    <n v="45"/>
    <d v="1899-12-30T00:06:32"/>
    <n v="2.5"/>
    <n v="1.25"/>
    <n v="3.75"/>
    <x v="2"/>
    <n v="0.5"/>
    <n v="0.25"/>
    <n v="0.25"/>
    <n v="0"/>
    <n v="0"/>
    <n v="0"/>
    <n v="0"/>
    <n v="2.5"/>
    <m/>
    <x v="1"/>
    <n v="2"/>
    <n v="1"/>
    <n v="1"/>
    <m/>
    <s v="Bronze"/>
  </r>
  <r>
    <x v="21"/>
    <s v="M"/>
    <n v="8"/>
    <n v="5.01"/>
    <d v="1899-12-30T00:28:06"/>
    <d v="1899-12-30T00:28:43"/>
    <d v="1899-12-30T00:28:24"/>
    <n v="9"/>
    <d v="1899-12-30T00:05:40"/>
    <n v="1.1928571428571428"/>
    <n v="1.75"/>
    <n v="2.25"/>
    <x v="1"/>
    <n v="0.25"/>
    <n v="0.25"/>
    <n v="0.5"/>
    <n v="0"/>
    <n v="0"/>
    <n v="0"/>
    <n v="0"/>
    <n v="1.8607142857142858"/>
    <m/>
    <x v="1"/>
    <n v="5"/>
    <n v="1"/>
    <n v="1"/>
    <m/>
    <s v="Bronze"/>
  </r>
  <r>
    <x v="8"/>
    <s v="F"/>
    <n v="8"/>
    <n v="10.24"/>
    <d v="1899-12-30T01:12:01"/>
    <d v="1899-12-30T01:44:56"/>
    <d v="1899-12-30T01:28:29"/>
    <n v="172"/>
    <d v="1899-12-30T00:08:38"/>
    <n v="2.56"/>
    <n v="0.25"/>
    <n v="1"/>
    <x v="0"/>
    <n v="0.25"/>
    <n v="0.5"/>
    <n v="0.25"/>
    <n v="0"/>
    <n v="0"/>
    <n v="0"/>
    <n v="0"/>
    <n v="1.0150000000000001"/>
    <m/>
    <x v="1"/>
    <n v="5"/>
    <n v="1"/>
    <n v="1"/>
    <m/>
    <s v="Bronze"/>
  </r>
  <r>
    <x v="16"/>
    <s v="F"/>
    <n v="8"/>
    <n v="22.97"/>
    <d v="1899-12-30T02:57:15"/>
    <d v="1899-12-30T03:02:08"/>
    <d v="1899-12-30T02:59:41"/>
    <n v="906"/>
    <d v="1899-12-30T00:07:49"/>
    <n v="5"/>
    <n v="0.25"/>
    <n v="2"/>
    <x v="2"/>
    <n v="0.5"/>
    <n v="0.25"/>
    <n v="0.25"/>
    <n v="0.60399999999999998"/>
    <n v="0"/>
    <n v="0"/>
    <n v="0"/>
    <n v="3.6665000000000001"/>
    <m/>
    <x v="1"/>
    <n v="4"/>
    <n v="1"/>
    <n v="1"/>
    <m/>
    <s v="Bronze"/>
  </r>
  <r>
    <x v="76"/>
    <s v="M"/>
    <n v="8"/>
    <n v="21.16"/>
    <d v="1899-12-30T01:51:22"/>
    <d v="1899-12-30T01:51:35"/>
    <d v="1899-12-30T01:51:29"/>
    <n v="65"/>
    <d v="1899-12-30T00:05:16"/>
    <n v="5"/>
    <n v="2"/>
    <n v="2"/>
    <x v="2"/>
    <n v="0.5"/>
    <n v="0.25"/>
    <n v="0.25"/>
    <n v="0"/>
    <n v="0"/>
    <n v="0"/>
    <n v="0"/>
    <n v="3.5"/>
    <m/>
    <x v="45"/>
    <n v="3"/>
    <n v="1"/>
    <n v="1"/>
    <m/>
    <s v="Bronze"/>
  </r>
  <r>
    <x v="74"/>
    <s v="F"/>
    <n v="8"/>
    <n v="5.0199999999999996"/>
    <d v="1899-12-30T00:29:18"/>
    <d v="1899-12-30T01:25:43"/>
    <d v="1899-12-30T00:57:31"/>
    <n v="20"/>
    <d v="1899-12-30T00:11:27"/>
    <n v="1.2549999999999999"/>
    <n v="0"/>
    <n v="0"/>
    <x v="0"/>
    <n v="0.25"/>
    <n v="0.5"/>
    <n v="0.25"/>
    <n v="0"/>
    <n v="0"/>
    <n v="0"/>
    <n v="0"/>
    <n v="0.31374999999999997"/>
    <m/>
    <x v="1"/>
    <n v="5"/>
    <n v="1"/>
    <n v="0"/>
    <m/>
    <s v="Bronze"/>
  </r>
  <r>
    <x v="75"/>
    <s v="F"/>
    <n v="8"/>
    <n v="7.41"/>
    <d v="1899-12-30T00:46:46"/>
    <d v="1899-12-30T00:51:48"/>
    <d v="1899-12-30T00:49:17"/>
    <n v="7"/>
    <d v="1899-12-30T00:06:39"/>
    <n v="1.8525"/>
    <n v="1.25"/>
    <n v="3"/>
    <x v="0"/>
    <n v="0.25"/>
    <n v="0.5"/>
    <n v="0.25"/>
    <n v="0"/>
    <n v="0"/>
    <n v="0"/>
    <n v="0"/>
    <n v="1.838125"/>
    <m/>
    <x v="1"/>
    <n v="4"/>
    <n v="1"/>
    <n v="1"/>
    <m/>
    <s v="Bronze"/>
  </r>
  <r>
    <x v="78"/>
    <s v="F"/>
    <n v="8"/>
    <n v="8.7799999999999994"/>
    <d v="1899-12-30T00:51:10"/>
    <d v="1899-12-30T00:52:15"/>
    <d v="1899-12-30T00:51:43"/>
    <n v="307"/>
    <d v="1899-12-30T00:05:53"/>
    <n v="2.1949999999999998"/>
    <n v="2"/>
    <n v="2.75"/>
    <x v="1"/>
    <n v="0.25"/>
    <n v="0.25"/>
    <n v="0.5"/>
    <n v="0.20466666666666666"/>
    <n v="0"/>
    <n v="0"/>
    <n v="0"/>
    <n v="2.6284166666666668"/>
    <m/>
    <x v="44"/>
    <n v="2"/>
    <n v="1"/>
    <n v="1"/>
    <m/>
    <s v="Bronze"/>
  </r>
  <r>
    <x v="71"/>
    <s v="M"/>
    <n v="8"/>
    <n v="11.21"/>
    <d v="1899-12-30T01:09:57"/>
    <d v="1899-12-30T01:14:49"/>
    <d v="1899-12-30T01:12:23"/>
    <n v="444"/>
    <d v="1899-12-30T00:06:27"/>
    <n v="2.6690476190476193"/>
    <n v="1"/>
    <n v="1"/>
    <x v="2"/>
    <n v="0.5"/>
    <n v="0.25"/>
    <n v="0.25"/>
    <n v="0.29599999999999999"/>
    <n v="0"/>
    <n v="0"/>
    <n v="0"/>
    <n v="2.1305238095238095"/>
    <m/>
    <x v="1"/>
    <n v="4"/>
    <n v="1"/>
    <n v="1"/>
    <m/>
    <s v="Bronze"/>
  </r>
  <r>
    <x v="37"/>
    <s v="M"/>
    <n v="8"/>
    <n v="21"/>
    <d v="1899-12-30T02:16:14"/>
    <d v="1899-12-30T02:16:34"/>
    <d v="1899-12-30T02:16:24"/>
    <n v="488"/>
    <d v="1899-12-30T00:06:30"/>
    <n v="5"/>
    <n v="1"/>
    <n v="3"/>
    <x v="2"/>
    <n v="0.5"/>
    <n v="0.25"/>
    <n v="0.25"/>
    <n v="0.32533333333333331"/>
    <n v="0"/>
    <n v="0"/>
    <n v="0"/>
    <n v="3.8253333333333335"/>
    <m/>
    <x v="1"/>
    <n v="5"/>
    <n v="1"/>
    <n v="1"/>
    <m/>
    <s v="Gold"/>
  </r>
  <r>
    <x v="34"/>
    <s v="M"/>
    <n v="8"/>
    <n v="38.01"/>
    <d v="1899-12-30T02:42:58"/>
    <d v="1899-12-30T02:42:58"/>
    <d v="1899-12-30T02:42:58"/>
    <n v="51"/>
    <d v="1899-12-30T00:04:17"/>
    <n v="5"/>
    <n v="4"/>
    <n v="3"/>
    <x v="2"/>
    <n v="0.5"/>
    <n v="0.25"/>
    <n v="0.25"/>
    <n v="0"/>
    <n v="0.8"/>
    <n v="0"/>
    <n v="0"/>
    <n v="5.05"/>
    <m/>
    <x v="1"/>
    <n v="5"/>
    <n v="1"/>
    <n v="1"/>
    <m/>
    <s v="Gold"/>
  </r>
  <r>
    <x v="35"/>
    <s v="M"/>
    <n v="8"/>
    <n v="3.02"/>
    <d v="1899-12-30T00:11:10"/>
    <d v="1899-12-30T00:11:10"/>
    <d v="1899-12-30T00:11:10"/>
    <n v="0"/>
    <d v="1899-12-30T00:03:42"/>
    <n v="0.71904761904761905"/>
    <n v="5"/>
    <n v="3.5"/>
    <x v="0"/>
    <n v="0.25"/>
    <n v="0.5"/>
    <n v="0.25"/>
    <n v="0"/>
    <n v="0"/>
    <n v="1.4999999999999998"/>
    <n v="0"/>
    <n v="5.0547619047619046"/>
    <m/>
    <x v="1"/>
    <n v="5"/>
    <n v="1"/>
    <n v="1"/>
    <m/>
    <s v="Gold"/>
  </r>
  <r>
    <x v="36"/>
    <s v="F"/>
    <n v="8"/>
    <n v="3.01"/>
    <d v="1899-12-30T00:12:37"/>
    <d v="1899-12-30T00:12:37"/>
    <d v="1899-12-30T00:12:37"/>
    <n v="0"/>
    <d v="1899-12-30T00:04:11"/>
    <n v="0.75249999999999995"/>
    <n v="5"/>
    <n v="4.25"/>
    <x v="0"/>
    <n v="0.25"/>
    <n v="0.5"/>
    <n v="0.25"/>
    <n v="0"/>
    <n v="0"/>
    <n v="1.4999999999999998"/>
    <n v="0"/>
    <n v="5.2506249999999994"/>
    <m/>
    <x v="1"/>
    <n v="5"/>
    <n v="1"/>
    <n v="1"/>
    <m/>
    <s v="Gold"/>
  </r>
  <r>
    <x v="38"/>
    <s v="M"/>
    <n v="8"/>
    <n v="21.97"/>
    <d v="1899-12-30T01:21:39"/>
    <d v="1899-12-30T01:21:39"/>
    <d v="1899-12-30T01:21:39"/>
    <n v="297"/>
    <d v="1899-12-30T00:03:43"/>
    <n v="5"/>
    <n v="5"/>
    <n v="3"/>
    <x v="1"/>
    <n v="0.25"/>
    <n v="0.25"/>
    <n v="0.5"/>
    <n v="0.19800000000000001"/>
    <n v="0"/>
    <n v="1.4999999999999998"/>
    <n v="0"/>
    <n v="5.6980000000000004"/>
    <m/>
    <x v="1"/>
    <n v="5"/>
    <n v="1"/>
    <n v="1"/>
    <m/>
    <s v="Gold"/>
  </r>
  <r>
    <x v="39"/>
    <s v="F"/>
    <n v="8"/>
    <n v="6.02"/>
    <d v="1899-12-30T00:25:43"/>
    <d v="1899-12-30T00:26:23"/>
    <d v="1899-12-30T00:26:03"/>
    <n v="10"/>
    <d v="1899-12-30T00:04:20"/>
    <n v="1.5049999999999999"/>
    <n v="5"/>
    <n v="5"/>
    <x v="0"/>
    <n v="0.25"/>
    <n v="0.5"/>
    <n v="0.25"/>
    <n v="0"/>
    <n v="0"/>
    <n v="0.89999999999999991"/>
    <n v="0"/>
    <n v="5.0262499999999992"/>
    <m/>
    <x v="1"/>
    <n v="4"/>
    <n v="1"/>
    <n v="1"/>
    <m/>
    <s v="Gold"/>
  </r>
  <r>
    <x v="40"/>
    <s v="M"/>
    <n v="8"/>
    <n v="7.07"/>
    <d v="1899-12-30T00:37:11"/>
    <d v="1899-12-30T00:37:11"/>
    <d v="1899-12-30T00:37:11"/>
    <n v="64"/>
    <d v="1899-12-30T00:05:16"/>
    <n v="1.6833333333333333"/>
    <n v="2.5"/>
    <n v="2.5"/>
    <x v="0"/>
    <n v="0.25"/>
    <n v="0.5"/>
    <n v="0.25"/>
    <n v="0"/>
    <n v="0"/>
    <n v="0"/>
    <n v="0.7"/>
    <n v="2.9958333333333336"/>
    <m/>
    <x v="1"/>
    <n v="5"/>
    <n v="1"/>
    <n v="1"/>
    <m/>
    <s v="Gold"/>
  </r>
  <r>
    <x v="41"/>
    <s v="M"/>
    <n v="8"/>
    <n v="37.6"/>
    <d v="1899-12-30T04:06:49"/>
    <d v="1899-12-30T04:09:52"/>
    <d v="1899-12-30T04:08:21"/>
    <n v="1708"/>
    <d v="1899-12-30T00:06:36"/>
    <n v="5"/>
    <n v="0.75"/>
    <n v="4"/>
    <x v="0"/>
    <n v="0.25"/>
    <n v="0.5"/>
    <n v="0.25"/>
    <n v="1.1386666666666667"/>
    <n v="0.8"/>
    <n v="0"/>
    <n v="0"/>
    <n v="4.5636666666666663"/>
    <m/>
    <x v="44"/>
    <n v="5"/>
    <n v="1"/>
    <n v="1"/>
    <m/>
    <s v="Gold"/>
  </r>
  <r>
    <x v="43"/>
    <s v="F"/>
    <n v="8"/>
    <n v="21.12"/>
    <d v="1899-12-30T02:14:55"/>
    <d v="1899-12-30T02:17:08"/>
    <d v="1899-12-30T02:16:02"/>
    <n v="41"/>
    <d v="1899-12-30T00:06:26"/>
    <n v="5"/>
    <n v="1.5"/>
    <n v="2.75"/>
    <x v="2"/>
    <n v="0.5"/>
    <n v="0.25"/>
    <n v="0.25"/>
    <n v="0"/>
    <n v="0"/>
    <n v="0"/>
    <n v="0"/>
    <n v="3.5625"/>
    <m/>
    <x v="1"/>
    <n v="5"/>
    <n v="1"/>
    <n v="1"/>
    <m/>
    <s v="Gold"/>
  </r>
  <r>
    <x v="44"/>
    <s v="M"/>
    <n v="8"/>
    <n v="10.8"/>
    <d v="1899-12-30T00:52:18"/>
    <d v="1899-12-30T00:52:18"/>
    <d v="1899-12-30T00:52:18"/>
    <n v="5"/>
    <d v="1899-12-30T00:04:51"/>
    <n v="2.5714285714285716"/>
    <n v="3"/>
    <n v="2.25"/>
    <x v="1"/>
    <n v="0.25"/>
    <n v="0.25"/>
    <n v="0.5"/>
    <n v="0"/>
    <n v="0"/>
    <n v="0"/>
    <n v="0"/>
    <n v="2.5178571428571428"/>
    <m/>
    <x v="1"/>
    <n v="5"/>
    <n v="1"/>
    <n v="1"/>
    <m/>
    <s v="Gold"/>
  </r>
  <r>
    <x v="45"/>
    <s v="F"/>
    <n v="8"/>
    <n v="38.07"/>
    <d v="1899-12-30T05:21:25"/>
    <d v="1899-12-30T05:33:53"/>
    <d v="1899-12-30T05:27:39"/>
    <n v="1743"/>
    <d v="1899-12-30T00:08:36"/>
    <n v="5"/>
    <n v="0.25"/>
    <n v="4.25"/>
    <x v="2"/>
    <n v="0.5"/>
    <n v="0.25"/>
    <n v="0.25"/>
    <n v="1.1619999999999999"/>
    <n v="0.8"/>
    <n v="0"/>
    <n v="0"/>
    <n v="5.5869999999999997"/>
    <m/>
    <x v="44"/>
    <n v="5"/>
    <n v="1"/>
    <n v="1"/>
    <m/>
    <s v="Gold"/>
  </r>
  <r>
    <x v="46"/>
    <s v="M"/>
    <n v="8"/>
    <n v="37.869999999999997"/>
    <d v="1899-12-30T05:08:37"/>
    <d v="1899-12-30T05:16:38"/>
    <d v="1899-12-30T05:12:38"/>
    <n v="1737"/>
    <d v="1899-12-30T00:08:15"/>
    <n v="5"/>
    <n v="0"/>
    <n v="4.75"/>
    <x v="2"/>
    <n v="0.5"/>
    <n v="0.25"/>
    <n v="0.25"/>
    <n v="1.1579999999999999"/>
    <n v="0.8"/>
    <n v="0"/>
    <n v="0"/>
    <n v="5.6454999999999993"/>
    <m/>
    <x v="44"/>
    <n v="5"/>
    <n v="1"/>
    <n v="0"/>
    <m/>
    <s v="Gold"/>
  </r>
  <r>
    <x v="47"/>
    <s v="M"/>
    <n v="8"/>
    <n v="21.68"/>
    <d v="1899-12-30T01:59:59"/>
    <d v="1899-12-30T02:03:27"/>
    <d v="1899-12-30T02:01:43"/>
    <n v="79"/>
    <d v="1899-12-30T00:05:37"/>
    <n v="5"/>
    <n v="1.75"/>
    <n v="2.5"/>
    <x v="2"/>
    <n v="0.5"/>
    <n v="0.25"/>
    <n v="0.25"/>
    <n v="0"/>
    <n v="0"/>
    <n v="0"/>
    <n v="0"/>
    <n v="3.5625"/>
    <m/>
    <x v="1"/>
    <n v="5"/>
    <n v="1"/>
    <n v="1"/>
    <m/>
    <s v="Gold"/>
  </r>
  <r>
    <x v="48"/>
    <s v="M"/>
    <n v="8"/>
    <n v="10.67"/>
    <d v="1899-12-30T00:54:32"/>
    <d v="1899-12-30T00:54:32"/>
    <d v="1899-12-30T00:54:32"/>
    <n v="25"/>
    <d v="1899-12-30T00:05:07"/>
    <n v="2.5404761904761903"/>
    <n v="2.5"/>
    <n v="3.5"/>
    <x v="1"/>
    <n v="0.25"/>
    <n v="0.25"/>
    <n v="0.5"/>
    <n v="0"/>
    <n v="0"/>
    <n v="0"/>
    <n v="0"/>
    <n v="3.0101190476190478"/>
    <m/>
    <x v="1"/>
    <n v="4"/>
    <n v="1"/>
    <n v="1"/>
    <m/>
    <s v="Gold"/>
  </r>
  <r>
    <x v="49"/>
    <s v="M"/>
    <n v="8"/>
    <n v="11.15"/>
    <d v="1899-12-30T00:42:40"/>
    <d v="1899-12-30T00:42:45"/>
    <d v="1899-12-30T00:42:43"/>
    <n v="35"/>
    <d v="1899-12-30T00:03:50"/>
    <n v="2.6547619047619047"/>
    <n v="5"/>
    <n v="2.5"/>
    <x v="0"/>
    <n v="0.25"/>
    <n v="0.5"/>
    <n v="0.25"/>
    <n v="0"/>
    <n v="0"/>
    <n v="0.89999999999999991"/>
    <n v="0"/>
    <n v="4.6886904761904766"/>
    <m/>
    <x v="45"/>
    <n v="5"/>
    <n v="1"/>
    <n v="1"/>
    <m/>
    <s v="Gold"/>
  </r>
  <r>
    <x v="50"/>
    <s v="M"/>
    <n v="8"/>
    <n v="42.54"/>
    <d v="1899-12-30T05:54:02"/>
    <d v="1899-12-30T05:55:30"/>
    <d v="1899-12-30T05:54:46"/>
    <n v="189"/>
    <d v="1899-12-30T00:08:20"/>
    <n v="5"/>
    <n v="0"/>
    <n v="4.5"/>
    <x v="1"/>
    <n v="0.25"/>
    <n v="0.25"/>
    <n v="0.5"/>
    <n v="0"/>
    <n v="1"/>
    <n v="0"/>
    <n v="0.4"/>
    <n v="4.9000000000000004"/>
    <m/>
    <x v="46"/>
    <n v="4"/>
    <n v="1"/>
    <n v="0"/>
    <m/>
    <s v="Gold"/>
  </r>
  <r>
    <x v="51"/>
    <s v="M"/>
    <n v="8"/>
    <n v="9.26"/>
    <d v="1899-12-30T00:48:27"/>
    <d v="1899-12-30T00:48:31"/>
    <d v="1899-12-30T00:48:29"/>
    <n v="258"/>
    <d v="1899-12-30T00:05:14"/>
    <n v="2.2047619047619045"/>
    <n v="2.5"/>
    <n v="2.25"/>
    <x v="1"/>
    <n v="0.25"/>
    <n v="0.25"/>
    <n v="0.5"/>
    <n v="0.17199999999999999"/>
    <n v="0"/>
    <n v="0"/>
    <n v="0"/>
    <n v="2.4731904761904762"/>
    <m/>
    <x v="48"/>
    <n v="5"/>
    <n v="1"/>
    <n v="1"/>
    <m/>
    <s v="Gold"/>
  </r>
  <r>
    <x v="52"/>
    <s v="M"/>
    <n v="8"/>
    <n v="10.11"/>
    <d v="1899-12-30T01:01:45"/>
    <d v="1899-12-30T01:02:02"/>
    <d v="1899-12-30T01:01:54"/>
    <n v="178"/>
    <d v="1899-12-30T00:06:07"/>
    <n v="2.407142857142857"/>
    <n v="1.25"/>
    <n v="2.5"/>
    <x v="1"/>
    <n v="0.25"/>
    <n v="0.25"/>
    <n v="0.5"/>
    <n v="0"/>
    <n v="0"/>
    <n v="0"/>
    <n v="0"/>
    <n v="2.1642857142857141"/>
    <m/>
    <x v="1"/>
    <n v="5"/>
    <n v="1"/>
    <n v="1"/>
    <m/>
    <s v="Gold"/>
  </r>
  <r>
    <x v="53"/>
    <s v="M"/>
    <n v="8"/>
    <n v="21.27"/>
    <d v="1899-12-30T01:52:40"/>
    <d v="1899-12-30T01:53:07"/>
    <d v="1899-12-30T01:52:54"/>
    <n v="21"/>
    <d v="1899-12-30T00:05:18"/>
    <n v="5"/>
    <n v="2"/>
    <n v="4.25"/>
    <x v="1"/>
    <n v="0.25"/>
    <n v="0.25"/>
    <n v="0.5"/>
    <n v="0"/>
    <n v="0"/>
    <n v="0"/>
    <n v="0"/>
    <n v="3.875"/>
    <m/>
    <x v="45"/>
    <n v="5"/>
    <n v="1"/>
    <n v="1"/>
    <m/>
    <s v="Gold"/>
  </r>
  <r>
    <x v="63"/>
    <s v="F"/>
    <n v="9"/>
    <m/>
    <m/>
    <m/>
    <m/>
    <m/>
    <m/>
    <m/>
    <m/>
    <m/>
    <x v="3"/>
    <m/>
    <m/>
    <m/>
    <m/>
    <m/>
    <m/>
    <m/>
    <n v="0.5"/>
    <m/>
    <x v="1"/>
    <n v="1"/>
    <n v="1"/>
    <n v="0"/>
    <m/>
    <s v="Silver"/>
  </r>
  <r>
    <x v="19"/>
    <s v="M"/>
    <n v="9"/>
    <n v="10.71"/>
    <d v="1899-12-30T00:38:55"/>
    <d v="1899-12-30T00:38:55"/>
    <d v="1899-12-30T00:38:55"/>
    <n v="44"/>
    <d v="1899-12-30T00:03:38"/>
    <n v="2.5500000000000003"/>
    <n v="5"/>
    <n v="2.75"/>
    <x v="1"/>
    <n v="0.25"/>
    <n v="0.25"/>
    <n v="0.5"/>
    <n v="0"/>
    <n v="0"/>
    <n v="2.25"/>
    <n v="0"/>
    <n v="5.5125000000000002"/>
    <m/>
    <x v="49"/>
    <n v="5"/>
    <n v="1"/>
    <n v="1"/>
    <m/>
    <s v="Bronze"/>
  </r>
  <r>
    <x v="28"/>
    <s v="M"/>
    <n v="9"/>
    <n v="16.100000000000001"/>
    <d v="1899-12-30T01:12:59"/>
    <d v="1899-12-30T01:14:09"/>
    <d v="1899-12-30T01:13:34"/>
    <n v="184"/>
    <d v="1899-12-30T00:04:34"/>
    <n v="3.8333333333333335"/>
    <n v="3.5"/>
    <n v="2"/>
    <x v="0"/>
    <n v="0.25"/>
    <n v="0.5"/>
    <n v="0.25"/>
    <n v="0"/>
    <n v="0"/>
    <n v="0"/>
    <n v="0"/>
    <n v="3.2083333333333335"/>
    <m/>
    <x v="1"/>
    <n v="4"/>
    <n v="1"/>
    <n v="1"/>
    <m/>
    <s v="Bronze"/>
  </r>
  <r>
    <x v="18"/>
    <s v="M"/>
    <n v="9"/>
    <n v="11.52"/>
    <d v="1899-12-30T00:48:51"/>
    <d v="1899-12-30T00:49:03"/>
    <d v="1899-12-30T00:48:57"/>
    <n v="38"/>
    <d v="1899-12-30T00:04:15"/>
    <n v="2.7428571428571424"/>
    <n v="4.5"/>
    <n v="4"/>
    <x v="0"/>
    <n v="0.25"/>
    <n v="0.5"/>
    <n v="0.25"/>
    <n v="0"/>
    <n v="0"/>
    <n v="0"/>
    <n v="0"/>
    <n v="3.9357142857142855"/>
    <m/>
    <x v="50"/>
    <n v="5"/>
    <n v="1"/>
    <n v="1"/>
    <m/>
    <s v="Bronze"/>
  </r>
  <r>
    <x v="23"/>
    <s v="M"/>
    <n v="9"/>
    <n v="11.86"/>
    <d v="1899-12-30T00:49:10"/>
    <d v="1899-12-30T00:49:10"/>
    <d v="1899-12-30T00:49:10"/>
    <n v="37"/>
    <d v="1899-12-30T00:04:09"/>
    <n v="2.8238095238095235"/>
    <n v="4.5"/>
    <n v="3"/>
    <x v="0"/>
    <n v="0.25"/>
    <n v="0.5"/>
    <n v="0.25"/>
    <n v="0"/>
    <n v="0"/>
    <n v="0"/>
    <n v="0"/>
    <n v="3.7059523809523807"/>
    <m/>
    <x v="51"/>
    <n v="4"/>
    <n v="1"/>
    <n v="1"/>
    <m/>
    <s v="Bronze"/>
  </r>
  <r>
    <x v="25"/>
    <s v="M"/>
    <n v="9"/>
    <n v="19.010000000000002"/>
    <d v="1899-12-30T02:14:15"/>
    <d v="1899-12-30T02:15:35"/>
    <d v="1899-12-30T02:14:55"/>
    <n v="538"/>
    <d v="1899-12-30T00:07:06"/>
    <n v="4.5261904761904761"/>
    <n v="0.25"/>
    <n v="3"/>
    <x v="2"/>
    <n v="0.5"/>
    <n v="0.25"/>
    <n v="0.25"/>
    <n v="0.35866666666666669"/>
    <n v="0"/>
    <n v="0"/>
    <n v="0"/>
    <n v="3.4342619047619047"/>
    <m/>
    <x v="1"/>
    <n v="5"/>
    <n v="1"/>
    <n v="1"/>
    <m/>
    <s v="Bronze"/>
  </r>
  <r>
    <x v="17"/>
    <s v="M"/>
    <n v="9"/>
    <n v="24.06"/>
    <d v="1899-12-30T02:14:29"/>
    <d v="1899-12-30T02:16:35"/>
    <d v="1899-12-30T02:15:32"/>
    <n v="95"/>
    <d v="1899-12-30T00:05:38"/>
    <n v="5"/>
    <n v="1.75"/>
    <n v="2.5"/>
    <x v="2"/>
    <n v="0.5"/>
    <n v="0.25"/>
    <n v="0.25"/>
    <n v="0"/>
    <n v="0.1"/>
    <n v="0"/>
    <n v="0"/>
    <n v="3.6625000000000001"/>
    <m/>
    <x v="50"/>
    <n v="5"/>
    <n v="1"/>
    <n v="1"/>
    <m/>
    <s v="Bronze"/>
  </r>
  <r>
    <x v="20"/>
    <s v="M"/>
    <n v="9"/>
    <n v="11.59"/>
    <d v="1899-12-30T00:49:26"/>
    <d v="1899-12-30T00:49:26"/>
    <d v="1899-12-30T00:49:26"/>
    <n v="48"/>
    <d v="1899-12-30T00:04:16"/>
    <n v="2.7595238095238095"/>
    <n v="4.5"/>
    <n v="3"/>
    <x v="2"/>
    <n v="0.5"/>
    <n v="0.25"/>
    <n v="0.25"/>
    <n v="0"/>
    <n v="0"/>
    <n v="0"/>
    <n v="0"/>
    <n v="3.2547619047619047"/>
    <m/>
    <x v="50"/>
    <n v="5"/>
    <n v="1"/>
    <n v="1"/>
    <m/>
    <s v="Bronze"/>
  </r>
  <r>
    <x v="24"/>
    <s v="M"/>
    <n v="9"/>
    <n v="10"/>
    <d v="1899-12-30T00:44:12"/>
    <d v="1899-12-30T00:44:12"/>
    <d v="1899-12-30T00:44:12"/>
    <n v="1"/>
    <d v="1899-12-30T00:04:25"/>
    <n v="2.3809523809523809"/>
    <n v="4"/>
    <n v="3"/>
    <x v="0"/>
    <n v="0.25"/>
    <n v="0.5"/>
    <n v="0.25"/>
    <n v="0"/>
    <n v="0"/>
    <n v="0"/>
    <n v="0"/>
    <n v="3.3452380952380953"/>
    <m/>
    <x v="1"/>
    <n v="5"/>
    <n v="1"/>
    <n v="1"/>
    <m/>
    <s v="Bronze"/>
  </r>
  <r>
    <x v="69"/>
    <s v="M"/>
    <n v="9"/>
    <n v="24.16"/>
    <d v="1899-12-30T02:07:49"/>
    <d v="1899-12-30T02:09:29"/>
    <d v="1899-12-30T02:08:39"/>
    <n v="115"/>
    <d v="1899-12-30T00:05:19"/>
    <n v="5"/>
    <n v="2"/>
    <n v="3"/>
    <x v="2"/>
    <n v="0.5"/>
    <n v="0.25"/>
    <n v="0.25"/>
    <n v="0"/>
    <n v="0.1"/>
    <n v="0"/>
    <n v="0"/>
    <n v="3.85"/>
    <m/>
    <x v="50"/>
    <n v="5"/>
    <n v="1"/>
    <n v="1"/>
    <m/>
    <s v="Bronze"/>
  </r>
  <r>
    <x v="80"/>
    <s v="M"/>
    <n v="9"/>
    <n v="20.02"/>
    <d v="1899-12-30T01:30:09"/>
    <d v="1899-12-30T01:30:15"/>
    <d v="1899-12-30T01:30:12"/>
    <n v="58"/>
    <d v="1899-12-30T00:04:30"/>
    <n v="4.7666666666666666"/>
    <n v="4"/>
    <n v="1.75"/>
    <x v="2"/>
    <n v="0.5"/>
    <n v="0.25"/>
    <n v="0.25"/>
    <n v="0"/>
    <n v="0"/>
    <n v="0"/>
    <n v="0"/>
    <n v="3.8208333333333333"/>
    <m/>
    <x v="1"/>
    <n v="5"/>
    <n v="1"/>
    <n v="1"/>
    <m/>
    <s v="Bronze"/>
  </r>
  <r>
    <x v="11"/>
    <s v="M"/>
    <n v="9"/>
    <n v="24.13"/>
    <d v="1899-12-30T02:20:10"/>
    <d v="1899-12-30T02:21:10"/>
    <d v="1899-12-30T02:20:40"/>
    <n v="132"/>
    <d v="1899-12-30T00:05:50"/>
    <n v="5"/>
    <n v="1.5"/>
    <n v="4.75"/>
    <x v="2"/>
    <n v="0.5"/>
    <n v="0.25"/>
    <n v="0.25"/>
    <n v="0"/>
    <n v="0.1"/>
    <n v="0"/>
    <n v="0"/>
    <n v="4.1624999999999996"/>
    <m/>
    <x v="50"/>
    <n v="5"/>
    <n v="1"/>
    <n v="1"/>
    <m/>
    <s v="Bronze"/>
  </r>
  <r>
    <x v="33"/>
    <s v="F"/>
    <n v="9"/>
    <n v="6.02"/>
    <d v="1899-12-30T00:43:54"/>
    <d v="1899-12-30T00:47:21"/>
    <d v="1899-12-30T00:45:38"/>
    <n v="23"/>
    <d v="1899-12-30T00:07:35"/>
    <n v="1.5049999999999999"/>
    <n v="0.25"/>
    <n v="4.5"/>
    <x v="1"/>
    <n v="0.25"/>
    <n v="0.25"/>
    <n v="0.5"/>
    <n v="0"/>
    <n v="0"/>
    <n v="0"/>
    <n v="0.4"/>
    <n v="3.0887499999999997"/>
    <m/>
    <x v="50"/>
    <n v="5"/>
    <n v="1"/>
    <n v="1"/>
    <m/>
    <s v="Bronze"/>
  </r>
  <r>
    <x v="32"/>
    <s v="M"/>
    <n v="9"/>
    <n v="24.29"/>
    <d v="1899-12-30T02:18:26"/>
    <d v="1899-12-30T02:18:42"/>
    <d v="1899-12-30T02:18:34"/>
    <n v="117"/>
    <d v="1899-12-30T00:05:42"/>
    <n v="5"/>
    <n v="1.75"/>
    <n v="3.5"/>
    <x v="2"/>
    <n v="0.5"/>
    <n v="0.25"/>
    <n v="0.25"/>
    <n v="0"/>
    <n v="0.1"/>
    <n v="0"/>
    <n v="0"/>
    <n v="3.9125000000000001"/>
    <m/>
    <x v="50"/>
    <n v="5"/>
    <n v="1"/>
    <n v="1"/>
    <m/>
    <s v="Bronze"/>
  </r>
  <r>
    <x v="13"/>
    <s v="M"/>
    <n v="9"/>
    <n v="11.65"/>
    <d v="1899-12-30T00:59:29"/>
    <d v="1899-12-30T00:59:36"/>
    <d v="1899-12-30T00:59:33"/>
    <n v="47"/>
    <d v="1899-12-30T00:05:07"/>
    <n v="2.7738095238095237"/>
    <n v="2.5"/>
    <n v="2.75"/>
    <x v="0"/>
    <n v="0.25"/>
    <n v="0.5"/>
    <n v="0.25"/>
    <n v="0"/>
    <n v="0"/>
    <n v="0"/>
    <n v="0.4"/>
    <n v="3.0309523809523808"/>
    <m/>
    <x v="50"/>
    <n v="5"/>
    <n v="1"/>
    <n v="1"/>
    <m/>
    <s v="Bronze"/>
  </r>
  <r>
    <x v="22"/>
    <s v="M"/>
    <n v="9"/>
    <n v="20"/>
    <d v="1899-12-30T02:08:36"/>
    <d v="1899-12-30T02:09:26"/>
    <d v="1899-12-30T02:09:01"/>
    <n v="36"/>
    <d v="1899-12-30T00:06:27"/>
    <n v="4.7619047619047619"/>
    <n v="1"/>
    <n v="2.25"/>
    <x v="2"/>
    <n v="0.5"/>
    <n v="0.25"/>
    <n v="0.25"/>
    <n v="0"/>
    <n v="0"/>
    <n v="0"/>
    <n v="0"/>
    <n v="3.1934523809523809"/>
    <m/>
    <x v="1"/>
    <n v="3"/>
    <n v="1"/>
    <n v="1"/>
    <m/>
    <s v="Bronze"/>
  </r>
  <r>
    <x v="31"/>
    <s v="F"/>
    <n v="9"/>
    <n v="11.26"/>
    <d v="1899-12-30T01:07:30"/>
    <d v="1899-12-30T01:07:47"/>
    <d v="1899-12-30T01:07:39"/>
    <n v="33"/>
    <d v="1899-12-30T00:06:00"/>
    <n v="2.8149999999999999"/>
    <n v="2"/>
    <n v="4"/>
    <x v="1"/>
    <n v="0.25"/>
    <n v="0.25"/>
    <n v="0.5"/>
    <n v="0"/>
    <n v="0"/>
    <n v="0"/>
    <n v="0"/>
    <n v="3.2037499999999999"/>
    <m/>
    <x v="50"/>
    <n v="5"/>
    <n v="1"/>
    <n v="1"/>
    <m/>
    <s v="Bronze"/>
  </r>
  <r>
    <x v="27"/>
    <s v="F"/>
    <n v="9"/>
    <n v="2.5099999999999998"/>
    <d v="1899-12-30T00:13:09"/>
    <d v="1899-12-30T00:13:09"/>
    <d v="1899-12-30T00:13:09"/>
    <n v="0"/>
    <d v="1899-12-30T00:05:14"/>
    <n v="0.62749999999999995"/>
    <n v="3.5"/>
    <n v="3.5"/>
    <x v="0"/>
    <n v="0.25"/>
    <n v="0.5"/>
    <n v="0.25"/>
    <n v="0"/>
    <n v="0"/>
    <n v="0"/>
    <n v="0"/>
    <n v="2.7818749999999999"/>
    <m/>
    <x v="1"/>
    <n v="5"/>
    <n v="1"/>
    <n v="1"/>
    <m/>
    <s v="Bronze"/>
  </r>
  <r>
    <x v="10"/>
    <s v="F"/>
    <n v="9"/>
    <n v="9.33"/>
    <d v="1899-12-30T00:55:00"/>
    <d v="1899-12-30T00:55:43"/>
    <d v="1899-12-30T00:55:21"/>
    <n v="34"/>
    <d v="1899-12-30T00:05:56"/>
    <n v="2.3325"/>
    <n v="2"/>
    <n v="1"/>
    <x v="0"/>
    <n v="0.25"/>
    <n v="0.5"/>
    <n v="0.25"/>
    <n v="0"/>
    <n v="0"/>
    <n v="0"/>
    <n v="0"/>
    <n v="1.8331249999999999"/>
    <m/>
    <x v="1"/>
    <n v="3"/>
    <n v="1"/>
    <n v="1"/>
    <m/>
    <s v="Bronze"/>
  </r>
  <r>
    <x v="21"/>
    <s v="M"/>
    <n v="9"/>
    <n v="11.55"/>
    <d v="1899-12-30T00:58:18"/>
    <d v="1899-12-30T00:58:18"/>
    <d v="1899-12-30T00:58:18"/>
    <n v="55"/>
    <d v="1899-12-30T00:05:03"/>
    <n v="2.75"/>
    <n v="2.5"/>
    <n v="3"/>
    <x v="1"/>
    <n v="0.25"/>
    <n v="0.25"/>
    <n v="0.5"/>
    <n v="0"/>
    <n v="0"/>
    <n v="0"/>
    <n v="0"/>
    <n v="2.8125"/>
    <m/>
    <x v="50"/>
    <n v="5"/>
    <n v="1"/>
    <n v="1"/>
    <m/>
    <s v="Bronze"/>
  </r>
  <r>
    <x v="16"/>
    <s v="F"/>
    <n v="9"/>
    <n v="7.01"/>
    <d v="1899-12-30T00:38:38"/>
    <d v="1899-12-30T00:45:13"/>
    <d v="1899-12-30T00:41:56"/>
    <n v="6"/>
    <d v="1899-12-30T00:05:59"/>
    <n v="1.7524999999999999"/>
    <n v="2"/>
    <n v="0"/>
    <x v="2"/>
    <n v="0.5"/>
    <n v="0.25"/>
    <n v="0.25"/>
    <n v="0"/>
    <n v="0"/>
    <n v="0"/>
    <n v="0"/>
    <n v="1.37625"/>
    <m/>
    <x v="1"/>
    <n v="4"/>
    <n v="1"/>
    <n v="1"/>
    <m/>
    <s v="Bronze"/>
  </r>
  <r>
    <x v="8"/>
    <s v="F"/>
    <n v="9"/>
    <n v="13.51"/>
    <d v="1899-12-30T01:45:57"/>
    <d v="1899-12-30T01:51:19"/>
    <d v="1899-12-30T01:48:38"/>
    <n v="18"/>
    <d v="1899-12-30T00:08:02"/>
    <n v="3.3774999999999999"/>
    <n v="0.25"/>
    <n v="1"/>
    <x v="2"/>
    <n v="0.5"/>
    <n v="0.25"/>
    <n v="0.25"/>
    <n v="0"/>
    <n v="0"/>
    <n v="0"/>
    <n v="0"/>
    <n v="2.0012499999999998"/>
    <m/>
    <x v="1"/>
    <n v="5"/>
    <n v="1"/>
    <n v="1"/>
    <m/>
    <s v="Bronze"/>
  </r>
  <r>
    <x v="75"/>
    <s v="F"/>
    <n v="9"/>
    <n v="11.51"/>
    <d v="1899-12-30T01:16:16"/>
    <d v="1899-12-30T01:23:21"/>
    <d v="1899-12-30T01:19:49"/>
    <n v="36"/>
    <d v="1899-12-30T00:06:56"/>
    <n v="2.8774999999999999"/>
    <n v="1"/>
    <n v="3.5"/>
    <x v="2"/>
    <n v="0.5"/>
    <n v="0.25"/>
    <n v="0.25"/>
    <n v="0"/>
    <n v="0"/>
    <n v="0"/>
    <n v="0"/>
    <n v="2.5637499999999998"/>
    <m/>
    <x v="50"/>
    <n v="3"/>
    <n v="1"/>
    <n v="1"/>
    <m/>
    <s v="Bronze"/>
  </r>
  <r>
    <x v="77"/>
    <s v="F"/>
    <n v="9"/>
    <n v="5"/>
    <d v="1899-12-30T00:32:09"/>
    <d v="1899-12-30T00:34:20"/>
    <d v="1899-12-30T00:33:14"/>
    <n v="3"/>
    <d v="1899-12-30T00:06:39"/>
    <n v="1.25"/>
    <n v="1.25"/>
    <n v="3.5"/>
    <x v="0"/>
    <n v="0.25"/>
    <n v="0.5"/>
    <n v="0.25"/>
    <n v="0"/>
    <n v="0"/>
    <n v="0"/>
    <n v="0"/>
    <n v="1.8125"/>
    <m/>
    <x v="1"/>
    <n v="2"/>
    <n v="1"/>
    <n v="1"/>
    <m/>
    <s v="Bronze"/>
  </r>
  <r>
    <x v="74"/>
    <s v="F"/>
    <n v="9"/>
    <n v="11.58"/>
    <d v="1899-12-30T01:15:56"/>
    <d v="1899-12-30T01:16:27"/>
    <d v="1899-12-30T01:16:12"/>
    <n v="45"/>
    <d v="1899-12-30T00:06:35"/>
    <n v="2.895"/>
    <n v="1.25"/>
    <n v="3"/>
    <x v="2"/>
    <n v="0.5"/>
    <n v="0.25"/>
    <n v="0.25"/>
    <n v="0"/>
    <n v="0"/>
    <n v="0"/>
    <n v="0"/>
    <n v="2.5099999999999998"/>
    <m/>
    <x v="50"/>
    <n v="3"/>
    <n v="1"/>
    <n v="1"/>
    <m/>
    <s v="Bronze"/>
  </r>
  <r>
    <x v="71"/>
    <s v="M"/>
    <n v="9"/>
    <n v="6.2"/>
    <d v="1899-12-30T00:28:35"/>
    <d v="1899-12-30T00:33:32"/>
    <d v="1899-12-30T00:31:03"/>
    <n v="0"/>
    <d v="1899-12-30T00:05:01"/>
    <n v="1.4761904761904763"/>
    <n v="3"/>
    <n v="0"/>
    <x v="0"/>
    <n v="0.25"/>
    <n v="0.5"/>
    <n v="0.25"/>
    <n v="0"/>
    <n v="0"/>
    <n v="0"/>
    <n v="0"/>
    <n v="1.8690476190476191"/>
    <m/>
    <x v="1"/>
    <n v="4"/>
    <n v="1"/>
    <n v="1"/>
    <m/>
    <s v="Bronze"/>
  </r>
  <r>
    <x v="81"/>
    <s v="F"/>
    <n v="9"/>
    <n v="24.25"/>
    <d v="1899-12-30T02:19:14"/>
    <d v="1899-12-30T02:19:25"/>
    <d v="1899-12-30T02:19:19"/>
    <n v="127"/>
    <d v="1899-12-30T00:05:45"/>
    <n v="5"/>
    <n v="2.5"/>
    <n v="2.5"/>
    <x v="2"/>
    <n v="0.5"/>
    <n v="0.25"/>
    <n v="0.25"/>
    <n v="0"/>
    <n v="0.1"/>
    <n v="0"/>
    <n v="0"/>
    <n v="3.85"/>
    <m/>
    <x v="50"/>
    <n v="3"/>
    <n v="1"/>
    <n v="1"/>
    <m/>
    <s v="Bronze"/>
  </r>
  <r>
    <x v="5"/>
    <s v="M"/>
    <n v="9"/>
    <n v="35.01"/>
    <d v="1899-12-30T02:35:24"/>
    <d v="1899-12-30T02:35:46"/>
    <d v="1899-12-30T02:35:35"/>
    <n v="57"/>
    <d v="1899-12-30T00:04:27"/>
    <n v="5"/>
    <n v="4"/>
    <n v="4"/>
    <x v="1"/>
    <n v="0.25"/>
    <n v="0.25"/>
    <n v="0.5"/>
    <n v="0"/>
    <n v="0.7"/>
    <n v="0"/>
    <n v="0"/>
    <n v="4.95"/>
    <m/>
    <x v="1"/>
    <n v="5"/>
    <n v="1"/>
    <n v="1"/>
    <m/>
    <s v="Silver"/>
  </r>
  <r>
    <x v="2"/>
    <s v="F"/>
    <n v="9"/>
    <n v="24.26"/>
    <d v="1899-12-30T02:24:03"/>
    <d v="1899-12-30T02:25:20"/>
    <d v="1899-12-30T02:24:41"/>
    <n v="125"/>
    <d v="1899-12-30T00:05:58"/>
    <n v="5"/>
    <n v="2"/>
    <n v="4"/>
    <x v="1"/>
    <n v="0.25"/>
    <n v="0.25"/>
    <n v="0.5"/>
    <n v="0"/>
    <n v="0.1"/>
    <n v="0"/>
    <n v="0"/>
    <n v="3.85"/>
    <m/>
    <x v="50"/>
    <n v="5"/>
    <n v="1"/>
    <n v="1"/>
    <m/>
    <s v="Silver"/>
  </r>
  <r>
    <x v="54"/>
    <s v="M"/>
    <n v="9"/>
    <n v="5.94"/>
    <d v="1899-12-30T00:27:50"/>
    <d v="1899-12-30T00:27:50"/>
    <d v="1899-12-30T00:27:50"/>
    <n v="21"/>
    <d v="1899-12-30T00:04:41"/>
    <n v="1.4142857142857144"/>
    <n v="3.5"/>
    <n v="4.25"/>
    <x v="1"/>
    <n v="0.25"/>
    <n v="0.25"/>
    <n v="0.5"/>
    <n v="0"/>
    <n v="0"/>
    <n v="0"/>
    <n v="0"/>
    <n v="3.3535714285714286"/>
    <m/>
    <x v="50"/>
    <n v="5"/>
    <n v="1"/>
    <n v="1"/>
    <m/>
    <s v="Silver"/>
  </r>
  <r>
    <x v="67"/>
    <s v="M"/>
    <n v="9"/>
    <n v="24.48"/>
    <d v="1899-12-30T01:57:57"/>
    <d v="1899-12-30T02:05:03"/>
    <d v="1899-12-30T02:01:30"/>
    <n v="99"/>
    <d v="1899-12-30T00:04:58"/>
    <n v="5"/>
    <n v="3"/>
    <n v="4.5"/>
    <x v="1"/>
    <n v="0.25"/>
    <n v="0.25"/>
    <n v="0.5"/>
    <n v="0"/>
    <n v="0.1"/>
    <n v="0"/>
    <n v="0"/>
    <n v="4.3499999999999996"/>
    <m/>
    <x v="1"/>
    <n v="4"/>
    <n v="1"/>
    <n v="1"/>
    <m/>
    <s v="Silver"/>
  </r>
  <r>
    <x v="59"/>
    <s v="M"/>
    <n v="9"/>
    <n v="16.53"/>
    <d v="1899-12-30T01:46:40"/>
    <d v="1899-12-30T01:52:24"/>
    <d v="1899-12-30T01:49:32"/>
    <n v="533"/>
    <d v="1899-12-30T00:06:38"/>
    <n v="3.9357142857142859"/>
    <n v="0.75"/>
    <n v="1.75"/>
    <x v="1"/>
    <n v="0.25"/>
    <n v="0.25"/>
    <n v="0.5"/>
    <n v="0.35533333333333333"/>
    <n v="0"/>
    <n v="0"/>
    <n v="0"/>
    <n v="2.401761904761905"/>
    <m/>
    <x v="1"/>
    <n v="5"/>
    <n v="1"/>
    <n v="1"/>
    <m/>
    <s v="Silver"/>
  </r>
  <r>
    <x v="0"/>
    <s v="F"/>
    <n v="9"/>
    <n v="16.079999999999998"/>
    <s v=" 1:44:08"/>
    <d v="1899-12-30T01:52:27"/>
    <d v="1899-12-30T01:52:27"/>
    <n v="414"/>
    <d v="1899-12-30T00:07:00"/>
    <n v="4.0199999999999996"/>
    <n v="1"/>
    <n v="3"/>
    <x v="2"/>
    <n v="0.5"/>
    <n v="0.25"/>
    <n v="0.25"/>
    <n v="0.27600000000000002"/>
    <n v="0"/>
    <n v="0"/>
    <n v="0"/>
    <n v="3.2859999999999996"/>
    <m/>
    <x v="1"/>
    <n v="5"/>
    <n v="1"/>
    <n v="1"/>
    <m/>
    <s v="Silver"/>
  </r>
  <r>
    <x v="61"/>
    <s v="F"/>
    <n v="9"/>
    <n v="11.57"/>
    <d v="1899-12-30T01:05:01"/>
    <d v="1899-12-30T01:04:58"/>
    <d v="1899-12-30T01:04:59"/>
    <n v="46"/>
    <d v="1899-12-30T00:05:37"/>
    <n v="2.8925000000000001"/>
    <n v="2.5"/>
    <n v="3.75"/>
    <x v="0"/>
    <n v="0.25"/>
    <n v="0.5"/>
    <n v="0.25"/>
    <n v="0"/>
    <n v="0"/>
    <n v="0"/>
    <n v="0.4"/>
    <n v="3.3106249999999999"/>
    <m/>
    <x v="50"/>
    <n v="5"/>
    <n v="1"/>
    <n v="1"/>
    <m/>
    <s v="Silver"/>
  </r>
  <r>
    <x v="55"/>
    <s v="M"/>
    <n v="9"/>
    <n v="21.14"/>
    <d v="1899-12-30T01:34:18"/>
    <d v="1899-12-30T01:51:58"/>
    <d v="1899-12-30T01:43:08"/>
    <n v="38"/>
    <d v="1899-12-30T00:04:53"/>
    <n v="5"/>
    <n v="3"/>
    <n v="1.5"/>
    <x v="2"/>
    <n v="0.5"/>
    <n v="0.25"/>
    <n v="0.25"/>
    <n v="0"/>
    <n v="0"/>
    <n v="0"/>
    <n v="0"/>
    <n v="3.625"/>
    <m/>
    <x v="1"/>
    <n v="5"/>
    <n v="1"/>
    <n v="1"/>
    <m/>
    <s v="Silver"/>
  </r>
  <r>
    <x v="58"/>
    <s v="M"/>
    <n v="9"/>
    <n v="10.61"/>
    <d v="1899-12-30T00:51:38"/>
    <d v="1899-12-30T00:51:38"/>
    <d v="1899-12-30T00:51:38"/>
    <n v="69"/>
    <d v="1899-12-30T00:04:52"/>
    <n v="2.5261904761904761"/>
    <n v="3"/>
    <n v="1.75"/>
    <x v="2"/>
    <n v="0.5"/>
    <n v="0.25"/>
    <n v="0.25"/>
    <n v="0"/>
    <n v="0"/>
    <n v="0"/>
    <n v="0"/>
    <n v="2.450595238095238"/>
    <m/>
    <x v="1"/>
    <n v="5"/>
    <n v="1"/>
    <n v="1"/>
    <m/>
    <s v="Silver"/>
  </r>
  <r>
    <x v="62"/>
    <s v="M"/>
    <n v="9"/>
    <n v="15.01"/>
    <d v="1899-12-30T01:12:19"/>
    <d v="1899-12-30T01:17:58"/>
    <d v="1899-12-30T01:15:09"/>
    <n v="28"/>
    <d v="1899-12-30T00:05:00"/>
    <n v="3.5738095238095235"/>
    <n v="3"/>
    <n v="1.5"/>
    <x v="2"/>
    <n v="0.5"/>
    <n v="0.25"/>
    <n v="0.25"/>
    <n v="0"/>
    <n v="0"/>
    <n v="0"/>
    <n v="0"/>
    <n v="2.9119047619047618"/>
    <m/>
    <x v="1"/>
    <n v="5"/>
    <n v="1"/>
    <n v="1"/>
    <m/>
    <s v="Silver"/>
  </r>
  <r>
    <x v="57"/>
    <s v="F"/>
    <n v="9"/>
    <n v="6.03"/>
    <d v="1899-12-30T00:26:59"/>
    <d v="1899-12-30T00:26:59"/>
    <d v="1899-12-30T00:26:59"/>
    <n v="31"/>
    <d v="1899-12-30T00:04:28"/>
    <n v="1.5075000000000001"/>
    <n v="5"/>
    <n v="1"/>
    <x v="0"/>
    <n v="0.25"/>
    <n v="0.5"/>
    <n v="0.25"/>
    <n v="0"/>
    <n v="0"/>
    <n v="0.15000000000000002"/>
    <n v="0"/>
    <n v="3.276875"/>
    <m/>
    <x v="1"/>
    <n v="4"/>
    <n v="1"/>
    <n v="1"/>
    <m/>
    <s v="Silver"/>
  </r>
  <r>
    <x v="56"/>
    <s v="M"/>
    <n v="9"/>
    <n v="24.31"/>
    <d v="1899-12-30T02:22:31"/>
    <d v="1899-12-30T02:23:39"/>
    <d v="1899-12-30T02:23:05"/>
    <n v="124"/>
    <d v="1899-12-30T00:05:53"/>
    <n v="5"/>
    <n v="1.5"/>
    <n v="3.75"/>
    <x v="2"/>
    <n v="0.5"/>
    <n v="0.25"/>
    <n v="0.25"/>
    <n v="0"/>
    <n v="0.1"/>
    <n v="0"/>
    <n v="0"/>
    <n v="3.9125000000000001"/>
    <m/>
    <x v="50"/>
    <n v="5"/>
    <n v="1"/>
    <n v="1"/>
    <m/>
    <s v="Silver"/>
  </r>
  <r>
    <x v="65"/>
    <s v="M"/>
    <n v="9"/>
    <n v="12.17"/>
    <d v="1899-12-30T01:05:52"/>
    <d v="1899-12-30T01:16:23"/>
    <d v="1899-12-30T01:11:08"/>
    <n v="57"/>
    <d v="1899-12-30T00:05:51"/>
    <n v="2.8976190476190475"/>
    <n v="1.5"/>
    <n v="2.75"/>
    <x v="1"/>
    <n v="0.25"/>
    <n v="0.25"/>
    <n v="0.5"/>
    <n v="0"/>
    <n v="0"/>
    <n v="0"/>
    <n v="0.4"/>
    <n v="2.8744047619047617"/>
    <m/>
    <x v="1"/>
    <n v="5"/>
    <n v="1"/>
    <n v="1"/>
    <m/>
    <s v="Silver"/>
  </r>
  <r>
    <x v="60"/>
    <s v="M"/>
    <n v="9"/>
    <n v="11.41"/>
    <d v="1899-12-30T01:01:10"/>
    <d v="1899-12-30T01:01:10"/>
    <d v="1899-12-30T01:01:10"/>
    <n v="59"/>
    <d v="1899-12-30T00:05:22"/>
    <n v="2.7166666666666668"/>
    <n v="2"/>
    <n v="4.5"/>
    <x v="1"/>
    <n v="0.25"/>
    <n v="0.25"/>
    <n v="0.5"/>
    <n v="0"/>
    <n v="0"/>
    <n v="0"/>
    <n v="0"/>
    <n v="3.4291666666666667"/>
    <m/>
    <x v="1"/>
    <n v="5"/>
    <n v="1"/>
    <n v="1"/>
    <m/>
    <s v="Silver"/>
  </r>
  <r>
    <x v="1"/>
    <s v="F"/>
    <n v="9"/>
    <n v="10.64"/>
    <d v="1899-12-30T01:08:11"/>
    <d v="1899-12-30T01:12:06"/>
    <d v="1899-12-30T01:10:09"/>
    <n v="313"/>
    <d v="1899-12-30T00:06:36"/>
    <n v="2.66"/>
    <n v="1.25"/>
    <n v="1"/>
    <x v="2"/>
    <n v="0.5"/>
    <n v="0.25"/>
    <n v="0.25"/>
    <n v="0.20866666666666667"/>
    <n v="0"/>
    <n v="0"/>
    <n v="0"/>
    <n v="2.1011666666666668"/>
    <m/>
    <x v="1"/>
    <n v="5"/>
    <n v="1"/>
    <n v="1"/>
    <m/>
    <s v="Silver"/>
  </r>
  <r>
    <x v="34"/>
    <s v="M"/>
    <n v="9"/>
    <n v="24.21"/>
    <d v="1899-12-30T01:37:30"/>
    <d v="1899-12-30T01:37:30"/>
    <d v="1899-12-30T01:37:30"/>
    <n v="106"/>
    <d v="1899-12-30T00:04:02"/>
    <n v="5"/>
    <n v="4.5"/>
    <n v="3.75"/>
    <x v="1"/>
    <n v="0.25"/>
    <n v="0.25"/>
    <n v="0.5"/>
    <n v="0"/>
    <n v="0.1"/>
    <n v="0"/>
    <n v="0"/>
    <n v="4.3499999999999996"/>
    <m/>
    <x v="50"/>
    <n v="5"/>
    <n v="1"/>
    <n v="1"/>
    <m/>
    <s v="Gold"/>
  </r>
  <r>
    <x v="35"/>
    <s v="M"/>
    <n v="9"/>
    <n v="11.47"/>
    <d v="1899-12-30T00:45:21"/>
    <d v="1899-12-30T00:45:21"/>
    <d v="1899-12-30T00:45:21"/>
    <n v="46"/>
    <d v="1899-12-30T00:03:57"/>
    <n v="2.730952380952381"/>
    <n v="5"/>
    <n v="4.25"/>
    <x v="0"/>
    <n v="0.25"/>
    <n v="0.5"/>
    <n v="0.25"/>
    <n v="0"/>
    <n v="0"/>
    <n v="0.15000000000000002"/>
    <n v="0"/>
    <n v="4.3952380952380956"/>
    <m/>
    <x v="50"/>
    <n v="5"/>
    <n v="1"/>
    <n v="1"/>
    <m/>
    <s v="Gold"/>
  </r>
  <r>
    <x v="36"/>
    <s v="F"/>
    <n v="9"/>
    <n v="5.93"/>
    <d v="1899-12-30T00:27:57"/>
    <d v="1899-12-30T00:27:57"/>
    <d v="1899-12-30T00:27:57"/>
    <n v="23"/>
    <d v="1899-12-30T00:04:43"/>
    <n v="1.4824999999999999"/>
    <n v="4.5"/>
    <n v="4.5"/>
    <x v="1"/>
    <n v="0.25"/>
    <n v="0.25"/>
    <n v="0.5"/>
    <n v="0"/>
    <n v="0"/>
    <n v="0"/>
    <n v="0"/>
    <n v="3.745625"/>
    <m/>
    <x v="50"/>
    <n v="4"/>
    <n v="1"/>
    <n v="1"/>
    <m/>
    <s v="Gold"/>
  </r>
  <r>
    <x v="37"/>
    <s v="M"/>
    <n v="9"/>
    <n v="31.02"/>
    <d v="1899-12-30T04:54:35"/>
    <d v="1899-12-30T04:58:43"/>
    <d v="1899-12-30T04:56:39"/>
    <n v="1724"/>
    <d v="1899-12-30T00:09:34"/>
    <n v="5"/>
    <n v="0"/>
    <n v="4.5"/>
    <x v="2"/>
    <n v="0.5"/>
    <n v="0.25"/>
    <n v="0.25"/>
    <n v="1.1493333333333333"/>
    <n v="0.5"/>
    <n v="0"/>
    <n v="0"/>
    <n v="5.2743333333333329"/>
    <m/>
    <x v="1"/>
    <n v="5"/>
    <n v="1"/>
    <n v="0"/>
    <m/>
    <s v="Gold"/>
  </r>
  <r>
    <x v="38"/>
    <s v="M"/>
    <n v="9"/>
    <n v="5"/>
    <d v="1899-12-30T00:16:16"/>
    <d v="1899-12-30T00:16:16"/>
    <d v="1899-12-30T00:16:16"/>
    <n v="21"/>
    <d v="1899-12-30T00:03:15"/>
    <n v="1.1904761904761905"/>
    <n v="5"/>
    <n v="3"/>
    <x v="0"/>
    <n v="0.25"/>
    <n v="0.5"/>
    <n v="0.25"/>
    <n v="0"/>
    <n v="0"/>
    <n v="8.25"/>
    <n v="0"/>
    <n v="11.797619047619047"/>
    <m/>
    <x v="1"/>
    <n v="5"/>
    <n v="1"/>
    <n v="1"/>
    <m/>
    <s v="Gold"/>
  </r>
  <r>
    <x v="39"/>
    <s v="F"/>
    <n v="9"/>
    <n v="24.24"/>
    <d v="1899-12-30T02:02:18"/>
    <d v="1899-12-30T02:02:25"/>
    <d v="1899-12-30T02:02:21"/>
    <n v="116"/>
    <d v="1899-12-30T00:05:03"/>
    <n v="5"/>
    <n v="3.5"/>
    <n v="5"/>
    <x v="2"/>
    <n v="0.5"/>
    <n v="0.25"/>
    <n v="0.25"/>
    <n v="0"/>
    <n v="0.1"/>
    <n v="0"/>
    <n v="0"/>
    <n v="4.7249999999999996"/>
    <m/>
    <x v="50"/>
    <n v="5"/>
    <n v="1"/>
    <n v="1"/>
    <m/>
    <s v="Gold"/>
  </r>
  <r>
    <x v="40"/>
    <s v="M"/>
    <n v="9"/>
    <n v="13.13"/>
    <d v="1899-12-30T01:12:56"/>
    <d v="1899-12-30T01:12:56"/>
    <d v="1899-12-30T01:12:56"/>
    <n v="71"/>
    <d v="1899-12-30T00:05:33"/>
    <n v="3.1261904761904762"/>
    <n v="1.75"/>
    <n v="0.75"/>
    <x v="2"/>
    <n v="0.5"/>
    <n v="0.25"/>
    <n v="0.25"/>
    <n v="0"/>
    <n v="0"/>
    <n v="0"/>
    <n v="0.7"/>
    <n v="2.8880952380952385"/>
    <m/>
    <x v="1"/>
    <n v="5"/>
    <n v="1"/>
    <n v="1"/>
    <m/>
    <s v="Gold"/>
  </r>
  <r>
    <x v="41"/>
    <s v="M"/>
    <n v="9"/>
    <n v="10.06"/>
    <d v="1899-12-30T00:52:51"/>
    <d v="1899-12-30T00:53:01"/>
    <d v="1899-12-30T00:52:56"/>
    <n v="8"/>
    <d v="1899-12-30T00:05:16"/>
    <n v="2.3952380952380952"/>
    <n v="2.5"/>
    <n v="2.75"/>
    <x v="0"/>
    <n v="0.25"/>
    <n v="0.5"/>
    <n v="0.25"/>
    <n v="0"/>
    <n v="0"/>
    <n v="0"/>
    <n v="0"/>
    <n v="2.5363095238095239"/>
    <m/>
    <x v="1"/>
    <n v="5"/>
    <n v="1"/>
    <n v="1"/>
    <m/>
    <s v="Gold"/>
  </r>
  <r>
    <x v="42"/>
    <s v="M"/>
    <n v="9"/>
    <n v="12.09"/>
    <d v="1899-12-30T00:56:43"/>
    <d v="1899-12-30T00:56:43"/>
    <d v="1899-12-30T00:56:43"/>
    <n v="12"/>
    <d v="1899-12-30T00:04:41"/>
    <n v="2.8785714285714286"/>
    <n v="3.5"/>
    <n v="0.75"/>
    <x v="0"/>
    <n v="0.25"/>
    <n v="0.5"/>
    <n v="0.25"/>
    <n v="0"/>
    <n v="0"/>
    <n v="0"/>
    <n v="0"/>
    <n v="2.657142857142857"/>
    <m/>
    <x v="1"/>
    <n v="5"/>
    <n v="1"/>
    <n v="1"/>
    <m/>
    <s v="Gold"/>
  </r>
  <r>
    <x v="43"/>
    <s v="F"/>
    <n v="9"/>
    <n v="7.1"/>
    <d v="1899-12-30T00:37:12"/>
    <d v="1899-12-30T00:37:12"/>
    <d v="1899-12-30T00:37:12"/>
    <n v="20"/>
    <d v="1899-12-30T00:05:14"/>
    <n v="1.7749999999999999"/>
    <n v="3.5"/>
    <n v="3.25"/>
    <x v="0"/>
    <n v="0.25"/>
    <n v="0.5"/>
    <n v="0.25"/>
    <n v="0"/>
    <n v="0"/>
    <n v="0"/>
    <n v="0"/>
    <n v="3.0062500000000001"/>
    <m/>
    <x v="1"/>
    <n v="5"/>
    <n v="1"/>
    <n v="1"/>
    <m/>
    <s v="Gold"/>
  </r>
  <r>
    <x v="44"/>
    <s v="M"/>
    <n v="9"/>
    <n v="36.9"/>
    <d v="1899-12-30T02:55:31"/>
    <d v="1899-12-30T03:02:49"/>
    <d v="1899-12-30T02:59:10"/>
    <n v="45"/>
    <d v="1899-12-30T00:04:51"/>
    <n v="5"/>
    <n v="3"/>
    <n v="2.5"/>
    <x v="2"/>
    <n v="0.5"/>
    <n v="0.25"/>
    <n v="0.25"/>
    <n v="0"/>
    <n v="0.7"/>
    <n v="0"/>
    <n v="0"/>
    <n v="4.5750000000000002"/>
    <m/>
    <x v="1"/>
    <n v="5"/>
    <n v="1"/>
    <n v="1"/>
    <m/>
    <s v="Gold"/>
  </r>
  <r>
    <x v="45"/>
    <s v="F"/>
    <n v="9"/>
    <n v="20.329999999999998"/>
    <d v="1899-12-30T01:59:34"/>
    <d v="1899-12-30T02:04:59"/>
    <d v="1899-12-30T02:02:17"/>
    <n v="86"/>
    <d v="1899-12-30T00:06:01"/>
    <n v="5"/>
    <n v="2"/>
    <n v="3.75"/>
    <x v="1"/>
    <n v="0.25"/>
    <n v="0.25"/>
    <n v="0.5"/>
    <n v="0"/>
    <n v="0"/>
    <n v="0"/>
    <n v="0"/>
    <n v="3.625"/>
    <m/>
    <x v="1"/>
    <n v="5"/>
    <n v="1"/>
    <n v="1"/>
    <m/>
    <s v="Gold"/>
  </r>
  <r>
    <x v="46"/>
    <s v="M"/>
    <n v="9"/>
    <n v="24.29"/>
    <d v="1899-12-30T02:15:21"/>
    <d v="1899-12-30T02:16:33"/>
    <d v="1899-12-30T02:15:57"/>
    <n v="121"/>
    <d v="1899-12-30T00:05:36"/>
    <n v="5"/>
    <n v="1.75"/>
    <n v="4"/>
    <x v="2"/>
    <n v="0.5"/>
    <n v="0.25"/>
    <n v="0.25"/>
    <n v="0"/>
    <n v="0.1"/>
    <n v="0"/>
    <n v="0"/>
    <n v="4.0374999999999996"/>
    <m/>
    <x v="50"/>
    <n v="5"/>
    <n v="1"/>
    <n v="1"/>
    <m/>
    <s v="Gold"/>
  </r>
  <r>
    <x v="47"/>
    <s v="M"/>
    <n v="9"/>
    <n v="6.19"/>
    <d v="1899-12-30T00:35:33"/>
    <d v="1899-12-30T00:35:33"/>
    <d v="1899-12-30T00:35:33"/>
    <n v="14"/>
    <d v="1899-12-30T00:05:45"/>
    <n v="1.4738095238095239"/>
    <n v="1.75"/>
    <n v="3.75"/>
    <x v="1"/>
    <n v="0.25"/>
    <n v="0.25"/>
    <n v="0.5"/>
    <n v="0"/>
    <n v="0"/>
    <n v="0"/>
    <n v="0"/>
    <n v="2.6809523809523812"/>
    <m/>
    <x v="1"/>
    <n v="5"/>
    <n v="1"/>
    <n v="1"/>
    <m/>
    <s v="Gold"/>
  </r>
  <r>
    <x v="48"/>
    <s v="M"/>
    <n v="9"/>
    <n v="5.9"/>
    <d v="1899-12-30T00:24:54"/>
    <d v="1899-12-30T00:25:51"/>
    <d v="1899-12-30T00:25:22"/>
    <n v="23"/>
    <d v="1899-12-30T00:04:18"/>
    <n v="1.4047619047619049"/>
    <n v="4"/>
    <n v="3.5"/>
    <x v="0"/>
    <n v="0.25"/>
    <n v="0.5"/>
    <n v="0.25"/>
    <n v="0"/>
    <n v="0"/>
    <n v="0"/>
    <n v="0"/>
    <n v="3.2261904761904763"/>
    <m/>
    <x v="50"/>
    <n v="4"/>
    <n v="1"/>
    <n v="1"/>
    <m/>
    <s v="Gold"/>
  </r>
  <r>
    <x v="49"/>
    <s v="M"/>
    <n v="9"/>
    <n v="23.59"/>
    <d v="1899-12-30T01:42:47"/>
    <d v="1899-12-30T01:42:47"/>
    <d v="1899-12-30T01:42:47"/>
    <n v="78"/>
    <d v="1899-12-30T00:04:21"/>
    <n v="5"/>
    <n v="4"/>
    <n v="1.5"/>
    <x v="0"/>
    <n v="0.25"/>
    <n v="0.5"/>
    <n v="0.25"/>
    <n v="0"/>
    <n v="0.1"/>
    <n v="0"/>
    <n v="0"/>
    <n v="3.7250000000000001"/>
    <m/>
    <x v="1"/>
    <n v="5"/>
    <n v="1"/>
    <n v="1"/>
    <m/>
    <s v="Gold"/>
  </r>
  <r>
    <x v="50"/>
    <s v="M"/>
    <n v="9"/>
    <n v="42.02"/>
    <d v="1899-12-30T08:12:11"/>
    <d v="1899-12-30T10:04:21"/>
    <d v="1899-12-30T09:08:16"/>
    <n v="1966"/>
    <d v="1899-12-30T00:13:03"/>
    <n v="5"/>
    <n v="0"/>
    <n v="3"/>
    <x v="0"/>
    <n v="0.25"/>
    <n v="0.5"/>
    <n v="0.25"/>
    <n v="0"/>
    <n v="1"/>
    <n v="0"/>
    <n v="0.4"/>
    <n v="3.4"/>
    <m/>
    <x v="1"/>
    <n v="5"/>
    <n v="1"/>
    <n v="0"/>
    <m/>
    <s v="Gold"/>
  </r>
  <r>
    <x v="51"/>
    <s v="M"/>
    <n v="9"/>
    <n v="26.15"/>
    <d v="1899-12-30T03:19:10"/>
    <d v="1899-12-30T04:29:48"/>
    <d v="1899-12-30T03:54:29"/>
    <n v="140"/>
    <d v="1899-12-30T00:08:58"/>
    <n v="5"/>
    <n v="0"/>
    <n v="2"/>
    <x v="1"/>
    <n v="0.25"/>
    <n v="0.25"/>
    <n v="0.5"/>
    <n v="0"/>
    <n v="0.2"/>
    <n v="0"/>
    <n v="0"/>
    <n v="2.4500000000000002"/>
    <m/>
    <x v="50"/>
    <n v="5"/>
    <n v="1"/>
    <n v="0"/>
    <m/>
    <s v="Gold"/>
  </r>
  <r>
    <x v="52"/>
    <s v="M"/>
    <n v="9"/>
    <n v="17.71"/>
    <d v="1899-12-30T01:43:40"/>
    <d v="1899-12-30T01:44:12"/>
    <d v="1899-12-30T01:43:56"/>
    <n v="54"/>
    <d v="1899-12-30T00:05:52"/>
    <n v="4.2166666666666668"/>
    <n v="1.5"/>
    <n v="1.25"/>
    <x v="1"/>
    <n v="0.25"/>
    <n v="0.25"/>
    <n v="0.5"/>
    <n v="0"/>
    <n v="0"/>
    <n v="0"/>
    <n v="0"/>
    <n v="2.0541666666666667"/>
    <m/>
    <x v="1"/>
    <n v="5"/>
    <n v="1"/>
    <n v="1"/>
    <m/>
    <s v="Gold"/>
  </r>
  <r>
    <x v="53"/>
    <s v="M"/>
    <n v="9"/>
    <n v="24.28"/>
    <d v="1899-12-30T02:23:49"/>
    <d v="1899-12-30T02:26:07"/>
    <d v="1899-12-30T02:24:58"/>
    <n v="118"/>
    <d v="1899-12-30T00:05:58"/>
    <n v="5"/>
    <n v="1.5"/>
    <n v="4"/>
    <x v="2"/>
    <n v="0.5"/>
    <n v="0.25"/>
    <n v="0.25"/>
    <n v="0"/>
    <n v="0.1"/>
    <n v="0"/>
    <n v="0"/>
    <n v="3.9750000000000001"/>
    <m/>
    <x v="50"/>
    <n v="3"/>
    <n v="1"/>
    <n v="1"/>
    <m/>
    <s v="Gold"/>
  </r>
  <r>
    <x v="19"/>
    <s v="M"/>
    <n v="10"/>
    <n v="36.119999999999997"/>
    <d v="1899-12-30T02:48:36"/>
    <d v="1899-12-30T02:55:49"/>
    <d v="1899-12-30T02:52:12"/>
    <n v="44"/>
    <d v="1899-12-30T00:04:46"/>
    <n v="5"/>
    <n v="3"/>
    <n v="1.5"/>
    <x v="2"/>
    <n v="0.5"/>
    <n v="0.25"/>
    <n v="0.25"/>
    <n v="0"/>
    <n v="0.7"/>
    <n v="0"/>
    <n v="0"/>
    <n v="4.3250000000000002"/>
    <m/>
    <x v="1"/>
    <n v="5"/>
    <n v="1"/>
    <n v="1"/>
    <m/>
    <s v="Bronze"/>
  </r>
  <r>
    <x v="18"/>
    <s v="M"/>
    <n v="10"/>
    <n v="23.22"/>
    <d v="1899-12-30T01:52:50"/>
    <d v="1899-12-30T01:52:50"/>
    <d v="1899-12-30T01:52:50"/>
    <n v="48"/>
    <d v="1899-12-30T00:04:52"/>
    <n v="5"/>
    <n v="3"/>
    <n v="3.5"/>
    <x v="1"/>
    <n v="0.25"/>
    <n v="0.25"/>
    <n v="0.5"/>
    <n v="0"/>
    <n v="0.1"/>
    <n v="0"/>
    <n v="0"/>
    <n v="3.85"/>
    <m/>
    <x v="1"/>
    <n v="5"/>
    <n v="1"/>
    <n v="1"/>
    <m/>
    <s v="Bronze"/>
  </r>
  <r>
    <x v="28"/>
    <s v="M"/>
    <n v="10"/>
    <n v="18.32"/>
    <d v="1899-12-30T01:27:49"/>
    <d v="1899-12-30T01:27:55"/>
    <d v="1899-12-30T01:27:52"/>
    <n v="216"/>
    <d v="1899-12-30T00:04:48"/>
    <n v="4.3619047619047615"/>
    <n v="3"/>
    <n v="3.5"/>
    <x v="2"/>
    <n v="0.5"/>
    <n v="0.25"/>
    <n v="0.25"/>
    <n v="0.14399999999999999"/>
    <n v="0"/>
    <n v="0"/>
    <n v="0"/>
    <n v="3.9499523809523809"/>
    <m/>
    <x v="1"/>
    <n v="5"/>
    <n v="1"/>
    <n v="1"/>
    <m/>
    <s v="Bronze"/>
  </r>
  <r>
    <x v="23"/>
    <s v="M"/>
    <n v="10"/>
    <n v="21.14"/>
    <d v="1899-12-30T01:55:20"/>
    <d v="1899-12-30T01:55:57"/>
    <d v="1899-12-30T01:55:38"/>
    <n v="172"/>
    <d v="1899-12-30T00:05:28"/>
    <n v="5"/>
    <n v="2"/>
    <n v="1"/>
    <x v="2"/>
    <n v="0.5"/>
    <n v="0.25"/>
    <n v="0.25"/>
    <n v="0"/>
    <n v="0"/>
    <n v="0"/>
    <n v="0"/>
    <n v="3.25"/>
    <m/>
    <x v="1"/>
    <n v="5"/>
    <n v="1"/>
    <n v="1"/>
    <m/>
    <s v="Bronze"/>
  </r>
  <r>
    <x v="25"/>
    <s v="M"/>
    <n v="10"/>
    <n v="4.16"/>
    <d v="1899-12-30T00:18:26"/>
    <d v="1899-12-30T00:18:52"/>
    <d v="1899-12-30T00:18:39"/>
    <n v="27"/>
    <d v="1899-12-30T00:04:29"/>
    <n v="0.99047619047619051"/>
    <n v="4"/>
    <n v="2.5"/>
    <x v="0"/>
    <n v="0.25"/>
    <n v="0.5"/>
    <n v="0.25"/>
    <n v="0"/>
    <n v="0"/>
    <n v="0"/>
    <n v="0"/>
    <n v="2.8726190476190476"/>
    <m/>
    <x v="1"/>
    <n v="5"/>
    <n v="1"/>
    <n v="1"/>
    <m/>
    <s v="Bronze"/>
  </r>
  <r>
    <x v="17"/>
    <s v="M"/>
    <n v="10"/>
    <n v="10"/>
    <d v="1899-12-30T00:55:50"/>
    <d v="1899-12-30T01:00:46"/>
    <d v="1899-12-30T00:58:18"/>
    <n v="13"/>
    <d v="1899-12-30T00:05:50"/>
    <n v="2.3809523809523809"/>
    <n v="1.5"/>
    <n v="1.5"/>
    <x v="1"/>
    <n v="0.25"/>
    <n v="0.25"/>
    <n v="0.5"/>
    <n v="0"/>
    <n v="0"/>
    <n v="0"/>
    <n v="0"/>
    <n v="1.7202380952380953"/>
    <m/>
    <x v="1"/>
    <n v="5"/>
    <n v="1"/>
    <n v="1"/>
    <m/>
    <s v="Bronze"/>
  </r>
  <r>
    <x v="20"/>
    <s v="M"/>
    <n v="10"/>
    <n v="16.16"/>
    <d v="1899-12-30T01:27:33"/>
    <d v="1899-12-30T01:27:37"/>
    <d v="1899-12-30T01:27:35"/>
    <n v="15"/>
    <d v="1899-12-30T00:05:25"/>
    <n v="3.8476190476190473"/>
    <n v="2"/>
    <n v="2.5"/>
    <x v="1"/>
    <n v="0.25"/>
    <n v="0.25"/>
    <n v="0.5"/>
    <n v="0"/>
    <n v="0"/>
    <n v="0"/>
    <n v="0"/>
    <n v="2.711904761904762"/>
    <m/>
    <x v="1"/>
    <n v="5"/>
    <n v="1"/>
    <n v="1"/>
    <m/>
    <s v="Bronze"/>
  </r>
  <r>
    <x v="24"/>
    <s v="M"/>
    <n v="10"/>
    <n v="15.2"/>
    <d v="1899-12-30T01:18:27"/>
    <d v="1899-12-30T01:18:32"/>
    <d v="1899-12-30T01:18:30"/>
    <n v="92"/>
    <d v="1899-12-30T00:05:10"/>
    <n v="3.6190476190476186"/>
    <n v="2.5"/>
    <n v="2"/>
    <x v="1"/>
    <n v="0.25"/>
    <n v="0.25"/>
    <n v="0.5"/>
    <n v="0"/>
    <n v="0"/>
    <n v="0"/>
    <n v="0"/>
    <n v="2.5297619047619047"/>
    <m/>
    <x v="1"/>
    <n v="5"/>
    <n v="1"/>
    <n v="1"/>
    <m/>
    <s v="Bronze"/>
  </r>
  <r>
    <x v="69"/>
    <s v="M"/>
    <n v="10"/>
    <n v="22.05"/>
    <d v="1899-12-30T02:57:13"/>
    <d v="1899-12-30T03:22:42"/>
    <d v="1899-12-30T03:09:58"/>
    <n v="1211"/>
    <d v="1899-12-30T00:08:37"/>
    <n v="5"/>
    <n v="0"/>
    <n v="4"/>
    <x v="1"/>
    <n v="0.25"/>
    <n v="0.25"/>
    <n v="0.5"/>
    <n v="0.80733333333333335"/>
    <n v="0"/>
    <n v="0"/>
    <n v="0"/>
    <n v="4.0573333333333332"/>
    <m/>
    <x v="1"/>
    <n v="4"/>
    <n v="1"/>
    <n v="0"/>
    <m/>
    <s v="Bronze"/>
  </r>
  <r>
    <x v="11"/>
    <s v="M"/>
    <n v="10"/>
    <n v="21.15"/>
    <d v="1899-12-30T01:52:38"/>
    <d v="1899-12-30T01:55:20"/>
    <d v="1899-12-30T01:53:59"/>
    <n v="64"/>
    <d v="1899-12-30T00:05:23"/>
    <n v="5"/>
    <n v="2"/>
    <n v="4.25"/>
    <x v="1"/>
    <n v="0.25"/>
    <n v="0.25"/>
    <n v="0.5"/>
    <n v="0"/>
    <n v="0"/>
    <n v="0"/>
    <n v="0"/>
    <n v="3.875"/>
    <m/>
    <x v="1"/>
    <n v="5"/>
    <n v="1"/>
    <n v="1"/>
    <m/>
    <s v="Bronze"/>
  </r>
  <r>
    <x v="80"/>
    <s v="M"/>
    <n v="10"/>
    <n v="10"/>
    <d v="1899-12-30T00:40:47"/>
    <d v="1899-12-30T00:40:49"/>
    <d v="1899-12-30T00:40:48"/>
    <n v="39"/>
    <d v="1899-12-30T00:04:05"/>
    <n v="2.3809523809523809"/>
    <n v="4.5"/>
    <n v="1.75"/>
    <x v="1"/>
    <n v="0.25"/>
    <n v="0.25"/>
    <n v="0.5"/>
    <n v="0"/>
    <n v="0"/>
    <n v="0"/>
    <n v="0"/>
    <n v="2.5952380952380953"/>
    <m/>
    <x v="1"/>
    <n v="4"/>
    <n v="1"/>
    <n v="1"/>
    <m/>
    <s v="Bronze"/>
  </r>
  <r>
    <x v="32"/>
    <s v="M"/>
    <n v="10"/>
    <n v="10.01"/>
    <d v="1899-12-30T00:55:33"/>
    <d v="1899-12-30T00:55:36"/>
    <d v="1899-12-30T00:55:35"/>
    <n v="109"/>
    <d v="1899-12-30T00:05:33"/>
    <n v="2.3833333333333333"/>
    <n v="1.75"/>
    <n v="4"/>
    <x v="1"/>
    <n v="0.25"/>
    <n v="0.25"/>
    <n v="0.5"/>
    <n v="0"/>
    <n v="0"/>
    <n v="0"/>
    <n v="0"/>
    <n v="3.0333333333333332"/>
    <m/>
    <x v="1"/>
    <n v="5"/>
    <n v="1"/>
    <n v="1"/>
    <m/>
    <s v="Bronze"/>
  </r>
  <r>
    <x v="33"/>
    <s v="F"/>
    <n v="10"/>
    <n v="5.0199999999999996"/>
    <d v="1899-12-30T00:33:15"/>
    <d v="1899-12-30T00:33:27"/>
    <d v="1899-12-30T00:33:21"/>
    <n v="37"/>
    <d v="1899-12-30T00:06:39"/>
    <n v="1.2549999999999999"/>
    <n v="1.25"/>
    <n v="2"/>
    <x v="0"/>
    <n v="0.25"/>
    <n v="0.5"/>
    <n v="0.25"/>
    <n v="0"/>
    <n v="0"/>
    <n v="0"/>
    <n v="0.4"/>
    <n v="1.8387500000000001"/>
    <m/>
    <x v="1"/>
    <n v="4"/>
    <n v="1"/>
    <n v="1"/>
    <m/>
    <s v="Bronze"/>
  </r>
  <r>
    <x v="13"/>
    <s v="M"/>
    <n v="10"/>
    <n v="13.07"/>
    <d v="1899-12-30T01:28:24"/>
    <d v="1899-12-30T01:28:39"/>
    <d v="1899-12-30T01:28:32"/>
    <n v="436"/>
    <d v="1899-12-30T00:06:46"/>
    <n v="3.111904761904762"/>
    <n v="0.5"/>
    <n v="2"/>
    <x v="2"/>
    <n v="0.5"/>
    <n v="0.25"/>
    <n v="0.25"/>
    <n v="0.29066666666666668"/>
    <n v="0"/>
    <n v="0"/>
    <n v="0.4"/>
    <n v="2.8716190476190477"/>
    <m/>
    <x v="1"/>
    <n v="5"/>
    <n v="1"/>
    <n v="1"/>
    <m/>
    <s v="Bronze"/>
  </r>
  <r>
    <x v="22"/>
    <s v="M"/>
    <n v="10"/>
    <n v="14.99"/>
    <d v="1899-12-30T01:24:00"/>
    <d v="1899-12-30T01:24:00"/>
    <d v="1899-12-30T01:24:00"/>
    <n v="43"/>
    <d v="1899-12-30T00:05:36"/>
    <n v="3.5690476190476188"/>
    <n v="1.75"/>
    <n v="0.5"/>
    <x v="2"/>
    <n v="0.5"/>
    <n v="0.25"/>
    <n v="0.25"/>
    <n v="0"/>
    <n v="0"/>
    <n v="0"/>
    <n v="0"/>
    <n v="2.3470238095238094"/>
    <m/>
    <x v="1"/>
    <n v="3"/>
    <n v="1"/>
    <n v="1"/>
    <m/>
    <s v="Bronze"/>
  </r>
  <r>
    <x v="29"/>
    <s v="F"/>
    <n v="10"/>
    <n v="13.03"/>
    <d v="1899-12-30T01:04:35"/>
    <d v="1899-12-30T01:10:46"/>
    <d v="1899-12-30T01:07:41"/>
    <n v="2"/>
    <d v="1899-12-30T00:05:12"/>
    <n v="3.2574999999999998"/>
    <n v="3.5"/>
    <n v="2.25"/>
    <x v="0"/>
    <n v="0.25"/>
    <n v="0.5"/>
    <n v="0.25"/>
    <n v="0"/>
    <n v="0"/>
    <n v="0"/>
    <n v="0"/>
    <n v="3.1268750000000001"/>
    <m/>
    <x v="1"/>
    <n v="5"/>
    <n v="1"/>
    <n v="1"/>
    <m/>
    <s v="Bronze"/>
  </r>
  <r>
    <x v="31"/>
    <s v="F"/>
    <n v="10"/>
    <n v="21.49"/>
    <d v="1899-12-30T02:18:45"/>
    <d v="1899-12-30T02:24:36"/>
    <d v="1899-12-30T02:21:41"/>
    <n v="92"/>
    <d v="1899-12-30T00:06:36"/>
    <n v="5"/>
    <n v="1.25"/>
    <n v="4"/>
    <x v="1"/>
    <n v="0.25"/>
    <n v="0.25"/>
    <n v="0.5"/>
    <n v="0"/>
    <n v="0"/>
    <n v="0"/>
    <n v="0"/>
    <n v="3.5625"/>
    <m/>
    <x v="1"/>
    <n v="5"/>
    <n v="1"/>
    <n v="1"/>
    <m/>
    <s v="Bronze"/>
  </r>
  <r>
    <x v="27"/>
    <s v="F"/>
    <n v="10"/>
    <n v="10.44"/>
    <d v="1899-12-30T01:13:42"/>
    <d v="1899-12-30T01:20:36"/>
    <d v="1899-12-30T01:17:09"/>
    <n v="42"/>
    <d v="1899-12-30T00:07:23"/>
    <n v="2.61"/>
    <n v="0.5"/>
    <n v="3"/>
    <x v="1"/>
    <n v="0.25"/>
    <n v="0.25"/>
    <n v="0.5"/>
    <n v="0"/>
    <n v="0"/>
    <n v="0"/>
    <n v="0"/>
    <n v="2.2774999999999999"/>
    <m/>
    <x v="1"/>
    <n v="4"/>
    <n v="1"/>
    <n v="1"/>
    <m/>
    <s v="Bronze"/>
  </r>
  <r>
    <x v="21"/>
    <s v="M"/>
    <n v="10"/>
    <n v="7.68"/>
    <d v="1899-12-30T00:41:20"/>
    <d v="1899-12-30T00:45:19"/>
    <d v="1899-12-30T00:43:20"/>
    <n v="96"/>
    <d v="1899-12-30T00:05:38"/>
    <n v="1.8285714285714285"/>
    <n v="1.75"/>
    <n v="2.75"/>
    <x v="1"/>
    <n v="0.25"/>
    <n v="0.25"/>
    <n v="0.5"/>
    <n v="0"/>
    <n v="0"/>
    <n v="0"/>
    <n v="0"/>
    <n v="2.2696428571428573"/>
    <m/>
    <x v="1"/>
    <n v="5"/>
    <n v="1"/>
    <n v="1"/>
    <m/>
    <s v="Bronze"/>
  </r>
  <r>
    <x v="9"/>
    <s v="M"/>
    <n v="10"/>
    <n v="12.1"/>
    <d v="1899-12-30T01:15:16"/>
    <d v="1899-12-30T01:16:09"/>
    <d v="1899-12-30T01:15:43"/>
    <n v="21"/>
    <d v="1899-12-30T00:06:15"/>
    <n v="2.8809523809523809"/>
    <n v="1.25"/>
    <n v="4"/>
    <x v="1"/>
    <n v="0.25"/>
    <n v="0.25"/>
    <n v="0.5"/>
    <n v="0"/>
    <n v="0"/>
    <n v="0"/>
    <n v="0"/>
    <n v="3.0327380952380953"/>
    <m/>
    <x v="1"/>
    <n v="3"/>
    <n v="1"/>
    <n v="1"/>
    <m/>
    <s v="Bronze"/>
  </r>
  <r>
    <x v="8"/>
    <s v="F"/>
    <n v="10"/>
    <n v="12.33"/>
    <d v="1899-12-30T02:41:57"/>
    <d v="1899-12-30T03:29:33"/>
    <d v="1899-12-30T03:05:45"/>
    <n v="947"/>
    <d v="1899-12-30T00:15:04"/>
    <n v="3.0825"/>
    <n v="0"/>
    <n v="1.5"/>
    <x v="1"/>
    <n v="0.25"/>
    <n v="0.25"/>
    <n v="0.5"/>
    <n v="0"/>
    <n v="0"/>
    <n v="0"/>
    <n v="0"/>
    <n v="1.5206249999999999"/>
    <m/>
    <x v="1"/>
    <n v="5"/>
    <n v="1"/>
    <n v="0"/>
    <m/>
    <s v="Bronze"/>
  </r>
  <r>
    <x v="16"/>
    <s v="F"/>
    <n v="10"/>
    <n v="6.29"/>
    <d v="1899-12-30T00:43:44"/>
    <d v="1899-12-30T00:56:50"/>
    <d v="1899-12-30T00:50:17"/>
    <n v="0"/>
    <d v="1899-12-30T00:08:00"/>
    <n v="1.5725"/>
    <n v="0.25"/>
    <n v="2"/>
    <x v="1"/>
    <n v="0.25"/>
    <n v="0.25"/>
    <n v="0.5"/>
    <n v="0"/>
    <n v="0"/>
    <n v="0"/>
    <n v="0"/>
    <n v="1.4556249999999999"/>
    <m/>
    <x v="1"/>
    <n v="4"/>
    <n v="1"/>
    <n v="1"/>
    <m/>
    <s v="Bronze"/>
  </r>
  <r>
    <x v="75"/>
    <s v="F"/>
    <n v="10"/>
    <n v="5.12"/>
    <d v="1899-12-30T00:30:50"/>
    <d v="1899-12-30T00:36:54"/>
    <d v="1899-12-30T00:33:52"/>
    <n v="25"/>
    <d v="1899-12-30T00:06:37"/>
    <n v="1.28"/>
    <n v="1.25"/>
    <n v="2"/>
    <x v="1"/>
    <n v="0.25"/>
    <n v="0.25"/>
    <n v="0.5"/>
    <n v="0"/>
    <n v="0"/>
    <n v="0"/>
    <n v="0"/>
    <n v="1.6325000000000001"/>
    <m/>
    <x v="1"/>
    <n v="4"/>
    <n v="1"/>
    <n v="1"/>
    <m/>
    <s v="Bronze"/>
  </r>
  <r>
    <x v="74"/>
    <s v="F"/>
    <n v="10"/>
    <n v="5.04"/>
    <d v="1899-12-30T00:30:22"/>
    <d v="1899-12-30T00:35:40"/>
    <d v="1899-12-30T00:33:01"/>
    <n v="22"/>
    <d v="1899-12-30T00:06:33"/>
    <n v="1.26"/>
    <n v="1.25"/>
    <n v="3"/>
    <x v="1"/>
    <n v="0.25"/>
    <n v="0.25"/>
    <n v="0.5"/>
    <n v="0"/>
    <n v="0"/>
    <n v="0"/>
    <n v="0"/>
    <n v="2.1274999999999999"/>
    <m/>
    <x v="1"/>
    <n v="3"/>
    <n v="1"/>
    <n v="1"/>
    <m/>
    <s v="Bronze"/>
  </r>
  <r>
    <x v="81"/>
    <s v="F"/>
    <n v="10"/>
    <n v="5.7"/>
    <d v="1899-12-30T00:32:16"/>
    <d v="1899-12-30T00:32:40"/>
    <d v="1899-12-30T00:32:28"/>
    <n v="16"/>
    <d v="1899-12-30T00:05:42"/>
    <n v="1.425"/>
    <n v="2.5"/>
    <n v="1.75"/>
    <x v="0"/>
    <n v="0.25"/>
    <n v="0.5"/>
    <n v="0.25"/>
    <n v="0"/>
    <n v="0"/>
    <n v="0"/>
    <n v="0"/>
    <n v="2.0437500000000002"/>
    <m/>
    <x v="1"/>
    <n v="4"/>
    <n v="1"/>
    <n v="1"/>
    <m/>
    <s v="Bronze"/>
  </r>
  <r>
    <x v="5"/>
    <s v="M"/>
    <n v="10"/>
    <n v="37.01"/>
    <d v="1899-12-30T02:42:50"/>
    <d v="1899-12-30T02:43:51"/>
    <d v="1899-12-30T02:43:21"/>
    <n v="27"/>
    <d v="1899-12-30T00:04:25"/>
    <n v="5"/>
    <n v="4"/>
    <n v="3.5"/>
    <x v="1"/>
    <n v="0.25"/>
    <n v="0.25"/>
    <n v="0.5"/>
    <n v="0"/>
    <n v="0.8"/>
    <n v="0"/>
    <n v="0"/>
    <n v="4.8"/>
    <m/>
    <x v="1"/>
    <n v="5"/>
    <n v="1"/>
    <n v="1"/>
    <m/>
    <s v="Silver"/>
  </r>
  <r>
    <x v="2"/>
    <s v="F"/>
    <n v="10"/>
    <n v="7.2"/>
    <d v="1899-12-30T00:43:13"/>
    <d v="1899-12-30T00:43:23"/>
    <d v="1899-12-30T00:43:18"/>
    <n v="20"/>
    <d v="1899-12-30T00:06:01"/>
    <n v="1.8"/>
    <n v="2"/>
    <n v="2"/>
    <x v="1"/>
    <n v="0.25"/>
    <n v="0.25"/>
    <n v="0.5"/>
    <n v="0"/>
    <n v="0"/>
    <n v="0"/>
    <n v="0"/>
    <n v="1.95"/>
    <m/>
    <x v="1"/>
    <n v="5"/>
    <n v="1"/>
    <n v="1"/>
    <m/>
    <s v="Silver"/>
  </r>
  <r>
    <x v="54"/>
    <s v="M"/>
    <n v="10"/>
    <n v="21.24"/>
    <d v="1899-12-30T01:40:00"/>
    <d v="1899-12-30T01:40:04"/>
    <d v="1899-12-30T01:40:02"/>
    <n v="23"/>
    <d v="1899-12-30T00:04:43"/>
    <n v="5"/>
    <n v="3.5"/>
    <n v="2.75"/>
    <x v="2"/>
    <n v="0.5"/>
    <n v="0.25"/>
    <n v="0.25"/>
    <n v="0"/>
    <n v="0"/>
    <n v="0"/>
    <n v="0"/>
    <n v="4.0625"/>
    <m/>
    <x v="1"/>
    <n v="5"/>
    <n v="1"/>
    <n v="1"/>
    <m/>
    <s v="Silver"/>
  </r>
  <r>
    <x v="67"/>
    <s v="M"/>
    <n v="10"/>
    <n v="11.61"/>
    <d v="1899-12-30T00:55:26"/>
    <d v="1899-12-30T00:57:02"/>
    <d v="1899-12-30T00:56:14"/>
    <n v="37"/>
    <d v="1899-12-30T00:04:51"/>
    <n v="2.7642857142857142"/>
    <n v="3"/>
    <n v="4"/>
    <x v="0"/>
    <n v="0.25"/>
    <n v="0.5"/>
    <n v="0.25"/>
    <n v="0"/>
    <n v="0"/>
    <n v="0"/>
    <n v="0"/>
    <n v="3.1910714285714286"/>
    <m/>
    <x v="1"/>
    <n v="4"/>
    <n v="1"/>
    <n v="1"/>
    <m/>
    <s v="Silver"/>
  </r>
  <r>
    <x v="59"/>
    <s v="M"/>
    <n v="10"/>
    <n v="9.73"/>
    <d v="1899-12-30T00:49:27"/>
    <d v="1899-12-30T00:50:39"/>
    <d v="1899-12-30T00:50:03"/>
    <n v="42"/>
    <d v="1899-12-30T00:05:09"/>
    <n v="2.3166666666666669"/>
    <n v="2.5"/>
    <n v="2"/>
    <x v="1"/>
    <n v="0.25"/>
    <n v="0.25"/>
    <n v="0.5"/>
    <n v="0"/>
    <n v="0"/>
    <n v="0"/>
    <n v="0"/>
    <n v="2.2041666666666666"/>
    <m/>
    <x v="1"/>
    <n v="5"/>
    <n v="1"/>
    <n v="1"/>
    <m/>
    <s v="Silver"/>
  </r>
  <r>
    <x v="0"/>
    <s v="F"/>
    <n v="10"/>
    <n v="12.65"/>
    <d v="1899-12-30T01:22:37"/>
    <d v="1899-12-30T01:33:00"/>
    <d v="1899-12-30T01:27:49"/>
    <n v="296"/>
    <d v="1899-12-30T00:06:56"/>
    <n v="3.1625000000000001"/>
    <n v="1"/>
    <n v="3.25"/>
    <x v="1"/>
    <n v="0.25"/>
    <n v="0.25"/>
    <n v="0.5"/>
    <n v="0.19733333333333333"/>
    <n v="0"/>
    <n v="0"/>
    <n v="0"/>
    <n v="2.8629583333333333"/>
    <m/>
    <x v="1"/>
    <n v="5"/>
    <n v="1"/>
    <n v="1"/>
    <m/>
    <s v="Silver"/>
  </r>
  <r>
    <x v="61"/>
    <s v="F"/>
    <n v="10"/>
    <n v="9.4"/>
    <d v="1899-12-30T00:55:09"/>
    <d v="1899-12-30T00:55:09"/>
    <d v="1899-12-30T00:55:09"/>
    <n v="0"/>
    <d v="1899-12-30T00:05:52"/>
    <n v="2.35"/>
    <n v="2"/>
    <n v="2.25"/>
    <x v="1"/>
    <n v="0.25"/>
    <n v="0.25"/>
    <n v="0.5"/>
    <n v="0"/>
    <n v="0"/>
    <n v="0"/>
    <n v="0.4"/>
    <n v="2.6124999999999998"/>
    <m/>
    <x v="1"/>
    <n v="5"/>
    <n v="1"/>
    <n v="1"/>
    <m/>
    <s v="Silver"/>
  </r>
  <r>
    <x v="55"/>
    <s v="M"/>
    <n v="10"/>
    <n v="6.01"/>
    <d v="1899-12-30T00:30:11"/>
    <d v="1899-12-30T00:30:48"/>
    <d v="1899-12-30T00:30:30"/>
    <n v="9"/>
    <d v="1899-12-30T00:05:04"/>
    <n v="1.4309523809523808"/>
    <n v="2.5"/>
    <n v="1.75"/>
    <x v="1"/>
    <n v="0.25"/>
    <n v="0.25"/>
    <n v="0.5"/>
    <n v="0"/>
    <n v="0"/>
    <n v="0"/>
    <n v="0"/>
    <n v="1.8577380952380951"/>
    <m/>
    <x v="1"/>
    <n v="5"/>
    <n v="1"/>
    <n v="1"/>
    <m/>
    <s v="Silver"/>
  </r>
  <r>
    <x v="62"/>
    <s v="M"/>
    <n v="10"/>
    <n v="21"/>
    <d v="1899-12-30T01:46:50"/>
    <d v="1899-12-30T01:55:19"/>
    <d v="1899-12-30T01:51:04"/>
    <n v="50"/>
    <d v="1899-12-30T00:05:17"/>
    <n v="5"/>
    <n v="2"/>
    <n v="1.75"/>
    <x v="2"/>
    <n v="0.5"/>
    <n v="0.25"/>
    <n v="0.25"/>
    <n v="0"/>
    <n v="0"/>
    <n v="0"/>
    <n v="0"/>
    <n v="3.4375"/>
    <m/>
    <x v="1"/>
    <n v="5"/>
    <n v="1"/>
    <n v="1"/>
    <m/>
    <s v="Silver"/>
  </r>
  <r>
    <x v="56"/>
    <s v="M"/>
    <n v="10"/>
    <n v="6.01"/>
    <d v="1899-12-30T00:29:47"/>
    <d v="1899-12-30T00:29:47"/>
    <d v="1899-12-30T00:29:47"/>
    <n v="0"/>
    <d v="1899-12-30T00:04:57"/>
    <n v="1.4309523809523808"/>
    <n v="3"/>
    <n v="3.25"/>
    <x v="0"/>
    <n v="0.25"/>
    <n v="0.5"/>
    <n v="0.25"/>
    <n v="0"/>
    <n v="0"/>
    <n v="0"/>
    <n v="0"/>
    <n v="2.6702380952380951"/>
    <m/>
    <x v="1"/>
    <n v="5"/>
    <n v="1"/>
    <n v="1"/>
    <m/>
    <s v="Silver"/>
  </r>
  <r>
    <x v="58"/>
    <s v="M"/>
    <n v="10"/>
    <n v="10.029999999999999"/>
    <d v="1899-12-30T00:46:12"/>
    <d v="1899-12-30T00:46:13"/>
    <d v="1899-12-30T00:46:13"/>
    <n v="12"/>
    <d v="1899-12-30T00:04:36"/>
    <n v="2.388095238095238"/>
    <n v="3.5"/>
    <n v="1.25"/>
    <x v="0"/>
    <n v="0.25"/>
    <n v="0.5"/>
    <n v="0.25"/>
    <n v="0"/>
    <n v="0"/>
    <n v="0"/>
    <n v="0"/>
    <n v="2.6595238095238094"/>
    <m/>
    <x v="1"/>
    <n v="5"/>
    <n v="1"/>
    <n v="1"/>
    <m/>
    <s v="Silver"/>
  </r>
  <r>
    <x v="65"/>
    <s v="M"/>
    <n v="10"/>
    <n v="11.33"/>
    <d v="1899-12-30T01:00:39"/>
    <d v="1899-12-30T01:00:43"/>
    <d v="1899-12-30T01:00:41"/>
    <m/>
    <d v="1899-12-30T00:05:21"/>
    <n v="2.6976190476190474"/>
    <n v="2"/>
    <n v="3.25"/>
    <x v="1"/>
    <n v="0.25"/>
    <n v="0.25"/>
    <n v="0.5"/>
    <n v="0"/>
    <n v="0"/>
    <n v="0"/>
    <n v="0.4"/>
    <n v="3.1994047619047619"/>
    <m/>
    <x v="1"/>
    <n v="5"/>
    <n v="1"/>
    <n v="1"/>
    <m/>
    <s v="Silver"/>
  </r>
  <r>
    <x v="60"/>
    <s v="M"/>
    <n v="10"/>
    <n v="8.1"/>
    <d v="1899-12-30T00:47:14"/>
    <d v="1899-12-30T00:47:42"/>
    <d v="1899-12-30T00:47:28"/>
    <n v="48"/>
    <d v="1899-12-30T00:05:52"/>
    <n v="1.9285714285714284"/>
    <n v="1.5"/>
    <n v="4.75"/>
    <x v="0"/>
    <n v="0.25"/>
    <n v="0.5"/>
    <n v="0.25"/>
    <n v="0"/>
    <n v="0"/>
    <n v="0"/>
    <n v="0"/>
    <n v="2.4196428571428572"/>
    <m/>
    <x v="1"/>
    <n v="5"/>
    <n v="1"/>
    <n v="1"/>
    <m/>
    <s v="Silver"/>
  </r>
  <r>
    <x v="1"/>
    <s v="F"/>
    <n v="10"/>
    <n v="7.11"/>
    <d v="1899-12-30T00:43:03"/>
    <d v="1899-12-30T00:43:03"/>
    <d v="1899-12-30T00:43:03"/>
    <n v="39"/>
    <d v="1899-12-30T00:06:03"/>
    <n v="1.7775000000000001"/>
    <n v="1.75"/>
    <n v="1.5"/>
    <x v="1"/>
    <n v="0.25"/>
    <n v="0.25"/>
    <n v="0.5"/>
    <n v="0"/>
    <n v="0"/>
    <n v="0"/>
    <n v="0"/>
    <n v="1.631875"/>
    <m/>
    <x v="1"/>
    <n v="5"/>
    <n v="1"/>
    <n v="1"/>
    <m/>
    <s v="Silver"/>
  </r>
  <r>
    <x v="34"/>
    <s v="M"/>
    <n v="10"/>
    <n v="25.01"/>
    <d v="1899-12-30T01:41:43"/>
    <d v="1899-12-30T01:42:07"/>
    <d v="1899-12-30T01:41:55"/>
    <n v="41"/>
    <d v="1899-12-30T00:04:05"/>
    <n v="5"/>
    <n v="4.5"/>
    <n v="2.5"/>
    <x v="2"/>
    <n v="0.5"/>
    <n v="0.25"/>
    <n v="0.25"/>
    <n v="0"/>
    <n v="0.2"/>
    <n v="0"/>
    <n v="0"/>
    <n v="4.45"/>
    <m/>
    <x v="1"/>
    <n v="5"/>
    <n v="1"/>
    <n v="1"/>
    <m/>
    <s v="Gold"/>
  </r>
  <r>
    <x v="35"/>
    <s v="M"/>
    <n v="10"/>
    <n v="38"/>
    <d v="1899-12-30T02:43:43"/>
    <d v="1899-12-30T02:43:48"/>
    <d v="1899-12-30T02:43:45"/>
    <n v="0"/>
    <d v="1899-12-30T00:04:19"/>
    <n v="5"/>
    <n v="4"/>
    <n v="4.25"/>
    <x v="2"/>
    <n v="0.5"/>
    <n v="0.25"/>
    <n v="0.25"/>
    <n v="0"/>
    <n v="0.8"/>
    <n v="0"/>
    <n v="0"/>
    <n v="5.3624999999999998"/>
    <m/>
    <x v="1"/>
    <n v="5"/>
    <n v="1"/>
    <n v="1"/>
    <m/>
    <s v="Gold"/>
  </r>
  <r>
    <x v="36"/>
    <s v="F"/>
    <n v="10"/>
    <n v="3"/>
    <d v="1899-12-30T00:12:20"/>
    <d v="1899-12-30T00:12:20"/>
    <d v="1899-12-30T00:12:20"/>
    <n v="6"/>
    <d v="1899-12-30T00:04:07"/>
    <n v="0.75"/>
    <n v="5"/>
    <n v="4.25"/>
    <x v="0"/>
    <n v="0.25"/>
    <n v="0.5"/>
    <n v="0.25"/>
    <n v="0"/>
    <n v="0"/>
    <n v="2.25"/>
    <n v="0"/>
    <n v="6"/>
    <m/>
    <x v="1"/>
    <n v="5"/>
    <n v="1"/>
    <n v="1"/>
    <m/>
    <s v="Gold"/>
  </r>
  <r>
    <x v="37"/>
    <s v="M"/>
    <n v="10"/>
    <n v="31.68"/>
    <d v="1899-12-30T05:02:10"/>
    <d v="1899-12-30T05:17:30"/>
    <d v="1899-12-30T05:09:50"/>
    <n v="1206"/>
    <d v="1899-12-30T00:09:47"/>
    <n v="5"/>
    <n v="0"/>
    <n v="5"/>
    <x v="1"/>
    <n v="0.25"/>
    <n v="0.25"/>
    <n v="0.5"/>
    <n v="0.80400000000000005"/>
    <n v="0.5"/>
    <n v="0"/>
    <n v="0"/>
    <n v="5.0540000000000003"/>
    <m/>
    <x v="1"/>
    <n v="5"/>
    <n v="1"/>
    <n v="0"/>
    <m/>
    <s v="Gold"/>
  </r>
  <r>
    <x v="38"/>
    <s v="M"/>
    <n v="10"/>
    <n v="11.05"/>
    <d v="1899-12-30T00:40:10"/>
    <d v="1899-12-30T00:40:10"/>
    <d v="1899-12-30T00:40:10"/>
    <n v="38"/>
    <d v="1899-12-30T00:03:38"/>
    <n v="2.6309523809523809"/>
    <n v="5"/>
    <n v="3.5"/>
    <x v="0"/>
    <n v="0.25"/>
    <n v="0.5"/>
    <n v="0.25"/>
    <n v="0"/>
    <n v="0"/>
    <n v="2.25"/>
    <n v="0"/>
    <n v="6.2827380952380949"/>
    <m/>
    <x v="1"/>
    <n v="5"/>
    <n v="1"/>
    <n v="1"/>
    <m/>
    <s v="Gold"/>
  </r>
  <r>
    <x v="39"/>
    <s v="F"/>
    <n v="10"/>
    <n v="12.42"/>
    <d v="1899-12-30T01:05:23"/>
    <d v="1899-12-30T01:15:23"/>
    <d v="1899-12-30T01:10:23"/>
    <n v="37"/>
    <d v="1899-12-30T00:05:40"/>
    <n v="3.105"/>
    <n v="2.5"/>
    <n v="4"/>
    <x v="0"/>
    <n v="0.25"/>
    <n v="0.5"/>
    <n v="0.25"/>
    <n v="0"/>
    <n v="0"/>
    <n v="0"/>
    <n v="0"/>
    <n v="3.0262500000000001"/>
    <m/>
    <x v="1"/>
    <n v="4"/>
    <n v="1"/>
    <n v="1"/>
    <m/>
    <s v="Gold"/>
  </r>
  <r>
    <x v="40"/>
    <s v="M"/>
    <n v="10"/>
    <n v="11.11"/>
    <d v="1899-12-30T01:01:22"/>
    <d v="1899-12-30T01:01:22"/>
    <d v="1899-12-30T01:01:22"/>
    <n v="86"/>
    <d v="1899-12-30T00:05:31"/>
    <n v="2.6452380952380952"/>
    <n v="1.75"/>
    <n v="1"/>
    <x v="1"/>
    <n v="0.25"/>
    <n v="0.25"/>
    <n v="0.5"/>
    <n v="0"/>
    <n v="0"/>
    <n v="0"/>
    <n v="0.7"/>
    <n v="2.2988095238095241"/>
    <m/>
    <x v="1"/>
    <n v="5"/>
    <n v="1"/>
    <n v="1"/>
    <m/>
    <s v="Gold"/>
  </r>
  <r>
    <x v="41"/>
    <s v="M"/>
    <n v="10"/>
    <n v="22.05"/>
    <d v="1899-12-30T03:11:27"/>
    <d v="1899-12-30T03:22:42"/>
    <d v="1899-12-30T03:17:05"/>
    <n v="1211"/>
    <d v="1899-12-30T00:08:56"/>
    <n v="5"/>
    <n v="0"/>
    <n v="3"/>
    <x v="2"/>
    <n v="0.5"/>
    <n v="0.25"/>
    <n v="0.25"/>
    <n v="0.80733333333333335"/>
    <n v="0"/>
    <n v="0"/>
    <n v="0"/>
    <n v="4.0573333333333332"/>
    <m/>
    <x v="1"/>
    <n v="4"/>
    <n v="1"/>
    <n v="0"/>
    <m/>
    <s v="Gold"/>
  </r>
  <r>
    <x v="42"/>
    <s v="M"/>
    <n v="10"/>
    <n v="15.56"/>
    <d v="1899-12-30T01:28:18"/>
    <d v="1899-12-30T01:28:18"/>
    <d v="1899-12-30T01:28:18"/>
    <n v="387"/>
    <d v="1899-12-30T00:05:40"/>
    <n v="3.7047619047619049"/>
    <n v="1.75"/>
    <n v="1"/>
    <x v="1"/>
    <n v="0.25"/>
    <n v="0.25"/>
    <n v="0.5"/>
    <n v="0.25800000000000001"/>
    <n v="0"/>
    <n v="0"/>
    <n v="0"/>
    <n v="2.1216904761904765"/>
    <m/>
    <x v="1"/>
    <n v="4"/>
    <n v="1"/>
    <n v="1"/>
    <m/>
    <s v="Gold"/>
  </r>
  <r>
    <x v="43"/>
    <s v="F"/>
    <n v="10"/>
    <n v="17.27"/>
    <d v="1899-12-30T02:41:15"/>
    <d v="1899-12-30T03:30:34"/>
    <d v="1899-12-30T03:05:55"/>
    <n v="890"/>
    <d v="1899-12-30T00:10:46"/>
    <n v="4.3174999999999999"/>
    <n v="0"/>
    <n v="4.5"/>
    <x v="1"/>
    <n v="0.25"/>
    <n v="0.25"/>
    <n v="0.5"/>
    <n v="0"/>
    <n v="0"/>
    <n v="0"/>
    <n v="0"/>
    <n v="3.3293749999999998"/>
    <m/>
    <x v="1"/>
    <n v="5"/>
    <n v="1"/>
    <n v="0"/>
    <m/>
    <s v="Gold"/>
  </r>
  <r>
    <x v="44"/>
    <s v="M"/>
    <n v="10"/>
    <n v="38.56"/>
    <d v="1899-12-30T03:00:16"/>
    <d v="1899-12-30T03:06:52"/>
    <d v="1899-12-30T03:03:34"/>
    <n v="34"/>
    <d v="1899-12-30T00:04:46"/>
    <n v="5"/>
    <n v="3.5"/>
    <n v="3.25"/>
    <x v="2"/>
    <n v="0.5"/>
    <n v="0.25"/>
    <n v="0.25"/>
    <n v="0"/>
    <n v="0.8"/>
    <n v="0"/>
    <n v="0"/>
    <n v="4.9874999999999998"/>
    <m/>
    <x v="1"/>
    <n v="5"/>
    <n v="1"/>
    <n v="1"/>
    <m/>
    <s v="Gold"/>
  </r>
  <r>
    <x v="45"/>
    <s v="F"/>
    <n v="10"/>
    <n v="17.07"/>
    <d v="1899-12-30T01:40:36"/>
    <d v="1899-12-30T01:41:17"/>
    <d v="1899-12-30T01:40:56"/>
    <n v="69"/>
    <d v="1899-12-30T00:05:55"/>
    <n v="4.2675000000000001"/>
    <n v="2"/>
    <n v="4.25"/>
    <x v="1"/>
    <n v="0.25"/>
    <n v="0.25"/>
    <n v="0.5"/>
    <n v="0"/>
    <n v="0"/>
    <n v="0"/>
    <n v="0"/>
    <n v="3.691875"/>
    <m/>
    <x v="1"/>
    <n v="5"/>
    <n v="1"/>
    <n v="1"/>
    <m/>
    <s v="Gold"/>
  </r>
  <r>
    <x v="46"/>
    <s v="M"/>
    <n v="10"/>
    <n v="3.13"/>
    <d v="1899-12-30T00:13:39"/>
    <d v="1899-12-30T00:13:42"/>
    <d v="1899-12-30T00:13:40"/>
    <n v="4"/>
    <d v="1899-12-30T00:04:22"/>
    <n v="0.74523809523809514"/>
    <n v="4"/>
    <n v="4.5"/>
    <x v="0"/>
    <n v="0.25"/>
    <n v="0.5"/>
    <n v="0.25"/>
    <n v="0"/>
    <n v="0"/>
    <n v="0"/>
    <n v="0"/>
    <n v="3.3113095238095238"/>
    <m/>
    <x v="1"/>
    <n v="5"/>
    <n v="1"/>
    <n v="1"/>
    <m/>
    <s v="Gold"/>
  </r>
  <r>
    <x v="47"/>
    <s v="M"/>
    <n v="10"/>
    <n v="14.01"/>
    <d v="1899-12-30T01:17:13"/>
    <d v="1899-12-30T01:20:15"/>
    <d v="1899-12-30T01:18:44"/>
    <n v="257"/>
    <d v="1899-12-30T00:05:37"/>
    <n v="3.3357142857142854"/>
    <n v="1.75"/>
    <n v="2.5"/>
    <x v="2"/>
    <n v="0.5"/>
    <n v="0.25"/>
    <n v="0.25"/>
    <n v="0.17133333333333334"/>
    <n v="0"/>
    <n v="0"/>
    <n v="0"/>
    <n v="2.9016904761904758"/>
    <m/>
    <x v="1"/>
    <n v="5"/>
    <n v="1"/>
    <n v="1"/>
    <m/>
    <s v="Gold"/>
  </r>
  <r>
    <x v="48"/>
    <s v="M"/>
    <n v="10"/>
    <n v="11.01"/>
    <d v="1899-12-30T00:57:16"/>
    <d v="1899-12-30T00:58:32"/>
    <d v="1899-12-30T00:57:54"/>
    <n v="48"/>
    <d v="1899-12-30T00:05:16"/>
    <n v="2.6214285714285714"/>
    <n v="2.5"/>
    <n v="2.5"/>
    <x v="1"/>
    <n v="0.25"/>
    <n v="0.25"/>
    <n v="0.5"/>
    <n v="0"/>
    <n v="0"/>
    <n v="0"/>
    <n v="0"/>
    <n v="2.530357142857143"/>
    <m/>
    <x v="1"/>
    <n v="4"/>
    <n v="1"/>
    <n v="1"/>
    <m/>
    <s v="Gold"/>
  </r>
  <r>
    <x v="49"/>
    <s v="M"/>
    <n v="10"/>
    <n v="22.06"/>
    <d v="1899-12-30T03:02:18"/>
    <d v="1899-12-30T03:22:24"/>
    <d v="1899-12-30T03:12:21"/>
    <n v="1180"/>
    <d v="1899-12-30T00:08:43"/>
    <n v="5"/>
    <n v="0"/>
    <n v="3"/>
    <x v="1"/>
    <n v="0.25"/>
    <n v="0.25"/>
    <n v="0.5"/>
    <n v="0.78666666666666663"/>
    <n v="0"/>
    <n v="0"/>
    <n v="0"/>
    <n v="3.5366666666666666"/>
    <m/>
    <x v="1"/>
    <n v="5"/>
    <n v="1"/>
    <n v="0"/>
    <m/>
    <s v="Gold"/>
  </r>
  <r>
    <x v="50"/>
    <s v="M"/>
    <n v="10"/>
    <n v="30.94"/>
    <d v="1899-12-30T05:30:25"/>
    <d v="1899-12-30T06:02:06"/>
    <d v="1899-12-30T05:46:15"/>
    <n v="2402"/>
    <d v="1899-12-30T00:11:11"/>
    <n v="5"/>
    <n v="0"/>
    <n v="1"/>
    <x v="0"/>
    <n v="0.25"/>
    <n v="0.5"/>
    <n v="0.25"/>
    <n v="1.6013333333333333"/>
    <n v="0.4"/>
    <n v="0"/>
    <n v="0.4"/>
    <n v="3.9013333333333331"/>
    <m/>
    <x v="1"/>
    <n v="5"/>
    <n v="1"/>
    <n v="0"/>
    <m/>
    <s v="Gold"/>
  </r>
  <r>
    <x v="51"/>
    <s v="M"/>
    <n v="10"/>
    <n v="15.3"/>
    <d v="1899-12-30T01:24:17"/>
    <d v="1899-12-30T01:30:23"/>
    <d v="1899-12-30T01:27:20"/>
    <n v="23"/>
    <d v="1899-12-30T00:05:42"/>
    <n v="3.6428571428571428"/>
    <n v="1.75"/>
    <n v="1"/>
    <x v="2"/>
    <n v="0.5"/>
    <n v="0.25"/>
    <n v="0.25"/>
    <n v="0"/>
    <n v="0"/>
    <n v="0"/>
    <n v="0"/>
    <n v="2.5089285714285712"/>
    <m/>
    <x v="1"/>
    <n v="5"/>
    <n v="1"/>
    <n v="1"/>
    <m/>
    <s v="Gold"/>
  </r>
  <r>
    <x v="52"/>
    <s v="M"/>
    <n v="10"/>
    <n v="3.06"/>
    <d v="1899-12-30T00:14:19"/>
    <d v="1899-12-30T00:14:19"/>
    <d v="1899-12-30T00:14:19"/>
    <n v="3"/>
    <d v="1899-12-30T00:04:41"/>
    <n v="0.72857142857142854"/>
    <n v="3.5"/>
    <n v="2.5"/>
    <x v="0"/>
    <n v="0.25"/>
    <n v="0.5"/>
    <n v="0.25"/>
    <n v="0"/>
    <n v="0"/>
    <n v="0"/>
    <n v="0"/>
    <n v="2.5571428571428569"/>
    <m/>
    <x v="1"/>
    <n v="5"/>
    <n v="1"/>
    <n v="1"/>
    <m/>
    <s v="Gold"/>
  </r>
  <r>
    <x v="19"/>
    <s v="M"/>
    <n v="11"/>
    <n v="24.21"/>
    <d v="1899-12-30T01:44:38"/>
    <d v="1899-12-30T01:46:49"/>
    <d v="1899-12-30T01:45:43"/>
    <n v="20"/>
    <d v="1899-12-30T00:04:22"/>
    <n v="5"/>
    <n v="4"/>
    <n v="2"/>
    <x v="1"/>
    <n v="0.25"/>
    <n v="0.25"/>
    <n v="0.5"/>
    <n v="0"/>
    <n v="0.1"/>
    <n v="0"/>
    <n v="0"/>
    <n v="3.35"/>
    <m/>
    <x v="1"/>
    <n v="5"/>
    <n v="1"/>
    <n v="1"/>
    <m/>
    <s v="Bronze"/>
  </r>
  <r>
    <x v="18"/>
    <s v="M"/>
    <n v="11"/>
    <n v="11.02"/>
    <d v="1899-12-30T00:45:40"/>
    <d v="1899-12-30T00:45:43"/>
    <d v="1899-12-30T00:45:42"/>
    <n v="23"/>
    <d v="1899-12-30T00:04:09"/>
    <n v="2.6238095238095238"/>
    <n v="4.5"/>
    <n v="3"/>
    <x v="0"/>
    <n v="0.25"/>
    <n v="0.5"/>
    <n v="0.25"/>
    <n v="0"/>
    <n v="0"/>
    <n v="0"/>
    <n v="0"/>
    <n v="3.6559523809523808"/>
    <m/>
    <x v="1"/>
    <n v="5"/>
    <n v="1"/>
    <n v="1"/>
    <m/>
    <s v="Bronze"/>
  </r>
  <r>
    <x v="28"/>
    <s v="M"/>
    <n v="11"/>
    <n v="18.32"/>
    <d v="1899-12-30T01:27:49"/>
    <d v="1899-12-30T01:27:55"/>
    <d v="1899-12-30T01:27:52"/>
    <n v="216"/>
    <d v="1899-12-30T00:04:48"/>
    <n v="4.3619047619047615"/>
    <n v="3"/>
    <n v="3.5"/>
    <x v="2"/>
    <n v="0.5"/>
    <n v="0.25"/>
    <n v="0.25"/>
    <n v="0.14399999999999999"/>
    <n v="0"/>
    <n v="0"/>
    <n v="0"/>
    <n v="3.9499523809523809"/>
    <m/>
    <x v="1"/>
    <n v="5"/>
    <n v="1"/>
    <n v="1"/>
    <m/>
    <s v="Bronze"/>
  </r>
  <r>
    <x v="23"/>
    <s v="M"/>
    <n v="11"/>
    <n v="15.49"/>
    <d v="1899-12-30T01:20:56"/>
    <d v="1899-12-30T02:04:19"/>
    <d v="1899-12-30T01:42:38"/>
    <n v="55"/>
    <d v="1899-12-30T00:06:38"/>
    <n v="3.6880952380952379"/>
    <n v="0.75"/>
    <n v="1"/>
    <x v="1"/>
    <n v="0.25"/>
    <n v="0.25"/>
    <n v="0.5"/>
    <n v="0"/>
    <n v="0"/>
    <n v="0"/>
    <n v="0"/>
    <n v="1.6095238095238096"/>
    <m/>
    <x v="1"/>
    <n v="4"/>
    <n v="1"/>
    <n v="1"/>
    <m/>
    <s v="Bronze"/>
  </r>
  <r>
    <x v="25"/>
    <s v="M"/>
    <n v="11"/>
    <n v="34.01"/>
    <d v="1899-12-30T03:42:31"/>
    <d v="1899-12-30T03:42:40"/>
    <d v="1899-12-30T03:42:36"/>
    <n v="698"/>
    <d v="1899-12-30T00:06:33"/>
    <n v="5"/>
    <n v="0.75"/>
    <n v="3"/>
    <x v="1"/>
    <n v="0.25"/>
    <n v="0.25"/>
    <n v="0.5"/>
    <n v="0.46533333333333332"/>
    <n v="0.6"/>
    <n v="0"/>
    <n v="0"/>
    <n v="4.0028333333333332"/>
    <m/>
    <x v="1"/>
    <n v="5"/>
    <n v="1"/>
    <n v="1"/>
    <m/>
    <s v="Bronze"/>
  </r>
  <r>
    <x v="69"/>
    <s v="M"/>
    <n v="11"/>
    <n v="20.190000000000001"/>
    <d v="1899-12-30T02:08:28"/>
    <d v="1899-12-30T02:36:16"/>
    <d v="1899-12-30T02:22:22"/>
    <n v="465"/>
    <d v="1899-12-30T00:07:03"/>
    <n v="4.8071428571428569"/>
    <n v="0.25"/>
    <n v="3.5"/>
    <x v="1"/>
    <n v="0.25"/>
    <n v="0.25"/>
    <n v="0.5"/>
    <n v="0"/>
    <n v="0"/>
    <n v="0"/>
    <n v="0"/>
    <n v="3.0142857142857142"/>
    <m/>
    <x v="1"/>
    <n v="4"/>
    <n v="1"/>
    <n v="1"/>
    <m/>
    <s v="Bronze"/>
  </r>
  <r>
    <x v="11"/>
    <s v="M"/>
    <n v="11"/>
    <n v="12.63"/>
    <d v="1899-12-30T01:01:25"/>
    <d v="1899-12-30T01:01:25"/>
    <d v="1899-12-30T01:01:25"/>
    <n v="60"/>
    <d v="1899-12-30T00:04:52"/>
    <n v="3.0071428571428571"/>
    <n v="3"/>
    <n v="4.5"/>
    <x v="0"/>
    <n v="0.25"/>
    <n v="0.5"/>
    <n v="0.25"/>
    <n v="0"/>
    <n v="0"/>
    <n v="0"/>
    <n v="0"/>
    <n v="3.3767857142857141"/>
    <m/>
    <x v="1"/>
    <n v="5"/>
    <n v="1"/>
    <n v="1"/>
    <m/>
    <s v="Bronze"/>
  </r>
  <r>
    <x v="20"/>
    <s v="M"/>
    <n v="11"/>
    <n v="18.670000000000002"/>
    <d v="1899-12-30T01:35:22"/>
    <d v="1899-12-30T01:41:41"/>
    <d v="1899-12-30T01:38:31"/>
    <n v="13"/>
    <d v="1899-12-30T00:05:17"/>
    <n v="4.4452380952380954"/>
    <n v="2"/>
    <n v="2.5"/>
    <x v="2"/>
    <n v="0.5"/>
    <n v="0.25"/>
    <n v="0.25"/>
    <n v="0"/>
    <n v="0"/>
    <n v="0"/>
    <n v="0"/>
    <n v="3.3476190476190477"/>
    <m/>
    <x v="1"/>
    <n v="5"/>
    <n v="1"/>
    <n v="1"/>
    <m/>
    <s v="Bronze"/>
  </r>
  <r>
    <x v="24"/>
    <s v="M"/>
    <n v="11"/>
    <n v="21.2"/>
    <d v="1899-12-30T01:47:35"/>
    <d v="1899-12-30T01:47:35"/>
    <d v="1899-12-30T01:47:35"/>
    <n v="128"/>
    <d v="1899-12-30T00:05:04"/>
    <n v="5"/>
    <n v="2.5"/>
    <n v="3"/>
    <x v="2"/>
    <n v="0.5"/>
    <n v="0.25"/>
    <n v="0.25"/>
    <n v="0"/>
    <n v="0"/>
    <n v="0"/>
    <n v="0"/>
    <n v="3.875"/>
    <m/>
    <x v="1"/>
    <n v="5"/>
    <n v="1"/>
    <n v="1"/>
    <m/>
    <s v="Bronze"/>
  </r>
  <r>
    <x v="17"/>
    <s v="M"/>
    <n v="11"/>
    <n v="10.01"/>
    <d v="1899-12-30T00:55:52"/>
    <d v="1899-12-30T01:15:41"/>
    <d v="1899-12-30T01:05:46"/>
    <n v="24"/>
    <d v="1899-12-30T00:06:34"/>
    <n v="2.3833333333333333"/>
    <n v="0.75"/>
    <n v="2"/>
    <x v="2"/>
    <n v="0.5"/>
    <n v="0.25"/>
    <n v="0.25"/>
    <n v="0"/>
    <n v="0"/>
    <n v="0"/>
    <n v="0"/>
    <n v="1.8791666666666667"/>
    <m/>
    <x v="1"/>
    <n v="5"/>
    <n v="1"/>
    <n v="1"/>
    <m/>
    <s v="Bronze"/>
  </r>
  <r>
    <x v="80"/>
    <s v="M"/>
    <n v="11"/>
    <n v="20.02"/>
    <d v="1899-12-30T01:27:38"/>
    <d v="1899-12-30T01:27:38"/>
    <d v="1899-12-30T01:27:38"/>
    <n v="55"/>
    <d v="1899-12-30T00:04:23"/>
    <n v="4.7666666666666666"/>
    <n v="4"/>
    <n v="1.75"/>
    <x v="0"/>
    <n v="0.25"/>
    <n v="0.5"/>
    <n v="0.25"/>
    <n v="0"/>
    <n v="0"/>
    <n v="0"/>
    <n v="0"/>
    <n v="3.6291666666666664"/>
    <m/>
    <x v="1"/>
    <n v="4"/>
    <n v="1"/>
    <n v="1"/>
    <m/>
    <s v="Bronze"/>
  </r>
  <r>
    <x v="32"/>
    <s v="M"/>
    <n v="11"/>
    <n v="3.02"/>
    <d v="1899-12-30T00:13:48"/>
    <d v="1899-12-30T00:13:50"/>
    <d v="1899-12-30T00:13:49"/>
    <n v="1"/>
    <d v="1899-12-30T00:04:35"/>
    <n v="0.71904761904761905"/>
    <n v="3.5"/>
    <n v="3.25"/>
    <x v="0"/>
    <n v="0.25"/>
    <n v="0.5"/>
    <n v="0.25"/>
    <n v="0"/>
    <n v="0"/>
    <n v="0"/>
    <n v="0"/>
    <n v="2.7422619047619046"/>
    <m/>
    <x v="1"/>
    <n v="5"/>
    <n v="1"/>
    <n v="1"/>
    <m/>
    <s v="Bronze"/>
  </r>
  <r>
    <x v="33"/>
    <s v="F"/>
    <n v="11"/>
    <n v="5.05"/>
    <d v="1899-12-30T00:29:59"/>
    <d v="1899-12-30T00:32:32"/>
    <d v="1899-12-30T00:31:15"/>
    <n v="15"/>
    <d v="1899-12-30T00:06:11"/>
    <n v="1.2625"/>
    <n v="1.75"/>
    <n v="2.5"/>
    <x v="0"/>
    <n v="0.25"/>
    <n v="0.5"/>
    <n v="0.25"/>
    <n v="0"/>
    <n v="0"/>
    <n v="0"/>
    <n v="0.4"/>
    <n v="2.2156250000000002"/>
    <m/>
    <x v="1"/>
    <n v="4"/>
    <n v="1"/>
    <n v="1"/>
    <m/>
    <s v="Bronze"/>
  </r>
  <r>
    <x v="13"/>
    <s v="M"/>
    <n v="11"/>
    <n v="16.03"/>
    <d v="1899-12-30T01:54:58"/>
    <d v="1899-12-30T01:55:37"/>
    <d v="1899-12-30T01:55:17"/>
    <n v="538"/>
    <d v="1899-12-30T00:07:12"/>
    <n v="3.8166666666666669"/>
    <n v="0.25"/>
    <n v="3"/>
    <x v="1"/>
    <n v="0.25"/>
    <n v="0.25"/>
    <n v="0.5"/>
    <n v="0.35866666666666669"/>
    <n v="0"/>
    <n v="0"/>
    <n v="0.4"/>
    <n v="3.2753333333333332"/>
    <m/>
    <x v="1"/>
    <n v="4"/>
    <n v="1"/>
    <n v="1"/>
    <m/>
    <s v="Bronze"/>
  </r>
  <r>
    <x v="29"/>
    <s v="F"/>
    <n v="11"/>
    <n v="12.01"/>
    <d v="1899-12-30T01:01:53"/>
    <d v="1899-12-30T01:01:53"/>
    <d v="1899-12-30T01:01:53"/>
    <n v="13"/>
    <d v="1899-12-30T00:05:09"/>
    <n v="3.0024999999999999"/>
    <n v="3.5"/>
    <n v="2.75"/>
    <x v="1"/>
    <n v="0.25"/>
    <n v="0.25"/>
    <n v="0.5"/>
    <n v="0"/>
    <n v="0"/>
    <n v="0"/>
    <n v="0"/>
    <n v="3.0006249999999999"/>
    <m/>
    <x v="1"/>
    <n v="2"/>
    <n v="1"/>
    <n v="1"/>
    <m/>
    <s v="Bronze"/>
  </r>
  <r>
    <x v="31"/>
    <s v="F"/>
    <n v="11"/>
    <n v="3.08"/>
    <d v="1899-12-30T00:16:31"/>
    <d v="1899-12-30T00:16:38"/>
    <d v="1899-12-30T00:16:34"/>
    <n v="6"/>
    <d v="1899-12-30T00:05:23"/>
    <n v="0.77"/>
    <n v="3"/>
    <n v="3.5"/>
    <x v="0"/>
    <n v="0.25"/>
    <n v="0.5"/>
    <n v="0.25"/>
    <n v="0"/>
    <n v="0"/>
    <n v="0"/>
    <n v="0"/>
    <n v="2.5674999999999999"/>
    <m/>
    <x v="1"/>
    <n v="5"/>
    <n v="1"/>
    <n v="1"/>
    <m/>
    <s v="Bronze"/>
  </r>
  <r>
    <x v="22"/>
    <s v="M"/>
    <n v="11"/>
    <n v="10"/>
    <d v="1899-12-30T00:55:21"/>
    <d v="1899-12-30T00:59:13"/>
    <d v="1899-12-30T00:57:17"/>
    <n v="55"/>
    <d v="1899-12-30T00:05:44"/>
    <n v="2.3809523809523809"/>
    <n v="1.75"/>
    <n v="2"/>
    <x v="1"/>
    <n v="0.25"/>
    <n v="0.25"/>
    <n v="0.5"/>
    <n v="0"/>
    <n v="0"/>
    <n v="0"/>
    <n v="0"/>
    <n v="2.0327380952380953"/>
    <m/>
    <x v="1"/>
    <n v="3"/>
    <n v="1"/>
    <n v="1"/>
    <m/>
    <s v="Bronze"/>
  </r>
  <r>
    <x v="27"/>
    <s v="F"/>
    <n v="11"/>
    <n v="4.84"/>
    <d v="1899-12-30T00:28:11"/>
    <d v="1899-12-30T00:29:18"/>
    <d v="1899-12-30T00:28:44"/>
    <n v="15"/>
    <d v="1899-12-30T00:05:56"/>
    <n v="1.21"/>
    <n v="2"/>
    <n v="3"/>
    <x v="0"/>
    <n v="0.25"/>
    <n v="0.5"/>
    <n v="0.25"/>
    <n v="0"/>
    <n v="0"/>
    <n v="0"/>
    <n v="0"/>
    <n v="2.0525000000000002"/>
    <m/>
    <x v="1"/>
    <n v="5"/>
    <n v="1"/>
    <n v="1"/>
    <m/>
    <s v="Bronze"/>
  </r>
  <r>
    <x v="9"/>
    <s v="M"/>
    <n v="11"/>
    <n v="5.04"/>
    <d v="1899-12-30T00:33:21"/>
    <d v="1899-12-30T00:33:31"/>
    <d v="1899-12-30T00:33:26"/>
    <n v="6"/>
    <d v="1899-12-30T00:06:38"/>
    <n v="1.2"/>
    <n v="0.75"/>
    <n v="1"/>
    <x v="1"/>
    <n v="0.25"/>
    <n v="0.25"/>
    <n v="0.5"/>
    <n v="0"/>
    <n v="0"/>
    <n v="0"/>
    <n v="0"/>
    <n v="0.98750000000000004"/>
    <m/>
    <x v="1"/>
    <n v="3"/>
    <n v="1"/>
    <n v="1"/>
    <m/>
    <s v="Bronze"/>
  </r>
  <r>
    <x v="21"/>
    <s v="M"/>
    <n v="11"/>
    <n v="6.16"/>
    <d v="1899-12-30T00:29:48"/>
    <d v="1899-12-30T00:29:55"/>
    <d v="1899-12-30T00:29:52"/>
    <n v="18"/>
    <d v="1899-12-30T00:04:51"/>
    <n v="1.4666666666666666"/>
    <n v="3"/>
    <n v="2.75"/>
    <x v="1"/>
    <n v="0.25"/>
    <n v="0.25"/>
    <n v="0.5"/>
    <n v="0"/>
    <n v="0"/>
    <n v="0"/>
    <n v="0"/>
    <n v="2.4916666666666667"/>
    <m/>
    <x v="1"/>
    <n v="5"/>
    <n v="1"/>
    <n v="1"/>
    <m/>
    <s v="Bronze"/>
  </r>
  <r>
    <x v="10"/>
    <s v="F"/>
    <n v="11"/>
    <n v="6.01"/>
    <d v="1899-12-30T00:35:13"/>
    <d v="1899-12-30T00:35:19"/>
    <d v="1899-12-30T00:35:16"/>
    <n v="14"/>
    <d v="1899-12-30T00:05:52"/>
    <n v="1.5024999999999999"/>
    <n v="2"/>
    <n v="2"/>
    <x v="0"/>
    <n v="0.25"/>
    <n v="0.5"/>
    <n v="0.25"/>
    <n v="0"/>
    <n v="0"/>
    <n v="0"/>
    <n v="0"/>
    <n v="1.8756249999999999"/>
    <m/>
    <x v="1"/>
    <n v="3"/>
    <n v="1"/>
    <n v="1"/>
    <m/>
    <s v="Bronze"/>
  </r>
  <r>
    <x v="30"/>
    <s v="M"/>
    <n v="11"/>
    <n v="18.29"/>
    <d v="1899-12-30T02:12:52"/>
    <d v="1899-12-30T02:14:49"/>
    <d v="1899-12-30T02:13:51"/>
    <n v="656"/>
    <d v="1899-12-30T00:07:19"/>
    <n v="4.3547619047619044"/>
    <n v="0.25"/>
    <n v="2"/>
    <x v="1"/>
    <n v="0.25"/>
    <n v="0.25"/>
    <n v="0.5"/>
    <n v="0.43733333333333335"/>
    <n v="0"/>
    <n v="0"/>
    <n v="0"/>
    <n v="2.5885238095238092"/>
    <m/>
    <x v="1"/>
    <n v="2"/>
    <n v="1"/>
    <n v="1"/>
    <m/>
    <s v="Bronze"/>
  </r>
  <r>
    <x v="8"/>
    <s v="F"/>
    <n v="11"/>
    <n v="13.09"/>
    <d v="1899-12-30T01:44:38"/>
    <d v="1899-12-30T02:11:32"/>
    <d v="1899-12-30T01:58:05"/>
    <n v="486"/>
    <d v="1899-12-30T00:09:01"/>
    <n v="3.2725"/>
    <n v="0"/>
    <n v="1.75"/>
    <x v="0"/>
    <n v="0.25"/>
    <n v="0.5"/>
    <n v="0.25"/>
    <n v="0"/>
    <n v="0"/>
    <n v="0"/>
    <n v="0"/>
    <n v="1.255625"/>
    <m/>
    <x v="1"/>
    <n v="5"/>
    <n v="1"/>
    <n v="0"/>
    <m/>
    <s v="Bronze"/>
  </r>
  <r>
    <x v="16"/>
    <s v="F"/>
    <n v="11"/>
    <n v="8.02"/>
    <d v="1899-12-30T00:43:06"/>
    <d v="1899-12-30T00:55:54"/>
    <d v="1899-12-30T00:49:30"/>
    <n v="6"/>
    <d v="1899-12-30T00:06:10"/>
    <n v="2.0049999999999999"/>
    <n v="1.75"/>
    <n v="0"/>
    <x v="0"/>
    <n v="0.25"/>
    <n v="0.5"/>
    <n v="0.25"/>
    <n v="0"/>
    <n v="0"/>
    <n v="0"/>
    <n v="0"/>
    <n v="1.37625"/>
    <m/>
    <x v="1"/>
    <n v="3"/>
    <n v="1"/>
    <n v="1"/>
    <m/>
    <s v="Bronze"/>
  </r>
  <r>
    <x v="75"/>
    <s v="F"/>
    <n v="11"/>
    <n v="3.58"/>
    <d v="1899-12-30T00:20:36"/>
    <d v="1899-12-30T00:24:57"/>
    <d v="1899-12-30T00:22:47"/>
    <n v="7"/>
    <d v="1899-12-30T00:06:22"/>
    <n v="0.89500000000000002"/>
    <n v="1.5"/>
    <n v="1.5"/>
    <x v="0"/>
    <n v="0.25"/>
    <n v="0.5"/>
    <n v="0.25"/>
    <n v="0"/>
    <n v="0"/>
    <n v="0"/>
    <n v="0"/>
    <n v="1.3487499999999999"/>
    <m/>
    <x v="1"/>
    <n v="4"/>
    <n v="1"/>
    <n v="1"/>
    <m/>
    <s v="Bronze"/>
  </r>
  <r>
    <x v="74"/>
    <s v="F"/>
    <n v="11"/>
    <n v="4.2"/>
    <d v="1899-12-30T00:24:23"/>
    <d v="1899-12-30T01:02:43"/>
    <d v="1899-12-30T00:43:33"/>
    <n v="13"/>
    <d v="1899-12-30T00:10:22"/>
    <n v="1.05"/>
    <n v="0"/>
    <n v="0"/>
    <x v="0"/>
    <n v="0.25"/>
    <n v="0.5"/>
    <n v="0.25"/>
    <n v="0"/>
    <n v="0"/>
    <n v="0"/>
    <n v="0"/>
    <n v="0.26250000000000001"/>
    <m/>
    <x v="1"/>
    <n v="5"/>
    <n v="1"/>
    <n v="0"/>
    <m/>
    <s v="Bronze"/>
  </r>
  <r>
    <x v="81"/>
    <s v="F"/>
    <n v="11"/>
    <n v="16.29"/>
    <d v="1899-12-30T01:37:29"/>
    <d v="1899-12-30T01:39:12"/>
    <d v="1899-12-30T01:38:21"/>
    <n v="398"/>
    <d v="1899-12-30T00:06:02"/>
    <n v="4.0724999999999998"/>
    <n v="1.75"/>
    <n v="1"/>
    <x v="0"/>
    <n v="0.25"/>
    <n v="0.5"/>
    <n v="0.25"/>
    <n v="0.26533333333333331"/>
    <n v="0"/>
    <n v="0"/>
    <n v="0"/>
    <n v="2.4084583333333334"/>
    <m/>
    <x v="1"/>
    <n v="4"/>
    <n v="1"/>
    <n v="1"/>
    <m/>
    <s v="Bronze"/>
  </r>
  <r>
    <x v="5"/>
    <s v="M"/>
    <n v="11"/>
    <n v="23.01"/>
    <d v="1899-12-30T01:35:51"/>
    <d v="1899-12-30T01:36:13"/>
    <d v="1899-12-30T01:36:02"/>
    <n v="43"/>
    <d v="1899-12-30T00:04:10"/>
    <n v="5"/>
    <n v="4.5"/>
    <n v="3.75"/>
    <x v="0"/>
    <n v="0.25"/>
    <n v="0.5"/>
    <n v="0.25"/>
    <n v="0"/>
    <n v="0.1"/>
    <n v="0"/>
    <n v="0"/>
    <n v="4.5374999999999996"/>
    <m/>
    <x v="1"/>
    <n v="5"/>
    <n v="1"/>
    <n v="1"/>
    <m/>
    <s v="Silver"/>
  </r>
  <r>
    <x v="2"/>
    <s v="F"/>
    <n v="11"/>
    <n v="5.03"/>
    <d v="1899-12-30T00:29:53"/>
    <d v="1899-12-30T00:30:36"/>
    <d v="1899-12-30T00:30:15"/>
    <n v="18"/>
    <d v="1899-12-30T00:06:01"/>
    <n v="1.2575000000000001"/>
    <n v="2"/>
    <n v="0.5"/>
    <x v="0"/>
    <n v="0.25"/>
    <n v="0.5"/>
    <n v="0.25"/>
    <n v="0"/>
    <n v="0"/>
    <n v="0"/>
    <n v="0"/>
    <n v="1.4393750000000001"/>
    <m/>
    <x v="1"/>
    <n v="5"/>
    <n v="1"/>
    <n v="1"/>
    <m/>
    <s v="Silver"/>
  </r>
  <r>
    <x v="54"/>
    <s v="M"/>
    <n v="11"/>
    <n v="28.4"/>
    <d v="1899-12-30T02:31:50"/>
    <d v="1899-12-30T02:31:52"/>
    <d v="1899-12-30T02:31:51"/>
    <n v="96"/>
    <d v="1899-12-30T00:05:21"/>
    <n v="5"/>
    <n v="2"/>
    <n v="3"/>
    <x v="1"/>
    <n v="0.25"/>
    <n v="0.25"/>
    <n v="0.5"/>
    <n v="0"/>
    <n v="0.3"/>
    <n v="0"/>
    <n v="0"/>
    <n v="3.55"/>
    <m/>
    <x v="1"/>
    <n v="5"/>
    <n v="1"/>
    <n v="1"/>
    <m/>
    <s v="Silver"/>
  </r>
  <r>
    <x v="67"/>
    <s v="M"/>
    <n v="11"/>
    <n v="27.01"/>
    <d v="1899-12-30T02:31:52"/>
    <d v="1899-12-30T02:33:44"/>
    <d v="1899-12-30T02:32:48"/>
    <n v="5"/>
    <d v="1899-12-30T00:05:39"/>
    <n v="5"/>
    <n v="1.75"/>
    <n v="1"/>
    <x v="2"/>
    <n v="0.5"/>
    <n v="0.25"/>
    <n v="0.25"/>
    <n v="0"/>
    <n v="0.3"/>
    <n v="0"/>
    <n v="0"/>
    <n v="3.4874999999999998"/>
    <m/>
    <x v="1"/>
    <n v="5"/>
    <n v="1"/>
    <n v="1"/>
    <m/>
    <s v="Silver"/>
  </r>
  <r>
    <x v="59"/>
    <s v="M"/>
    <n v="11"/>
    <n v="26.19"/>
    <d v="1899-12-30T03:52:18"/>
    <d v="1899-12-30T03:53:54"/>
    <d v="1899-12-30T03:53:06"/>
    <n v="1271"/>
    <d v="1899-12-30T00:08:54"/>
    <n v="5"/>
    <n v="0"/>
    <n v="2.75"/>
    <x v="2"/>
    <n v="0.5"/>
    <n v="0.25"/>
    <n v="0.25"/>
    <n v="0.84733333333333338"/>
    <n v="0.2"/>
    <n v="0"/>
    <n v="0"/>
    <n v="4.2348333333333334"/>
    <m/>
    <x v="1"/>
    <n v="5"/>
    <n v="1"/>
    <n v="0"/>
    <m/>
    <s v="Silver"/>
  </r>
  <r>
    <x v="0"/>
    <s v="F"/>
    <n v="11"/>
    <n v="30.58"/>
    <d v="1899-12-30T03:54:45"/>
    <d v="1899-12-30T04:15:42"/>
    <d v="1899-12-30T04:05:14"/>
    <n v="937"/>
    <d v="1899-12-30T00:08:01"/>
    <n v="5"/>
    <n v="0.25"/>
    <n v="3.5"/>
    <x v="0"/>
    <n v="0.25"/>
    <n v="0.5"/>
    <n v="0.25"/>
    <n v="0.6246666666666667"/>
    <n v="0.4"/>
    <n v="0"/>
    <n v="0"/>
    <n v="3.2746666666666666"/>
    <m/>
    <x v="1"/>
    <n v="5"/>
    <n v="1"/>
    <n v="1"/>
    <m/>
    <s v="Silver"/>
  </r>
  <r>
    <x v="61"/>
    <s v="F"/>
    <n v="11"/>
    <n v="9.4600000000000009"/>
    <d v="1899-12-30T00:54:30"/>
    <d v="1899-12-30T00:54:30"/>
    <d v="1899-12-30T00:54:30"/>
    <n v="5"/>
    <d v="1899-12-30T00:05:46"/>
    <n v="2.3650000000000002"/>
    <n v="2.5"/>
    <n v="2.5"/>
    <x v="1"/>
    <n v="0.25"/>
    <n v="0.25"/>
    <n v="0.5"/>
    <n v="0"/>
    <n v="0"/>
    <n v="0"/>
    <n v="0.4"/>
    <n v="2.86625"/>
    <m/>
    <x v="1"/>
    <n v="5"/>
    <n v="1"/>
    <n v="1"/>
    <m/>
    <s v="Silver"/>
  </r>
  <r>
    <x v="55"/>
    <s v="M"/>
    <n v="11"/>
    <n v="10.15"/>
    <d v="1899-12-30T00:47:15"/>
    <d v="1899-12-30T00:52:14"/>
    <d v="1899-12-30T00:49:45"/>
    <n v="20"/>
    <d v="1899-12-30T00:04:54"/>
    <n v="2.4166666666666665"/>
    <n v="3"/>
    <n v="1.75"/>
    <x v="0"/>
    <n v="0.25"/>
    <n v="0.5"/>
    <n v="0.25"/>
    <n v="0"/>
    <n v="0"/>
    <n v="0"/>
    <n v="0"/>
    <n v="2.5416666666666665"/>
    <m/>
    <x v="1"/>
    <n v="5"/>
    <n v="1"/>
    <n v="1"/>
    <m/>
    <s v="Silver"/>
  </r>
  <r>
    <x v="62"/>
    <s v="M"/>
    <n v="11"/>
    <n v="16.34"/>
    <d v="1899-12-30T01:21:54"/>
    <d v="1899-12-30T01:21:54"/>
    <d v="1899-12-30T01:21:54"/>
    <n v="41"/>
    <d v="1899-12-30T00:05:01"/>
    <n v="3.8904761904761904"/>
    <n v="3"/>
    <n v="1.5"/>
    <x v="2"/>
    <n v="0.5"/>
    <n v="0.25"/>
    <n v="0.25"/>
    <n v="0"/>
    <n v="0"/>
    <n v="0"/>
    <n v="0"/>
    <n v="3.0702380952380954"/>
    <m/>
    <x v="1"/>
    <n v="5"/>
    <n v="1"/>
    <n v="1"/>
    <m/>
    <s v="Silver"/>
  </r>
  <r>
    <x v="57"/>
    <s v="F"/>
    <n v="11"/>
    <n v="16.14"/>
    <d v="1899-12-30T01:30:20"/>
    <d v="1899-12-30T01:30:33"/>
    <d v="1899-12-30T01:30:27"/>
    <n v="44"/>
    <d v="1899-12-30T00:05:36"/>
    <n v="4.0350000000000001"/>
    <n v="2.5"/>
    <n v="0.5"/>
    <x v="0"/>
    <n v="0.25"/>
    <n v="0.5"/>
    <n v="0.25"/>
    <n v="0"/>
    <n v="0"/>
    <n v="0"/>
    <n v="0"/>
    <n v="2.38375"/>
    <m/>
    <x v="1"/>
    <n v="4"/>
    <n v="1"/>
    <n v="1"/>
    <m/>
    <s v="Silver"/>
  </r>
  <r>
    <x v="56"/>
    <s v="M"/>
    <n v="11"/>
    <n v="14.26"/>
    <d v="1899-12-30T01:22:26"/>
    <d v="1899-12-30T01:25:58"/>
    <d v="1899-12-30T01:24:12"/>
    <n v="43"/>
    <d v="1899-12-30T00:05:54"/>
    <n v="3.3952380952380952"/>
    <n v="1.5"/>
    <n v="3"/>
    <x v="1"/>
    <n v="0.25"/>
    <n v="0.25"/>
    <n v="0.5"/>
    <n v="0"/>
    <n v="0"/>
    <n v="0"/>
    <n v="0"/>
    <n v="2.7238095238095239"/>
    <m/>
    <x v="1"/>
    <n v="5"/>
    <n v="1"/>
    <n v="1"/>
    <m/>
    <s v="Silver"/>
  </r>
  <r>
    <x v="58"/>
    <s v="M"/>
    <n v="11"/>
    <n v="14.1"/>
    <d v="1899-12-30T01:09:35"/>
    <d v="1899-12-30T01:09:35"/>
    <d v="1899-12-30T01:09:35"/>
    <n v="14"/>
    <d v="1899-12-30T00:04:56"/>
    <n v="3.3571428571428568"/>
    <n v="3"/>
    <n v="1.75"/>
    <x v="2"/>
    <n v="0.5"/>
    <n v="0.25"/>
    <n v="0.25"/>
    <n v="0"/>
    <n v="0"/>
    <n v="0"/>
    <n v="0"/>
    <n v="2.8660714285714284"/>
    <m/>
    <x v="1"/>
    <n v="5"/>
    <n v="1"/>
    <n v="1"/>
    <m/>
    <s v="Silver"/>
  </r>
  <r>
    <x v="66"/>
    <s v="M"/>
    <n v="11"/>
    <n v="5.0199999999999996"/>
    <d v="1899-12-30T00:30:11"/>
    <d v="1899-12-30T00:30:17"/>
    <d v="1899-12-30T00:30:14"/>
    <n v="5"/>
    <d v="1899-12-30T00:06:01"/>
    <n v="1.195238095238095"/>
    <n v="1.25"/>
    <n v="1"/>
    <x v="2"/>
    <n v="0.5"/>
    <n v="0.25"/>
    <n v="0.25"/>
    <n v="0"/>
    <n v="0"/>
    <n v="0"/>
    <n v="0"/>
    <n v="1.1601190476190475"/>
    <m/>
    <x v="1"/>
    <n v="4"/>
    <n v="1"/>
    <n v="1"/>
    <m/>
    <s v="Silver"/>
  </r>
  <r>
    <x v="65"/>
    <s v="M"/>
    <n v="11"/>
    <n v="10.02"/>
    <d v="1899-12-30T00:48:30"/>
    <d v="1899-12-30T00:48:30"/>
    <d v="1899-12-30T00:48:30"/>
    <n v="36"/>
    <d v="1899-12-30T00:04:50"/>
    <n v="2.3857142857142857"/>
    <n v="3"/>
    <n v="3"/>
    <x v="0"/>
    <n v="0.25"/>
    <n v="0.5"/>
    <n v="0.25"/>
    <n v="0"/>
    <n v="0"/>
    <n v="0"/>
    <n v="0.4"/>
    <n v="3.2464285714285714"/>
    <m/>
    <x v="1"/>
    <n v="5"/>
    <n v="1"/>
    <n v="1"/>
    <m/>
    <s v="Silver"/>
  </r>
  <r>
    <x v="60"/>
    <s v="M"/>
    <n v="11"/>
    <n v="21.16"/>
    <d v="1899-12-30T02:06:31"/>
    <d v="1899-12-30T02:20:41"/>
    <d v="1899-12-30T02:13:36"/>
    <n v="525"/>
    <d v="1899-12-30T00:06:19"/>
    <n v="5"/>
    <n v="1"/>
    <n v="4.25"/>
    <x v="2"/>
    <n v="0.5"/>
    <n v="0.25"/>
    <n v="0.25"/>
    <n v="0.35"/>
    <n v="0"/>
    <n v="0"/>
    <n v="0"/>
    <n v="4.1624999999999996"/>
    <m/>
    <x v="1"/>
    <n v="5"/>
    <n v="1"/>
    <n v="1"/>
    <m/>
    <s v="Silver"/>
  </r>
  <r>
    <x v="1"/>
    <s v="F"/>
    <n v="11"/>
    <n v="9.7899999999999991"/>
    <d v="1899-12-30T01:07:54"/>
    <d v="1899-12-30T01:10:03"/>
    <d v="1899-12-30T01:08:58"/>
    <n v="397"/>
    <d v="1899-12-30T00:07:03"/>
    <n v="2.4474999999999998"/>
    <n v="0.75"/>
    <n v="1.5"/>
    <x v="0"/>
    <n v="0.25"/>
    <n v="0.5"/>
    <n v="0.25"/>
    <n v="0.26466666666666666"/>
    <n v="0"/>
    <n v="0"/>
    <n v="0"/>
    <n v="1.6265416666666666"/>
    <m/>
    <x v="1"/>
    <n v="5"/>
    <n v="1"/>
    <n v="1"/>
    <m/>
    <s v="Silver"/>
  </r>
  <r>
    <x v="34"/>
    <s v="M"/>
    <n v="11"/>
    <n v="20"/>
    <d v="1899-12-30T01:21:59"/>
    <d v="1899-12-30T01:21:59"/>
    <d v="1899-12-30T01:21:59"/>
    <n v="24"/>
    <d v="1899-12-30T00:04:06"/>
    <n v="4.7619047619047619"/>
    <n v="4.5"/>
    <n v="3.5"/>
    <x v="1"/>
    <n v="0.25"/>
    <n v="0.25"/>
    <n v="0.5"/>
    <n v="0"/>
    <n v="0"/>
    <n v="0"/>
    <n v="0"/>
    <n v="4.0654761904761907"/>
    <m/>
    <x v="1"/>
    <n v="5"/>
    <n v="1"/>
    <n v="1"/>
    <m/>
    <s v="Gold"/>
  </r>
  <r>
    <x v="35"/>
    <s v="M"/>
    <n v="11"/>
    <n v="3.01"/>
    <d v="1899-12-30T00:10:35"/>
    <d v="1899-12-30T00:10:35"/>
    <d v="1899-12-30T00:10:35"/>
    <n v="0"/>
    <d v="1899-12-30T00:03:31"/>
    <n v="0.71666666666666656"/>
    <n v="5"/>
    <n v="3.5"/>
    <x v="0"/>
    <n v="0.25"/>
    <n v="0.5"/>
    <n v="0.25"/>
    <n v="0"/>
    <n v="0"/>
    <n v="3.1500000000000004"/>
    <n v="0"/>
    <n v="6.7041666666666675"/>
    <m/>
    <x v="1"/>
    <n v="5"/>
    <n v="1"/>
    <n v="1"/>
    <m/>
    <s v="Gold"/>
  </r>
  <r>
    <x v="36"/>
    <s v="F"/>
    <n v="11"/>
    <n v="33.5"/>
    <d v="1899-12-30T04:41:27"/>
    <d v="1899-12-30T05:52:53"/>
    <d v="1899-12-30T05:17:10"/>
    <n v="1248"/>
    <d v="1899-12-30T00:09:28"/>
    <n v="5"/>
    <n v="0"/>
    <n v="3.75"/>
    <x v="2"/>
    <n v="0.5"/>
    <n v="0.25"/>
    <n v="0.25"/>
    <n v="0.83199999999999996"/>
    <n v="0.6"/>
    <n v="0"/>
    <n v="0"/>
    <n v="4.8694999999999995"/>
    <m/>
    <x v="1"/>
    <n v="5"/>
    <n v="1"/>
    <n v="0"/>
    <m/>
    <s v="Gold"/>
  </r>
  <r>
    <x v="37"/>
    <s v="M"/>
    <n v="11"/>
    <n v="11.3"/>
    <d v="1899-12-30T00:56:16"/>
    <d v="1899-12-30T00:56:16"/>
    <d v="1899-12-30T00:56:16"/>
    <n v="14"/>
    <d v="1899-12-30T00:04:59"/>
    <n v="2.6904761904761907"/>
    <n v="3"/>
    <n v="4"/>
    <x v="0"/>
    <n v="0.25"/>
    <n v="0.5"/>
    <n v="0.25"/>
    <n v="0"/>
    <n v="0"/>
    <n v="0"/>
    <n v="0"/>
    <n v="3.1726190476190474"/>
    <m/>
    <x v="1"/>
    <n v="5"/>
    <n v="1"/>
    <n v="1"/>
    <m/>
    <s v="Gold"/>
  </r>
  <r>
    <x v="38"/>
    <s v="M"/>
    <n v="11"/>
    <n v="20.04"/>
    <d v="1899-12-30T01:26:46"/>
    <d v="1899-12-30T01:27:06"/>
    <d v="1899-12-30T01:26:56"/>
    <n v="245"/>
    <d v="1899-12-30T00:04:20"/>
    <n v="4.7714285714285714"/>
    <n v="4"/>
    <n v="3"/>
    <x v="2"/>
    <n v="0.5"/>
    <n v="0.25"/>
    <n v="0.25"/>
    <n v="0.16333333333333333"/>
    <n v="0"/>
    <n v="0"/>
    <n v="0"/>
    <n v="4.2990476190476192"/>
    <m/>
    <x v="1"/>
    <n v="5"/>
    <n v="1"/>
    <n v="1"/>
    <m/>
    <s v="Gold"/>
  </r>
  <r>
    <x v="40"/>
    <s v="M"/>
    <n v="11"/>
    <n v="8.1199999999999992"/>
    <d v="1899-12-30T00:40:25"/>
    <d v="1899-12-30T00:40:25"/>
    <d v="1899-12-30T00:40:25"/>
    <n v="71"/>
    <d v="1899-12-30T00:04:59"/>
    <n v="1.9333333333333331"/>
    <n v="3"/>
    <n v="2.75"/>
    <x v="0"/>
    <n v="0.25"/>
    <n v="0.5"/>
    <n v="0.25"/>
    <n v="0"/>
    <n v="0"/>
    <n v="0"/>
    <n v="0.7"/>
    <n v="3.3708333333333336"/>
    <m/>
    <x v="1"/>
    <n v="5"/>
    <n v="1"/>
    <n v="1"/>
    <m/>
    <s v="Gold"/>
  </r>
  <r>
    <x v="41"/>
    <s v="M"/>
    <n v="11"/>
    <n v="6.49"/>
    <d v="1899-12-30T00:28:11"/>
    <d v="1899-12-30T00:28:11"/>
    <d v="1899-12-30T00:28:11"/>
    <n v="12"/>
    <d v="1899-12-30T00:04:21"/>
    <n v="1.5452380952380953"/>
    <n v="4"/>
    <n v="2.75"/>
    <x v="1"/>
    <n v="0.25"/>
    <n v="0.25"/>
    <n v="0.5"/>
    <n v="0"/>
    <n v="0"/>
    <n v="0"/>
    <n v="0"/>
    <n v="2.7613095238095235"/>
    <m/>
    <x v="1"/>
    <n v="5"/>
    <n v="1"/>
    <n v="1"/>
    <m/>
    <s v="Gold"/>
  </r>
  <r>
    <x v="42"/>
    <s v="M"/>
    <n v="11"/>
    <n v="12.7"/>
    <d v="1899-12-30T01:10:34"/>
    <d v="1899-12-30T01:10:34"/>
    <d v="1899-12-30T01:10:34"/>
    <n v="31"/>
    <d v="1899-12-30T00:05:33"/>
    <n v="3.0238095238095237"/>
    <n v="1.75"/>
    <n v="1.5"/>
    <x v="0"/>
    <n v="0.25"/>
    <n v="0.5"/>
    <n v="0.25"/>
    <n v="0"/>
    <n v="0"/>
    <n v="0"/>
    <n v="0"/>
    <n v="2.0059523809523809"/>
    <m/>
    <x v="1"/>
    <n v="5"/>
    <n v="1"/>
    <n v="1"/>
    <m/>
    <s v="Gold"/>
  </r>
  <r>
    <x v="43"/>
    <s v="F"/>
    <n v="11"/>
    <n v="7.03"/>
    <d v="1899-12-30T00:37:16"/>
    <d v="1899-12-30T00:37:24"/>
    <d v="1899-12-30T00:37:20"/>
    <n v="17"/>
    <d v="1899-12-30T00:05:19"/>
    <n v="1.7575000000000001"/>
    <n v="3"/>
    <n v="3.5"/>
    <x v="1"/>
    <n v="0.25"/>
    <n v="0.25"/>
    <n v="0.5"/>
    <n v="0"/>
    <n v="0"/>
    <n v="0"/>
    <n v="0"/>
    <n v="2.9393750000000001"/>
    <m/>
    <x v="1"/>
    <n v="5"/>
    <n v="1"/>
    <n v="1"/>
    <m/>
    <s v="Gold"/>
  </r>
  <r>
    <x v="44"/>
    <s v="M"/>
    <n v="11"/>
    <n v="22.07"/>
    <d v="1899-12-30T01:37:37"/>
    <d v="1899-12-30T01:37:37"/>
    <d v="1899-12-30T01:37:37"/>
    <n v="18"/>
    <d v="1899-12-30T00:04:25"/>
    <n v="5"/>
    <n v="4"/>
    <n v="2.5"/>
    <x v="0"/>
    <n v="0.25"/>
    <n v="0.5"/>
    <n v="0.25"/>
    <n v="0"/>
    <n v="0"/>
    <n v="0"/>
    <n v="0"/>
    <n v="3.875"/>
    <m/>
    <x v="1"/>
    <n v="5"/>
    <n v="1"/>
    <n v="1"/>
    <m/>
    <s v="Gold"/>
  </r>
  <r>
    <x v="45"/>
    <s v="F"/>
    <n v="11"/>
    <n v="5.0199999999999996"/>
    <d v="1899-12-30T00:26:38"/>
    <d v="1899-12-30T00:26:38"/>
    <d v="1899-12-30T00:26:38"/>
    <n v="16"/>
    <d v="1899-12-30T00:05:18"/>
    <n v="1.2549999999999999"/>
    <n v="3"/>
    <n v="3"/>
    <x v="0"/>
    <n v="0.25"/>
    <n v="0.5"/>
    <n v="0.25"/>
    <n v="0"/>
    <n v="0"/>
    <n v="0"/>
    <n v="0"/>
    <n v="2.5637499999999998"/>
    <m/>
    <x v="1"/>
    <n v="5"/>
    <n v="1"/>
    <n v="1"/>
    <m/>
    <s v="Gold"/>
  </r>
  <r>
    <x v="46"/>
    <s v="M"/>
    <n v="11"/>
    <n v="3.01"/>
    <d v="1899-12-30T00:12:47"/>
    <d v="1899-12-30T00:12:53"/>
    <d v="1899-12-30T00:12:50"/>
    <n v="3"/>
    <d v="1899-12-30T00:04:16"/>
    <n v="0.71666666666666656"/>
    <n v="4.5"/>
    <n v="4.5"/>
    <x v="0"/>
    <n v="0.25"/>
    <n v="0.5"/>
    <n v="0.25"/>
    <n v="0"/>
    <n v="0"/>
    <n v="0"/>
    <n v="0"/>
    <n v="3.5541666666666667"/>
    <m/>
    <x v="1"/>
    <n v="5"/>
    <n v="1"/>
    <n v="1"/>
    <m/>
    <s v="Gold"/>
  </r>
  <r>
    <x v="47"/>
    <s v="M"/>
    <n v="11"/>
    <n v="6.38"/>
    <d v="1899-12-30T00:30:02"/>
    <d v="1899-12-30T00:30:02"/>
    <d v="1899-12-30T00:30:02"/>
    <n v="8"/>
    <d v="1899-12-30T00:04:42"/>
    <n v="1.519047619047619"/>
    <n v="3.5"/>
    <n v="2.5"/>
    <x v="0"/>
    <n v="0.25"/>
    <n v="0.5"/>
    <n v="0.25"/>
    <n v="0"/>
    <n v="0"/>
    <n v="0"/>
    <n v="0"/>
    <n v="2.7547619047619047"/>
    <m/>
    <x v="1"/>
    <n v="5"/>
    <n v="1"/>
    <n v="1"/>
    <m/>
    <s v="Gold"/>
  </r>
  <r>
    <x v="48"/>
    <s v="M"/>
    <n v="11"/>
    <n v="12.07"/>
    <d v="1899-12-30T01:04:19"/>
    <d v="1899-12-30T01:05:02"/>
    <d v="1899-12-30T01:04:40"/>
    <n v="19"/>
    <d v="1899-12-30T00:05:21"/>
    <n v="2.8738095238095238"/>
    <n v="2"/>
    <n v="2"/>
    <x v="2"/>
    <n v="0.5"/>
    <n v="0.25"/>
    <n v="0.25"/>
    <n v="0"/>
    <n v="0"/>
    <n v="0"/>
    <n v="0"/>
    <n v="2.4369047619047617"/>
    <m/>
    <x v="1"/>
    <n v="4"/>
    <n v="1"/>
    <n v="1"/>
    <m/>
    <s v="Gold"/>
  </r>
  <r>
    <x v="49"/>
    <s v="M"/>
    <n v="11"/>
    <n v="22.29"/>
    <d v="1899-12-30T01:45:42"/>
    <d v="1899-12-30T02:10:58"/>
    <d v="1899-12-30T01:58:20"/>
    <n v="549"/>
    <d v="1899-12-30T00:05:19"/>
    <n v="5"/>
    <n v="2"/>
    <n v="2"/>
    <x v="2"/>
    <n v="0.5"/>
    <n v="0.25"/>
    <n v="0.25"/>
    <n v="0.36599999999999999"/>
    <n v="0"/>
    <n v="0"/>
    <n v="0"/>
    <n v="3.8660000000000001"/>
    <m/>
    <x v="1"/>
    <n v="5"/>
    <n v="1"/>
    <n v="1"/>
    <m/>
    <s v="Gold"/>
  </r>
  <r>
    <x v="50"/>
    <s v="M"/>
    <n v="11"/>
    <n v="32.36"/>
    <d v="1899-12-30T05:55:34"/>
    <d v="1899-12-30T07:13:37"/>
    <d v="1899-12-30T06:34:35"/>
    <n v="2412"/>
    <d v="1899-12-30T00:12:12"/>
    <n v="5"/>
    <n v="0"/>
    <n v="1.75"/>
    <x v="1"/>
    <n v="0.25"/>
    <n v="0.25"/>
    <n v="0.5"/>
    <n v="1.6080000000000001"/>
    <n v="0.5"/>
    <n v="0"/>
    <n v="0.4"/>
    <n v="4.6330000000000009"/>
    <m/>
    <x v="1"/>
    <n v="4"/>
    <n v="1"/>
    <n v="0"/>
    <m/>
    <s v="Gold"/>
  </r>
  <r>
    <x v="51"/>
    <s v="M"/>
    <n v="11"/>
    <n v="10.07"/>
    <d v="1899-12-30T00:48:36"/>
    <d v="1899-12-30T00:54:00"/>
    <d v="1899-12-30T00:51:18"/>
    <n v="54"/>
    <d v="1899-12-30T00:05:06"/>
    <n v="2.3976190476190475"/>
    <n v="2.5"/>
    <n v="0.75"/>
    <x v="0"/>
    <n v="0.25"/>
    <n v="0.5"/>
    <n v="0.25"/>
    <n v="0"/>
    <n v="0"/>
    <n v="0"/>
    <n v="0"/>
    <n v="2.0369047619047618"/>
    <m/>
    <x v="1"/>
    <n v="5"/>
    <n v="1"/>
    <n v="1"/>
    <m/>
    <s v="Gold"/>
  </r>
  <r>
    <x v="52"/>
    <s v="M"/>
    <n v="11"/>
    <n v="10.02"/>
    <d v="1899-12-30T00:50:14"/>
    <d v="1899-12-30T00:50:14"/>
    <d v="1899-12-30T00:50:14"/>
    <n v="21"/>
    <d v="1899-12-30T00:05:01"/>
    <n v="2.3857142857142857"/>
    <n v="3"/>
    <n v="1"/>
    <x v="0"/>
    <n v="0.25"/>
    <n v="0.5"/>
    <n v="0.25"/>
    <n v="0"/>
    <n v="0"/>
    <n v="0"/>
    <n v="0"/>
    <n v="2.3464285714285715"/>
    <m/>
    <x v="1"/>
    <n v="5"/>
    <n v="1"/>
    <n v="1"/>
    <m/>
    <s v="Gold"/>
  </r>
  <r>
    <x v="19"/>
    <s v="M"/>
    <n v="12"/>
    <n v="42.4"/>
    <d v="1899-12-30T02:50:12"/>
    <d v="1899-12-30T02:54:06"/>
    <d v="1899-12-30T02:52:09"/>
    <n v="147"/>
    <d v="1899-12-30T00:04:04"/>
    <n v="5"/>
    <n v="4.5"/>
    <n v="2.5"/>
    <x v="0"/>
    <n v="0.25"/>
    <n v="0.5"/>
    <n v="0.25"/>
    <n v="0"/>
    <n v="1"/>
    <n v="0"/>
    <n v="0"/>
    <n v="5.125"/>
    <m/>
    <x v="52"/>
    <n v="5"/>
    <n v="1"/>
    <n v="1"/>
    <m/>
    <s v="Bronze"/>
  </r>
  <r>
    <x v="28"/>
    <s v="M"/>
    <n v="12"/>
    <n v="15.62"/>
    <d v="1899-12-30T01:16:40"/>
    <d v="1899-12-30T01:16:57"/>
    <d v="1899-12-30T01:16:48"/>
    <n v="251"/>
    <d v="1899-12-30T00:04:55"/>
    <n v="3.7190476190476187"/>
    <n v="3"/>
    <n v="3"/>
    <x v="1"/>
    <n v="0.25"/>
    <n v="0.25"/>
    <n v="0.5"/>
    <n v="0.16733333333333333"/>
    <n v="0"/>
    <n v="0"/>
    <n v="0"/>
    <n v="3.3470952380952381"/>
    <m/>
    <x v="1"/>
    <n v="5"/>
    <n v="1"/>
    <n v="1"/>
    <m/>
    <s v="Bronze"/>
  </r>
  <r>
    <x v="18"/>
    <s v="M"/>
    <n v="12"/>
    <n v="11.34"/>
    <d v="1899-12-30T00:46:42"/>
    <d v="1899-12-30T00:47:01"/>
    <d v="1899-12-30T00:46:52"/>
    <n v="44"/>
    <d v="1899-12-30T00:04:08"/>
    <n v="2.6999999999999997"/>
    <n v="4.5"/>
    <n v="4"/>
    <x v="0"/>
    <n v="0.25"/>
    <n v="0.5"/>
    <n v="0.25"/>
    <n v="0"/>
    <n v="0"/>
    <n v="0"/>
    <n v="0"/>
    <n v="3.9249999999999998"/>
    <m/>
    <x v="52"/>
    <n v="5"/>
    <n v="1"/>
    <n v="1"/>
    <m/>
    <s v="Bronze"/>
  </r>
  <r>
    <x v="23"/>
    <s v="M"/>
    <n v="12"/>
    <n v="20.62"/>
    <d v="1899-12-30T01:39:49"/>
    <d v="1899-12-30T01:39:49"/>
    <d v="1899-12-30T01:39:49"/>
    <n v="99"/>
    <d v="1899-12-30T00:04:50"/>
    <n v="4.9095238095238098"/>
    <n v="3"/>
    <n v="2.75"/>
    <x v="1"/>
    <n v="0.25"/>
    <n v="0.25"/>
    <n v="0.5"/>
    <n v="0"/>
    <n v="0"/>
    <n v="0"/>
    <n v="0"/>
    <n v="3.3523809523809525"/>
    <m/>
    <x v="52"/>
    <n v="4"/>
    <n v="1"/>
    <n v="1"/>
    <m/>
    <s v="Bronze"/>
  </r>
  <r>
    <x v="25"/>
    <s v="M"/>
    <n v="12"/>
    <n v="16.739999999999998"/>
    <d v="1899-12-30T01:17:50"/>
    <d v="1899-12-30T01:18:13"/>
    <d v="1899-12-30T01:18:01"/>
    <n v="86"/>
    <d v="1899-12-30T00:04:40"/>
    <n v="3.9857142857142853"/>
    <n v="3.5"/>
    <n v="2"/>
    <x v="2"/>
    <n v="0.5"/>
    <n v="0.25"/>
    <n v="0.25"/>
    <n v="0"/>
    <n v="0"/>
    <n v="0"/>
    <n v="0"/>
    <n v="3.3678571428571429"/>
    <m/>
    <x v="1"/>
    <n v="5"/>
    <n v="1"/>
    <n v="1"/>
    <m/>
    <s v="Bronze"/>
  </r>
  <r>
    <x v="11"/>
    <s v="M"/>
    <n v="12"/>
    <n v="21.15"/>
    <d v="1899-12-30T01:59:03"/>
    <d v="1899-12-30T01:59:56"/>
    <d v="1899-12-30T01:59:30"/>
    <n v="322"/>
    <d v="1899-12-30T00:05:39"/>
    <n v="5"/>
    <n v="1.75"/>
    <n v="5"/>
    <x v="1"/>
    <n v="0.25"/>
    <n v="0.25"/>
    <n v="0.5"/>
    <n v="0.21466666666666667"/>
    <n v="0"/>
    <n v="0"/>
    <n v="0"/>
    <n v="4.402166666666667"/>
    <m/>
    <x v="1"/>
    <n v="5"/>
    <n v="1"/>
    <n v="1"/>
    <m/>
    <s v="Bronze"/>
  </r>
  <r>
    <x v="69"/>
    <s v="M"/>
    <n v="12"/>
    <n v="21.19"/>
    <d v="1899-12-30T01:36:51"/>
    <d v="1899-12-30T01:42:54"/>
    <d v="1899-12-30T01:39:52"/>
    <n v="104"/>
    <d v="1899-12-30T00:04:43"/>
    <n v="5"/>
    <n v="3.5"/>
    <n v="3.75"/>
    <x v="0"/>
    <n v="0.25"/>
    <n v="0.5"/>
    <n v="0.25"/>
    <n v="0"/>
    <n v="0"/>
    <n v="0"/>
    <n v="0"/>
    <n v="3.9375"/>
    <m/>
    <x v="52"/>
    <n v="5"/>
    <n v="1"/>
    <n v="1"/>
    <m/>
    <s v="Bronze"/>
  </r>
  <r>
    <x v="24"/>
    <s v="M"/>
    <n v="12"/>
    <n v="3.01"/>
    <d v="1899-12-30T00:12:51"/>
    <d v="1899-12-30T00:13:12"/>
    <d v="1899-12-30T00:13:01"/>
    <n v="2"/>
    <d v="1899-12-30T00:04:20"/>
    <n v="0.71666666666666656"/>
    <n v="4"/>
    <n v="3.25"/>
    <x v="0"/>
    <n v="0.25"/>
    <n v="0.5"/>
    <n v="0.25"/>
    <n v="0"/>
    <n v="0"/>
    <n v="0"/>
    <n v="0"/>
    <n v="2.9916666666666667"/>
    <m/>
    <x v="1"/>
    <n v="5"/>
    <n v="1"/>
    <n v="1"/>
    <m/>
    <s v="Bronze"/>
  </r>
  <r>
    <x v="20"/>
    <s v="M"/>
    <n v="12"/>
    <n v="21.11"/>
    <d v="1899-12-30T01:41:58"/>
    <d v="1899-12-30T01:43:30"/>
    <d v="1899-12-30T01:42:44"/>
    <n v="130"/>
    <d v="1899-12-30T00:04:52"/>
    <n v="5"/>
    <n v="3"/>
    <n v="2"/>
    <x v="2"/>
    <n v="0.5"/>
    <n v="0.25"/>
    <n v="0.25"/>
    <n v="0"/>
    <n v="0"/>
    <n v="0"/>
    <n v="0"/>
    <n v="3.75"/>
    <m/>
    <x v="1"/>
    <n v="5"/>
    <n v="1"/>
    <n v="1"/>
    <m/>
    <s v="Bronze"/>
  </r>
  <r>
    <x v="80"/>
    <s v="M"/>
    <n v="12"/>
    <n v="20.34"/>
    <d v="1899-12-30T01:27:32"/>
    <d v="1899-12-30T01:27:56"/>
    <d v="1899-12-30T01:27:44"/>
    <n v="112"/>
    <d v="1899-12-30T00:04:19"/>
    <n v="4.8428571428571425"/>
    <n v="4"/>
    <n v="2.5"/>
    <x v="2"/>
    <n v="0.5"/>
    <n v="0.25"/>
    <n v="0.25"/>
    <n v="0"/>
    <n v="0"/>
    <n v="0"/>
    <n v="0"/>
    <n v="4.0464285714285708"/>
    <m/>
    <x v="52"/>
    <n v="5"/>
    <n v="1"/>
    <n v="1"/>
    <m/>
    <s v="Bronze"/>
  </r>
  <r>
    <x v="17"/>
    <s v="M"/>
    <n v="12"/>
    <n v="21.03"/>
    <d v="1899-12-30T01:51:49"/>
    <d v="1899-12-30T01:54:03"/>
    <d v="1899-12-30T01:52:56"/>
    <n v="65"/>
    <d v="1899-12-30T00:05:22"/>
    <n v="5"/>
    <n v="2"/>
    <n v="2.5"/>
    <x v="2"/>
    <n v="0.5"/>
    <n v="0.25"/>
    <n v="0.25"/>
    <n v="0"/>
    <n v="0"/>
    <n v="0"/>
    <n v="0"/>
    <n v="3.625"/>
    <m/>
    <x v="52"/>
    <n v="5"/>
    <n v="1"/>
    <n v="1"/>
    <m/>
    <s v="Bronze"/>
  </r>
  <r>
    <x v="32"/>
    <s v="M"/>
    <n v="12"/>
    <n v="18"/>
    <d v="1899-12-30T01:40:46"/>
    <d v="1899-12-30T01:40:51"/>
    <d v="1899-12-30T01:40:48"/>
    <n v="47"/>
    <d v="1899-12-30T00:05:36"/>
    <n v="4.2857142857142856"/>
    <n v="1.75"/>
    <n v="4.25"/>
    <x v="1"/>
    <n v="0.25"/>
    <n v="0.25"/>
    <n v="0.5"/>
    <n v="0"/>
    <n v="0"/>
    <n v="0"/>
    <n v="0"/>
    <n v="3.6339285714285712"/>
    <m/>
    <x v="1"/>
    <n v="5"/>
    <n v="1"/>
    <n v="1"/>
    <m/>
    <s v="Bronze"/>
  </r>
  <r>
    <x v="13"/>
    <s v="M"/>
    <n v="12"/>
    <n v="21.35"/>
    <d v="1899-12-30T01:53:34"/>
    <d v="1899-12-30T01:53:34"/>
    <d v="1899-12-30T01:53:34"/>
    <n v="103"/>
    <d v="1899-12-30T00:05:19"/>
    <n v="5"/>
    <n v="2"/>
    <n v="2.5"/>
    <x v="2"/>
    <n v="0.5"/>
    <n v="0.25"/>
    <n v="0.25"/>
    <n v="0"/>
    <n v="0"/>
    <n v="0"/>
    <n v="0.4"/>
    <n v="4.0250000000000004"/>
    <m/>
    <x v="52"/>
    <n v="5"/>
    <n v="1"/>
    <n v="1"/>
    <m/>
    <s v="Bronze"/>
  </r>
  <r>
    <x v="33"/>
    <s v="F"/>
    <n v="12"/>
    <n v="13.19"/>
    <d v="1899-12-30T01:39:34"/>
    <d v="1899-12-30T01:49:15"/>
    <d v="1899-12-30T01:44:24"/>
    <n v="44"/>
    <d v="1899-12-30T00:07:55"/>
    <n v="3.2974999999999999"/>
    <n v="0.25"/>
    <n v="4"/>
    <x v="2"/>
    <n v="0.5"/>
    <n v="0.25"/>
    <n v="0.25"/>
    <n v="0"/>
    <n v="0"/>
    <n v="0"/>
    <n v="0.4"/>
    <n v="3.1112499999999996"/>
    <m/>
    <x v="52"/>
    <n v="4"/>
    <n v="1"/>
    <n v="1"/>
    <m/>
    <s v="Bronze"/>
  </r>
  <r>
    <x v="31"/>
    <s v="F"/>
    <n v="12"/>
    <n v="20.87"/>
    <d v="1899-12-30T02:12:37"/>
    <d v="1899-12-30T02:12:42"/>
    <d v="1899-12-30T02:12:39"/>
    <n v="72"/>
    <d v="1899-12-30T00:06:21"/>
    <n v="5"/>
    <n v="1.5"/>
    <n v="4"/>
    <x v="2"/>
    <n v="0.5"/>
    <n v="0.25"/>
    <n v="0.25"/>
    <n v="0"/>
    <n v="0"/>
    <n v="0"/>
    <n v="0"/>
    <n v="3.875"/>
    <m/>
    <x v="52"/>
    <n v="5"/>
    <n v="1"/>
    <n v="1"/>
    <m/>
    <s v="Bronze"/>
  </r>
  <r>
    <x v="27"/>
    <s v="F"/>
    <n v="12"/>
    <n v="48.3"/>
    <d v="1899-12-30T05:33:27"/>
    <d v="1899-12-30T05:37:16"/>
    <d v="1899-12-30T05:35:22"/>
    <n v="0"/>
    <d v="1899-12-30T00:06:57"/>
    <n v="5"/>
    <n v="1"/>
    <n v="3.5"/>
    <x v="2"/>
    <n v="0.5"/>
    <n v="0.25"/>
    <n v="0.25"/>
    <n v="0"/>
    <n v="1.3"/>
    <n v="0"/>
    <n v="0"/>
    <n v="4.9249999999999998"/>
    <m/>
    <x v="1"/>
    <n v="4"/>
    <n v="1"/>
    <n v="1"/>
    <m/>
    <s v="Bronze"/>
  </r>
  <r>
    <x v="21"/>
    <s v="M"/>
    <n v="12"/>
    <n v="7.57"/>
    <d v="1899-12-30T00:37:30"/>
    <d v="1899-12-30T00:38:48"/>
    <d v="1899-12-30T00:38:09"/>
    <n v="43"/>
    <d v="1899-12-30T00:05:02"/>
    <n v="1.8023809523809524"/>
    <n v="2.5"/>
    <n v="2"/>
    <x v="2"/>
    <n v="0.5"/>
    <n v="0.25"/>
    <n v="0.25"/>
    <n v="0"/>
    <n v="0"/>
    <n v="0"/>
    <n v="0"/>
    <n v="2.0261904761904761"/>
    <m/>
    <x v="1"/>
    <n v="5"/>
    <n v="1"/>
    <n v="1"/>
    <m/>
    <s v="Bronze"/>
  </r>
  <r>
    <x v="9"/>
    <s v="M"/>
    <n v="12"/>
    <n v="50.32"/>
    <d v="1899-12-30T07:25:49"/>
    <d v="1899-12-30T07:49:24"/>
    <d v="1899-12-30T07:37:37"/>
    <n v="1702"/>
    <d v="1899-12-30T00:09:06"/>
    <n v="5"/>
    <n v="0"/>
    <n v="4"/>
    <x v="2"/>
    <n v="0.5"/>
    <n v="0.25"/>
    <n v="0.25"/>
    <n v="1.1346666666666667"/>
    <n v="1.4"/>
    <n v="0"/>
    <n v="0"/>
    <n v="6.0346666666666664"/>
    <m/>
    <x v="53"/>
    <n v="4"/>
    <n v="1"/>
    <n v="0"/>
    <m/>
    <s v="Bronze"/>
  </r>
  <r>
    <x v="30"/>
    <s v="M"/>
    <n v="12"/>
    <n v="20.010000000000002"/>
    <d v="1899-12-30T02:24:41"/>
    <d v="1899-12-30T02:30:42"/>
    <d v="1899-12-30T02:27:41"/>
    <n v="561"/>
    <d v="1899-12-30T00:07:23"/>
    <n v="4.7642857142857142"/>
    <n v="0.25"/>
    <n v="2.5"/>
    <x v="2"/>
    <n v="0.5"/>
    <n v="0.25"/>
    <n v="0.25"/>
    <n v="0.374"/>
    <n v="0"/>
    <n v="0"/>
    <n v="0"/>
    <n v="3.4436428571428572"/>
    <m/>
    <x v="1"/>
    <n v="3"/>
    <n v="1"/>
    <n v="1"/>
    <m/>
    <s v="Bronze"/>
  </r>
  <r>
    <x v="8"/>
    <s v="F"/>
    <n v="12"/>
    <n v="10.29"/>
    <d v="1899-12-30T01:35:41"/>
    <d v="1899-12-30T01:41:34"/>
    <d v="1899-12-30T01:38:37"/>
    <n v="416"/>
    <d v="1899-12-30T00:09:35"/>
    <n v="2.5724999999999998"/>
    <n v="0"/>
    <n v="1"/>
    <x v="2"/>
    <n v="0.5"/>
    <n v="0.25"/>
    <n v="0.25"/>
    <n v="0"/>
    <n v="0"/>
    <n v="0"/>
    <n v="0"/>
    <n v="1.5362499999999999"/>
    <m/>
    <x v="1"/>
    <n v="5"/>
    <n v="1"/>
    <n v="0"/>
    <m/>
    <s v="Bronze"/>
  </r>
  <r>
    <x v="16"/>
    <s v="F"/>
    <n v="12"/>
    <m/>
    <m/>
    <m/>
    <m/>
    <m/>
    <m/>
    <m/>
    <m/>
    <m/>
    <x v="3"/>
    <m/>
    <m/>
    <m/>
    <m/>
    <m/>
    <m/>
    <m/>
    <n v="0.5"/>
    <m/>
    <x v="1"/>
    <n v="1"/>
    <n v="1"/>
    <n v="0"/>
    <m/>
    <s v="Bronze"/>
  </r>
  <r>
    <x v="75"/>
    <s v="F"/>
    <n v="12"/>
    <n v="11.01"/>
    <d v="1899-12-30T01:15:26"/>
    <d v="1899-12-30T01:15:31"/>
    <d v="1899-12-30T01:15:29"/>
    <n v="57"/>
    <d v="1899-12-30T00:06:51"/>
    <n v="2.7524999999999999"/>
    <n v="1"/>
    <n v="1.75"/>
    <x v="2"/>
    <n v="0.5"/>
    <n v="0.25"/>
    <n v="0.25"/>
    <n v="0"/>
    <n v="0"/>
    <n v="0"/>
    <n v="0"/>
    <n v="2.0637499999999998"/>
    <m/>
    <x v="52"/>
    <n v="3"/>
    <n v="1"/>
    <n v="1"/>
    <m/>
    <s v="Bronze"/>
  </r>
  <r>
    <x v="74"/>
    <s v="F"/>
    <n v="12"/>
    <n v="11.41"/>
    <d v="1899-12-30T01:08:27"/>
    <d v="1899-12-30T01:04:44"/>
    <d v="1899-12-30T01:06:35"/>
    <n v="57"/>
    <d v="1899-12-30T00:05:50"/>
    <n v="2.8525"/>
    <n v="2"/>
    <n v="2"/>
    <x v="2"/>
    <n v="0.5"/>
    <n v="0.25"/>
    <n v="0.25"/>
    <n v="0"/>
    <n v="0"/>
    <n v="0"/>
    <n v="0"/>
    <n v="2.42625"/>
    <m/>
    <x v="52"/>
    <n v="3"/>
    <n v="1"/>
    <n v="1"/>
    <m/>
    <s v="Bronze"/>
  </r>
  <r>
    <x v="77"/>
    <s v="F"/>
    <n v="12"/>
    <n v="10.01"/>
    <d v="1899-12-30T01:08:51"/>
    <d v="1899-12-30T01:16:13"/>
    <d v="1899-12-30T01:12:32"/>
    <n v="7"/>
    <d v="1899-12-30T00:07:15"/>
    <n v="2.5024999999999999"/>
    <n v="0.75"/>
    <n v="1.5"/>
    <x v="2"/>
    <n v="0.5"/>
    <n v="0.25"/>
    <n v="0.25"/>
    <n v="0"/>
    <n v="0"/>
    <n v="0"/>
    <n v="0"/>
    <n v="1.81375"/>
    <m/>
    <x v="1"/>
    <n v="3"/>
    <n v="1"/>
    <n v="1"/>
    <m/>
    <s v="Bronze"/>
  </r>
  <r>
    <x v="81"/>
    <s v="F"/>
    <n v="12"/>
    <n v="43.1"/>
    <d v="1899-12-30T04:27:17"/>
    <d v="1899-12-30T04:33:15"/>
    <d v="1899-12-30T04:30:16"/>
    <n v="73"/>
    <d v="1899-12-30T00:06:16"/>
    <n v="5"/>
    <n v="1.5"/>
    <n v="2.5"/>
    <x v="2"/>
    <n v="0.5"/>
    <n v="0.25"/>
    <n v="0.25"/>
    <n v="0"/>
    <n v="1.1000000000000001"/>
    <n v="0"/>
    <n v="0"/>
    <n v="4.5999999999999996"/>
    <m/>
    <x v="1"/>
    <n v="3"/>
    <n v="1"/>
    <n v="1"/>
    <m/>
    <s v="Bronze"/>
  </r>
  <r>
    <x v="5"/>
    <s v="M"/>
    <n v="12"/>
    <n v="42.2"/>
    <d v="1899-12-30T03:06:16"/>
    <d v="1899-12-30T03:06:23"/>
    <d v="1899-12-30T03:06:20"/>
    <n v="64"/>
    <d v="1899-12-30T00:04:25"/>
    <n v="5"/>
    <n v="4"/>
    <n v="5"/>
    <x v="2"/>
    <n v="0.5"/>
    <n v="0.25"/>
    <n v="0.25"/>
    <n v="0"/>
    <n v="1"/>
    <n v="0"/>
    <n v="0"/>
    <n v="5.75"/>
    <m/>
    <x v="1"/>
    <n v="5"/>
    <n v="1"/>
    <n v="1"/>
    <m/>
    <s v="Silver"/>
  </r>
  <r>
    <x v="2"/>
    <s v="F"/>
    <n v="12"/>
    <n v="42.76"/>
    <d v="1899-12-30T04:18:18"/>
    <d v="1899-12-30T04:19:28"/>
    <d v="1899-12-30T04:18:53"/>
    <n v="193"/>
    <d v="1899-12-30T00:06:03"/>
    <n v="5"/>
    <n v="1.75"/>
    <n v="3"/>
    <x v="2"/>
    <n v="0.5"/>
    <n v="0.25"/>
    <n v="0.25"/>
    <n v="0"/>
    <n v="1"/>
    <n v="0"/>
    <n v="0"/>
    <n v="4.6875"/>
    <m/>
    <x v="52"/>
    <n v="5"/>
    <n v="1"/>
    <n v="1"/>
    <m/>
    <s v="Silver"/>
  </r>
  <r>
    <x v="54"/>
    <s v="M"/>
    <n v="12"/>
    <n v="42.38"/>
    <d v="1899-12-30T03:39:41"/>
    <d v="1899-12-30T03:41:58"/>
    <d v="1899-12-30T03:40:49"/>
    <n v="33"/>
    <d v="1899-12-30T00:05:13"/>
    <n v="5"/>
    <n v="2.5"/>
    <n v="3.75"/>
    <x v="2"/>
    <n v="0.5"/>
    <n v="0.25"/>
    <n v="0.25"/>
    <n v="0"/>
    <n v="1"/>
    <n v="0"/>
    <n v="0"/>
    <n v="5.0625"/>
    <m/>
    <x v="1"/>
    <n v="5"/>
    <n v="1"/>
    <n v="1"/>
    <m/>
    <s v="Silver"/>
  </r>
  <r>
    <x v="67"/>
    <s v="M"/>
    <n v="12"/>
    <n v="32.01"/>
    <d v="1899-12-30T02:36:24"/>
    <d v="1899-12-30T02:36:43"/>
    <d v="1899-12-30T02:36:33"/>
    <n v="74"/>
    <d v="1899-12-30T00:04:53"/>
    <n v="5"/>
    <n v="3"/>
    <n v="4"/>
    <x v="0"/>
    <n v="0.25"/>
    <n v="0.5"/>
    <n v="0.25"/>
    <n v="0"/>
    <n v="0.5"/>
    <n v="0"/>
    <n v="0"/>
    <n v="4.25"/>
    <m/>
    <x v="1"/>
    <n v="4"/>
    <n v="1"/>
    <n v="1"/>
    <m/>
    <s v="Silver"/>
  </r>
  <r>
    <x v="59"/>
    <s v="M"/>
    <n v="12"/>
    <n v="15.55"/>
    <d v="1899-12-30T01:10:45"/>
    <d v="1899-12-30T01:10:45"/>
    <d v="1899-12-30T01:10:45"/>
    <n v="66"/>
    <d v="1899-12-30T00:04:33"/>
    <n v="3.7023809523809526"/>
    <n v="3.5"/>
    <n v="2.25"/>
    <x v="0"/>
    <n v="0.25"/>
    <n v="0.5"/>
    <n v="0.25"/>
    <n v="0"/>
    <n v="0"/>
    <n v="0"/>
    <n v="0"/>
    <n v="3.2380952380952381"/>
    <m/>
    <x v="1"/>
    <n v="5"/>
    <n v="1"/>
    <n v="1"/>
    <m/>
    <s v="Silver"/>
  </r>
  <r>
    <x v="0"/>
    <s v="F"/>
    <n v="12"/>
    <n v="26.04"/>
    <d v="1899-12-30T03:26:15"/>
    <d v="1899-12-30T03:41:31"/>
    <d v="1899-12-30T03:33:53"/>
    <n v="912"/>
    <d v="1899-12-30T00:08:13"/>
    <n v="5"/>
    <n v="0.25"/>
    <n v="3.25"/>
    <x v="1"/>
    <n v="0.25"/>
    <n v="0.25"/>
    <n v="0.5"/>
    <n v="0.60799999999999998"/>
    <n v="0.2"/>
    <n v="0"/>
    <n v="0"/>
    <n v="3.7455000000000003"/>
    <m/>
    <x v="53"/>
    <n v="5"/>
    <n v="1"/>
    <n v="1"/>
    <m/>
    <s v="Silver"/>
  </r>
  <r>
    <x v="61"/>
    <s v="F"/>
    <n v="12"/>
    <n v="11.32"/>
    <d v="1899-12-30T00:58:43"/>
    <d v="1899-12-30T00:59:06"/>
    <d v="1899-12-30T00:58:55"/>
    <n v="61"/>
    <d v="1899-12-30T00:05:12"/>
    <n v="2.83"/>
    <n v="3.5"/>
    <n v="2.25"/>
    <x v="0"/>
    <n v="0.25"/>
    <n v="0.5"/>
    <n v="0.25"/>
    <n v="0"/>
    <n v="0"/>
    <n v="0"/>
    <n v="0.4"/>
    <n v="3.42"/>
    <m/>
    <x v="1"/>
    <n v="5"/>
    <n v="1"/>
    <n v="1"/>
    <m/>
    <s v="Silver"/>
  </r>
  <r>
    <x v="55"/>
    <s v="M"/>
    <n v="12"/>
    <n v="15.3"/>
    <d v="1899-12-30T01:08:28"/>
    <d v="1899-12-30T01:13:47"/>
    <d v="1899-12-30T01:11:08"/>
    <n v="41"/>
    <d v="1899-12-30T00:04:39"/>
    <n v="3.6428571428571428"/>
    <n v="3.5"/>
    <n v="5"/>
    <x v="0"/>
    <n v="0.25"/>
    <n v="0.5"/>
    <n v="0.25"/>
    <n v="0"/>
    <n v="0"/>
    <n v="0"/>
    <n v="0"/>
    <n v="3.9107142857142856"/>
    <m/>
    <x v="1"/>
    <n v="5"/>
    <n v="1"/>
    <n v="1"/>
    <m/>
    <s v="Silver"/>
  </r>
  <r>
    <x v="62"/>
    <s v="M"/>
    <n v="12"/>
    <n v="21.28"/>
    <d v="1899-12-30T01:26:46"/>
    <d v="1899-12-30T01:26:46"/>
    <d v="1899-12-30T01:26:46"/>
    <n v="102"/>
    <d v="1899-12-30T00:04:05"/>
    <n v="5"/>
    <n v="4.5"/>
    <n v="3.75"/>
    <x v="0"/>
    <n v="0.25"/>
    <n v="0.5"/>
    <n v="0.25"/>
    <n v="0"/>
    <n v="0"/>
    <n v="0"/>
    <n v="0"/>
    <n v="4.4375"/>
    <m/>
    <x v="52"/>
    <n v="5"/>
    <n v="1"/>
    <n v="1"/>
    <m/>
    <s v="Silver"/>
  </r>
  <r>
    <x v="57"/>
    <s v="F"/>
    <n v="12"/>
    <n v="14.36"/>
    <d v="1899-12-30T01:41:37"/>
    <d v="1899-12-30T01:53:20"/>
    <d v="1899-12-30T01:47:29"/>
    <n v="451"/>
    <d v="1899-12-30T00:07:29"/>
    <n v="3.59"/>
    <n v="0.5"/>
    <n v="1.5"/>
    <x v="2"/>
    <n v="0.5"/>
    <n v="0.25"/>
    <n v="0.25"/>
    <n v="0.30066666666666669"/>
    <n v="0"/>
    <n v="0"/>
    <n v="0"/>
    <n v="2.5956666666666668"/>
    <m/>
    <x v="1"/>
    <n v="4"/>
    <n v="1"/>
    <n v="1"/>
    <m/>
    <s v="Silver"/>
  </r>
  <r>
    <x v="56"/>
    <s v="M"/>
    <n v="12"/>
    <n v="3.01"/>
    <d v="1899-12-30T00:14:50"/>
    <d v="1899-12-30T00:15:37"/>
    <d v="1899-12-30T00:15:14"/>
    <n v="0"/>
    <d v="1899-12-30T00:05:03"/>
    <n v="0.71666666666666656"/>
    <n v="2.5"/>
    <n v="2.5"/>
    <x v="0"/>
    <n v="0.25"/>
    <n v="0.5"/>
    <n v="0.25"/>
    <n v="0"/>
    <n v="0"/>
    <n v="0"/>
    <n v="0"/>
    <n v="2.0541666666666667"/>
    <m/>
    <x v="1"/>
    <n v="5"/>
    <n v="1"/>
    <n v="1"/>
    <m/>
    <s v="Silver"/>
  </r>
  <r>
    <x v="58"/>
    <s v="M"/>
    <n v="12"/>
    <n v="12.17"/>
    <d v="1899-12-30T01:00:27"/>
    <d v="1899-12-30T01:00:30"/>
    <d v="1899-12-30T01:00:29"/>
    <n v="15"/>
    <d v="1899-12-30T00:04:58"/>
    <n v="2.8976190476190475"/>
    <n v="3"/>
    <n v="1.75"/>
    <x v="0"/>
    <n v="0.25"/>
    <n v="0.5"/>
    <n v="0.25"/>
    <n v="0"/>
    <n v="0"/>
    <n v="0"/>
    <n v="0"/>
    <n v="2.6619047619047618"/>
    <m/>
    <x v="1"/>
    <n v="5"/>
    <n v="1"/>
    <n v="1"/>
    <m/>
    <s v="Silver"/>
  </r>
  <r>
    <x v="66"/>
    <s v="M"/>
    <n v="12"/>
    <n v="9.4"/>
    <d v="1899-12-30T00:51:11"/>
    <d v="1899-12-30T00:51:27"/>
    <d v="1899-12-30T00:51:19"/>
    <n v="4"/>
    <d v="1899-12-30T00:05:28"/>
    <n v="2.2380952380952381"/>
    <n v="2"/>
    <n v="2.5"/>
    <x v="2"/>
    <n v="0.5"/>
    <n v="0.25"/>
    <n v="0.25"/>
    <n v="0"/>
    <n v="0"/>
    <n v="0"/>
    <n v="0"/>
    <n v="2.2440476190476191"/>
    <m/>
    <x v="1"/>
    <n v="4"/>
    <n v="1"/>
    <n v="1"/>
    <m/>
    <s v="Silver"/>
  </r>
  <r>
    <x v="65"/>
    <s v="M"/>
    <n v="12"/>
    <n v="21.11"/>
    <d v="1899-12-30T02:01:03"/>
    <d v="1899-12-30T02:01:03"/>
    <d v="1899-12-30T02:01:03"/>
    <n v="99"/>
    <d v="1899-12-30T00:05:44"/>
    <n v="5"/>
    <n v="1.75"/>
    <n v="3"/>
    <x v="2"/>
    <n v="0.5"/>
    <n v="0.25"/>
    <n v="0.25"/>
    <n v="0"/>
    <n v="0"/>
    <n v="0"/>
    <n v="0.4"/>
    <n v="4.0875000000000004"/>
    <m/>
    <x v="1"/>
    <n v="5"/>
    <n v="1"/>
    <n v="1"/>
    <m/>
    <s v="Silver"/>
  </r>
  <r>
    <x v="60"/>
    <s v="M"/>
    <n v="12"/>
    <n v="11.84"/>
    <d v="1899-12-30T00:58:18"/>
    <d v="1899-12-30T00:58:26"/>
    <d v="1899-12-30T00:58:22"/>
    <n v="53"/>
    <d v="1899-12-30T00:04:56"/>
    <n v="2.8190476190476188"/>
    <n v="3"/>
    <n v="4.5"/>
    <x v="0"/>
    <n v="0.25"/>
    <n v="0.5"/>
    <n v="0.25"/>
    <n v="0"/>
    <n v="0"/>
    <n v="0"/>
    <n v="0"/>
    <n v="3.3297619047619049"/>
    <m/>
    <x v="1"/>
    <n v="5"/>
    <n v="1"/>
    <n v="1"/>
    <m/>
    <s v="Silver"/>
  </r>
  <r>
    <x v="63"/>
    <s v="F"/>
    <n v="12"/>
    <n v="3.02"/>
    <d v="1899-12-30T00:19:28"/>
    <d v="1899-12-30T00:19:46"/>
    <d v="1899-12-30T00:19:37"/>
    <n v="17"/>
    <d v="1899-12-30T00:06:30"/>
    <n v="0.755"/>
    <n v="1.5"/>
    <n v="1.5"/>
    <x v="1"/>
    <n v="0.25"/>
    <n v="0.25"/>
    <n v="0.5"/>
    <n v="0"/>
    <n v="0"/>
    <n v="0"/>
    <n v="0"/>
    <n v="1.31375"/>
    <m/>
    <x v="1"/>
    <n v="5"/>
    <n v="1"/>
    <n v="1"/>
    <m/>
    <s v="Silver"/>
  </r>
  <r>
    <x v="1"/>
    <s v="F"/>
    <n v="12"/>
    <n v="9.07"/>
    <d v="1899-12-30T00:56:34"/>
    <d v="1899-12-30T01:00:31"/>
    <d v="1899-12-30T00:58:33"/>
    <n v="274"/>
    <d v="1899-12-30T00:06:27"/>
    <n v="2.2675000000000001"/>
    <n v="1.5"/>
    <n v="1.75"/>
    <x v="2"/>
    <n v="0.5"/>
    <n v="0.25"/>
    <n v="0.25"/>
    <n v="0.18266666666666667"/>
    <n v="0"/>
    <n v="0"/>
    <n v="0"/>
    <n v="2.1289166666666666"/>
    <m/>
    <x v="1"/>
    <n v="5"/>
    <n v="1"/>
    <n v="1"/>
    <m/>
    <s v="Silver"/>
  </r>
  <r>
    <x v="34"/>
    <s v="M"/>
    <n v="12"/>
    <n v="42.6"/>
    <d v="1899-12-30T02:52:00"/>
    <d v="1899-12-30T02:52:00"/>
    <d v="1899-12-30T02:52:00"/>
    <n v="77"/>
    <d v="1899-12-30T00:04:02"/>
    <n v="5"/>
    <n v="4.5"/>
    <n v="4.75"/>
    <x v="1"/>
    <n v="0.25"/>
    <n v="0.25"/>
    <n v="0.5"/>
    <n v="0"/>
    <n v="1"/>
    <n v="0"/>
    <n v="0"/>
    <n v="5.75"/>
    <m/>
    <x v="54"/>
    <n v="5"/>
    <n v="1"/>
    <n v="1"/>
    <m/>
    <s v="Gold"/>
  </r>
  <r>
    <x v="35"/>
    <s v="M"/>
    <n v="12"/>
    <n v="42.4"/>
    <d v="1899-12-30T02:59:03"/>
    <d v="1899-12-30T02:59:03"/>
    <d v="1899-12-30T02:59:03"/>
    <n v="0"/>
    <d v="1899-12-30T00:04:13"/>
    <n v="5"/>
    <n v="4.5"/>
    <n v="4.5"/>
    <x v="2"/>
    <n v="0.5"/>
    <n v="0.25"/>
    <n v="0.25"/>
    <n v="0"/>
    <n v="1"/>
    <n v="0"/>
    <n v="0"/>
    <n v="5.75"/>
    <m/>
    <x v="1"/>
    <n v="5"/>
    <n v="1"/>
    <n v="1"/>
    <m/>
    <s v="Gold"/>
  </r>
  <r>
    <x v="36"/>
    <s v="F"/>
    <n v="12"/>
    <n v="21"/>
    <d v="1899-12-30T01:54:52"/>
    <d v="1899-12-30T01:57:15"/>
    <d v="1899-12-30T01:56:03"/>
    <n v="89"/>
    <d v="1899-12-30T00:05:32"/>
    <n v="5"/>
    <n v="2.5"/>
    <n v="3"/>
    <x v="2"/>
    <n v="0.5"/>
    <n v="0.25"/>
    <n v="0.25"/>
    <n v="0"/>
    <n v="0"/>
    <n v="0"/>
    <n v="0"/>
    <n v="3.875"/>
    <m/>
    <x v="52"/>
    <n v="5"/>
    <n v="1"/>
    <n v="1"/>
    <m/>
    <s v="Gold"/>
  </r>
  <r>
    <x v="37"/>
    <s v="M"/>
    <n v="12"/>
    <n v="21"/>
    <d v="1899-12-30T02:15:57"/>
    <d v="1899-12-30T02:16:00"/>
    <d v="1899-12-30T02:15:58"/>
    <n v="477"/>
    <d v="1899-12-30T00:06:28"/>
    <n v="5"/>
    <n v="1"/>
    <n v="3"/>
    <x v="2"/>
    <n v="0.5"/>
    <n v="0.25"/>
    <n v="0.25"/>
    <n v="0.318"/>
    <n v="0"/>
    <n v="0"/>
    <n v="0"/>
    <n v="3.8180000000000001"/>
    <m/>
    <x v="1"/>
    <n v="5"/>
    <n v="1"/>
    <n v="1"/>
    <m/>
    <s v="Gold"/>
  </r>
  <r>
    <x v="38"/>
    <s v="M"/>
    <n v="12"/>
    <n v="10.02"/>
    <d v="1899-12-30T00:43:47"/>
    <d v="1899-12-30T00:43:47"/>
    <d v="1899-12-30T00:43:47"/>
    <n v="19"/>
    <d v="1899-12-30T00:04:22"/>
    <n v="2.3857142857142857"/>
    <n v="4"/>
    <n v="2"/>
    <x v="2"/>
    <n v="0.5"/>
    <n v="0.25"/>
    <n v="0.25"/>
    <n v="0"/>
    <n v="0"/>
    <n v="0"/>
    <n v="0"/>
    <n v="2.6928571428571431"/>
    <m/>
    <x v="1"/>
    <n v="5"/>
    <n v="1"/>
    <n v="1"/>
    <m/>
    <s v="Gold"/>
  </r>
  <r>
    <x v="39"/>
    <s v="F"/>
    <n v="12"/>
    <n v="17.3"/>
    <d v="1899-12-30T01:25:22"/>
    <d v="1899-12-30T01:35:09"/>
    <d v="1899-12-30T01:30:16"/>
    <n v="50"/>
    <d v="1899-12-30T00:05:13"/>
    <n v="4.3250000000000002"/>
    <n v="3.5"/>
    <n v="4.75"/>
    <x v="1"/>
    <n v="0.25"/>
    <n v="0.25"/>
    <n v="0.5"/>
    <n v="0"/>
    <n v="0"/>
    <n v="0"/>
    <n v="0"/>
    <n v="4.3312499999999998"/>
    <m/>
    <x v="1"/>
    <n v="4"/>
    <n v="1"/>
    <n v="1"/>
    <m/>
    <s v="Gold"/>
  </r>
  <r>
    <x v="40"/>
    <s v="M"/>
    <n v="12"/>
    <n v="22.22"/>
    <d v="1899-12-30T02:12:39"/>
    <d v="1899-12-30T02:13:06"/>
    <d v="1899-12-30T02:12:52"/>
    <n v="102"/>
    <d v="1899-12-30T00:05:59"/>
    <n v="5"/>
    <n v="1.5"/>
    <n v="3.25"/>
    <x v="2"/>
    <n v="0.5"/>
    <n v="0.25"/>
    <n v="0.25"/>
    <n v="0"/>
    <n v="0"/>
    <n v="0"/>
    <n v="0.7"/>
    <n v="4.3875000000000002"/>
    <m/>
    <x v="1"/>
    <n v="5"/>
    <n v="1"/>
    <n v="1"/>
    <m/>
    <s v="Gold"/>
  </r>
  <r>
    <x v="41"/>
    <s v="M"/>
    <n v="12"/>
    <n v="10.09"/>
    <d v="1899-12-30T00:57:20"/>
    <d v="1899-12-30T00:57:50"/>
    <d v="1899-12-30T00:57:35"/>
    <n v="10"/>
    <d v="1899-12-30T00:05:42"/>
    <n v="2.4023809523809523"/>
    <n v="1.75"/>
    <n v="2.5"/>
    <x v="1"/>
    <n v="0.25"/>
    <n v="0.25"/>
    <n v="0.5"/>
    <n v="0"/>
    <n v="0"/>
    <n v="0"/>
    <n v="0"/>
    <n v="2.288095238095238"/>
    <m/>
    <x v="1"/>
    <n v="5"/>
    <n v="1"/>
    <n v="1"/>
    <m/>
    <s v="Gold"/>
  </r>
  <r>
    <x v="42"/>
    <s v="M"/>
    <n v="12"/>
    <n v="15.23"/>
    <d v="1899-12-30T01:11:48"/>
    <d v="1899-12-30T01:11:48"/>
    <d v="1899-12-30T01:11:48"/>
    <n v="39"/>
    <d v="1899-12-30T00:04:43"/>
    <n v="3.6261904761904762"/>
    <n v="3.5"/>
    <n v="0.5"/>
    <x v="2"/>
    <n v="0.5"/>
    <n v="0.25"/>
    <n v="0.25"/>
    <n v="0"/>
    <n v="0"/>
    <n v="0"/>
    <n v="0"/>
    <n v="2.8130952380952383"/>
    <m/>
    <x v="1"/>
    <n v="5"/>
    <n v="1"/>
    <n v="1"/>
    <m/>
    <s v="Gold"/>
  </r>
  <r>
    <x v="43"/>
    <s v="F"/>
    <n v="12"/>
    <n v="42.31"/>
    <d v="1899-12-30T04:20:22"/>
    <d v="1899-12-30T04:27:53"/>
    <d v="1899-12-30T04:24:08"/>
    <n v="63"/>
    <d v="1899-12-30T00:06:15"/>
    <n v="5"/>
    <n v="1.75"/>
    <n v="4.75"/>
    <x v="2"/>
    <n v="0.5"/>
    <n v="0.25"/>
    <n v="0.25"/>
    <n v="0"/>
    <n v="1"/>
    <n v="0"/>
    <n v="0"/>
    <n v="5.125"/>
    <m/>
    <x v="1"/>
    <n v="5"/>
    <n v="1"/>
    <n v="1"/>
    <m/>
    <s v="Gold"/>
  </r>
  <r>
    <x v="44"/>
    <s v="M"/>
    <n v="12"/>
    <n v="42.67"/>
    <d v="1899-12-30T03:23:18"/>
    <d v="1899-12-30T03:24:57"/>
    <d v="1899-12-30T03:24:08"/>
    <n v="59"/>
    <d v="1899-12-30T00:04:47"/>
    <n v="5"/>
    <n v="3"/>
    <n v="3.5"/>
    <x v="1"/>
    <n v="0.25"/>
    <n v="0.25"/>
    <n v="0.5"/>
    <n v="0"/>
    <n v="1"/>
    <n v="0"/>
    <n v="0"/>
    <n v="4.75"/>
    <m/>
    <x v="54"/>
    <n v="5"/>
    <n v="1"/>
    <n v="1"/>
    <m/>
    <s v="Gold"/>
  </r>
  <r>
    <x v="45"/>
    <s v="F"/>
    <n v="12"/>
    <n v="21.58"/>
    <d v="1899-12-30T02:12:24"/>
    <d v="1899-12-30T02:12:50"/>
    <d v="1899-12-30T02:12:37"/>
    <n v="452"/>
    <d v="1899-12-30T00:06:09"/>
    <n v="5"/>
    <n v="1.75"/>
    <n v="4.25"/>
    <x v="2"/>
    <n v="0.5"/>
    <n v="0.25"/>
    <n v="0.25"/>
    <n v="0.30133333333333334"/>
    <n v="0"/>
    <n v="0"/>
    <n v="0"/>
    <n v="4.301333333333333"/>
    <m/>
    <x v="1"/>
    <n v="5"/>
    <n v="1"/>
    <n v="1"/>
    <m/>
    <s v="Gold"/>
  </r>
  <r>
    <x v="46"/>
    <s v="M"/>
    <n v="12"/>
    <n v="42.64"/>
    <d v="1899-12-30T03:59:09"/>
    <d v="1899-12-30T03:59:43"/>
    <d v="1899-12-30T03:59:26"/>
    <n v="206"/>
    <d v="1899-12-30T00:05:37"/>
    <n v="5"/>
    <n v="1.75"/>
    <n v="4.5"/>
    <x v="1"/>
    <n v="0.25"/>
    <n v="0.25"/>
    <n v="0.5"/>
    <n v="0.13733333333333334"/>
    <n v="1"/>
    <n v="0"/>
    <n v="0"/>
    <n v="5.0748333333333333"/>
    <m/>
    <x v="52"/>
    <n v="5"/>
    <n v="1"/>
    <n v="1"/>
    <m/>
    <s v="Gold"/>
  </r>
  <r>
    <x v="47"/>
    <s v="M"/>
    <n v="12"/>
    <n v="10.43"/>
    <d v="1899-12-30T00:53:54"/>
    <d v="1899-12-30T00:55:16"/>
    <d v="1899-12-30T00:54:35"/>
    <n v="46"/>
    <d v="1899-12-30T00:05:14"/>
    <n v="2.4833333333333329"/>
    <n v="2.5"/>
    <n v="2.75"/>
    <x v="1"/>
    <n v="0.25"/>
    <n v="0.25"/>
    <n v="0.5"/>
    <n v="0"/>
    <n v="0"/>
    <n v="0"/>
    <n v="0"/>
    <n v="2.6208333333333331"/>
    <m/>
    <x v="1"/>
    <n v="5"/>
    <n v="1"/>
    <n v="1"/>
    <m/>
    <s v="Gold"/>
  </r>
  <r>
    <x v="48"/>
    <s v="M"/>
    <n v="12"/>
    <n v="20.34"/>
    <d v="1899-12-30T01:35:29"/>
    <d v="1899-12-30T01:36:15"/>
    <d v="1899-12-30T01:35:52"/>
    <n v="0"/>
    <d v="1899-12-30T00:04:43"/>
    <n v="4.8428571428571425"/>
    <n v="3.5"/>
    <n v="3"/>
    <x v="2"/>
    <n v="0.5"/>
    <n v="0.25"/>
    <n v="0.25"/>
    <n v="0"/>
    <n v="0"/>
    <n v="0"/>
    <n v="0"/>
    <n v="4.0464285714285708"/>
    <m/>
    <x v="1"/>
    <n v="4"/>
    <n v="1"/>
    <n v="1"/>
    <m/>
    <s v="Gold"/>
  </r>
  <r>
    <x v="49"/>
    <s v="M"/>
    <n v="12"/>
    <n v="19.899999999999999"/>
    <d v="1899-12-30T01:33:04"/>
    <d v="1899-12-30T01:53:02"/>
    <d v="1899-12-30T01:43:03"/>
    <n v="555"/>
    <d v="1899-12-30T00:05:11"/>
    <n v="4.7380952380952372"/>
    <n v="2.5"/>
    <n v="3.5"/>
    <x v="2"/>
    <n v="0.5"/>
    <n v="0.25"/>
    <n v="0.25"/>
    <n v="0.37"/>
    <n v="0"/>
    <n v="0"/>
    <n v="0"/>
    <n v="4.2390476190476187"/>
    <m/>
    <x v="1"/>
    <n v="5"/>
    <n v="1"/>
    <n v="1"/>
    <m/>
    <s v="Gold"/>
  </r>
  <r>
    <x v="50"/>
    <s v="M"/>
    <n v="12"/>
    <m/>
    <m/>
    <m/>
    <m/>
    <m/>
    <m/>
    <m/>
    <m/>
    <m/>
    <x v="3"/>
    <m/>
    <m/>
    <m/>
    <m/>
    <m/>
    <m/>
    <m/>
    <n v="0.5"/>
    <m/>
    <x v="1"/>
    <n v="1"/>
    <n v="1"/>
    <n v="0"/>
    <m/>
    <s v="Gold"/>
  </r>
  <r>
    <x v="51"/>
    <s v="M"/>
    <n v="12"/>
    <n v="5"/>
    <d v="1899-12-30T00:23:14"/>
    <d v="1899-12-30T00:23:24"/>
    <d v="1899-12-30T00:23:19"/>
    <n v="41"/>
    <d v="1899-12-30T00:04:40"/>
    <n v="1.1904761904761905"/>
    <n v="3.5"/>
    <n v="1.75"/>
    <x v="0"/>
    <n v="0.25"/>
    <n v="0.5"/>
    <n v="0.25"/>
    <n v="0"/>
    <n v="0"/>
    <n v="0"/>
    <n v="0"/>
    <n v="2.4851190476190474"/>
    <m/>
    <x v="1"/>
    <n v="5"/>
    <n v="1"/>
    <n v="1"/>
    <m/>
    <s v="Gold"/>
  </r>
  <r>
    <x v="52"/>
    <s v="M"/>
    <n v="12"/>
    <n v="10.88"/>
    <d v="1899-12-30T01:03:48"/>
    <d v="1899-12-30T01:04:07"/>
    <d v="1899-12-30T01:03:58"/>
    <n v="41"/>
    <d v="1899-12-30T00:05:53"/>
    <n v="2.5904761904761906"/>
    <n v="1.5"/>
    <n v="3"/>
    <x v="1"/>
    <n v="0.25"/>
    <n v="0.25"/>
    <n v="0.5"/>
    <n v="0"/>
    <n v="0"/>
    <n v="0"/>
    <n v="0"/>
    <n v="2.5226190476190475"/>
    <m/>
    <x v="1"/>
    <n v="5"/>
    <n v="1"/>
    <n v="1"/>
    <m/>
    <s v="Gold"/>
  </r>
  <r>
    <x v="53"/>
    <s v="M"/>
    <n v="12"/>
    <n v="12.12"/>
    <d v="1899-12-30T01:16:25"/>
    <d v="1899-12-30T01:17:05"/>
    <d v="1899-12-30T01:16:45"/>
    <n v="97"/>
    <d v="1899-12-30T00:06:20"/>
    <n v="2.8857142857142852"/>
    <n v="1"/>
    <n v="0.75"/>
    <x v="0"/>
    <n v="0.25"/>
    <n v="0.5"/>
    <n v="0.25"/>
    <n v="0"/>
    <n v="0"/>
    <n v="0"/>
    <n v="0"/>
    <n v="1.4089285714285713"/>
    <m/>
    <x v="1"/>
    <n v="4"/>
    <n v="1"/>
    <n v="1"/>
    <m/>
    <s v="Gold"/>
  </r>
  <r>
    <x v="19"/>
    <s v="M"/>
    <n v="13"/>
    <n v="15.13"/>
    <d v="1899-12-30T01:09:10"/>
    <d v="1899-12-30T01:11:33"/>
    <d v="1899-12-30T01:10:22"/>
    <n v="17"/>
    <d v="1899-12-30T00:04:39"/>
    <n v="3.6023809523809525"/>
    <n v="3.5"/>
    <n v="2"/>
    <x v="1"/>
    <n v="0.25"/>
    <n v="0.25"/>
    <n v="0.5"/>
    <n v="0"/>
    <n v="0"/>
    <n v="0"/>
    <n v="0"/>
    <n v="2.7755952380952382"/>
    <m/>
    <x v="1"/>
    <n v="5"/>
    <n v="1"/>
    <n v="1"/>
    <m/>
    <s v="Bronze"/>
  </r>
  <r>
    <x v="18"/>
    <s v="M"/>
    <n v="13"/>
    <n v="23.02"/>
    <d v="1899-12-30T02:01:27"/>
    <d v="1899-12-30T02:01:33"/>
    <d v="1899-12-30T02:01:30"/>
    <n v="33"/>
    <d v="1899-12-30T00:05:17"/>
    <n v="5"/>
    <n v="2"/>
    <n v="2"/>
    <x v="2"/>
    <n v="0.5"/>
    <n v="0.25"/>
    <n v="0.25"/>
    <n v="0"/>
    <n v="0.1"/>
    <n v="0"/>
    <n v="0"/>
    <n v="3.6"/>
    <m/>
    <x v="1"/>
    <n v="5"/>
    <n v="1"/>
    <n v="1"/>
    <m/>
    <s v="Bronze"/>
  </r>
  <r>
    <x v="28"/>
    <s v="M"/>
    <n v="13"/>
    <n v="10.050000000000001"/>
    <d v="1899-12-30T00:44:25"/>
    <d v="1899-12-30T00:44:25"/>
    <d v="1899-12-30T00:44:25"/>
    <n v="126"/>
    <d v="1899-12-30T00:04:25"/>
    <n v="2.3928571428571428"/>
    <n v="4"/>
    <n v="1.5"/>
    <x v="0"/>
    <n v="0.25"/>
    <n v="0.5"/>
    <n v="0.25"/>
    <n v="0"/>
    <n v="0"/>
    <n v="0"/>
    <n v="0"/>
    <n v="2.9732142857142856"/>
    <m/>
    <x v="1"/>
    <n v="4"/>
    <n v="1"/>
    <n v="1"/>
    <m/>
    <s v="Bronze"/>
  </r>
  <r>
    <x v="23"/>
    <s v="M"/>
    <n v="13"/>
    <n v="7.06"/>
    <d v="1899-12-30T00:34:01"/>
    <d v="1899-12-30T00:34:01"/>
    <d v="1899-12-30T00:34:01"/>
    <n v="15"/>
    <d v="1899-12-30T00:04:49"/>
    <n v="1.6809523809523808"/>
    <n v="3"/>
    <n v="1"/>
    <x v="0"/>
    <n v="0.25"/>
    <n v="0.5"/>
    <n v="0.25"/>
    <n v="0"/>
    <n v="0"/>
    <n v="0"/>
    <n v="0"/>
    <n v="2.1702380952380951"/>
    <m/>
    <x v="1"/>
    <n v="4"/>
    <n v="1"/>
    <n v="1"/>
    <m/>
    <s v="Bronze"/>
  </r>
  <r>
    <x v="25"/>
    <s v="M"/>
    <n v="13"/>
    <n v="39.39"/>
    <d v="1899-12-30T03:34:50"/>
    <d v="1899-12-30T03:50:45"/>
    <d v="1899-12-30T03:42:48"/>
    <n v="657"/>
    <d v="1899-12-30T00:05:39"/>
    <n v="5"/>
    <n v="1.75"/>
    <n v="2.75"/>
    <x v="1"/>
    <n v="0.25"/>
    <n v="0.25"/>
    <n v="0.5"/>
    <n v="0.438"/>
    <n v="0.9"/>
    <n v="0"/>
    <n v="0"/>
    <n v="4.4005000000000001"/>
    <m/>
    <x v="1"/>
    <n v="5"/>
    <n v="1"/>
    <n v="1"/>
    <m/>
    <s v="Bronze"/>
  </r>
  <r>
    <x v="11"/>
    <s v="M"/>
    <n v="13"/>
    <n v="18.14"/>
    <d v="1899-12-30T01:41:37"/>
    <d v="1899-12-30T01:42:20"/>
    <d v="1899-12-30T01:41:58"/>
    <n v="56"/>
    <d v="1899-12-30T00:05:37"/>
    <n v="4.3190476190476188"/>
    <n v="1.75"/>
    <n v="4.75"/>
    <x v="0"/>
    <n v="0.25"/>
    <n v="0.5"/>
    <n v="0.25"/>
    <n v="0"/>
    <n v="0"/>
    <n v="0"/>
    <n v="0"/>
    <n v="3.1422619047619049"/>
    <m/>
    <x v="1"/>
    <n v="5"/>
    <n v="1"/>
    <n v="1"/>
    <m/>
    <s v="Bronze"/>
  </r>
  <r>
    <x v="69"/>
    <s v="M"/>
    <n v="13"/>
    <n v="30.13"/>
    <d v="1899-12-30T02:42:13"/>
    <d v="1899-12-30T02:43:41"/>
    <d v="1899-12-30T02:42:57"/>
    <n v="52"/>
    <d v="1899-12-30T00:05:24"/>
    <n v="5"/>
    <n v="2"/>
    <n v="3"/>
    <x v="2"/>
    <n v="0.5"/>
    <n v="0.25"/>
    <n v="0.25"/>
    <n v="0"/>
    <n v="0.4"/>
    <n v="0"/>
    <n v="0"/>
    <n v="4.1500000000000004"/>
    <m/>
    <x v="1"/>
    <n v="5"/>
    <n v="1"/>
    <n v="1"/>
    <m/>
    <s v="Bronze"/>
  </r>
  <r>
    <x v="20"/>
    <s v="M"/>
    <n v="13"/>
    <n v="10.08"/>
    <d v="1899-12-30T00:41:26"/>
    <d v="1899-12-30T00:41:26"/>
    <d v="1899-12-30T00:41:26"/>
    <n v="9"/>
    <d v="1899-12-30T00:04:07"/>
    <n v="2.4"/>
    <n v="4.5"/>
    <n v="4"/>
    <x v="1"/>
    <n v="0.25"/>
    <n v="0.25"/>
    <n v="0.5"/>
    <n v="0"/>
    <n v="0"/>
    <n v="0"/>
    <n v="0"/>
    <n v="3.7250000000000001"/>
    <m/>
    <x v="55"/>
    <n v="5"/>
    <n v="1"/>
    <n v="1"/>
    <m/>
    <s v="Bronze"/>
  </r>
  <r>
    <x v="80"/>
    <s v="M"/>
    <n v="13"/>
    <n v="13.02"/>
    <d v="1899-12-30T00:56:10"/>
    <d v="1899-12-30T00:56:10"/>
    <d v="1899-12-30T00:56:10"/>
    <n v="39"/>
    <d v="1899-12-30T00:04:19"/>
    <n v="3.0999999999999996"/>
    <n v="4"/>
    <n v="1.5"/>
    <x v="1"/>
    <n v="0.25"/>
    <n v="0.25"/>
    <n v="0.5"/>
    <n v="0"/>
    <n v="0"/>
    <n v="0"/>
    <n v="0"/>
    <n v="2.5249999999999999"/>
    <m/>
    <x v="1"/>
    <n v="4"/>
    <n v="1"/>
    <n v="1"/>
    <m/>
    <s v="Bronze"/>
  </r>
  <r>
    <x v="24"/>
    <s v="M"/>
    <n v="13"/>
    <n v="10.01"/>
    <d v="1899-12-30T00:53:12"/>
    <d v="1899-12-30T00:55:21"/>
    <d v="1899-12-30T00:54:17"/>
    <n v="183"/>
    <d v="1899-12-30T00:05:25"/>
    <n v="2.3833333333333333"/>
    <n v="2"/>
    <n v="4"/>
    <x v="1"/>
    <n v="0.25"/>
    <n v="0.25"/>
    <n v="0.5"/>
    <n v="0"/>
    <n v="0"/>
    <n v="0"/>
    <n v="0"/>
    <n v="3.0958333333333332"/>
    <m/>
    <x v="1"/>
    <n v="5"/>
    <n v="1"/>
    <n v="1"/>
    <m/>
    <s v="Bronze"/>
  </r>
  <r>
    <x v="17"/>
    <s v="M"/>
    <n v="13"/>
    <n v="7.03"/>
    <d v="1899-12-30T00:37:31"/>
    <d v="1899-12-30T00:37:31"/>
    <d v="1899-12-30T00:37:31"/>
    <n v="9"/>
    <d v="1899-12-30T00:05:20"/>
    <n v="1.6738095238095239"/>
    <n v="2"/>
    <n v="1.25"/>
    <x v="0"/>
    <n v="0.25"/>
    <n v="0.5"/>
    <n v="0.25"/>
    <n v="0"/>
    <n v="0"/>
    <n v="0"/>
    <n v="0"/>
    <n v="1.730952380952381"/>
    <m/>
    <x v="1"/>
    <n v="5"/>
    <n v="1"/>
    <n v="1"/>
    <m/>
    <s v="Bronze"/>
  </r>
  <r>
    <x v="32"/>
    <s v="M"/>
    <n v="13"/>
    <n v="3.02"/>
    <d v="1899-12-30T00:13:24"/>
    <d v="1899-12-30T00:13:25"/>
    <d v="1899-12-30T00:13:24"/>
    <n v="0"/>
    <d v="1899-12-30T00:04:26"/>
    <n v="0.71904761904761905"/>
    <n v="4"/>
    <n v="3"/>
    <x v="0"/>
    <n v="0.25"/>
    <n v="0.5"/>
    <n v="0.25"/>
    <n v="0"/>
    <n v="0"/>
    <n v="0"/>
    <n v="0"/>
    <n v="2.9297619047619046"/>
    <m/>
    <x v="1"/>
    <n v="5"/>
    <n v="1"/>
    <n v="1"/>
    <m/>
    <s v="Bronze"/>
  </r>
  <r>
    <x v="13"/>
    <s v="M"/>
    <n v="13"/>
    <n v="10.71"/>
    <d v="1899-12-30T01:08:08"/>
    <d v="1899-12-30T01:08:18"/>
    <d v="1899-12-30T01:08:13"/>
    <n v="180"/>
    <d v="1899-12-30T00:06:22"/>
    <n v="2.5500000000000003"/>
    <n v="1"/>
    <n v="2"/>
    <x v="1"/>
    <n v="0.25"/>
    <n v="0.25"/>
    <n v="0.5"/>
    <n v="0"/>
    <n v="0"/>
    <n v="0"/>
    <n v="0.4"/>
    <n v="2.2875000000000001"/>
    <m/>
    <x v="1"/>
    <n v="4"/>
    <n v="1"/>
    <n v="1"/>
    <m/>
    <s v="Bronze"/>
  </r>
  <r>
    <x v="33"/>
    <s v="F"/>
    <n v="13"/>
    <n v="5.03"/>
    <d v="1899-12-30T00:29:21"/>
    <d v="1899-12-30T00:32:35"/>
    <d v="1899-12-30T00:30:58"/>
    <n v="13"/>
    <d v="1899-12-30T00:06:09"/>
    <n v="1.2575000000000001"/>
    <n v="1.75"/>
    <n v="4"/>
    <x v="0"/>
    <n v="0.25"/>
    <n v="0.5"/>
    <n v="0.25"/>
    <n v="0"/>
    <n v="0"/>
    <n v="0"/>
    <n v="0.4"/>
    <n v="2.589375"/>
    <m/>
    <x v="1"/>
    <n v="4"/>
    <n v="1"/>
    <n v="1"/>
    <m/>
    <s v="Bronze"/>
  </r>
  <r>
    <x v="31"/>
    <s v="F"/>
    <n v="13"/>
    <n v="10.119999999999999"/>
    <d v="1899-12-30T01:04:28"/>
    <d v="1899-12-30T01:06:07"/>
    <d v="1899-12-30T01:05:18"/>
    <n v="35"/>
    <d v="1899-12-30T00:06:27"/>
    <n v="2.5299999999999998"/>
    <n v="1.5"/>
    <n v="4"/>
    <x v="2"/>
    <n v="0.5"/>
    <n v="0.25"/>
    <n v="0.25"/>
    <n v="0"/>
    <n v="0"/>
    <n v="0"/>
    <n v="0"/>
    <n v="2.6399999999999997"/>
    <m/>
    <x v="1"/>
    <n v="5"/>
    <n v="1"/>
    <n v="1"/>
    <m/>
    <s v="Bronze"/>
  </r>
  <r>
    <x v="29"/>
    <s v="F"/>
    <n v="13"/>
    <n v="10.01"/>
    <d v="1899-12-30T00:49:23"/>
    <d v="1899-12-30T00:51:26"/>
    <d v="1899-12-30T00:50:25"/>
    <n v="8"/>
    <d v="1899-12-30T00:05:02"/>
    <n v="2.5024999999999999"/>
    <n v="3.5"/>
    <n v="2"/>
    <x v="1"/>
    <n v="0.25"/>
    <n v="0.25"/>
    <n v="0.5"/>
    <n v="0"/>
    <n v="0"/>
    <n v="0"/>
    <n v="0"/>
    <n v="2.5006249999999999"/>
    <m/>
    <x v="1"/>
    <n v="2"/>
    <n v="1"/>
    <n v="1"/>
    <m/>
    <s v="Bronze"/>
  </r>
  <r>
    <x v="21"/>
    <s v="M"/>
    <n v="13"/>
    <n v="3.45"/>
    <d v="1899-12-30T00:16:59"/>
    <d v="1899-12-30T00:16:59"/>
    <d v="1899-12-30T00:16:59"/>
    <n v="10"/>
    <d v="1899-12-30T00:04:55"/>
    <n v="0.8214285714285714"/>
    <n v="3"/>
    <n v="1"/>
    <x v="2"/>
    <n v="0.5"/>
    <n v="0.25"/>
    <n v="0.25"/>
    <n v="0"/>
    <n v="0"/>
    <n v="0"/>
    <n v="0"/>
    <n v="1.4107142857142856"/>
    <m/>
    <x v="1"/>
    <n v="5"/>
    <n v="1"/>
    <n v="1"/>
    <m/>
    <s v="Bronze"/>
  </r>
  <r>
    <x v="10"/>
    <s v="F"/>
    <n v="13"/>
    <n v="5.64"/>
    <d v="1899-12-30T00:36:42"/>
    <d v="1899-12-30T00:40:02"/>
    <d v="1899-12-30T00:38:22"/>
    <n v="17"/>
    <d v="1899-12-30T00:06:48"/>
    <n v="1.41"/>
    <n v="1"/>
    <n v="3.5"/>
    <x v="1"/>
    <n v="0.25"/>
    <n v="0.25"/>
    <n v="0.5"/>
    <n v="0"/>
    <n v="0"/>
    <n v="0"/>
    <n v="0"/>
    <n v="2.3525"/>
    <m/>
    <x v="1"/>
    <n v="4"/>
    <n v="1"/>
    <n v="1"/>
    <m/>
    <s v="Bronze"/>
  </r>
  <r>
    <x v="8"/>
    <s v="F"/>
    <n v="13"/>
    <n v="11.69"/>
    <d v="1899-12-30T01:38:07"/>
    <d v="1899-12-30T02:09:01"/>
    <d v="1899-12-30T01:53:34"/>
    <n v="424"/>
    <d v="1899-12-30T00:09:43"/>
    <n v="2.9224999999999999"/>
    <n v="0"/>
    <n v="1.5"/>
    <x v="1"/>
    <n v="0.25"/>
    <n v="0.25"/>
    <n v="0.5"/>
    <n v="0"/>
    <n v="0"/>
    <n v="0"/>
    <n v="0"/>
    <n v="1.4806249999999999"/>
    <m/>
    <x v="1"/>
    <n v="5"/>
    <n v="1"/>
    <n v="0"/>
    <m/>
    <s v="Bronze"/>
  </r>
  <r>
    <x v="75"/>
    <s v="F"/>
    <n v="13"/>
    <n v="8.9700000000000006"/>
    <d v="1899-12-30T00:56:10"/>
    <d v="1899-12-30T01:01:35"/>
    <d v="1899-12-30T00:58:53"/>
    <n v="21"/>
    <d v="1899-12-30T00:06:34"/>
    <n v="2.2425000000000002"/>
    <n v="1.25"/>
    <n v="1.5"/>
    <x v="1"/>
    <n v="0.25"/>
    <n v="0.25"/>
    <n v="0.5"/>
    <n v="0"/>
    <n v="0"/>
    <n v="0"/>
    <n v="0"/>
    <n v="1.6231249999999999"/>
    <m/>
    <x v="1"/>
    <n v="4"/>
    <n v="1"/>
    <n v="1"/>
    <m/>
    <s v="Bronze"/>
  </r>
  <r>
    <x v="81"/>
    <s v="F"/>
    <n v="13"/>
    <n v="7.04"/>
    <d v="1899-12-30T00:35:32"/>
    <d v="1899-12-30T00:35:32"/>
    <d v="1899-12-30T00:35:32"/>
    <n v="13"/>
    <d v="1899-12-30T00:05:03"/>
    <n v="1.76"/>
    <n v="3.5"/>
    <n v="1.5"/>
    <x v="0"/>
    <n v="0.25"/>
    <n v="0.5"/>
    <n v="0.25"/>
    <n v="0"/>
    <n v="0"/>
    <n v="0"/>
    <n v="0"/>
    <n v="2.5649999999999999"/>
    <m/>
    <x v="1"/>
    <n v="4"/>
    <n v="1"/>
    <n v="1"/>
    <m/>
    <s v="Bronze"/>
  </r>
  <r>
    <x v="71"/>
    <s v="M"/>
    <n v="13"/>
    <n v="8.1"/>
    <d v="1899-12-30T00:43:30"/>
    <d v="1899-12-30T00:45:43"/>
    <d v="1899-12-30T00:44:37"/>
    <n v="11"/>
    <d v="1899-12-30T00:05:30"/>
    <n v="1.9285714285714284"/>
    <n v="2"/>
    <n v="1"/>
    <x v="2"/>
    <n v="0.5"/>
    <n v="0.25"/>
    <n v="0.25"/>
    <n v="0"/>
    <n v="0"/>
    <n v="0"/>
    <n v="0"/>
    <n v="1.7142857142857142"/>
    <m/>
    <x v="1"/>
    <n v="4"/>
    <n v="1"/>
    <n v="1"/>
    <m/>
    <s v="Bronze"/>
  </r>
  <r>
    <x v="34"/>
    <s v="M"/>
    <n v="13"/>
    <n v="3.01"/>
    <d v="1899-12-30T00:10:28"/>
    <d v="1899-12-30T00:10:28"/>
    <d v="1899-12-30T00:10:28"/>
    <n v="2"/>
    <d v="1899-12-30T00:03:29"/>
    <n v="0.71666666666666656"/>
    <n v="5"/>
    <n v="3.5"/>
    <x v="0"/>
    <n v="0.25"/>
    <n v="0.5"/>
    <n v="0.25"/>
    <n v="0"/>
    <n v="0"/>
    <n v="4.1999999999999993"/>
    <n v="0"/>
    <n v="7.7541666666666664"/>
    <m/>
    <x v="1"/>
    <n v="5"/>
    <n v="1"/>
    <n v="1"/>
    <m/>
    <s v="Gold"/>
  </r>
  <r>
    <x v="35"/>
    <s v="M"/>
    <n v="13"/>
    <n v="3.02"/>
    <d v="1899-12-30T00:10:37"/>
    <d v="1899-12-30T00:10:37"/>
    <d v="1899-12-30T00:10:37"/>
    <n v="0"/>
    <d v="1899-12-30T00:03:31"/>
    <n v="0.71904761904761905"/>
    <n v="5"/>
    <n v="4"/>
    <x v="1"/>
    <n v="0.25"/>
    <n v="0.25"/>
    <n v="0.5"/>
    <n v="0"/>
    <n v="0"/>
    <n v="3.1500000000000004"/>
    <n v="0"/>
    <n v="6.5797619047619049"/>
    <m/>
    <x v="1"/>
    <n v="5"/>
    <n v="1"/>
    <n v="1"/>
    <m/>
    <s v="Gold"/>
  </r>
  <r>
    <x v="36"/>
    <s v="F"/>
    <n v="13"/>
    <n v="20"/>
    <d v="1899-12-30T01:33:57"/>
    <d v="1899-12-30T01:33:57"/>
    <d v="1899-12-30T01:33:57"/>
    <n v="22"/>
    <d v="1899-12-30T00:04:42"/>
    <n v="5"/>
    <n v="4.5"/>
    <n v="4.25"/>
    <x v="2"/>
    <n v="0.5"/>
    <n v="0.25"/>
    <n v="0.25"/>
    <n v="0"/>
    <n v="0"/>
    <n v="0"/>
    <n v="0"/>
    <n v="4.6875"/>
    <m/>
    <x v="1"/>
    <n v="5"/>
    <n v="1"/>
    <n v="1"/>
    <m/>
    <s v="Gold"/>
  </r>
  <r>
    <x v="37"/>
    <s v="M"/>
    <n v="13"/>
    <n v="13"/>
    <d v="1899-12-30T01:04:28"/>
    <d v="1899-12-30T01:04:28"/>
    <d v="1899-12-30T01:04:28"/>
    <n v="52"/>
    <d v="1899-12-30T00:04:58"/>
    <n v="3.0952380952380949"/>
    <n v="3"/>
    <n v="4.25"/>
    <x v="0"/>
    <n v="0.25"/>
    <n v="0.5"/>
    <n v="0.25"/>
    <n v="0"/>
    <n v="0"/>
    <n v="0"/>
    <n v="0"/>
    <n v="3.3363095238095237"/>
    <m/>
    <x v="1"/>
    <n v="5"/>
    <n v="1"/>
    <n v="1"/>
    <m/>
    <s v="Gold"/>
  </r>
  <r>
    <x v="38"/>
    <s v="M"/>
    <n v="13"/>
    <n v="18.03"/>
    <d v="1899-12-30T01:11:37"/>
    <d v="1899-12-30T01:11:46"/>
    <d v="1899-12-30T01:11:42"/>
    <n v="53"/>
    <d v="1899-12-30T00:03:59"/>
    <n v="4.2928571428571427"/>
    <n v="5"/>
    <n v="4.25"/>
    <x v="1"/>
    <n v="0.25"/>
    <n v="0.25"/>
    <n v="0.5"/>
    <n v="0"/>
    <n v="0"/>
    <n v="0.15000000000000002"/>
    <n v="0"/>
    <n v="4.5982142857142865"/>
    <m/>
    <x v="1"/>
    <n v="5"/>
    <n v="1"/>
    <n v="1"/>
    <m/>
    <s v="Gold"/>
  </r>
  <r>
    <x v="39"/>
    <s v="F"/>
    <n v="13"/>
    <n v="24.02"/>
    <d v="1899-12-30T02:02:14"/>
    <d v="1899-12-30T02:26:11"/>
    <d v="1899-12-30T02:14:13"/>
    <n v="48"/>
    <d v="1899-12-30T00:05:35"/>
    <n v="5"/>
    <n v="2.5"/>
    <n v="4.5"/>
    <x v="2"/>
    <n v="0.5"/>
    <n v="0.25"/>
    <n v="0.25"/>
    <n v="0"/>
    <n v="0.1"/>
    <n v="0"/>
    <n v="0"/>
    <n v="4.3499999999999996"/>
    <m/>
    <x v="1"/>
    <n v="5"/>
    <n v="1"/>
    <n v="1"/>
    <m/>
    <s v="Gold"/>
  </r>
  <r>
    <x v="40"/>
    <s v="M"/>
    <n v="13"/>
    <n v="12.34"/>
    <d v="1899-12-30T01:04:18"/>
    <d v="1899-12-30T01:04:18"/>
    <d v="1899-12-30T01:04:18"/>
    <n v="24"/>
    <d v="1899-12-30T00:05:13"/>
    <n v="2.9380952380952379"/>
    <n v="2.5"/>
    <n v="1.5"/>
    <x v="1"/>
    <n v="0.25"/>
    <n v="0.25"/>
    <n v="0.5"/>
    <n v="0"/>
    <n v="0"/>
    <n v="0"/>
    <n v="0.7"/>
    <n v="2.8095238095238093"/>
    <m/>
    <x v="1"/>
    <n v="5"/>
    <n v="1"/>
    <n v="1"/>
    <m/>
    <s v="Gold"/>
  </r>
  <r>
    <x v="41"/>
    <s v="M"/>
    <n v="13"/>
    <n v="16.23"/>
    <d v="1899-12-30T01:23:12"/>
    <d v="1899-12-30T01:23:58"/>
    <d v="1899-12-30T01:23:35"/>
    <n v="45"/>
    <d v="1899-12-30T00:05:09"/>
    <n v="3.8642857142857143"/>
    <n v="2.5"/>
    <n v="2.5"/>
    <x v="2"/>
    <n v="0.5"/>
    <n v="0.25"/>
    <n v="0.25"/>
    <n v="0"/>
    <n v="0"/>
    <n v="0"/>
    <n v="0"/>
    <n v="3.1821428571428569"/>
    <m/>
    <x v="1"/>
    <n v="4"/>
    <n v="1"/>
    <n v="1"/>
    <m/>
    <s v="Gold"/>
  </r>
  <r>
    <x v="42"/>
    <s v="M"/>
    <n v="13"/>
    <n v="15.12"/>
    <d v="1899-12-30T01:12:52"/>
    <d v="1899-12-30T01:12:52"/>
    <d v="1899-12-30T01:12:52"/>
    <n v="30"/>
    <d v="1899-12-30T00:04:49"/>
    <n v="3.5999999999999996"/>
    <n v="3"/>
    <n v="0.25"/>
    <x v="1"/>
    <n v="0.25"/>
    <n v="0.25"/>
    <n v="0.5"/>
    <n v="0"/>
    <n v="0"/>
    <n v="0"/>
    <n v="0"/>
    <n v="1.7749999999999999"/>
    <m/>
    <x v="1"/>
    <n v="4"/>
    <n v="1"/>
    <n v="1"/>
    <m/>
    <s v="Gold"/>
  </r>
  <r>
    <x v="43"/>
    <s v="F"/>
    <n v="13"/>
    <n v="21.54"/>
    <d v="1899-12-30T02:14:21"/>
    <d v="1899-12-30T02:44:25"/>
    <d v="1899-12-30T02:29:23"/>
    <n v="43"/>
    <d v="1899-12-30T00:06:56"/>
    <n v="5"/>
    <n v="1"/>
    <n v="4"/>
    <x v="2"/>
    <n v="0.5"/>
    <n v="0.25"/>
    <n v="0.25"/>
    <n v="0"/>
    <n v="0"/>
    <n v="0"/>
    <n v="0"/>
    <n v="3.75"/>
    <m/>
    <x v="1"/>
    <n v="5"/>
    <n v="1"/>
    <n v="1"/>
    <m/>
    <s v="Gold"/>
  </r>
  <r>
    <x v="44"/>
    <s v="M"/>
    <n v="13"/>
    <n v="6.56"/>
    <d v="1899-12-30T00:36:29"/>
    <d v="1899-12-30T00:36:29"/>
    <d v="1899-12-30T00:36:29"/>
    <n v="5"/>
    <d v="1899-12-30T00:05:34"/>
    <n v="1.5619047619047617"/>
    <n v="1.75"/>
    <n v="1.75"/>
    <x v="1"/>
    <n v="0.25"/>
    <n v="0.25"/>
    <n v="0.5"/>
    <n v="0"/>
    <n v="0"/>
    <n v="0"/>
    <n v="0"/>
    <n v="1.7029761904761904"/>
    <m/>
    <x v="1"/>
    <n v="5"/>
    <n v="1"/>
    <n v="1"/>
    <m/>
    <s v="Gold"/>
  </r>
  <r>
    <x v="45"/>
    <s v="F"/>
    <n v="13"/>
    <n v="15.11"/>
    <d v="1899-12-30T01:25:03"/>
    <d v="1899-12-30T01:26:56"/>
    <d v="1899-12-30T01:26:00"/>
    <n v="25"/>
    <d v="1899-12-30T00:05:41"/>
    <n v="3.7774999999999999"/>
    <n v="2.5"/>
    <n v="3.75"/>
    <x v="0"/>
    <n v="0.25"/>
    <n v="0.5"/>
    <n v="0.25"/>
    <n v="0"/>
    <n v="0"/>
    <n v="0"/>
    <n v="0"/>
    <n v="3.131875"/>
    <m/>
    <x v="1"/>
    <n v="5"/>
    <n v="1"/>
    <n v="1"/>
    <m/>
    <s v="Gold"/>
  </r>
  <r>
    <x v="46"/>
    <s v="M"/>
    <n v="13"/>
    <n v="3.04"/>
    <d v="1899-12-30T00:13:12"/>
    <d v="1899-12-30T00:13:13"/>
    <d v="1899-12-30T00:13:13"/>
    <n v="4"/>
    <d v="1899-12-30T00:04:21"/>
    <n v="0.72380952380952379"/>
    <n v="4"/>
    <n v="4.25"/>
    <x v="0"/>
    <n v="0.25"/>
    <n v="0.5"/>
    <n v="0.25"/>
    <n v="0"/>
    <n v="0"/>
    <n v="0"/>
    <n v="0"/>
    <n v="3.2434523809523808"/>
    <m/>
    <x v="1"/>
    <n v="5"/>
    <n v="1"/>
    <n v="1"/>
    <m/>
    <s v="Gold"/>
  </r>
  <r>
    <x v="47"/>
    <s v="M"/>
    <n v="13"/>
    <n v="13.68"/>
    <d v="1899-12-30T01:07:12"/>
    <d v="1899-12-30T01:07:12"/>
    <d v="1899-12-30T01:07:12"/>
    <n v="53"/>
    <d v="1899-12-30T00:04:55"/>
    <n v="3.2571428571428571"/>
    <n v="3"/>
    <n v="3.25"/>
    <x v="0"/>
    <n v="0.25"/>
    <n v="0.5"/>
    <n v="0.25"/>
    <n v="0"/>
    <n v="0"/>
    <n v="0"/>
    <n v="0"/>
    <n v="3.1267857142857141"/>
    <m/>
    <x v="1"/>
    <n v="5"/>
    <n v="1"/>
    <n v="1"/>
    <m/>
    <s v="Gold"/>
  </r>
  <r>
    <x v="48"/>
    <s v="M"/>
    <n v="13"/>
    <m/>
    <m/>
    <m/>
    <m/>
    <m/>
    <m/>
    <m/>
    <m/>
    <m/>
    <x v="3"/>
    <m/>
    <m/>
    <m/>
    <m/>
    <m/>
    <m/>
    <m/>
    <n v="0.5"/>
    <m/>
    <x v="1"/>
    <n v="1"/>
    <n v="1"/>
    <n v="0"/>
    <m/>
    <s v="Gold"/>
  </r>
  <r>
    <x v="49"/>
    <s v="M"/>
    <n v="13"/>
    <n v="25.9"/>
    <d v="1899-12-30T01:53:41"/>
    <d v="1899-12-30T01:56:37"/>
    <d v="1899-12-30T01:55:09"/>
    <n v="311"/>
    <d v="1899-12-30T00:04:27"/>
    <n v="5"/>
    <n v="4"/>
    <n v="2.5"/>
    <x v="2"/>
    <n v="0.5"/>
    <n v="0.25"/>
    <n v="0.25"/>
    <n v="0.20733333333333334"/>
    <n v="0.2"/>
    <n v="0"/>
    <n v="0"/>
    <n v="4.5323333333333338"/>
    <m/>
    <x v="1"/>
    <n v="5"/>
    <n v="1"/>
    <n v="1"/>
    <m/>
    <s v="Gold"/>
  </r>
  <r>
    <x v="50"/>
    <s v="M"/>
    <n v="13"/>
    <n v="22.11"/>
    <d v="1899-12-30T04:10:41"/>
    <d v="1899-12-30T05:51:42"/>
    <d v="1899-12-30T05:01:11"/>
    <n v="2260"/>
    <d v="1899-12-30T00:13:37"/>
    <n v="5"/>
    <n v="0"/>
    <n v="0.5"/>
    <x v="2"/>
    <n v="0.5"/>
    <n v="0.25"/>
    <n v="0.25"/>
    <n v="1.5066666666666666"/>
    <n v="0"/>
    <n v="0"/>
    <n v="0.4"/>
    <n v="4.5316666666666672"/>
    <m/>
    <x v="1"/>
    <n v="5"/>
    <n v="1"/>
    <n v="0"/>
    <m/>
    <s v="Gold"/>
  </r>
  <r>
    <x v="51"/>
    <s v="M"/>
    <n v="13"/>
    <n v="21.21"/>
    <d v="1899-12-30T01:45:41"/>
    <d v="1899-12-30T02:08:32"/>
    <d v="1899-12-30T01:57:07"/>
    <n v="17"/>
    <d v="1899-12-30T00:05:31"/>
    <n v="5"/>
    <n v="1.75"/>
    <n v="0.25"/>
    <x v="2"/>
    <n v="0.5"/>
    <n v="0.25"/>
    <n v="0.25"/>
    <n v="0"/>
    <n v="0"/>
    <n v="0"/>
    <n v="0"/>
    <n v="3"/>
    <m/>
    <x v="1"/>
    <n v="5"/>
    <n v="1"/>
    <n v="1"/>
    <m/>
    <s v="Gold"/>
  </r>
  <r>
    <x v="52"/>
    <s v="M"/>
    <n v="13"/>
    <n v="11.09"/>
    <d v="1899-12-30T01:01:23"/>
    <d v="1899-12-30T01:01:31"/>
    <d v="1899-12-30T01:01:27"/>
    <n v="19"/>
    <d v="1899-12-30T00:05:32"/>
    <n v="2.6404761904761904"/>
    <n v="1.75"/>
    <n v="0.75"/>
    <x v="0"/>
    <n v="0.25"/>
    <n v="0.5"/>
    <n v="0.25"/>
    <n v="0"/>
    <n v="0"/>
    <n v="0"/>
    <n v="0"/>
    <n v="1.7226190476190477"/>
    <m/>
    <x v="1"/>
    <n v="5"/>
    <n v="1"/>
    <n v="1"/>
    <m/>
    <s v="Gold"/>
  </r>
  <r>
    <x v="53"/>
    <s v="M"/>
    <n v="13"/>
    <n v="10.119999999999999"/>
    <d v="1899-12-30T00:56:46"/>
    <d v="1899-12-30T00:56:52"/>
    <d v="1899-12-30T00:56:49"/>
    <n v="7"/>
    <d v="1899-12-30T00:05:37"/>
    <n v="2.4095238095238094"/>
    <n v="1.75"/>
    <n v="3"/>
    <x v="0"/>
    <n v="0.25"/>
    <n v="0.5"/>
    <n v="0.25"/>
    <n v="0"/>
    <n v="0"/>
    <n v="0"/>
    <n v="0"/>
    <n v="2.2273809523809525"/>
    <m/>
    <x v="1"/>
    <n v="4"/>
    <n v="1"/>
    <n v="1"/>
    <m/>
    <s v="Gold"/>
  </r>
  <r>
    <x v="5"/>
    <s v="M"/>
    <n v="13"/>
    <n v="12.15"/>
    <d v="1899-12-30T01:07:29"/>
    <d v="1899-12-30T01:08:43"/>
    <d v="1899-12-30T01:08:06"/>
    <n v="81"/>
    <d v="1899-12-30T00:05:36"/>
    <n v="2.8928571428571428"/>
    <n v="1.75"/>
    <n v="3.75"/>
    <x v="0"/>
    <n v="0.25"/>
    <n v="0.5"/>
    <n v="0.25"/>
    <n v="0"/>
    <n v="0"/>
    <n v="0"/>
    <n v="0"/>
    <n v="2.5357142857142856"/>
    <m/>
    <x v="1"/>
    <n v="5"/>
    <n v="1"/>
    <n v="1"/>
    <m/>
    <s v="Silver"/>
  </r>
  <r>
    <x v="2"/>
    <s v="F"/>
    <n v="13"/>
    <n v="5.03"/>
    <d v="1899-12-30T00:31:39"/>
    <d v="1899-12-30T00:31:43"/>
    <d v="1899-12-30T00:31:41"/>
    <n v="13"/>
    <d v="1899-12-30T00:06:18"/>
    <n v="1.2575000000000001"/>
    <n v="1.5"/>
    <n v="3.25"/>
    <x v="1"/>
    <n v="0.25"/>
    <n v="0.25"/>
    <n v="0.5"/>
    <n v="0"/>
    <n v="0"/>
    <n v="0"/>
    <n v="0"/>
    <n v="2.3143750000000001"/>
    <m/>
    <x v="1"/>
    <n v="5"/>
    <n v="1"/>
    <n v="1"/>
    <m/>
    <s v="Silver"/>
  </r>
  <r>
    <x v="54"/>
    <s v="M"/>
    <n v="13"/>
    <n v="4"/>
    <d v="1899-12-30T00:15:57"/>
    <d v="1899-12-30T00:15:57"/>
    <d v="1899-12-30T00:15:57"/>
    <n v="2"/>
    <d v="1899-12-30T00:03:59"/>
    <n v="0.95238095238095233"/>
    <n v="5"/>
    <n v="2.75"/>
    <x v="0"/>
    <n v="0.25"/>
    <n v="0.5"/>
    <n v="0.25"/>
    <n v="0"/>
    <n v="0"/>
    <n v="0.15000000000000002"/>
    <n v="0"/>
    <n v="3.575595238095238"/>
    <m/>
    <x v="1"/>
    <n v="5"/>
    <n v="1"/>
    <n v="1"/>
    <m/>
    <s v="Silver"/>
  </r>
  <r>
    <x v="67"/>
    <s v="M"/>
    <n v="13"/>
    <n v="19"/>
    <d v="1899-12-30T01:31:19"/>
    <d v="1899-12-30T01:32:35"/>
    <d v="1899-12-30T01:31:57"/>
    <n v="51"/>
    <d v="1899-12-30T00:04:50"/>
    <n v="4.5238095238095237"/>
    <n v="3"/>
    <n v="4.5"/>
    <x v="0"/>
    <n v="0.25"/>
    <n v="0.5"/>
    <n v="0.25"/>
    <n v="0"/>
    <n v="0"/>
    <n v="0"/>
    <n v="0"/>
    <n v="3.7559523809523809"/>
    <m/>
    <x v="1"/>
    <n v="4"/>
    <n v="1"/>
    <n v="1"/>
    <m/>
    <s v="Silver"/>
  </r>
  <r>
    <x v="59"/>
    <s v="M"/>
    <n v="13"/>
    <n v="28.45"/>
    <d v="1899-12-30T03:50:05"/>
    <d v="1899-12-30T04:02:57"/>
    <d v="1899-12-30T03:56:31"/>
    <n v="2145"/>
    <d v="1899-12-30T00:08:19"/>
    <n v="5"/>
    <n v="0"/>
    <n v="2.25"/>
    <x v="0"/>
    <n v="0.25"/>
    <n v="0.5"/>
    <n v="0.25"/>
    <n v="1.43"/>
    <n v="0.3"/>
    <n v="0"/>
    <n v="0"/>
    <n v="3.5424999999999995"/>
    <m/>
    <x v="1"/>
    <n v="5"/>
    <n v="1"/>
    <n v="0"/>
    <m/>
    <s v="Silver"/>
  </r>
  <r>
    <x v="0"/>
    <s v="F"/>
    <n v="13"/>
    <n v="65.040000000000006"/>
    <d v="1899-12-30T09:17:24"/>
    <d v="1899-12-30T09:53:12"/>
    <d v="1899-12-30T09:35:18"/>
    <n v="1584"/>
    <d v="1899-12-30T00:08:51"/>
    <n v="5"/>
    <n v="0.25"/>
    <n v="4"/>
    <x v="1"/>
    <n v="0.25"/>
    <n v="0.25"/>
    <n v="0.5"/>
    <n v="1.056"/>
    <n v="2.2000000000000002"/>
    <n v="0"/>
    <n v="0"/>
    <n v="6.5685000000000002"/>
    <m/>
    <x v="1"/>
    <n v="5"/>
    <n v="1"/>
    <n v="1"/>
    <m/>
    <s v="Silver"/>
  </r>
  <r>
    <x v="61"/>
    <s v="F"/>
    <n v="13"/>
    <n v="16.5"/>
    <d v="1899-12-30T01:44:50"/>
    <d v="1899-12-30T01:47:45"/>
    <d v="1899-12-30T01:46:17"/>
    <n v="59"/>
    <d v="1899-12-30T00:06:27"/>
    <n v="4.125"/>
    <n v="1.5"/>
    <n v="3.25"/>
    <x v="2"/>
    <n v="0.5"/>
    <n v="0.25"/>
    <n v="0.25"/>
    <n v="0"/>
    <n v="0"/>
    <n v="0"/>
    <n v="0.4"/>
    <n v="3.65"/>
    <m/>
    <x v="1"/>
    <n v="5"/>
    <n v="1"/>
    <n v="1"/>
    <m/>
    <s v="Silver"/>
  </r>
  <r>
    <x v="55"/>
    <s v="M"/>
    <n v="13"/>
    <n v="11.25"/>
    <d v="1899-12-30T00:51:26"/>
    <d v="1899-12-30T01:01:22"/>
    <d v="1899-12-30T00:56:24"/>
    <n v="22"/>
    <d v="1899-12-30T00:05:01"/>
    <n v="2.6785714285714284"/>
    <n v="3"/>
    <n v="1.25"/>
    <x v="1"/>
    <n v="0.25"/>
    <n v="0.25"/>
    <n v="0.5"/>
    <n v="0"/>
    <n v="0"/>
    <n v="0"/>
    <n v="0"/>
    <n v="2.0446428571428572"/>
    <m/>
    <x v="1"/>
    <n v="5"/>
    <n v="1"/>
    <n v="1"/>
    <m/>
    <s v="Silver"/>
  </r>
  <r>
    <x v="62"/>
    <s v="M"/>
    <n v="13"/>
    <n v="12.58"/>
    <d v="1899-12-30T01:07:38"/>
    <d v="1899-12-30T01:25:36"/>
    <d v="1899-12-30T01:16:37"/>
    <n v="13"/>
    <d v="1899-12-30T00:06:05"/>
    <n v="2.9952380952380953"/>
    <n v="1.25"/>
    <n v="1.5"/>
    <x v="1"/>
    <n v="0.25"/>
    <n v="0.25"/>
    <n v="0.5"/>
    <n v="0"/>
    <n v="0"/>
    <n v="0"/>
    <n v="0"/>
    <n v="1.8113095238095238"/>
    <m/>
    <x v="1"/>
    <n v="5"/>
    <n v="1"/>
    <n v="1"/>
    <m/>
    <s v="Silver"/>
  </r>
  <r>
    <x v="57"/>
    <s v="F"/>
    <n v="13"/>
    <n v="6.06"/>
    <d v="1899-12-30T00:29:51"/>
    <d v="1899-12-30T00:29:58"/>
    <d v="1899-12-30T00:29:55"/>
    <n v="23"/>
    <d v="1899-12-30T00:04:56"/>
    <n v="1.5149999999999999"/>
    <n v="4"/>
    <n v="0.5"/>
    <x v="0"/>
    <n v="0.25"/>
    <n v="0.5"/>
    <n v="0.25"/>
    <n v="0"/>
    <n v="0"/>
    <n v="0"/>
    <n v="0"/>
    <n v="2.5037500000000001"/>
    <m/>
    <x v="1"/>
    <n v="4"/>
    <n v="1"/>
    <n v="1"/>
    <m/>
    <s v="Silver"/>
  </r>
  <r>
    <x v="56"/>
    <s v="M"/>
    <n v="13"/>
    <n v="10.02"/>
    <d v="1899-12-30T00:54:36"/>
    <d v="1899-12-30T00:54:36"/>
    <d v="1899-12-30T00:54:36"/>
    <n v="5"/>
    <d v="1899-12-30T00:05:27"/>
    <n v="2.3857142857142857"/>
    <n v="2"/>
    <n v="2.75"/>
    <x v="1"/>
    <n v="0.25"/>
    <n v="0.25"/>
    <n v="0.5"/>
    <n v="0"/>
    <n v="0"/>
    <n v="0"/>
    <n v="0"/>
    <n v="2.4714285714285715"/>
    <m/>
    <x v="1"/>
    <n v="5"/>
    <n v="1"/>
    <n v="1"/>
    <m/>
    <s v="Silver"/>
  </r>
  <r>
    <x v="58"/>
    <s v="M"/>
    <n v="13"/>
    <n v="12.55"/>
    <d v="1899-12-30T01:03:34"/>
    <d v="1899-12-30T01:03:41"/>
    <d v="1899-12-30T01:03:38"/>
    <n v="13"/>
    <d v="1899-12-30T00:05:04"/>
    <n v="2.9880952380952381"/>
    <n v="2.5"/>
    <n v="1"/>
    <x v="1"/>
    <n v="0.25"/>
    <n v="0.25"/>
    <n v="0.5"/>
    <n v="0"/>
    <n v="0"/>
    <n v="0"/>
    <n v="0"/>
    <n v="1.8720238095238095"/>
    <m/>
    <x v="1"/>
    <n v="5"/>
    <n v="1"/>
    <n v="1"/>
    <m/>
    <s v="Silver"/>
  </r>
  <r>
    <x v="66"/>
    <s v="M"/>
    <n v="13"/>
    <n v="5.03"/>
    <d v="1899-12-30T00:26:05"/>
    <d v="1899-12-30T00:26:05"/>
    <d v="1899-12-30T00:26:05"/>
    <n v="6"/>
    <d v="1899-12-30T00:05:11"/>
    <n v="1.1976190476190476"/>
    <n v="2.5"/>
    <n v="2.5"/>
    <x v="1"/>
    <n v="0.25"/>
    <n v="0.25"/>
    <n v="0.5"/>
    <n v="0"/>
    <n v="0"/>
    <n v="0"/>
    <n v="0"/>
    <n v="2.174404761904762"/>
    <m/>
    <x v="1"/>
    <n v="3"/>
    <n v="1"/>
    <n v="1"/>
    <m/>
    <s v="Silver"/>
  </r>
  <r>
    <x v="65"/>
    <s v="M"/>
    <n v="13"/>
    <n v="10.119999999999999"/>
    <d v="1899-12-30T00:53:54"/>
    <d v="1899-12-30T00:53:54"/>
    <d v="1899-12-30T00:53:54"/>
    <n v="65"/>
    <d v="1899-12-30T00:05:20"/>
    <n v="2.4095238095238094"/>
    <n v="2"/>
    <n v="2.25"/>
    <x v="0"/>
    <n v="0.25"/>
    <n v="0.5"/>
    <n v="0.25"/>
    <n v="0"/>
    <n v="0"/>
    <n v="0"/>
    <n v="0.4"/>
    <n v="2.5648809523809524"/>
    <m/>
    <x v="1"/>
    <n v="5"/>
    <n v="1"/>
    <n v="1"/>
    <m/>
    <s v="Silver"/>
  </r>
  <r>
    <x v="60"/>
    <s v="M"/>
    <n v="13"/>
    <n v="21.26"/>
    <d v="1899-12-30T01:51:53"/>
    <d v="1899-12-30T01:55:28"/>
    <d v="1899-12-30T01:53:40"/>
    <n v="206"/>
    <d v="1899-12-30T00:05:21"/>
    <n v="5"/>
    <n v="2"/>
    <n v="4.5"/>
    <x v="2"/>
    <n v="0.5"/>
    <n v="0.25"/>
    <n v="0.25"/>
    <n v="0.13733333333333334"/>
    <n v="0"/>
    <n v="0"/>
    <n v="0"/>
    <n v="4.2623333333333333"/>
    <m/>
    <x v="1"/>
    <n v="5"/>
    <n v="1"/>
    <n v="1"/>
    <m/>
    <s v="Silver"/>
  </r>
  <r>
    <x v="63"/>
    <s v="F"/>
    <n v="13"/>
    <n v="4.0199999999999996"/>
    <d v="1899-12-30T00:22:50"/>
    <d v="1899-12-30T00:23:05"/>
    <d v="1899-12-30T00:22:57"/>
    <n v="2"/>
    <d v="1899-12-30T00:05:43"/>
    <n v="1.0049999999999999"/>
    <n v="2.5"/>
    <n v="1.5"/>
    <x v="1"/>
    <n v="0.25"/>
    <n v="0.25"/>
    <n v="0.5"/>
    <n v="0"/>
    <n v="0"/>
    <n v="0"/>
    <n v="0"/>
    <n v="1.62625"/>
    <m/>
    <x v="1"/>
    <n v="5"/>
    <n v="1"/>
    <n v="1"/>
    <m/>
    <s v="Silver"/>
  </r>
  <r>
    <x v="1"/>
    <s v="F"/>
    <n v="13"/>
    <n v="11.73"/>
    <d v="1899-12-30T01:16:01"/>
    <d v="1899-12-30T01:19:03"/>
    <d v="1899-12-30T01:17:32"/>
    <n v="438"/>
    <d v="1899-12-30T00:06:37"/>
    <n v="2.9325000000000001"/>
    <n v="1.25"/>
    <n v="1.75"/>
    <x v="1"/>
    <n v="0.25"/>
    <n v="0.25"/>
    <n v="0.5"/>
    <n v="0.29199999999999998"/>
    <n v="0"/>
    <n v="0"/>
    <n v="0"/>
    <n v="2.2126250000000001"/>
    <m/>
    <x v="1"/>
    <n v="5"/>
    <n v="1"/>
    <n v="1"/>
    <m/>
    <s v="Silver"/>
  </r>
  <r>
    <x v="19"/>
    <s v="M"/>
    <n v="14"/>
    <n v="24.14"/>
    <d v="1899-12-30T01:48:53"/>
    <d v="1899-12-30T01:52:00"/>
    <d v="1899-12-30T01:50:26"/>
    <n v="14"/>
    <d v="1899-12-30T00:04:35"/>
    <n v="5"/>
    <n v="3.5"/>
    <n v="2"/>
    <x v="2"/>
    <n v="0.5"/>
    <n v="0.25"/>
    <n v="0.25"/>
    <n v="0"/>
    <n v="0.1"/>
    <n v="0"/>
    <n v="0"/>
    <n v="3.9750000000000001"/>
    <m/>
    <x v="1"/>
    <n v="5"/>
    <n v="1"/>
    <n v="1"/>
    <m/>
    <s v="Bronze"/>
  </r>
  <r>
    <x v="18"/>
    <s v="M"/>
    <n v="14"/>
    <n v="5.04"/>
    <d v="1899-12-30T00:19:28"/>
    <d v="1899-12-30T00:19:28"/>
    <d v="1899-12-30T00:19:28"/>
    <n v="10"/>
    <d v="1899-12-30T00:03:52"/>
    <n v="1.2"/>
    <n v="5"/>
    <n v="3"/>
    <x v="0"/>
    <n v="0.25"/>
    <n v="0.5"/>
    <n v="0.25"/>
    <n v="0"/>
    <n v="0"/>
    <n v="0.45000000000000007"/>
    <n v="0"/>
    <n v="4"/>
    <m/>
    <x v="1"/>
    <n v="5"/>
    <n v="1"/>
    <n v="1"/>
    <m/>
    <s v="Bronze"/>
  </r>
  <r>
    <x v="28"/>
    <s v="M"/>
    <n v="14"/>
    <n v="16.059999999999999"/>
    <d v="1899-12-30T01:25:10"/>
    <d v="1899-12-30T01:25:10"/>
    <d v="1899-12-30T01:25:10"/>
    <n v="176"/>
    <d v="1899-12-30T00:05:18"/>
    <n v="3.8238095238095235"/>
    <n v="2"/>
    <n v="3"/>
    <x v="1"/>
    <n v="0.25"/>
    <n v="0.25"/>
    <n v="0.5"/>
    <n v="0"/>
    <n v="0"/>
    <n v="0"/>
    <n v="0"/>
    <n v="2.9559523809523807"/>
    <m/>
    <x v="1"/>
    <n v="5"/>
    <n v="1"/>
    <n v="1"/>
    <m/>
    <s v="Bronze"/>
  </r>
  <r>
    <x v="25"/>
    <s v="M"/>
    <n v="14"/>
    <n v="23.51"/>
    <d v="1899-12-30T02:34:57"/>
    <d v="1899-12-30T02:35:08"/>
    <d v="1899-12-30T02:35:02"/>
    <n v="561"/>
    <d v="1899-12-30T00:06:36"/>
    <n v="5"/>
    <n v="0.75"/>
    <n v="2.5"/>
    <x v="0"/>
    <n v="0.25"/>
    <n v="0.5"/>
    <n v="0.25"/>
    <n v="0.374"/>
    <n v="0.1"/>
    <n v="0"/>
    <n v="0"/>
    <n v="2.7240000000000002"/>
    <m/>
    <x v="1"/>
    <n v="5"/>
    <n v="1"/>
    <n v="1"/>
    <m/>
    <s v="Bronze"/>
  </r>
  <r>
    <x v="69"/>
    <s v="M"/>
    <n v="14"/>
    <n v="3"/>
    <d v="1899-12-30T00:11:45"/>
    <d v="1899-12-30T00:15:07"/>
    <d v="1899-12-30T00:13:26"/>
    <n v="0"/>
    <d v="1899-12-30T00:04:29"/>
    <n v="0.7142857142857143"/>
    <n v="4"/>
    <n v="2.25"/>
    <x v="0"/>
    <n v="0.25"/>
    <n v="0.5"/>
    <n v="0.25"/>
    <n v="0"/>
    <n v="0"/>
    <n v="0"/>
    <n v="0"/>
    <n v="2.7410714285714284"/>
    <m/>
    <x v="1"/>
    <n v="5"/>
    <n v="1"/>
    <n v="1"/>
    <m/>
    <s v="Bronze"/>
  </r>
  <r>
    <x v="11"/>
    <s v="M"/>
    <n v="14"/>
    <n v="21.01"/>
    <d v="1899-12-30T01:58:09"/>
    <d v="1899-12-30T01:58:22"/>
    <d v="1899-12-30T01:58:15"/>
    <n v="103"/>
    <d v="1899-12-30T00:05:38"/>
    <n v="5"/>
    <n v="1.75"/>
    <n v="4.75"/>
    <x v="0"/>
    <n v="0.25"/>
    <n v="0.5"/>
    <n v="0.25"/>
    <n v="0"/>
    <n v="0"/>
    <n v="0"/>
    <n v="0"/>
    <n v="3.3125"/>
    <m/>
    <x v="56"/>
    <n v="5"/>
    <n v="1"/>
    <n v="1"/>
    <m/>
    <s v="Bronze"/>
  </r>
  <r>
    <x v="20"/>
    <s v="M"/>
    <n v="14"/>
    <n v="20.02"/>
    <d v="1899-12-30T01:37:52"/>
    <d v="1899-12-30T01:44:51"/>
    <d v="1899-12-30T01:41:21"/>
    <n v="41"/>
    <d v="1899-12-30T00:05:04"/>
    <n v="4.7666666666666666"/>
    <n v="2.5"/>
    <n v="1.5"/>
    <x v="1"/>
    <n v="0.25"/>
    <n v="0.25"/>
    <n v="0.5"/>
    <n v="0"/>
    <n v="0"/>
    <n v="0"/>
    <n v="0"/>
    <n v="2.5666666666666664"/>
    <m/>
    <x v="1"/>
    <n v="5"/>
    <n v="1"/>
    <n v="1"/>
    <m/>
    <s v="Bronze"/>
  </r>
  <r>
    <x v="24"/>
    <s v="M"/>
    <n v="14"/>
    <n v="22.21"/>
    <d v="1899-12-30T02:06:54"/>
    <d v="1899-12-30T02:06:58"/>
    <d v="1899-12-30T02:06:56"/>
    <n v="674"/>
    <d v="1899-12-30T00:05:43"/>
    <n v="5"/>
    <n v="1.75"/>
    <n v="4"/>
    <x v="2"/>
    <n v="0.5"/>
    <n v="0.25"/>
    <n v="0.25"/>
    <n v="0.44933333333333331"/>
    <n v="0"/>
    <n v="0"/>
    <n v="0"/>
    <n v="4.3868333333333336"/>
    <m/>
    <x v="1"/>
    <n v="5"/>
    <n v="1"/>
    <n v="1"/>
    <m/>
    <s v="Bronze"/>
  </r>
  <r>
    <x v="32"/>
    <s v="M"/>
    <n v="14"/>
    <n v="10.01"/>
    <d v="1899-12-30T00:54:01"/>
    <d v="1899-12-30T00:54:04"/>
    <d v="1899-12-30T00:54:03"/>
    <n v="103"/>
    <d v="1899-12-30T00:05:24"/>
    <n v="2.3833333333333333"/>
    <n v="2"/>
    <n v="3.5"/>
    <x v="0"/>
    <n v="0.25"/>
    <n v="0.5"/>
    <n v="0.25"/>
    <n v="0"/>
    <n v="0"/>
    <n v="0"/>
    <n v="0"/>
    <n v="2.4708333333333332"/>
    <m/>
    <x v="1"/>
    <n v="5"/>
    <n v="1"/>
    <n v="1"/>
    <m/>
    <s v="Bronze"/>
  </r>
  <r>
    <x v="17"/>
    <s v="M"/>
    <n v="14"/>
    <n v="53.38"/>
    <d v="1899-12-30T06:08:08"/>
    <d v="1899-12-30T09:43:51"/>
    <d v="1899-12-30T07:55:59"/>
    <n v="92"/>
    <d v="1899-12-30T00:08:55"/>
    <n v="5"/>
    <n v="0"/>
    <n v="3"/>
    <x v="0"/>
    <n v="0.25"/>
    <n v="0.5"/>
    <n v="0.25"/>
    <n v="0"/>
    <n v="1.6"/>
    <n v="0"/>
    <n v="0"/>
    <n v="3.6"/>
    <m/>
    <x v="57"/>
    <n v="5"/>
    <n v="1"/>
    <n v="0"/>
    <m/>
    <s v="Bronze"/>
  </r>
  <r>
    <x v="13"/>
    <s v="M"/>
    <n v="14"/>
    <n v="3"/>
    <d v="1899-12-30T00:13:37"/>
    <d v="1899-12-30T00:13:37"/>
    <d v="1899-12-30T00:13:37"/>
    <n v="3"/>
    <d v="1899-12-30T00:04:32"/>
    <n v="0.7142857142857143"/>
    <n v="3.5"/>
    <n v="2"/>
    <x v="0"/>
    <n v="0.25"/>
    <n v="0.5"/>
    <n v="0.25"/>
    <n v="0"/>
    <n v="0"/>
    <n v="0"/>
    <n v="0.4"/>
    <n v="2.8285714285714287"/>
    <m/>
    <x v="1"/>
    <n v="5"/>
    <n v="1"/>
    <n v="1"/>
    <m/>
    <s v="Bronze"/>
  </r>
  <r>
    <x v="31"/>
    <s v="F"/>
    <n v="14"/>
    <n v="5.43"/>
    <d v="1899-12-30T00:30:50"/>
    <d v="1899-12-30T00:30:53"/>
    <d v="1899-12-30T00:30:52"/>
    <n v="4"/>
    <d v="1899-12-30T00:05:41"/>
    <n v="1.3574999999999999"/>
    <n v="2.5"/>
    <n v="4.25"/>
    <x v="0"/>
    <n v="0.25"/>
    <n v="0.5"/>
    <n v="0.25"/>
    <n v="0"/>
    <n v="0"/>
    <n v="0"/>
    <n v="0"/>
    <n v="2.651875"/>
    <m/>
    <x v="1"/>
    <n v="5"/>
    <n v="1"/>
    <n v="1"/>
    <m/>
    <s v="Bronze"/>
  </r>
  <r>
    <x v="29"/>
    <s v="F"/>
    <n v="14"/>
    <n v="15.01"/>
    <d v="1899-12-30T01:13:41"/>
    <d v="1899-12-30T01:14:43"/>
    <d v="1899-12-30T01:14:12"/>
    <n v="8"/>
    <d v="1899-12-30T00:04:57"/>
    <n v="3.7524999999999999"/>
    <n v="4"/>
    <n v="0.5"/>
    <x v="2"/>
    <n v="0.5"/>
    <n v="0.25"/>
    <n v="0.25"/>
    <n v="0"/>
    <n v="0"/>
    <n v="0"/>
    <n v="0"/>
    <n v="3.0012499999999998"/>
    <m/>
    <x v="1"/>
    <n v="5"/>
    <n v="1"/>
    <n v="1"/>
    <m/>
    <s v="Bronze"/>
  </r>
  <r>
    <x v="27"/>
    <s v="F"/>
    <n v="14"/>
    <n v="8.7200000000000006"/>
    <d v="1899-12-30T00:58:45"/>
    <d v="1899-12-30T01:00:09"/>
    <d v="1899-12-30T00:59:27"/>
    <n v="37"/>
    <d v="1899-12-30T00:06:49"/>
    <n v="2.1800000000000002"/>
    <n v="1"/>
    <n v="3"/>
    <x v="0"/>
    <n v="0.25"/>
    <n v="0.5"/>
    <n v="0.25"/>
    <n v="0"/>
    <n v="0"/>
    <n v="0"/>
    <n v="0"/>
    <n v="1.7949999999999999"/>
    <m/>
    <x v="1"/>
    <n v="5"/>
    <n v="1"/>
    <n v="1"/>
    <m/>
    <s v="Bronze"/>
  </r>
  <r>
    <x v="21"/>
    <s v="M"/>
    <n v="14"/>
    <n v="3.3"/>
    <d v="1899-12-30T00:16:23"/>
    <d v="1899-12-30T00:16:23"/>
    <d v="1899-12-30T00:16:23"/>
    <n v="0"/>
    <d v="1899-12-30T00:04:58"/>
    <n v="0.78571428571428559"/>
    <n v="3"/>
    <n v="2"/>
    <x v="2"/>
    <n v="0.5"/>
    <n v="0.25"/>
    <n v="0.25"/>
    <n v="0"/>
    <n v="0"/>
    <n v="0"/>
    <n v="0"/>
    <n v="1.6428571428571428"/>
    <m/>
    <x v="1"/>
    <n v="5"/>
    <n v="1"/>
    <n v="1"/>
    <m/>
    <s v="Bronze"/>
  </r>
  <r>
    <x v="8"/>
    <s v="F"/>
    <n v="14"/>
    <n v="12.51"/>
    <d v="1899-12-30T01:37:14"/>
    <d v="1899-12-30T01:51:54"/>
    <d v="1899-12-30T01:44:34"/>
    <n v="426"/>
    <d v="1899-12-30T00:08:22"/>
    <n v="3.1274999999999999"/>
    <n v="0.25"/>
    <n v="1"/>
    <x v="0"/>
    <n v="0.25"/>
    <n v="0.5"/>
    <n v="0.25"/>
    <n v="0"/>
    <n v="0"/>
    <n v="0"/>
    <n v="0"/>
    <n v="1.1568749999999999"/>
    <m/>
    <x v="1"/>
    <n v="5"/>
    <n v="1"/>
    <n v="1"/>
    <m/>
    <s v="Bronze"/>
  </r>
  <r>
    <x v="81"/>
    <s v="F"/>
    <n v="14"/>
    <n v="61.3"/>
    <d v="1899-12-30T06:29:05"/>
    <d v="1899-12-30T09:18:13"/>
    <d v="1899-12-30T07:53:39"/>
    <n v="145"/>
    <d v="1899-12-30T00:07:44"/>
    <n v="5"/>
    <n v="0.25"/>
    <n v="0"/>
    <x v="2"/>
    <n v="0.5"/>
    <n v="0.25"/>
    <n v="0.25"/>
    <n v="0"/>
    <n v="2"/>
    <n v="0"/>
    <n v="0"/>
    <n v="4.5625"/>
    <m/>
    <x v="57"/>
    <n v="3"/>
    <n v="1"/>
    <n v="1"/>
    <m/>
    <s v="Bronze"/>
  </r>
  <r>
    <x v="71"/>
    <s v="M"/>
    <n v="14"/>
    <n v="6.2"/>
    <d v="1899-12-30T00:30:08"/>
    <d v="1899-12-30T00:31:42"/>
    <d v="1899-12-30T00:30:55"/>
    <n v="8"/>
    <d v="1899-12-30T00:04:59"/>
    <n v="1.4761904761904763"/>
    <n v="3"/>
    <n v="0"/>
    <x v="0"/>
    <n v="0.25"/>
    <n v="0.5"/>
    <n v="0.25"/>
    <n v="0"/>
    <n v="0"/>
    <n v="0"/>
    <n v="0"/>
    <n v="1.8690476190476191"/>
    <m/>
    <x v="1"/>
    <n v="4"/>
    <n v="1"/>
    <n v="1"/>
    <m/>
    <s v="Bronze"/>
  </r>
  <r>
    <x v="5"/>
    <s v="M"/>
    <n v="14"/>
    <n v="22.25"/>
    <d v="1899-12-30T02:57:39"/>
    <d v="1899-12-30T03:11:14"/>
    <d v="1899-12-30T03:04:27"/>
    <n v="1129"/>
    <d v="1899-12-30T00:08:17"/>
    <n v="5"/>
    <n v="0"/>
    <n v="3.5"/>
    <x v="0"/>
    <n v="0.25"/>
    <n v="0.5"/>
    <n v="0.25"/>
    <n v="0.75266666666666671"/>
    <n v="0"/>
    <n v="0"/>
    <n v="0"/>
    <n v="2.8776666666666668"/>
    <m/>
    <x v="1"/>
    <n v="5"/>
    <n v="1"/>
    <n v="0"/>
    <m/>
    <s v="Silver"/>
  </r>
  <r>
    <x v="2"/>
    <s v="F"/>
    <n v="14"/>
    <n v="21.03"/>
    <d v="1899-12-30T01:55:09"/>
    <d v="1899-12-30T01:55:20"/>
    <d v="1899-12-30T01:55:14"/>
    <n v="37"/>
    <d v="1899-12-30T00:05:29"/>
    <n v="5"/>
    <n v="3"/>
    <n v="3.25"/>
    <x v="0"/>
    <n v="0.25"/>
    <n v="0.5"/>
    <n v="0.25"/>
    <n v="0"/>
    <n v="0"/>
    <n v="0"/>
    <n v="0"/>
    <n v="3.5625"/>
    <m/>
    <x v="1"/>
    <n v="5"/>
    <n v="1"/>
    <n v="1"/>
    <m/>
    <s v="Silver"/>
  </r>
  <r>
    <x v="54"/>
    <s v="M"/>
    <n v="14"/>
    <n v="16.02"/>
    <d v="1899-12-30T01:22:47"/>
    <d v="1899-12-30T01:22:55"/>
    <d v="1899-12-30T01:22:51"/>
    <n v="25"/>
    <d v="1899-12-30T00:05:10"/>
    <n v="3.8142857142857141"/>
    <n v="2.5"/>
    <n v="1.25"/>
    <x v="0"/>
    <n v="0.25"/>
    <n v="0.5"/>
    <n v="0.25"/>
    <n v="0"/>
    <n v="0"/>
    <n v="0"/>
    <n v="0"/>
    <n v="2.5160714285714283"/>
    <m/>
    <x v="1"/>
    <n v="5"/>
    <n v="1"/>
    <n v="1"/>
    <m/>
    <s v="Silver"/>
  </r>
  <r>
    <x v="67"/>
    <s v="M"/>
    <n v="14"/>
    <n v="42.44"/>
    <d v="1899-12-30T03:44:11"/>
    <d v="1899-12-30T03:46:40"/>
    <d v="1899-12-30T03:45:26"/>
    <n v="131"/>
    <d v="1899-12-30T00:05:19"/>
    <n v="5"/>
    <n v="2"/>
    <n v="5"/>
    <x v="1"/>
    <n v="0.25"/>
    <n v="0.25"/>
    <n v="0.5"/>
    <n v="0"/>
    <n v="1"/>
    <n v="0"/>
    <n v="0"/>
    <n v="5.25"/>
    <m/>
    <x v="1"/>
    <n v="4"/>
    <n v="1"/>
    <n v="1"/>
    <m/>
    <s v="Silver"/>
  </r>
  <r>
    <x v="59"/>
    <s v="M"/>
    <n v="14"/>
    <n v="11.02"/>
    <d v="1899-12-30T00:45:10"/>
    <d v="1899-12-30T00:45:10"/>
    <d v="1899-12-30T00:45:10"/>
    <n v="63"/>
    <d v="1899-12-30T00:04:06"/>
    <n v="2.6238095238095238"/>
    <n v="4.5"/>
    <n v="2.5"/>
    <x v="0"/>
    <n v="0.25"/>
    <n v="0.5"/>
    <n v="0.25"/>
    <n v="0"/>
    <n v="0"/>
    <n v="0"/>
    <n v="0"/>
    <n v="3.5309523809523808"/>
    <m/>
    <x v="1"/>
    <n v="5"/>
    <n v="1"/>
    <n v="1"/>
    <m/>
    <s v="Silver"/>
  </r>
  <r>
    <x v="0"/>
    <s v="F"/>
    <n v="14"/>
    <n v="16.63"/>
    <d v="1899-12-30T01:53:19"/>
    <d v="1899-12-30T01:55:49"/>
    <d v="1899-12-30T01:54:34"/>
    <n v="383"/>
    <d v="1899-12-30T00:06:53"/>
    <n v="4.1574999999999998"/>
    <n v="1"/>
    <n v="3.25"/>
    <x v="0"/>
    <n v="0.25"/>
    <n v="0.5"/>
    <n v="0.25"/>
    <n v="0.25533333333333336"/>
    <n v="0"/>
    <n v="0"/>
    <n v="0"/>
    <n v="2.6072083333333329"/>
    <m/>
    <x v="1"/>
    <n v="5"/>
    <n v="1"/>
    <n v="1"/>
    <m/>
    <s v="Silver"/>
  </r>
  <r>
    <x v="61"/>
    <s v="F"/>
    <n v="14"/>
    <n v="22.7"/>
    <d v="1899-12-30T02:49:46"/>
    <d v="1899-12-30T04:10:28"/>
    <d v="1899-12-30T03:30:07"/>
    <n v="47"/>
    <d v="1899-12-30T00:09:15"/>
    <n v="5"/>
    <n v="0"/>
    <n v="3.5"/>
    <x v="2"/>
    <n v="0.5"/>
    <n v="0.25"/>
    <n v="0.25"/>
    <n v="0"/>
    <n v="0"/>
    <n v="0"/>
    <n v="0.4"/>
    <n v="3.7749999999999999"/>
    <m/>
    <x v="1"/>
    <n v="5"/>
    <n v="1"/>
    <n v="0"/>
    <m/>
    <s v="Silver"/>
  </r>
  <r>
    <x v="55"/>
    <s v="M"/>
    <n v="14"/>
    <n v="11.64"/>
    <d v="1899-12-30T00:54:25"/>
    <d v="1899-12-30T00:54:25"/>
    <d v="1899-12-30T00:54:25"/>
    <n v="18"/>
    <d v="1899-12-30T00:04:40"/>
    <n v="2.7714285714285714"/>
    <n v="3.5"/>
    <n v="1.5"/>
    <x v="0"/>
    <n v="0.25"/>
    <n v="0.5"/>
    <n v="0.25"/>
    <n v="0"/>
    <n v="0"/>
    <n v="0"/>
    <n v="0"/>
    <n v="2.8178571428571431"/>
    <m/>
    <x v="1"/>
    <n v="5"/>
    <n v="1"/>
    <n v="1"/>
    <m/>
    <s v="Silver"/>
  </r>
  <r>
    <x v="62"/>
    <s v="M"/>
    <n v="14"/>
    <n v="18.010000000000002"/>
    <d v="1899-12-30T01:21:51"/>
    <d v="1899-12-30T01:26:05"/>
    <d v="1899-12-30T01:23:58"/>
    <n v="75"/>
    <d v="1899-12-30T00:04:40"/>
    <n v="4.288095238095238"/>
    <n v="3.5"/>
    <n v="1.5"/>
    <x v="0"/>
    <n v="0.25"/>
    <n v="0.5"/>
    <n v="0.25"/>
    <n v="0"/>
    <n v="0"/>
    <n v="0"/>
    <n v="0"/>
    <n v="3.1970238095238095"/>
    <m/>
    <x v="1"/>
    <n v="5"/>
    <n v="1"/>
    <n v="1"/>
    <m/>
    <s v="Silver"/>
  </r>
  <r>
    <x v="56"/>
    <s v="M"/>
    <n v="14"/>
    <n v="5.51"/>
    <d v="1899-12-30T00:55:11"/>
    <d v="1899-12-30T00:59:02"/>
    <d v="1899-12-30T00:57:07"/>
    <n v="317"/>
    <d v="1899-12-30T00:10:22"/>
    <n v="1.3119047619047619"/>
    <n v="0"/>
    <n v="4"/>
    <x v="1"/>
    <n v="0.25"/>
    <n v="0.25"/>
    <n v="0.5"/>
    <n v="0"/>
    <n v="0"/>
    <n v="0"/>
    <n v="0"/>
    <n v="2.3279761904761904"/>
    <m/>
    <x v="1"/>
    <n v="5"/>
    <n v="1"/>
    <n v="0"/>
    <m/>
    <s v="Silver"/>
  </r>
  <r>
    <x v="58"/>
    <s v="M"/>
    <n v="14"/>
    <n v="11.06"/>
    <d v="1899-12-30T00:56:54"/>
    <d v="1899-12-30T00:56:54"/>
    <d v="1899-12-30T00:56:54"/>
    <n v="12"/>
    <d v="1899-12-30T00:05:09"/>
    <n v="2.6333333333333333"/>
    <n v="2.5"/>
    <n v="0.5"/>
    <x v="1"/>
    <n v="0.25"/>
    <n v="0.25"/>
    <n v="0.5"/>
    <n v="0"/>
    <n v="0"/>
    <n v="0"/>
    <n v="0"/>
    <n v="1.5333333333333332"/>
    <m/>
    <x v="1"/>
    <n v="5"/>
    <n v="1"/>
    <n v="1"/>
    <m/>
    <s v="Silver"/>
  </r>
  <r>
    <x v="66"/>
    <s v="M"/>
    <n v="14"/>
    <n v="13.81"/>
    <d v="1899-12-30T01:40:48"/>
    <d v="1899-12-30T01:41:42"/>
    <d v="1899-12-30T01:41:15"/>
    <n v="16"/>
    <d v="1899-12-30T00:07:20"/>
    <n v="3.288095238095238"/>
    <n v="0.25"/>
    <n v="1.5"/>
    <x v="2"/>
    <n v="0.5"/>
    <n v="0.25"/>
    <n v="0.25"/>
    <n v="0"/>
    <n v="0"/>
    <n v="0"/>
    <n v="0"/>
    <n v="2.081547619047619"/>
    <m/>
    <x v="1"/>
    <n v="4"/>
    <n v="1"/>
    <n v="1"/>
    <m/>
    <s v="Silver"/>
  </r>
  <r>
    <x v="60"/>
    <s v="M"/>
    <n v="14"/>
    <n v="11.02"/>
    <d v="1899-12-30T00:53:34"/>
    <d v="1899-12-30T00:53:34"/>
    <d v="1899-12-30T00:53:34"/>
    <n v="86"/>
    <d v="1899-12-30T00:04:52"/>
    <n v="2.6238095238095238"/>
    <n v="3"/>
    <n v="4.25"/>
    <x v="0"/>
    <n v="0.25"/>
    <n v="0.5"/>
    <n v="0.25"/>
    <n v="0"/>
    <n v="0"/>
    <n v="0"/>
    <n v="0"/>
    <n v="3.2184523809523808"/>
    <m/>
    <x v="1"/>
    <n v="5"/>
    <n v="1"/>
    <n v="1"/>
    <m/>
    <s v="Silver"/>
  </r>
  <r>
    <x v="63"/>
    <s v="F"/>
    <n v="14"/>
    <n v="6.1"/>
    <d v="1899-12-30T00:36:06"/>
    <d v="1899-12-30T00:38:02"/>
    <d v="1899-12-30T00:37:04"/>
    <n v="12"/>
    <d v="1899-12-30T00:06:05"/>
    <n v="1.5249999999999999"/>
    <n v="1.75"/>
    <n v="1.75"/>
    <x v="0"/>
    <n v="0.25"/>
    <n v="0.5"/>
    <n v="0.25"/>
    <n v="0"/>
    <n v="0"/>
    <n v="0"/>
    <n v="0"/>
    <n v="1.6937500000000001"/>
    <m/>
    <x v="1"/>
    <n v="3"/>
    <n v="1"/>
    <n v="1"/>
    <m/>
    <s v="Silver"/>
  </r>
  <r>
    <x v="1"/>
    <s v="F"/>
    <n v="14"/>
    <n v="9.08"/>
    <d v="1899-12-30T01:01:19"/>
    <d v="1899-12-30T01:33:10"/>
    <d v="1899-12-30T01:17:14"/>
    <n v="172"/>
    <d v="1899-12-30T00:08:30"/>
    <n v="2.27"/>
    <n v="0.25"/>
    <n v="1.5"/>
    <x v="2"/>
    <n v="0.5"/>
    <n v="0.25"/>
    <n v="0.25"/>
    <n v="0"/>
    <n v="0"/>
    <n v="0"/>
    <n v="0"/>
    <n v="1.5725"/>
    <m/>
    <x v="1"/>
    <n v="5"/>
    <n v="1"/>
    <n v="1"/>
    <m/>
    <s v="Silver"/>
  </r>
  <r>
    <x v="65"/>
    <s v="M"/>
    <n v="14"/>
    <n v="10.029999999999999"/>
    <d v="1899-12-30T00:48:41"/>
    <d v="1899-12-30T00:48:42"/>
    <d v="1899-12-30T00:48:42"/>
    <n v="20"/>
    <d v="1899-12-30T00:04:51"/>
    <n v="2.388095238095238"/>
    <n v="3"/>
    <n v="3.75"/>
    <x v="1"/>
    <n v="0.25"/>
    <n v="0.25"/>
    <n v="0.5"/>
    <n v="0"/>
    <n v="0"/>
    <n v="0"/>
    <n v="0.4"/>
    <n v="3.6220238095238093"/>
    <m/>
    <x v="1"/>
    <n v="5"/>
    <n v="1"/>
    <n v="1"/>
    <m/>
    <s v="Silver"/>
  </r>
  <r>
    <x v="34"/>
    <s v="M"/>
    <n v="14"/>
    <n v="3.01"/>
    <d v="1899-12-30T00:10:37"/>
    <d v="1899-12-30T00:10:37"/>
    <d v="1899-12-30T00:10:37"/>
    <n v="4"/>
    <d v="1899-12-30T00:03:32"/>
    <n v="0.71666666666666656"/>
    <n v="5"/>
    <n v="3.5"/>
    <x v="0"/>
    <n v="0.25"/>
    <n v="0.5"/>
    <n v="0.25"/>
    <n v="0"/>
    <n v="0"/>
    <n v="3.1500000000000004"/>
    <n v="0"/>
    <n v="6.7041666666666675"/>
    <m/>
    <x v="1"/>
    <n v="5"/>
    <n v="1"/>
    <n v="1"/>
    <m/>
    <s v="Gold"/>
  </r>
  <r>
    <x v="35"/>
    <s v="M"/>
    <n v="14"/>
    <n v="3.01"/>
    <d v="1899-12-30T00:10:34"/>
    <d v="1899-12-30T00:10:34"/>
    <d v="1899-12-30T00:10:34"/>
    <n v="6"/>
    <d v="1899-12-30T00:03:31"/>
    <n v="0.71666666666666656"/>
    <n v="5"/>
    <n v="4.5"/>
    <x v="1"/>
    <n v="0.25"/>
    <n v="0.25"/>
    <n v="0.5"/>
    <n v="0"/>
    <n v="0"/>
    <n v="3.1500000000000004"/>
    <n v="0"/>
    <n v="6.8291666666666675"/>
    <m/>
    <x v="1"/>
    <n v="5"/>
    <n v="1"/>
    <n v="1"/>
    <m/>
    <s v="Gold"/>
  </r>
  <r>
    <x v="36"/>
    <s v="F"/>
    <n v="14"/>
    <n v="3"/>
    <d v="1899-12-30T00:12:51"/>
    <d v="1899-12-30T00:12:51"/>
    <d v="1899-12-30T00:12:51"/>
    <n v="3"/>
    <d v="1899-12-30T00:04:17"/>
    <n v="0.75"/>
    <n v="5"/>
    <n v="3.5"/>
    <x v="0"/>
    <n v="0.25"/>
    <n v="0.5"/>
    <n v="0.25"/>
    <n v="0"/>
    <n v="0"/>
    <n v="0.89999999999999991"/>
    <n v="0"/>
    <n v="4.4625000000000004"/>
    <m/>
    <x v="1"/>
    <n v="5"/>
    <n v="1"/>
    <n v="1"/>
    <m/>
    <s v="Gold"/>
  </r>
  <r>
    <x v="37"/>
    <s v="M"/>
    <n v="14"/>
    <n v="21"/>
    <d v="1899-12-30T02:20:46"/>
    <d v="1899-12-30T02:21:04"/>
    <d v="1899-12-30T02:20:55"/>
    <n v="340"/>
    <d v="1899-12-30T00:06:43"/>
    <n v="5"/>
    <n v="0.75"/>
    <n v="2.75"/>
    <x v="2"/>
    <n v="0.5"/>
    <n v="0.25"/>
    <n v="0.25"/>
    <n v="0.22666666666666666"/>
    <n v="0"/>
    <n v="0"/>
    <n v="0"/>
    <n v="3.6016666666666666"/>
    <m/>
    <x v="1"/>
    <n v="5"/>
    <n v="1"/>
    <n v="1"/>
    <m/>
    <s v="Gold"/>
  </r>
  <r>
    <x v="38"/>
    <s v="M"/>
    <n v="14"/>
    <n v="21.15"/>
    <d v="1899-12-30T01:17:51"/>
    <d v="1899-12-30T01:17:51"/>
    <d v="1899-12-30T01:17:51"/>
    <n v="104"/>
    <d v="1899-12-30T00:03:41"/>
    <n v="5"/>
    <n v="5"/>
    <n v="3.75"/>
    <x v="2"/>
    <n v="0.5"/>
    <n v="0.25"/>
    <n v="0.25"/>
    <n v="0"/>
    <n v="0"/>
    <n v="1.4999999999999998"/>
    <n v="0"/>
    <n v="6.1875"/>
    <m/>
    <x v="1"/>
    <n v="5"/>
    <n v="1"/>
    <n v="1"/>
    <m/>
    <s v="Gold"/>
  </r>
  <r>
    <x v="39"/>
    <s v="F"/>
    <n v="14"/>
    <n v="3.02"/>
    <d v="1899-12-30T00:12:24"/>
    <d v="1899-12-30T00:12:24"/>
    <d v="1899-12-30T00:12:24"/>
    <n v="7"/>
    <d v="1899-12-30T00:04:06"/>
    <n v="0.755"/>
    <n v="5"/>
    <n v="4.5"/>
    <x v="0"/>
    <n v="0.25"/>
    <n v="0.5"/>
    <n v="0.25"/>
    <n v="0"/>
    <n v="0"/>
    <n v="2.25"/>
    <n v="0"/>
    <n v="6.0637500000000006"/>
    <m/>
    <x v="1"/>
    <n v="4"/>
    <n v="1"/>
    <n v="1"/>
    <m/>
    <s v="Gold"/>
  </r>
  <r>
    <x v="40"/>
    <s v="M"/>
    <n v="14"/>
    <n v="3.2"/>
    <d v="1899-12-30T00:15:46"/>
    <d v="1899-12-30T00:15:46"/>
    <d v="1899-12-30T00:15:46"/>
    <n v="7"/>
    <d v="1899-12-30T00:04:56"/>
    <n v="0.76190476190476186"/>
    <n v="3"/>
    <n v="1.75"/>
    <x v="0"/>
    <n v="0.25"/>
    <n v="0.5"/>
    <n v="0.25"/>
    <n v="0"/>
    <n v="0"/>
    <n v="0"/>
    <n v="0.7"/>
    <n v="2.8279761904761909"/>
    <m/>
    <x v="1"/>
    <n v="5"/>
    <n v="1"/>
    <n v="1"/>
    <m/>
    <s v="Gold"/>
  </r>
  <r>
    <x v="41"/>
    <s v="M"/>
    <n v="14"/>
    <m/>
    <m/>
    <m/>
    <m/>
    <m/>
    <m/>
    <m/>
    <m/>
    <m/>
    <x v="3"/>
    <m/>
    <m/>
    <m/>
    <m/>
    <m/>
    <m/>
    <m/>
    <n v="0.5"/>
    <m/>
    <x v="1"/>
    <n v="1"/>
    <n v="1"/>
    <n v="0"/>
    <m/>
    <s v="Gold"/>
  </r>
  <r>
    <x v="42"/>
    <s v="M"/>
    <n v="14"/>
    <n v="12.1"/>
    <d v="1899-12-30T00:58:44"/>
    <d v="1899-12-30T00:58:44"/>
    <d v="1899-12-30T00:58:44"/>
    <n v="31"/>
    <d v="1899-12-30T00:04:51"/>
    <n v="2.8809523809523809"/>
    <n v="3"/>
    <n v="0.25"/>
    <x v="1"/>
    <n v="0.25"/>
    <n v="0.25"/>
    <n v="0.5"/>
    <n v="0"/>
    <n v="0"/>
    <n v="0"/>
    <n v="0"/>
    <n v="1.5952380952380953"/>
    <m/>
    <x v="1"/>
    <n v="4"/>
    <n v="1"/>
    <n v="1"/>
    <m/>
    <s v="Gold"/>
  </r>
  <r>
    <x v="43"/>
    <s v="F"/>
    <n v="14"/>
    <n v="54.45"/>
    <d v="1899-12-30T08:52:11"/>
    <d v="1899-12-30T08:52:12"/>
    <d v="1899-12-30T08:52:11"/>
    <n v="164"/>
    <d v="1899-12-30T00:09:46"/>
    <n v="5"/>
    <n v="0"/>
    <n v="3.25"/>
    <x v="1"/>
    <n v="0.25"/>
    <n v="0.25"/>
    <n v="0.5"/>
    <n v="0"/>
    <n v="1.6"/>
    <n v="0"/>
    <n v="0"/>
    <n v="4.4749999999999996"/>
    <m/>
    <x v="1"/>
    <n v="5"/>
    <n v="1"/>
    <n v="0"/>
    <m/>
    <s v="Gold"/>
  </r>
  <r>
    <x v="44"/>
    <s v="M"/>
    <n v="14"/>
    <n v="5.0199999999999996"/>
    <d v="1899-12-30T00:19:54"/>
    <d v="1899-12-30T00:19:54"/>
    <d v="1899-12-30T00:19:54"/>
    <n v="0"/>
    <d v="1899-12-30T00:03:58"/>
    <n v="1.195238095238095"/>
    <n v="5"/>
    <n v="2.5"/>
    <x v="0"/>
    <n v="0.25"/>
    <n v="0.5"/>
    <n v="0.25"/>
    <n v="0"/>
    <n v="0"/>
    <n v="0.15000000000000002"/>
    <n v="0"/>
    <n v="3.5738095238095235"/>
    <m/>
    <x v="1"/>
    <n v="5"/>
    <n v="1"/>
    <n v="1"/>
    <m/>
    <s v="Gold"/>
  </r>
  <r>
    <x v="45"/>
    <s v="F"/>
    <n v="14"/>
    <n v="21.05"/>
    <d v="1899-12-30T01:59:30"/>
    <d v="1899-12-30T01:59:32"/>
    <d v="1899-12-30T01:59:31"/>
    <n v="33"/>
    <d v="1899-12-30T00:05:41"/>
    <n v="5"/>
    <n v="2.5"/>
    <n v="4"/>
    <x v="0"/>
    <n v="0.25"/>
    <n v="0.5"/>
    <n v="0.25"/>
    <n v="0"/>
    <n v="0"/>
    <n v="0"/>
    <n v="0"/>
    <n v="3.5"/>
    <m/>
    <x v="1"/>
    <n v="5"/>
    <n v="1"/>
    <n v="1"/>
    <m/>
    <s v="Gold"/>
  </r>
  <r>
    <x v="46"/>
    <s v="M"/>
    <n v="14"/>
    <n v="21.2"/>
    <d v="1899-12-30T01:52:27"/>
    <d v="1899-12-30T01:52:27"/>
    <d v="1899-12-30T01:52:27"/>
    <n v="46"/>
    <d v="1899-12-30T00:05:18"/>
    <n v="5"/>
    <n v="2"/>
    <n v="4.25"/>
    <x v="2"/>
    <n v="0.5"/>
    <n v="0.25"/>
    <n v="0.25"/>
    <n v="0"/>
    <n v="0"/>
    <n v="0"/>
    <n v="0"/>
    <n v="4.0625"/>
    <m/>
    <x v="1"/>
    <n v="5"/>
    <n v="1"/>
    <n v="1"/>
    <m/>
    <s v="Gold"/>
  </r>
  <r>
    <x v="47"/>
    <s v="M"/>
    <n v="14"/>
    <n v="15.78"/>
    <d v="1899-12-30T01:25:45"/>
    <d v="1899-12-30T01:25:46"/>
    <d v="1899-12-30T01:25:46"/>
    <n v="67"/>
    <d v="1899-12-30T00:05:26"/>
    <n v="3.7571428571428567"/>
    <n v="2"/>
    <n v="2.5"/>
    <x v="0"/>
    <n v="0.25"/>
    <n v="0.5"/>
    <n v="0.25"/>
    <n v="0"/>
    <n v="0"/>
    <n v="0"/>
    <n v="0"/>
    <n v="2.5642857142857141"/>
    <m/>
    <x v="1"/>
    <n v="5"/>
    <n v="1"/>
    <n v="1"/>
    <m/>
    <s v="Gold"/>
  </r>
  <r>
    <x v="49"/>
    <s v="M"/>
    <n v="14"/>
    <n v="14.77"/>
    <d v="1899-12-30T01:16:46"/>
    <d v="1899-12-30T01:16:56"/>
    <d v="1899-12-30T01:16:51"/>
    <n v="422"/>
    <d v="1899-12-30T00:05:12"/>
    <n v="3.5166666666666666"/>
    <n v="2.5"/>
    <n v="3"/>
    <x v="1"/>
    <n v="0.25"/>
    <n v="0.25"/>
    <n v="0.5"/>
    <n v="0.28133333333333332"/>
    <n v="0"/>
    <n v="0"/>
    <n v="0"/>
    <n v="3.2854999999999999"/>
    <m/>
    <x v="1"/>
    <n v="5"/>
    <n v="1"/>
    <n v="1"/>
    <m/>
    <s v="Gold"/>
  </r>
  <r>
    <x v="50"/>
    <s v="M"/>
    <n v="14"/>
    <n v="22.02"/>
    <d v="1899-12-30T03:24:48"/>
    <d v="1899-12-30T03:25:08"/>
    <d v="1899-12-30T03:24:58"/>
    <n v="397"/>
    <d v="1899-12-30T00:09:18"/>
    <n v="5"/>
    <n v="0"/>
    <n v="0.25"/>
    <x v="2"/>
    <n v="0.5"/>
    <n v="0.25"/>
    <n v="0.25"/>
    <n v="0"/>
    <n v="0"/>
    <n v="0"/>
    <n v="0.4"/>
    <n v="2.9624999999999999"/>
    <m/>
    <x v="1"/>
    <n v="5"/>
    <n v="1"/>
    <n v="0"/>
    <m/>
    <s v="Gold"/>
  </r>
  <r>
    <x v="51"/>
    <s v="M"/>
    <n v="14"/>
    <n v="21.21"/>
    <d v="1899-12-30T01:45:41"/>
    <d v="1899-12-30T02:08:32"/>
    <d v="1899-12-30T01:57:07"/>
    <n v="17"/>
    <d v="1899-12-30T00:05:31"/>
    <n v="5"/>
    <n v="1.75"/>
    <n v="0.25"/>
    <x v="0"/>
    <n v="0.25"/>
    <n v="0.5"/>
    <n v="0.25"/>
    <n v="0"/>
    <n v="0"/>
    <n v="0"/>
    <n v="0"/>
    <n v="2.1875"/>
    <m/>
    <x v="1"/>
    <n v="5"/>
    <n v="1"/>
    <n v="1"/>
    <m/>
    <s v="Gold"/>
  </r>
  <r>
    <x v="52"/>
    <s v="M"/>
    <n v="14"/>
    <n v="21.2"/>
    <d v="1899-12-30T01:59:49"/>
    <d v="1899-12-30T01:59:52"/>
    <d v="1899-12-30T01:59:50"/>
    <n v="27"/>
    <d v="1899-12-30T00:05:39"/>
    <n v="5"/>
    <n v="1.75"/>
    <n v="0.75"/>
    <x v="0"/>
    <n v="0.25"/>
    <n v="0.5"/>
    <n v="0.25"/>
    <n v="0"/>
    <n v="0"/>
    <n v="0"/>
    <n v="0"/>
    <n v="2.3125"/>
    <m/>
    <x v="1"/>
    <n v="5"/>
    <n v="1"/>
    <n v="1"/>
    <m/>
    <s v="Gold"/>
  </r>
  <r>
    <x v="53"/>
    <s v="M"/>
    <n v="14"/>
    <n v="10.119999999999999"/>
    <d v="1899-12-30T00:56:46"/>
    <d v="1899-12-30T00:56:52"/>
    <d v="1899-12-30T00:56:49"/>
    <n v="7"/>
    <d v="1899-12-30T00:05:37"/>
    <n v="2.4095238095238094"/>
    <n v="1.75"/>
    <n v="3.25"/>
    <x v="0"/>
    <n v="0.25"/>
    <n v="0.5"/>
    <n v="0.25"/>
    <n v="0"/>
    <n v="0"/>
    <n v="0"/>
    <n v="0"/>
    <n v="2.2898809523809525"/>
    <m/>
    <x v="1"/>
    <n v="4"/>
    <n v="1"/>
    <n v="1"/>
    <m/>
    <s v="Gold"/>
  </r>
  <r>
    <x v="19"/>
    <s v="M"/>
    <n v="15"/>
    <n v="10.52"/>
    <d v="1899-12-30T00:41:02"/>
    <d v="1899-12-30T00:41:37"/>
    <d v="1899-12-30T00:41:19"/>
    <n v="7"/>
    <d v="1899-12-30T00:03:56"/>
    <n v="2.5047619047619047"/>
    <n v="5"/>
    <n v="2.5"/>
    <x v="0"/>
    <n v="0.25"/>
    <n v="0.5"/>
    <n v="0.25"/>
    <n v="0"/>
    <n v="0"/>
    <n v="0.15000000000000002"/>
    <n v="0"/>
    <n v="3.9011904761904761"/>
    <m/>
    <x v="1"/>
    <n v="5"/>
    <n v="1"/>
    <n v="1"/>
    <m/>
    <s v="Bronze"/>
  </r>
  <r>
    <x v="18"/>
    <s v="M"/>
    <n v="15"/>
    <n v="21.12"/>
    <d v="1899-12-30T01:39:47"/>
    <d v="1899-12-30T01:39:51"/>
    <d v="1899-12-30T01:39:49"/>
    <n v="42"/>
    <d v="1899-12-30T00:04:44"/>
    <n v="5"/>
    <n v="3.5"/>
    <n v="3.5"/>
    <x v="1"/>
    <n v="0.25"/>
    <n v="0.25"/>
    <n v="0.5"/>
    <n v="0"/>
    <n v="0"/>
    <n v="0"/>
    <n v="0"/>
    <n v="3.875"/>
    <m/>
    <x v="1"/>
    <n v="5"/>
    <n v="1"/>
    <n v="1"/>
    <m/>
    <s v="Bronze"/>
  </r>
  <r>
    <x v="25"/>
    <s v="M"/>
    <n v="15"/>
    <n v="25.19"/>
    <d v="1899-12-30T02:53:50"/>
    <d v="1899-12-30T02:54:08"/>
    <d v="1899-12-30T02:53:59"/>
    <n v="626"/>
    <d v="1899-12-30T00:06:54"/>
    <n v="5"/>
    <n v="0.5"/>
    <n v="3.75"/>
    <x v="2"/>
    <n v="0.5"/>
    <n v="0.25"/>
    <n v="0.25"/>
    <n v="0.41733333333333333"/>
    <n v="0.2"/>
    <n v="0"/>
    <n v="0"/>
    <n v="4.1798333333333337"/>
    <m/>
    <x v="1"/>
    <n v="5"/>
    <n v="1"/>
    <n v="1"/>
    <m/>
    <s v="Bronze"/>
  </r>
  <r>
    <x v="11"/>
    <s v="M"/>
    <n v="15"/>
    <n v="21.14"/>
    <d v="1899-12-30T01:57:55"/>
    <d v="1899-12-30T01:57:58"/>
    <d v="1899-12-30T01:57:57"/>
    <n v="282"/>
    <d v="1899-12-30T00:05:35"/>
    <n v="5"/>
    <n v="1.75"/>
    <n v="4.75"/>
    <x v="2"/>
    <n v="0.5"/>
    <n v="0.25"/>
    <n v="0.25"/>
    <n v="0.188"/>
    <n v="0"/>
    <n v="0"/>
    <n v="0"/>
    <n v="4.3129999999999997"/>
    <m/>
    <x v="1"/>
    <n v="5"/>
    <n v="1"/>
    <n v="1"/>
    <m/>
    <s v="Bronze"/>
  </r>
  <r>
    <x v="69"/>
    <s v="M"/>
    <n v="15"/>
    <n v="16.010000000000002"/>
    <d v="1899-12-30T01:15:53"/>
    <d v="1899-12-30T01:15:53"/>
    <d v="1899-12-30T01:15:53"/>
    <n v="38"/>
    <d v="1899-12-30T00:04:44"/>
    <n v="3.8119047619047621"/>
    <n v="3.5"/>
    <n v="4"/>
    <x v="0"/>
    <n v="0.25"/>
    <n v="0.5"/>
    <n v="0.25"/>
    <n v="0"/>
    <n v="0"/>
    <n v="0"/>
    <n v="0"/>
    <n v="3.7029761904761904"/>
    <m/>
    <x v="58"/>
    <n v="5"/>
    <n v="1"/>
    <n v="1"/>
    <m/>
    <s v="Bronze"/>
  </r>
  <r>
    <x v="24"/>
    <s v="M"/>
    <n v="15"/>
    <n v="5"/>
    <d v="1899-12-30T00:21:39"/>
    <d v="1899-12-30T00:21:39"/>
    <d v="1899-12-30T00:21:39"/>
    <n v="10"/>
    <d v="1899-12-30T00:04:20"/>
    <n v="1.1904761904761905"/>
    <n v="4"/>
    <n v="4"/>
    <x v="0"/>
    <n v="0.25"/>
    <n v="0.5"/>
    <n v="0.25"/>
    <n v="0"/>
    <n v="0"/>
    <n v="0"/>
    <n v="0"/>
    <n v="3.2976190476190474"/>
    <m/>
    <x v="1"/>
    <n v="5"/>
    <n v="1"/>
    <n v="1"/>
    <m/>
    <s v="Bronze"/>
  </r>
  <r>
    <x v="20"/>
    <s v="M"/>
    <n v="15"/>
    <n v="19"/>
    <d v="1899-12-30T01:38:15"/>
    <d v="1899-12-30T01:44:56"/>
    <d v="1899-12-30T01:41:36"/>
    <n v="56"/>
    <d v="1899-12-30T00:05:21"/>
    <n v="4.5238095238095237"/>
    <n v="2"/>
    <n v="2.5"/>
    <x v="1"/>
    <n v="0.25"/>
    <n v="0.25"/>
    <n v="0.5"/>
    <n v="0"/>
    <n v="0"/>
    <n v="0"/>
    <n v="0"/>
    <n v="2.8809523809523809"/>
    <m/>
    <x v="1"/>
    <n v="5"/>
    <n v="1"/>
    <n v="1"/>
    <m/>
    <s v="Bronze"/>
  </r>
  <r>
    <x v="17"/>
    <s v="M"/>
    <n v="15"/>
    <n v="10.1"/>
    <d v="1899-12-30T00:53:30"/>
    <d v="1899-12-30T00:56:11"/>
    <d v="1899-12-30T00:54:51"/>
    <n v="6"/>
    <d v="1899-12-30T00:05:26"/>
    <n v="2.4047619047619047"/>
    <n v="2"/>
    <n v="1.5"/>
    <x v="0"/>
    <n v="0.25"/>
    <n v="0.5"/>
    <n v="0.25"/>
    <n v="0"/>
    <n v="0"/>
    <n v="0"/>
    <n v="0"/>
    <n v="1.9761904761904763"/>
    <m/>
    <x v="1"/>
    <n v="5"/>
    <n v="1"/>
    <n v="1"/>
    <m/>
    <s v="Bronze"/>
  </r>
  <r>
    <x v="32"/>
    <s v="M"/>
    <n v="15"/>
    <n v="21.12"/>
    <d v="1899-12-30T02:10:19"/>
    <d v="1899-12-30T02:10:23"/>
    <d v="1899-12-30T02:10:21"/>
    <n v="38"/>
    <d v="1899-12-30T00:06:10"/>
    <n v="5"/>
    <n v="1.25"/>
    <n v="4"/>
    <x v="1"/>
    <n v="0.25"/>
    <n v="0.25"/>
    <n v="0.5"/>
    <n v="0"/>
    <n v="0"/>
    <n v="0"/>
    <n v="0"/>
    <n v="3.5625"/>
    <m/>
    <x v="1"/>
    <n v="5"/>
    <n v="1"/>
    <n v="1"/>
    <m/>
    <s v="Bronze"/>
  </r>
  <r>
    <x v="80"/>
    <s v="M"/>
    <n v="15"/>
    <n v="20.03"/>
    <d v="1899-12-30T01:27:43"/>
    <d v="1899-12-30T01:27:43"/>
    <d v="1899-12-30T01:27:43"/>
    <n v="66"/>
    <d v="1899-12-30T00:04:23"/>
    <n v="4.769047619047619"/>
    <n v="4"/>
    <n v="2.5"/>
    <x v="2"/>
    <n v="0.5"/>
    <n v="0.25"/>
    <n v="0.25"/>
    <n v="0"/>
    <n v="0"/>
    <n v="0"/>
    <n v="0"/>
    <n v="4.0095238095238095"/>
    <m/>
    <x v="1"/>
    <n v="5"/>
    <n v="1"/>
    <n v="1"/>
    <m/>
    <s v="Bronze"/>
  </r>
  <r>
    <x v="13"/>
    <s v="M"/>
    <n v="15"/>
    <n v="18.03"/>
    <d v="1899-12-30T01:47:27"/>
    <d v="1899-12-30T01:47:27"/>
    <d v="1899-12-30T01:47:27"/>
    <n v="16"/>
    <d v="1899-12-30T00:05:58"/>
    <n v="4.2928571428571427"/>
    <n v="1.5"/>
    <n v="2"/>
    <x v="1"/>
    <n v="0.25"/>
    <n v="0.25"/>
    <n v="0.5"/>
    <n v="0"/>
    <n v="0"/>
    <n v="0"/>
    <n v="0.4"/>
    <n v="2.8482142857142856"/>
    <m/>
    <x v="1"/>
    <n v="4"/>
    <n v="1"/>
    <n v="1"/>
    <m/>
    <s v="Bronze"/>
  </r>
  <r>
    <x v="31"/>
    <s v="F"/>
    <n v="15"/>
    <n v="10.039999999999999"/>
    <d v="1899-12-30T01:01:59"/>
    <d v="1899-12-30T01:01:59"/>
    <d v="1899-12-30T01:01:59"/>
    <n v="34"/>
    <d v="1899-12-30T00:06:10"/>
    <n v="2.5099999999999998"/>
    <n v="1.75"/>
    <n v="4.5"/>
    <x v="2"/>
    <n v="0.5"/>
    <n v="0.25"/>
    <n v="0.25"/>
    <n v="0"/>
    <n v="0"/>
    <n v="0"/>
    <n v="0"/>
    <n v="2.8174999999999999"/>
    <m/>
    <x v="1"/>
    <n v="5"/>
    <n v="1"/>
    <n v="1"/>
    <m/>
    <s v="Bronze"/>
  </r>
  <r>
    <x v="29"/>
    <s v="F"/>
    <n v="15"/>
    <n v="15"/>
    <d v="1899-12-30T01:17:43"/>
    <d v="1899-12-30T01:25:21"/>
    <d v="1899-12-30T01:21:32"/>
    <n v="21"/>
    <d v="1899-12-30T00:05:26"/>
    <n v="3.75"/>
    <n v="3"/>
    <n v="3"/>
    <x v="2"/>
    <n v="0.5"/>
    <n v="0.25"/>
    <n v="0.25"/>
    <n v="0"/>
    <n v="0"/>
    <n v="0"/>
    <n v="0"/>
    <n v="3.375"/>
    <m/>
    <x v="1"/>
    <n v="5"/>
    <n v="1"/>
    <n v="1"/>
    <m/>
    <s v="Bronze"/>
  </r>
  <r>
    <x v="21"/>
    <s v="M"/>
    <n v="15"/>
    <n v="5.08"/>
    <d v="1899-12-30T00:25:41"/>
    <d v="1899-12-30T00:25:43"/>
    <d v="1899-12-30T00:25:42"/>
    <n v="13"/>
    <d v="1899-12-30T00:05:04"/>
    <n v="1.2095238095238094"/>
    <n v="2.5"/>
    <n v="3.5"/>
    <x v="2"/>
    <n v="0.5"/>
    <n v="0.25"/>
    <n v="0.25"/>
    <n v="0"/>
    <n v="0"/>
    <n v="0"/>
    <n v="0"/>
    <n v="2.1047619047619048"/>
    <m/>
    <x v="59"/>
    <n v="5"/>
    <n v="1"/>
    <n v="1"/>
    <m/>
    <s v="Bronze"/>
  </r>
  <r>
    <x v="8"/>
    <s v="F"/>
    <n v="15"/>
    <n v="12.18"/>
    <d v="1899-12-30T01:46:46"/>
    <d v="1899-12-30T02:10:04"/>
    <d v="1899-12-30T01:58:25"/>
    <n v="445"/>
    <d v="1899-12-30T00:09:43"/>
    <n v="3.0449999999999999"/>
    <n v="0"/>
    <n v="1"/>
    <x v="2"/>
    <n v="0.5"/>
    <n v="0.25"/>
    <n v="0.25"/>
    <n v="0"/>
    <n v="0"/>
    <n v="0"/>
    <n v="0"/>
    <n v="1.7725"/>
    <m/>
    <x v="1"/>
    <n v="5"/>
    <n v="1"/>
    <n v="0"/>
    <m/>
    <s v="Bronze"/>
  </r>
  <r>
    <x v="81"/>
    <s v="F"/>
    <n v="15"/>
    <n v="3.05"/>
    <d v="1899-12-30T00:14:57"/>
    <d v="1899-12-30T00:14:57"/>
    <d v="1899-12-30T00:14:57"/>
    <n v="7"/>
    <d v="1899-12-30T00:04:54"/>
    <n v="0.76249999999999996"/>
    <n v="4"/>
    <n v="2"/>
    <x v="0"/>
    <n v="0.25"/>
    <n v="0.5"/>
    <n v="0.25"/>
    <n v="0"/>
    <n v="0"/>
    <n v="0"/>
    <n v="0"/>
    <n v="2.6906249999999998"/>
    <m/>
    <x v="1"/>
    <n v="4"/>
    <n v="1"/>
    <n v="1"/>
    <m/>
    <s v="Bronze"/>
  </r>
  <r>
    <x v="71"/>
    <s v="M"/>
    <n v="15"/>
    <n v="3.11"/>
    <d v="1899-12-30T00:12:10"/>
    <d v="1899-12-30T00:14:44"/>
    <d v="1899-12-30T00:13:27"/>
    <n v="4"/>
    <d v="1899-12-30T00:04:19"/>
    <n v="0.7404761904761904"/>
    <n v="4"/>
    <n v="1"/>
    <x v="2"/>
    <n v="0.5"/>
    <n v="0.25"/>
    <n v="0.25"/>
    <n v="0"/>
    <n v="0"/>
    <n v="0"/>
    <n v="0"/>
    <n v="1.6202380952380953"/>
    <m/>
    <x v="1"/>
    <n v="4"/>
    <n v="1"/>
    <n v="1"/>
    <m/>
    <s v="Bronze"/>
  </r>
  <r>
    <x v="34"/>
    <s v="M"/>
    <n v="15"/>
    <n v="3.01"/>
    <d v="1899-12-30T00:10:39"/>
    <d v="1899-12-30T00:10:39"/>
    <d v="1899-12-30T00:10:39"/>
    <n v="7"/>
    <d v="1899-12-30T00:03:32"/>
    <n v="0.71666666666666656"/>
    <n v="5"/>
    <n v="1.5"/>
    <x v="0"/>
    <n v="0.25"/>
    <n v="0.5"/>
    <n v="0.25"/>
    <n v="0"/>
    <n v="0"/>
    <n v="3.1500000000000004"/>
    <n v="0"/>
    <n v="6.2041666666666675"/>
    <m/>
    <x v="1"/>
    <n v="5"/>
    <n v="1"/>
    <n v="1"/>
    <m/>
    <s v="Gold"/>
  </r>
  <r>
    <x v="35"/>
    <s v="M"/>
    <n v="15"/>
    <n v="3"/>
    <d v="1899-12-30T00:10:35"/>
    <d v="1899-12-30T00:10:35"/>
    <d v="1899-12-30T00:10:35"/>
    <n v="0"/>
    <d v="1899-12-30T00:03:32"/>
    <n v="0.7142857142857143"/>
    <n v="5"/>
    <n v="4.5"/>
    <x v="1"/>
    <n v="0.25"/>
    <n v="0.25"/>
    <n v="0.5"/>
    <n v="0"/>
    <n v="0"/>
    <n v="3.1500000000000004"/>
    <n v="0"/>
    <n v="6.8285714285714292"/>
    <m/>
    <x v="1"/>
    <n v="5"/>
    <n v="1"/>
    <n v="1"/>
    <m/>
    <s v="Gold"/>
  </r>
  <r>
    <x v="36"/>
    <s v="F"/>
    <n v="15"/>
    <m/>
    <m/>
    <m/>
    <m/>
    <m/>
    <m/>
    <m/>
    <m/>
    <m/>
    <x v="3"/>
    <m/>
    <m/>
    <m/>
    <m/>
    <m/>
    <m/>
    <m/>
    <n v="0.5"/>
    <m/>
    <x v="1"/>
    <n v="1"/>
    <n v="1"/>
    <n v="0"/>
    <m/>
    <s v="Gold"/>
  </r>
  <r>
    <x v="37"/>
    <s v="M"/>
    <n v="15"/>
    <n v="25"/>
    <d v="1899-12-30T03:57:46"/>
    <d v="1899-12-30T04:14:57"/>
    <d v="1899-12-30T04:06:22"/>
    <n v="911"/>
    <d v="1899-12-30T00:09:51"/>
    <n v="5"/>
    <n v="0"/>
    <n v="4.5"/>
    <x v="1"/>
    <n v="0.25"/>
    <n v="0.25"/>
    <n v="0.5"/>
    <n v="0"/>
    <n v="0.2"/>
    <n v="0"/>
    <n v="0"/>
    <n v="3.7"/>
    <m/>
    <x v="1"/>
    <n v="5"/>
    <n v="1"/>
    <n v="0"/>
    <m/>
    <s v="Gold"/>
  </r>
  <r>
    <x v="38"/>
    <s v="M"/>
    <n v="15"/>
    <n v="6.02"/>
    <d v="1899-12-30T00:19:42"/>
    <d v="1899-12-30T00:19:42"/>
    <d v="1899-12-30T00:19:42"/>
    <n v="14"/>
    <d v="1899-12-30T00:03:16"/>
    <n v="1.4333333333333331"/>
    <n v="5"/>
    <n v="3.25"/>
    <x v="0"/>
    <n v="0.25"/>
    <n v="0.5"/>
    <n v="0.25"/>
    <n v="0"/>
    <n v="0"/>
    <n v="6.75"/>
    <n v="0"/>
    <n v="10.420833333333334"/>
    <m/>
    <x v="1"/>
    <n v="5"/>
    <n v="1"/>
    <n v="1"/>
    <m/>
    <s v="Gold"/>
  </r>
  <r>
    <x v="39"/>
    <s v="F"/>
    <n v="15"/>
    <n v="20.02"/>
    <d v="1899-12-30T01:42:28"/>
    <d v="1899-12-30T01:53:51"/>
    <d v="1899-12-30T01:48:09"/>
    <n v="41"/>
    <d v="1899-12-30T00:05:24"/>
    <n v="5"/>
    <n v="3"/>
    <n v="4"/>
    <x v="1"/>
    <n v="0.25"/>
    <n v="0.25"/>
    <n v="0.5"/>
    <n v="0"/>
    <n v="0"/>
    <n v="0"/>
    <n v="0"/>
    <n v="4"/>
    <m/>
    <x v="1"/>
    <n v="4"/>
    <n v="1"/>
    <n v="1"/>
    <m/>
    <s v="Gold"/>
  </r>
  <r>
    <x v="40"/>
    <s v="M"/>
    <n v="15"/>
    <n v="11.22"/>
    <d v="1899-12-30T01:00:27"/>
    <d v="1899-12-30T01:00:27"/>
    <d v="1899-12-30T01:00:27"/>
    <n v="17"/>
    <d v="1899-12-30T00:05:23"/>
    <n v="2.6714285714285713"/>
    <n v="2"/>
    <n v="1.5"/>
    <x v="2"/>
    <n v="0.5"/>
    <n v="0.25"/>
    <n v="0.25"/>
    <n v="0"/>
    <n v="0"/>
    <n v="0"/>
    <n v="0.7"/>
    <n v="2.9107142857142856"/>
    <m/>
    <x v="1"/>
    <n v="5"/>
    <n v="1"/>
    <n v="1"/>
    <m/>
    <s v="Gold"/>
  </r>
  <r>
    <x v="41"/>
    <s v="M"/>
    <n v="15"/>
    <n v="20.43"/>
    <d v="1899-12-30T01:42:33"/>
    <d v="1899-12-30T01:43:16"/>
    <d v="1899-12-30T01:42:54"/>
    <n v="53"/>
    <d v="1899-12-30T00:05:02"/>
    <n v="4.8642857142857139"/>
    <n v="2.5"/>
    <n v="3.25"/>
    <x v="1"/>
    <n v="0.25"/>
    <n v="0.25"/>
    <n v="0.5"/>
    <n v="0"/>
    <n v="0"/>
    <n v="0"/>
    <n v="0"/>
    <n v="3.4660714285714285"/>
    <m/>
    <x v="1"/>
    <n v="5"/>
    <n v="1"/>
    <n v="1"/>
    <m/>
    <s v="Gold"/>
  </r>
  <r>
    <x v="42"/>
    <s v="M"/>
    <n v="15"/>
    <n v="14.22"/>
    <d v="1899-12-30T01:04:42"/>
    <d v="1899-12-30T01:04:42"/>
    <d v="1899-12-30T01:04:42"/>
    <n v="31"/>
    <d v="1899-12-30T00:04:33"/>
    <n v="3.3857142857142857"/>
    <n v="3.5"/>
    <n v="0.25"/>
    <x v="1"/>
    <n v="0.25"/>
    <n v="0.25"/>
    <n v="0.5"/>
    <n v="0"/>
    <n v="0"/>
    <n v="0"/>
    <n v="0"/>
    <n v="1.8464285714285715"/>
    <m/>
    <x v="1"/>
    <n v="4"/>
    <n v="1"/>
    <n v="1"/>
    <m/>
    <s v="Gold"/>
  </r>
  <r>
    <x v="43"/>
    <s v="F"/>
    <n v="15"/>
    <n v="7.16"/>
    <d v="1899-12-30T00:41:41"/>
    <d v="1899-12-30T00:41:51"/>
    <d v="1899-12-30T00:41:46"/>
    <n v="16"/>
    <d v="1899-12-30T00:05:50"/>
    <n v="1.79"/>
    <n v="2"/>
    <n v="3.5"/>
    <x v="0"/>
    <n v="0.25"/>
    <n v="0.5"/>
    <n v="0.25"/>
    <n v="0"/>
    <n v="0"/>
    <n v="0"/>
    <n v="0"/>
    <n v="2.3224999999999998"/>
    <m/>
    <x v="1"/>
    <n v="5"/>
    <n v="1"/>
    <n v="1"/>
    <m/>
    <s v="Gold"/>
  </r>
  <r>
    <x v="44"/>
    <s v="M"/>
    <n v="15"/>
    <n v="10.06"/>
    <d v="1899-12-30T00:40:59"/>
    <d v="1899-12-30T00:40:59"/>
    <d v="1899-12-30T00:40:59"/>
    <n v="0"/>
    <d v="1899-12-30T00:04:04"/>
    <n v="2.3952380952380952"/>
    <n v="4.5"/>
    <n v="1.75"/>
    <x v="0"/>
    <n v="0.25"/>
    <n v="0.5"/>
    <n v="0.25"/>
    <n v="0"/>
    <n v="0"/>
    <n v="0"/>
    <n v="0"/>
    <n v="3.2863095238095239"/>
    <m/>
    <x v="1"/>
    <n v="5"/>
    <n v="1"/>
    <n v="1"/>
    <m/>
    <s v="Gold"/>
  </r>
  <r>
    <x v="45"/>
    <s v="F"/>
    <n v="15"/>
    <n v="5.0199999999999996"/>
    <d v="1899-12-30T00:26:16"/>
    <d v="1899-12-30T00:26:40"/>
    <d v="1899-12-30T00:26:28"/>
    <n v="9"/>
    <d v="1899-12-30T00:05:16"/>
    <n v="1.2549999999999999"/>
    <n v="3"/>
    <n v="4"/>
    <x v="0"/>
    <n v="0.25"/>
    <n v="0.5"/>
    <n v="0.25"/>
    <n v="0"/>
    <n v="0"/>
    <n v="0"/>
    <n v="0"/>
    <n v="2.8137499999999998"/>
    <m/>
    <x v="1"/>
    <n v="5"/>
    <n v="1"/>
    <n v="1"/>
    <m/>
    <s v="Gold"/>
  </r>
  <r>
    <x v="46"/>
    <s v="M"/>
    <n v="15"/>
    <n v="33.11"/>
    <d v="1899-12-30T03:13:55"/>
    <d v="1899-12-30T03:18:29"/>
    <d v="1899-12-30T03:16:12"/>
    <n v="133"/>
    <d v="1899-12-30T00:05:56"/>
    <n v="5"/>
    <n v="1.5"/>
    <n v="4.25"/>
    <x v="1"/>
    <n v="0.25"/>
    <n v="0.25"/>
    <n v="0.5"/>
    <n v="0"/>
    <n v="0.6"/>
    <n v="0"/>
    <n v="0"/>
    <n v="4.3499999999999996"/>
    <m/>
    <x v="1"/>
    <n v="5"/>
    <n v="1"/>
    <n v="1"/>
    <m/>
    <s v="Gold"/>
  </r>
  <r>
    <x v="47"/>
    <s v="M"/>
    <n v="15"/>
    <n v="7.12"/>
    <d v="1899-12-30T00:36:08"/>
    <d v="1899-12-30T00:36:08"/>
    <d v="1899-12-30T00:36:08"/>
    <n v="20"/>
    <d v="1899-12-30T00:05:04"/>
    <n v="1.6952380952380952"/>
    <n v="2.5"/>
    <n v="2.5"/>
    <x v="2"/>
    <n v="0.5"/>
    <n v="0.25"/>
    <n v="0.25"/>
    <n v="0"/>
    <n v="0"/>
    <n v="0"/>
    <n v="0"/>
    <n v="2.0976190476190477"/>
    <m/>
    <x v="1"/>
    <n v="5"/>
    <n v="1"/>
    <n v="1"/>
    <m/>
    <s v="Gold"/>
  </r>
  <r>
    <x v="49"/>
    <s v="M"/>
    <n v="15"/>
    <n v="16.03"/>
    <d v="1899-12-30T01:06:18"/>
    <d v="1899-12-30T01:06:18"/>
    <d v="1899-12-30T01:06:18"/>
    <n v="34"/>
    <d v="1899-12-30T00:04:08"/>
    <n v="3.8166666666666669"/>
    <n v="4.5"/>
    <n v="2.75"/>
    <x v="0"/>
    <n v="0.25"/>
    <n v="0.5"/>
    <n v="0.25"/>
    <n v="0"/>
    <n v="0"/>
    <n v="0"/>
    <n v="0"/>
    <n v="3.8916666666666666"/>
    <m/>
    <x v="1"/>
    <n v="5"/>
    <n v="1"/>
    <n v="1"/>
    <m/>
    <s v="Gold"/>
  </r>
  <r>
    <x v="50"/>
    <s v="M"/>
    <n v="15"/>
    <n v="42.72"/>
    <d v="1899-12-30T07:31:19"/>
    <d v="1899-12-30T10:57:59"/>
    <d v="1899-12-30T09:14:39"/>
    <n v="2526"/>
    <d v="1899-12-30T00:12:59"/>
    <n v="5"/>
    <n v="0"/>
    <n v="4.5"/>
    <x v="2"/>
    <n v="0.5"/>
    <n v="0.25"/>
    <n v="0.25"/>
    <n v="1.6839999999999999"/>
    <n v="1"/>
    <n v="0"/>
    <n v="0.4"/>
    <n v="6.7090000000000005"/>
    <m/>
    <x v="1"/>
    <n v="5"/>
    <n v="1"/>
    <n v="0"/>
    <m/>
    <s v="Gold"/>
  </r>
  <r>
    <x v="51"/>
    <s v="M"/>
    <n v="15"/>
    <n v="11"/>
    <d v="1899-12-30T00:51:25"/>
    <d v="1899-12-30T00:51:55"/>
    <d v="1899-12-30T00:51:40"/>
    <n v="48"/>
    <d v="1899-12-30T00:04:42"/>
    <n v="2.6190476190476191"/>
    <n v="3.5"/>
    <n v="0.5"/>
    <x v="1"/>
    <n v="0.25"/>
    <n v="0.25"/>
    <n v="0.5"/>
    <n v="0"/>
    <n v="0"/>
    <n v="0"/>
    <n v="0"/>
    <n v="1.7797619047619047"/>
    <m/>
    <x v="1"/>
    <n v="5"/>
    <n v="1"/>
    <n v="1"/>
    <m/>
    <s v="Gold"/>
  </r>
  <r>
    <x v="52"/>
    <s v="M"/>
    <n v="15"/>
    <n v="11.03"/>
    <d v="1899-12-30T01:02:09"/>
    <d v="1899-12-30T01:02:12"/>
    <d v="1899-12-30T01:02:11"/>
    <n v="31"/>
    <d v="1899-12-30T00:05:38"/>
    <n v="2.6261904761904757"/>
    <n v="1.75"/>
    <n v="1.5"/>
    <x v="0"/>
    <n v="0.25"/>
    <n v="0.5"/>
    <n v="0.25"/>
    <n v="0"/>
    <n v="0"/>
    <n v="0"/>
    <n v="0"/>
    <n v="1.9065476190476189"/>
    <m/>
    <x v="1"/>
    <n v="5"/>
    <n v="1"/>
    <n v="1"/>
    <m/>
    <s v="Gold"/>
  </r>
  <r>
    <x v="60"/>
    <s v="M"/>
    <n v="15"/>
    <n v="13.22"/>
    <d v="1899-12-30T01:11:29"/>
    <d v="1899-12-30T01:11:33"/>
    <d v="1899-12-30T01:11:31"/>
    <n v="100"/>
    <d v="1899-12-30T00:05:25"/>
    <n v="3.1476190476190475"/>
    <n v="2"/>
    <n v="3.75"/>
    <x v="1"/>
    <n v="0.25"/>
    <n v="0.25"/>
    <n v="0.5"/>
    <n v="0"/>
    <n v="0"/>
    <n v="0"/>
    <n v="0"/>
    <n v="3.1619047619047618"/>
    <m/>
    <x v="1"/>
    <n v="5"/>
    <n v="1"/>
    <n v="1"/>
    <m/>
    <s v="Silver"/>
  </r>
  <r>
    <x v="62"/>
    <s v="M"/>
    <n v="15"/>
    <n v="16.88"/>
    <d v="1899-12-30T01:16:25"/>
    <d v="1899-12-30T01:19:15"/>
    <d v="1899-12-30T01:17:50"/>
    <n v="42"/>
    <d v="1899-12-30T00:04:37"/>
    <n v="4.019047619047619"/>
    <n v="3.5"/>
    <n v="2"/>
    <x v="0"/>
    <n v="0.25"/>
    <n v="0.5"/>
    <n v="0.25"/>
    <n v="0"/>
    <n v="0"/>
    <n v="0"/>
    <n v="0"/>
    <n v="3.2547619047619047"/>
    <m/>
    <x v="1"/>
    <n v="5"/>
    <n v="1"/>
    <n v="1"/>
    <m/>
    <s v="Silver"/>
  </r>
  <r>
    <x v="2"/>
    <s v="F"/>
    <n v="15"/>
    <n v="4.08"/>
    <d v="1899-12-30T00:23:09"/>
    <d v="1899-12-30T00:23:09"/>
    <d v="1899-12-30T00:23:09"/>
    <n v="7"/>
    <d v="1899-12-30T00:05:40"/>
    <n v="1.02"/>
    <n v="2.5"/>
    <n v="4.5"/>
    <x v="1"/>
    <n v="0.25"/>
    <n v="0.25"/>
    <n v="0.5"/>
    <n v="0"/>
    <n v="0"/>
    <n v="0"/>
    <n v="0"/>
    <n v="3.13"/>
    <m/>
    <x v="1"/>
    <n v="5"/>
    <n v="1"/>
    <n v="1"/>
    <m/>
    <s v="Silver"/>
  </r>
  <r>
    <x v="58"/>
    <s v="M"/>
    <n v="15"/>
    <n v="14.04"/>
    <d v="1899-12-30T01:14:09"/>
    <d v="1899-12-30T01:14:46"/>
    <d v="1899-12-30T01:14:28"/>
    <n v="32"/>
    <d v="1899-12-30T00:05:18"/>
    <n v="3.3428571428571425"/>
    <n v="2"/>
    <n v="1.5"/>
    <x v="1"/>
    <n v="0.25"/>
    <n v="0.25"/>
    <n v="0.5"/>
    <n v="0"/>
    <n v="0"/>
    <n v="0"/>
    <n v="0"/>
    <n v="2.0857142857142854"/>
    <m/>
    <x v="1"/>
    <n v="5"/>
    <n v="1"/>
    <n v="1"/>
    <m/>
    <s v="Silver"/>
  </r>
  <r>
    <x v="1"/>
    <s v="F"/>
    <n v="15"/>
    <n v="13.35"/>
    <d v="1899-12-30T01:33:33"/>
    <d v="1899-12-30T02:02:50"/>
    <d v="1899-12-30T01:48:11"/>
    <n v="414"/>
    <d v="1899-12-30T00:08:06"/>
    <n v="3.3374999999999999"/>
    <n v="0.25"/>
    <n v="1.25"/>
    <x v="0"/>
    <n v="0.25"/>
    <n v="0.5"/>
    <n v="0.25"/>
    <n v="0"/>
    <n v="0"/>
    <n v="0"/>
    <n v="0"/>
    <n v="1.2718750000000001"/>
    <m/>
    <x v="1"/>
    <n v="5"/>
    <n v="1"/>
    <n v="1"/>
    <m/>
    <s v="Silver"/>
  </r>
  <r>
    <x v="0"/>
    <s v="F"/>
    <n v="15"/>
    <n v="12.07"/>
    <d v="1899-12-30T01:23:45"/>
    <d v="1899-12-30T01:24:07"/>
    <d v="1899-12-30T01:23:56"/>
    <n v="47"/>
    <d v="1899-12-30T00:06:57"/>
    <n v="3.0175000000000001"/>
    <n v="1"/>
    <n v="2.25"/>
    <x v="0"/>
    <n v="0.25"/>
    <n v="0.5"/>
    <n v="0.25"/>
    <n v="0"/>
    <n v="0"/>
    <n v="0"/>
    <n v="0"/>
    <n v="1.816875"/>
    <m/>
    <x v="1"/>
    <n v="5"/>
    <n v="1"/>
    <n v="1"/>
    <m/>
    <s v="Silver"/>
  </r>
  <r>
    <x v="66"/>
    <s v="M"/>
    <n v="15"/>
    <n v="14.01"/>
    <d v="1899-12-30T01:41:06"/>
    <d v="1899-12-30T01:41:06"/>
    <d v="1899-12-30T01:41:06"/>
    <n v="29"/>
    <d v="1899-12-30T00:07:13"/>
    <n v="3.3357142857142854"/>
    <n v="0.25"/>
    <n v="4"/>
    <x v="1"/>
    <n v="0.25"/>
    <n v="0.25"/>
    <n v="0.5"/>
    <n v="0"/>
    <n v="0"/>
    <n v="0"/>
    <n v="0"/>
    <n v="2.8964285714285714"/>
    <m/>
    <x v="1"/>
    <n v="3"/>
    <n v="1"/>
    <n v="1"/>
    <m/>
    <s v="Silver"/>
  </r>
  <r>
    <x v="54"/>
    <s v="M"/>
    <n v="15"/>
    <n v="1.63"/>
    <d v="1899-12-30T00:06:05"/>
    <d v="1899-12-30T00:06:05"/>
    <d v="1899-12-30T00:06:05"/>
    <n v="0"/>
    <d v="1899-12-30T00:03:44"/>
    <n v="0"/>
    <n v="0"/>
    <n v="1.5"/>
    <x v="0"/>
    <n v="0.25"/>
    <n v="0.5"/>
    <n v="0.25"/>
    <n v="0"/>
    <n v="0"/>
    <n v="1.4999999999999998"/>
    <n v="0"/>
    <n v="1.8749999999999998"/>
    <m/>
    <x v="1"/>
    <n v="5"/>
    <n v="1"/>
    <n v="0"/>
    <m/>
    <s v="Silver"/>
  </r>
  <r>
    <x v="67"/>
    <s v="M"/>
    <n v="15"/>
    <m/>
    <m/>
    <m/>
    <m/>
    <m/>
    <m/>
    <m/>
    <m/>
    <m/>
    <x v="3"/>
    <m/>
    <m/>
    <m/>
    <m/>
    <m/>
    <m/>
    <m/>
    <n v="0.5"/>
    <m/>
    <x v="1"/>
    <n v="1"/>
    <n v="1"/>
    <n v="0"/>
    <m/>
    <s v="Silver"/>
  </r>
  <r>
    <x v="59"/>
    <s v="M"/>
    <n v="15"/>
    <n v="4.0199999999999996"/>
    <d v="1899-12-30T00:15:29"/>
    <d v="1899-12-30T00:15:29"/>
    <d v="1899-12-30T00:15:29"/>
    <n v="12"/>
    <d v="1899-12-30T00:03:51"/>
    <n v="0.95714285714285696"/>
    <n v="5"/>
    <n v="1.5"/>
    <x v="0"/>
    <n v="0.25"/>
    <n v="0.5"/>
    <n v="0.25"/>
    <n v="0"/>
    <n v="0"/>
    <n v="0.45000000000000007"/>
    <n v="0"/>
    <n v="3.5642857142857145"/>
    <m/>
    <x v="1"/>
    <n v="5"/>
    <n v="1"/>
    <n v="1"/>
    <m/>
    <s v="Silver"/>
  </r>
  <r>
    <x v="61"/>
    <s v="F"/>
    <n v="15"/>
    <n v="9.3800000000000008"/>
    <d v="1899-12-30T00:54:23"/>
    <d v="1899-12-30T00:54:23"/>
    <d v="1899-12-30T00:54:23"/>
    <n v="3"/>
    <d v="1899-12-30T00:05:48"/>
    <n v="2.3450000000000002"/>
    <n v="2"/>
    <n v="3"/>
    <x v="1"/>
    <n v="0.25"/>
    <n v="0.25"/>
    <n v="0.5"/>
    <n v="0"/>
    <n v="0"/>
    <n v="0"/>
    <n v="0.4"/>
    <n v="2.9862500000000001"/>
    <m/>
    <x v="1"/>
    <n v="5"/>
    <n v="1"/>
    <n v="1"/>
    <m/>
    <s v="Silver"/>
  </r>
  <r>
    <x v="55"/>
    <s v="M"/>
    <n v="15"/>
    <n v="12.07"/>
    <d v="1899-12-30T00:53:55"/>
    <d v="1899-12-30T00:56:41"/>
    <d v="1899-12-30T00:55:18"/>
    <n v="21"/>
    <d v="1899-12-30T00:04:35"/>
    <n v="2.8738095238095238"/>
    <n v="3.5"/>
    <n v="2.75"/>
    <x v="0"/>
    <n v="0.25"/>
    <n v="0.5"/>
    <n v="0.25"/>
    <n v="0"/>
    <n v="0"/>
    <n v="0"/>
    <n v="0"/>
    <n v="3.1559523809523808"/>
    <m/>
    <x v="1"/>
    <n v="5"/>
    <n v="1"/>
    <n v="1"/>
    <m/>
    <s v="Silver"/>
  </r>
  <r>
    <x v="57"/>
    <s v="F"/>
    <n v="15"/>
    <m/>
    <m/>
    <m/>
    <m/>
    <m/>
    <m/>
    <m/>
    <m/>
    <m/>
    <x v="3"/>
    <m/>
    <m/>
    <m/>
    <m/>
    <m/>
    <m/>
    <m/>
    <n v="0.5"/>
    <m/>
    <x v="1"/>
    <n v="1"/>
    <n v="1"/>
    <n v="0"/>
    <m/>
    <s v="Silver"/>
  </r>
  <r>
    <x v="56"/>
    <s v="M"/>
    <n v="15"/>
    <n v="7.05"/>
    <d v="1899-12-30T00:39:49"/>
    <d v="1899-12-30T00:39:49"/>
    <d v="1899-12-30T00:39:49"/>
    <n v="1"/>
    <d v="1899-12-30T00:05:39"/>
    <n v="1.6785714285714284"/>
    <n v="1.75"/>
    <n v="3"/>
    <x v="0"/>
    <n v="0.25"/>
    <n v="0.5"/>
    <n v="0.25"/>
    <n v="0"/>
    <n v="0"/>
    <n v="0"/>
    <n v="0"/>
    <n v="2.0446428571428572"/>
    <m/>
    <x v="1"/>
    <n v="5"/>
    <n v="1"/>
    <n v="1"/>
    <m/>
    <s v="Silver"/>
  </r>
  <r>
    <x v="65"/>
    <s v="M"/>
    <n v="15"/>
    <n v="10.08"/>
    <d v="1899-12-30T00:51:31"/>
    <d v="1899-12-30T00:51:39"/>
    <d v="1899-12-30T00:51:35"/>
    <n v="2"/>
    <d v="1899-12-30T00:05:07"/>
    <n v="2.4"/>
    <n v="2.5"/>
    <n v="2.25"/>
    <x v="2"/>
    <n v="0.5"/>
    <n v="0.25"/>
    <n v="0.25"/>
    <n v="0"/>
    <n v="0"/>
    <n v="0"/>
    <n v="0.4"/>
    <n v="2.7875000000000001"/>
    <m/>
    <x v="1"/>
    <n v="5"/>
    <n v="1"/>
    <n v="1"/>
    <m/>
    <s v="Silver"/>
  </r>
  <r>
    <x v="63"/>
    <s v="F"/>
    <n v="15"/>
    <n v="5.03"/>
    <d v="1899-12-30T00:29:39"/>
    <d v="1899-12-30T00:29:39"/>
    <d v="1899-12-30T00:29:39"/>
    <n v="26"/>
    <d v="1899-12-30T00:05:54"/>
    <n v="1.2575000000000001"/>
    <n v="2"/>
    <n v="1.5"/>
    <x v="2"/>
    <n v="0.5"/>
    <n v="0.25"/>
    <n v="0.25"/>
    <n v="0"/>
    <n v="0"/>
    <n v="0"/>
    <n v="0"/>
    <n v="1.5037500000000001"/>
    <m/>
    <x v="1"/>
    <n v="3"/>
    <n v="1"/>
    <n v="1"/>
    <m/>
    <s v="Silver"/>
  </r>
  <r>
    <x v="5"/>
    <s v="M"/>
    <n v="15"/>
    <n v="11.4"/>
    <d v="1899-12-30T00:54:29"/>
    <d v="1899-12-30T00:56:22"/>
    <d v="1899-12-30T00:55:26"/>
    <n v="9"/>
    <d v="1899-12-30T00:04:52"/>
    <n v="2.7142857142857144"/>
    <n v="3"/>
    <n v="3.75"/>
    <x v="0"/>
    <n v="0.25"/>
    <n v="0.5"/>
    <n v="0.25"/>
    <n v="0"/>
    <n v="0"/>
    <n v="0"/>
    <n v="0"/>
    <n v="3.1160714285714288"/>
    <m/>
    <x v="1"/>
    <n v="5"/>
    <n v="1"/>
    <n v="1"/>
    <m/>
    <s v="Silver"/>
  </r>
  <r>
    <x v="82"/>
    <m/>
    <m/>
    <m/>
    <m/>
    <m/>
    <m/>
    <m/>
    <m/>
    <m/>
    <m/>
    <m/>
    <x v="4"/>
    <m/>
    <m/>
    <m/>
    <m/>
    <m/>
    <m/>
    <m/>
    <m/>
    <m/>
    <x v="1"/>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91B325-1224-456C-811C-ED998A9CCAD3}" name="PivotTable1" cacheId="0"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Nume" colHeaderCaption="Tip">
  <location ref="A1:E85" firstHeaderRow="1" firstDataRow="2" firstDataCol="1"/>
  <pivotFields count="28">
    <pivotField axis="axisRow" showAll="0">
      <items count="103">
        <item x="0"/>
        <item x="42"/>
        <item m="1" x="85"/>
        <item x="13"/>
        <item x="6"/>
        <item m="1" x="86"/>
        <item x="11"/>
        <item x="35"/>
        <item m="1" x="87"/>
        <item m="1" x="96"/>
        <item x="36"/>
        <item x="45"/>
        <item x="44"/>
        <item x="67"/>
        <item x="51"/>
        <item m="1" x="97"/>
        <item x="59"/>
        <item x="7"/>
        <item x="48"/>
        <item x="50"/>
        <item x="10"/>
        <item x="9"/>
        <item x="46"/>
        <item x="80"/>
        <item x="77"/>
        <item x="39"/>
        <item x="54"/>
        <item x="74"/>
        <item x="38"/>
        <item x="53"/>
        <item x="58"/>
        <item x="2"/>
        <item x="55"/>
        <item m="1" x="84"/>
        <item m="1" x="101"/>
        <item x="52"/>
        <item x="65"/>
        <item x="47"/>
        <item m="1" x="88"/>
        <item m="1" x="98"/>
        <item x="71"/>
        <item x="60"/>
        <item x="41"/>
        <item x="75"/>
        <item x="34"/>
        <item x="3"/>
        <item x="57"/>
        <item x="43"/>
        <item x="40"/>
        <item x="62"/>
        <item x="63"/>
        <item x="1"/>
        <item x="12"/>
        <item m="1" x="89"/>
        <item x="73"/>
        <item x="66"/>
        <item x="37"/>
        <item x="8"/>
        <item x="5"/>
        <item m="1" x="90"/>
        <item x="64"/>
        <item x="61"/>
        <item m="1" x="99"/>
        <item x="56"/>
        <item x="49"/>
        <item m="1" x="91"/>
        <item x="4"/>
        <item m="1" x="92"/>
        <item m="1" x="93"/>
        <item x="14"/>
        <item m="1" x="94"/>
        <item m="1" x="95"/>
        <item m="1" x="100"/>
        <item h="1" x="82"/>
        <item x="15"/>
        <item x="16"/>
        <item x="17"/>
        <item x="18"/>
        <item x="19"/>
        <item x="20"/>
        <item x="21"/>
        <item x="22"/>
        <item x="23"/>
        <item x="24"/>
        <item x="25"/>
        <item x="26"/>
        <item x="27"/>
        <item x="28"/>
        <item x="29"/>
        <item x="30"/>
        <item x="31"/>
        <item x="32"/>
        <item n="Illy Veronica" m="1" x="83"/>
        <item x="68"/>
        <item x="69"/>
        <item x="70"/>
        <item x="72"/>
        <item x="76"/>
        <item x="78"/>
        <item x="79"/>
        <item n="Illy Veronica2" x="33"/>
        <item x="81"/>
        <item t="default"/>
      </items>
    </pivotField>
    <pivotField showAll="0"/>
    <pivotField dataField="1" showAll="0"/>
    <pivotField showAll="0"/>
    <pivotField showAll="0"/>
    <pivotField showAll="0"/>
    <pivotField showAll="0"/>
    <pivotField showAll="0"/>
    <pivotField showAll="0"/>
    <pivotField showAll="0"/>
    <pivotField showAll="0"/>
    <pivotField showAll="0"/>
    <pivotField axis="axisCol" showAll="0">
      <items count="8">
        <item x="2"/>
        <item x="1"/>
        <item x="0"/>
        <item x="4"/>
        <item x="3"/>
        <item m="1" x="6"/>
        <item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3">
    <i>
      <x/>
    </i>
    <i>
      <x v="1"/>
    </i>
    <i>
      <x v="3"/>
    </i>
    <i>
      <x v="4"/>
    </i>
    <i>
      <x v="6"/>
    </i>
    <i>
      <x v="7"/>
    </i>
    <i>
      <x v="10"/>
    </i>
    <i>
      <x v="11"/>
    </i>
    <i>
      <x v="12"/>
    </i>
    <i>
      <x v="13"/>
    </i>
    <i>
      <x v="14"/>
    </i>
    <i>
      <x v="16"/>
    </i>
    <i>
      <x v="17"/>
    </i>
    <i>
      <x v="18"/>
    </i>
    <i>
      <x v="19"/>
    </i>
    <i>
      <x v="20"/>
    </i>
    <i>
      <x v="21"/>
    </i>
    <i>
      <x v="22"/>
    </i>
    <i>
      <x v="23"/>
    </i>
    <i>
      <x v="24"/>
    </i>
    <i>
      <x v="25"/>
    </i>
    <i>
      <x v="26"/>
    </i>
    <i>
      <x v="27"/>
    </i>
    <i>
      <x v="28"/>
    </i>
    <i>
      <x v="29"/>
    </i>
    <i>
      <x v="30"/>
    </i>
    <i>
      <x v="31"/>
    </i>
    <i>
      <x v="32"/>
    </i>
    <i>
      <x v="35"/>
    </i>
    <i>
      <x v="36"/>
    </i>
    <i>
      <x v="37"/>
    </i>
    <i>
      <x v="40"/>
    </i>
    <i>
      <x v="41"/>
    </i>
    <i>
      <x v="42"/>
    </i>
    <i>
      <x v="43"/>
    </i>
    <i>
      <x v="44"/>
    </i>
    <i>
      <x v="45"/>
    </i>
    <i>
      <x v="46"/>
    </i>
    <i>
      <x v="47"/>
    </i>
    <i>
      <x v="48"/>
    </i>
    <i>
      <x v="49"/>
    </i>
    <i>
      <x v="50"/>
    </i>
    <i>
      <x v="51"/>
    </i>
    <i>
      <x v="52"/>
    </i>
    <i>
      <x v="54"/>
    </i>
    <i>
      <x v="55"/>
    </i>
    <i>
      <x v="56"/>
    </i>
    <i>
      <x v="57"/>
    </i>
    <i>
      <x v="58"/>
    </i>
    <i>
      <x v="60"/>
    </i>
    <i>
      <x v="61"/>
    </i>
    <i>
      <x v="63"/>
    </i>
    <i>
      <x v="64"/>
    </i>
    <i>
      <x v="66"/>
    </i>
    <i>
      <x v="69"/>
    </i>
    <i>
      <x v="74"/>
    </i>
    <i>
      <x v="75"/>
    </i>
    <i>
      <x v="76"/>
    </i>
    <i>
      <x v="77"/>
    </i>
    <i>
      <x v="78"/>
    </i>
    <i>
      <x v="79"/>
    </i>
    <i>
      <x v="80"/>
    </i>
    <i>
      <x v="81"/>
    </i>
    <i>
      <x v="82"/>
    </i>
    <i>
      <x v="83"/>
    </i>
    <i>
      <x v="84"/>
    </i>
    <i>
      <x v="85"/>
    </i>
    <i>
      <x v="86"/>
    </i>
    <i>
      <x v="87"/>
    </i>
    <i>
      <x v="88"/>
    </i>
    <i>
      <x v="89"/>
    </i>
    <i>
      <x v="90"/>
    </i>
    <i>
      <x v="91"/>
    </i>
    <i>
      <x v="93"/>
    </i>
    <i>
      <x v="94"/>
    </i>
    <i>
      <x v="95"/>
    </i>
    <i>
      <x v="96"/>
    </i>
    <i>
      <x v="97"/>
    </i>
    <i>
      <x v="98"/>
    </i>
    <i>
      <x v="99"/>
    </i>
    <i>
      <x v="100"/>
    </i>
    <i>
      <x v="101"/>
    </i>
    <i t="grand">
      <x/>
    </i>
  </rowItems>
  <colFields count="1">
    <field x="12"/>
  </colFields>
  <colItems count="4">
    <i>
      <x/>
    </i>
    <i>
      <x v="1"/>
    </i>
    <i>
      <x v="2"/>
    </i>
    <i>
      <x v="4"/>
    </i>
  </colItems>
  <dataFields count="1">
    <dataField name="Count of Etapa" fld="2" subtotal="count" baseField="0" baseItem="0" numFmtId="171"/>
  </dataFields>
  <formats count="7">
    <format dxfId="11">
      <pivotArea outline="0" collapsedLevelsAreSubtotals="1" fieldPosition="0"/>
    </format>
    <format dxfId="10">
      <pivotArea dataOnly="0" labelOnly="1" fieldPosition="0">
        <references count="1">
          <reference field="12" count="4">
            <x v="0"/>
            <x v="1"/>
            <x v="2"/>
            <x v="4"/>
          </reference>
        </references>
      </pivotArea>
    </format>
    <format dxfId="9">
      <pivotArea field="0" grandCol="1" collapsedLevelsAreSubtotals="1" axis="axisRow" fieldPosition="0">
        <references count="1">
          <reference field="0" count="73">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reference>
        </references>
      </pivotArea>
    </format>
    <format dxfId="8">
      <pivotArea dataOnly="0" labelOnly="1" fieldPosition="0">
        <references count="1">
          <reference field="12" count="4">
            <x v="0"/>
            <x v="1"/>
            <x v="2"/>
            <x v="4"/>
          </reference>
        </references>
      </pivotArea>
    </format>
    <format dxfId="7">
      <pivotArea field="12" type="button" dataOnly="0" labelOnly="1" outline="0" axis="axisCol" fieldPosition="0"/>
    </format>
    <format dxfId="6">
      <pivotArea type="topRight" dataOnly="0" labelOnly="1" outline="0" offset="A1:C1" fieldPosition="0"/>
    </format>
    <format dxfId="5">
      <pivotArea dataOnly="0" labelOnly="1" fieldPosition="0">
        <references count="1">
          <reference field="12" count="4">
            <x v="0"/>
            <x v="1"/>
            <x v="2"/>
            <x v="4"/>
          </reference>
        </references>
      </pivotArea>
    </format>
  </formats>
  <conditionalFormats count="1">
    <conditionalFormat priority="1">
      <pivotAreas count="1">
        <pivotArea type="data" collapsedLevelsAreSubtotals="1" fieldPosition="0">
          <references count="2">
            <reference field="4294967294" count="1" selected="0">
              <x v="0"/>
            </reference>
            <reference field="0" count="82">
              <x v="0"/>
              <x v="1"/>
              <x v="3"/>
              <x v="4"/>
              <x v="6"/>
              <x v="7"/>
              <x v="10"/>
              <x v="11"/>
              <x v="12"/>
              <x v="13"/>
              <x v="14"/>
              <x v="16"/>
              <x v="17"/>
              <x v="18"/>
              <x v="19"/>
              <x v="20"/>
              <x v="21"/>
              <x v="22"/>
              <x v="23"/>
              <x v="24"/>
              <x v="25"/>
              <x v="26"/>
              <x v="27"/>
              <x v="28"/>
              <x v="29"/>
              <x v="30"/>
              <x v="31"/>
              <x v="32"/>
              <x v="35"/>
              <x v="36"/>
              <x v="37"/>
              <x v="40"/>
              <x v="41"/>
              <x v="42"/>
              <x v="43"/>
              <x v="44"/>
              <x v="45"/>
              <x v="46"/>
              <x v="47"/>
              <x v="48"/>
              <x v="49"/>
              <x v="50"/>
              <x v="51"/>
              <x v="52"/>
              <x v="54"/>
              <x v="55"/>
              <x v="56"/>
              <x v="57"/>
              <x v="58"/>
              <x v="60"/>
              <x v="61"/>
              <x v="63"/>
              <x v="64"/>
              <x v="66"/>
              <x v="69"/>
              <x v="74"/>
              <x v="75"/>
              <x v="76"/>
              <x v="77"/>
              <x v="78"/>
              <x v="79"/>
              <x v="80"/>
              <x v="81"/>
              <x v="82"/>
              <x v="83"/>
              <x v="84"/>
              <x v="85"/>
              <x v="86"/>
              <x v="87"/>
              <x v="88"/>
              <x v="89"/>
              <x v="90"/>
              <x v="91"/>
              <x v="93"/>
              <x v="94"/>
              <x v="95"/>
              <x v="96"/>
              <x v="97"/>
              <x v="98"/>
              <x v="99"/>
              <x v="100"/>
              <x v="101"/>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3549AB-AF01-43C2-8C82-785B6D51AF21}" name="PivotTable1" cacheId="0"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Competitie" colHeaderCaption="Tip">
  <location ref="A1:B61" firstHeaderRow="1" firstDataRow="1" firstDataCol="1"/>
  <pivotFields count="28">
    <pivotField showAll="0"/>
    <pivotField showAll="0"/>
    <pivotField dataField="1" showAll="0"/>
    <pivotField showAll="0"/>
    <pivotField showAll="0"/>
    <pivotField showAll="0"/>
    <pivotField showAll="0"/>
    <pivotField showAll="0"/>
    <pivotField showAll="0"/>
    <pivotField showAll="0"/>
    <pivotField showAll="0"/>
    <pivotField showAll="0"/>
    <pivotField showAll="0">
      <items count="8">
        <item x="2"/>
        <item x="1"/>
        <item x="0"/>
        <item x="4"/>
        <item x="3"/>
        <item m="1" x="6"/>
        <item m="1" x="5"/>
        <item t="default"/>
      </items>
    </pivotField>
    <pivotField showAll="0"/>
    <pivotField showAll="0"/>
    <pivotField showAll="0"/>
    <pivotField showAll="0"/>
    <pivotField showAll="0"/>
    <pivotField showAll="0"/>
    <pivotField showAll="0"/>
    <pivotField showAll="0"/>
    <pivotField showAll="0"/>
    <pivotField axis="axisRow" showAll="0" sortType="descending">
      <items count="63">
        <item x="16"/>
        <item x="2"/>
        <item x="34"/>
        <item x="17"/>
        <item x="13"/>
        <item x="21"/>
        <item x="8"/>
        <item x="27"/>
        <item x="30"/>
        <item x="6"/>
        <item m="1" x="61"/>
        <item x="14"/>
        <item x="5"/>
        <item x="10"/>
        <item x="29"/>
        <item x="26"/>
        <item x="28"/>
        <item x="3"/>
        <item x="22"/>
        <item x="20"/>
        <item x="32"/>
        <item x="15"/>
        <item x="7"/>
        <item x="12"/>
        <item x="9"/>
        <item x="11"/>
        <item x="0"/>
        <item x="4"/>
        <item x="19"/>
        <item x="18"/>
        <item x="33"/>
        <item x="31"/>
        <item x="23"/>
        <item x="25"/>
        <item x="24"/>
        <item x="36"/>
        <item x="35"/>
        <item h="1" x="1"/>
        <item x="37"/>
        <item x="38"/>
        <item x="39"/>
        <item x="40"/>
        <item x="41"/>
        <item x="42"/>
        <item x="43"/>
        <item m="1" x="60"/>
        <item x="45"/>
        <item x="46"/>
        <item x="44"/>
        <item x="47"/>
        <item x="48"/>
        <item x="49"/>
        <item x="50"/>
        <item x="51"/>
        <item x="52"/>
        <item x="53"/>
        <item x="54"/>
        <item x="55"/>
        <item x="56"/>
        <item x="57"/>
        <item x="58"/>
        <item x="5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s>
  <rowFields count="1">
    <field x="22"/>
  </rowFields>
  <rowItems count="60">
    <i>
      <x v="7"/>
    </i>
    <i>
      <x v="2"/>
    </i>
    <i>
      <x v="52"/>
    </i>
    <i>
      <x v="54"/>
    </i>
    <i>
      <x v="46"/>
    </i>
    <i>
      <x v="9"/>
    </i>
    <i>
      <x v="6"/>
    </i>
    <i>
      <x v="24"/>
    </i>
    <i>
      <x v="48"/>
    </i>
    <i>
      <x v="29"/>
    </i>
    <i>
      <x v="1"/>
    </i>
    <i>
      <x v="13"/>
    </i>
    <i>
      <x v="17"/>
    </i>
    <i>
      <x v="28"/>
    </i>
    <i>
      <x v="22"/>
    </i>
    <i>
      <x v="11"/>
    </i>
    <i>
      <x v="18"/>
    </i>
    <i>
      <x v="40"/>
    </i>
    <i>
      <x v="4"/>
    </i>
    <i>
      <x v="42"/>
    </i>
    <i>
      <x v="56"/>
    </i>
    <i>
      <x v="20"/>
    </i>
    <i>
      <x v="33"/>
    </i>
    <i>
      <x v="23"/>
    </i>
    <i>
      <x v="41"/>
    </i>
    <i>
      <x v="5"/>
    </i>
    <i>
      <x v="47"/>
    </i>
    <i>
      <x v="25"/>
    </i>
    <i>
      <x v="55"/>
    </i>
    <i>
      <x v="27"/>
    </i>
    <i>
      <x v="31"/>
    </i>
    <i>
      <x v="59"/>
    </i>
    <i>
      <x v="50"/>
    </i>
    <i>
      <x v="14"/>
    </i>
    <i>
      <x/>
    </i>
    <i>
      <x v="60"/>
    </i>
    <i>
      <x v="3"/>
    </i>
    <i>
      <x v="35"/>
    </i>
    <i>
      <x v="8"/>
    </i>
    <i>
      <x v="58"/>
    </i>
    <i>
      <x v="32"/>
    </i>
    <i>
      <x v="12"/>
    </i>
    <i>
      <x v="61"/>
    </i>
    <i>
      <x v="39"/>
    </i>
    <i>
      <x v="49"/>
    </i>
    <i>
      <x v="26"/>
    </i>
    <i>
      <x v="51"/>
    </i>
    <i>
      <x v="19"/>
    </i>
    <i>
      <x v="53"/>
    </i>
    <i>
      <x v="15"/>
    </i>
    <i>
      <x v="21"/>
    </i>
    <i>
      <x v="43"/>
    </i>
    <i>
      <x v="57"/>
    </i>
    <i>
      <x v="44"/>
    </i>
    <i>
      <x v="16"/>
    </i>
    <i>
      <x v="36"/>
    </i>
    <i>
      <x v="38"/>
    </i>
    <i>
      <x v="34"/>
    </i>
    <i>
      <x v="30"/>
    </i>
    <i t="grand">
      <x/>
    </i>
  </rowItems>
  <colItems count="1">
    <i/>
  </colItems>
  <dataFields count="1">
    <dataField name="Participanti" fld="2" subtotal="count" baseField="0" baseItem="0" numFmtId="171"/>
  </dataFields>
  <formats count="3">
    <format dxfId="4">
      <pivotArea outline="0" collapsedLevelsAreSubtotals="1" fieldPosition="0"/>
    </format>
    <format dxfId="3">
      <pivotArea field="12" type="button" dataOnly="0" labelOnly="1" outline="0"/>
    </format>
    <format dxfId="2">
      <pivotArea type="topRight" dataOnly="0" labelOnly="1" outline="0" offset="A1:C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facebook.com/groups/657276174438565/permalink/251650377184912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3"/>
  <sheetViews>
    <sheetView workbookViewId="0">
      <selection activeCell="C24" sqref="C24"/>
    </sheetView>
  </sheetViews>
  <sheetFormatPr defaultColWidth="8.85546875" defaultRowHeight="15" x14ac:dyDescent="0.25"/>
  <cols>
    <col min="1" max="1" width="10.28515625" style="83" bestFit="1" customWidth="1"/>
    <col min="2" max="2" width="14.7109375" style="83" bestFit="1" customWidth="1"/>
    <col min="3" max="3" width="21.28515625" style="83" bestFit="1" customWidth="1"/>
    <col min="4" max="4" width="19.5703125" style="83" bestFit="1" customWidth="1"/>
    <col min="5" max="5" width="22.85546875" style="83" bestFit="1" customWidth="1"/>
    <col min="6" max="6" width="8.85546875" style="83"/>
    <col min="7" max="7" width="22.85546875" style="83" hidden="1" customWidth="1"/>
    <col min="8" max="9" width="0" style="83" hidden="1" customWidth="1"/>
    <col min="10" max="16384" width="8.85546875" style="83"/>
  </cols>
  <sheetData>
    <row r="1" spans="1:8" x14ac:dyDescent="0.25">
      <c r="C1" s="83">
        <v>1</v>
      </c>
      <c r="D1" s="83">
        <v>2</v>
      </c>
      <c r="E1" s="83">
        <v>3</v>
      </c>
      <c r="G1" s="84" t="s">
        <v>0</v>
      </c>
      <c r="H1" s="84" t="s">
        <v>1</v>
      </c>
    </row>
    <row r="2" spans="1:8" x14ac:dyDescent="0.25">
      <c r="A2" s="84" t="s">
        <v>2</v>
      </c>
      <c r="B2" s="85" t="s">
        <v>3</v>
      </c>
      <c r="C2" s="84" t="s">
        <v>4</v>
      </c>
      <c r="D2" s="83" t="s">
        <v>5</v>
      </c>
      <c r="E2" s="83" t="s">
        <v>6</v>
      </c>
      <c r="G2" s="83" t="s">
        <v>7</v>
      </c>
      <c r="H2" s="83">
        <v>16</v>
      </c>
    </row>
    <row r="3" spans="1:8" x14ac:dyDescent="0.25">
      <c r="A3" s="84" t="s">
        <v>8</v>
      </c>
      <c r="B3" s="83" t="s">
        <v>9</v>
      </c>
      <c r="C3" s="84" t="s">
        <v>10</v>
      </c>
      <c r="D3" s="83" t="s">
        <v>11</v>
      </c>
      <c r="E3" s="83" t="s">
        <v>12</v>
      </c>
      <c r="G3" s="83" t="s">
        <v>13</v>
      </c>
      <c r="H3" s="83">
        <v>12</v>
      </c>
    </row>
    <row r="4" spans="1:8" x14ac:dyDescent="0.25">
      <c r="A4" s="84" t="s">
        <v>14</v>
      </c>
      <c r="B4" s="83" t="s">
        <v>15</v>
      </c>
      <c r="C4" s="84" t="s">
        <v>12</v>
      </c>
      <c r="D4" s="83" t="s">
        <v>16</v>
      </c>
      <c r="G4" s="83" t="s">
        <v>17</v>
      </c>
      <c r="H4" s="83">
        <v>12</v>
      </c>
    </row>
    <row r="5" spans="1:8" x14ac:dyDescent="0.25">
      <c r="A5" s="84" t="s">
        <v>18</v>
      </c>
      <c r="B5" s="83" t="s">
        <v>19</v>
      </c>
      <c r="C5" s="84" t="s">
        <v>20</v>
      </c>
      <c r="D5" s="83" t="s">
        <v>21</v>
      </c>
      <c r="E5" s="83" t="s">
        <v>22</v>
      </c>
      <c r="G5" s="83" t="s">
        <v>23</v>
      </c>
      <c r="H5" s="83">
        <v>8</v>
      </c>
    </row>
    <row r="6" spans="1:8" x14ac:dyDescent="0.25">
      <c r="A6" s="84" t="s">
        <v>24</v>
      </c>
      <c r="B6" s="83" t="s">
        <v>25</v>
      </c>
      <c r="C6" s="84" t="s">
        <v>23</v>
      </c>
      <c r="D6" s="83" t="s">
        <v>26</v>
      </c>
      <c r="E6" s="83" t="s">
        <v>22</v>
      </c>
      <c r="G6" s="83" t="s">
        <v>10</v>
      </c>
      <c r="H6" s="83">
        <v>4</v>
      </c>
    </row>
    <row r="7" spans="1:8" ht="14.25" customHeight="1" x14ac:dyDescent="0.25">
      <c r="A7" s="84" t="s">
        <v>27</v>
      </c>
      <c r="B7" s="83" t="s">
        <v>28</v>
      </c>
      <c r="C7" s="84" t="s">
        <v>7</v>
      </c>
      <c r="D7" s="83" t="s">
        <v>5</v>
      </c>
      <c r="E7" s="83" t="s">
        <v>13</v>
      </c>
      <c r="G7" s="83" t="s">
        <v>12</v>
      </c>
      <c r="H7" s="83">
        <v>4</v>
      </c>
    </row>
    <row r="8" spans="1:8" ht="14.25" customHeight="1" x14ac:dyDescent="0.25">
      <c r="A8" s="84" t="s">
        <v>29</v>
      </c>
      <c r="B8" s="83" t="s">
        <v>30</v>
      </c>
      <c r="C8" s="84" t="s">
        <v>7</v>
      </c>
      <c r="D8" s="83" t="s">
        <v>13</v>
      </c>
      <c r="E8" s="83" t="s">
        <v>31</v>
      </c>
      <c r="G8" s="83" t="s">
        <v>5</v>
      </c>
      <c r="H8" s="83">
        <v>4</v>
      </c>
    </row>
    <row r="9" spans="1:8" ht="14.25" customHeight="1" x14ac:dyDescent="0.25">
      <c r="A9" s="84" t="s">
        <v>32</v>
      </c>
      <c r="B9" s="83" t="s">
        <v>33</v>
      </c>
      <c r="C9" s="84" t="s">
        <v>13</v>
      </c>
      <c r="D9" s="83" t="s">
        <v>23</v>
      </c>
      <c r="E9" s="83" t="s">
        <v>7</v>
      </c>
      <c r="G9" s="83" t="s">
        <v>34</v>
      </c>
      <c r="H9" s="83">
        <v>4</v>
      </c>
    </row>
    <row r="10" spans="1:8" ht="14.25" customHeight="1" x14ac:dyDescent="0.25">
      <c r="A10" s="84" t="s">
        <v>35</v>
      </c>
      <c r="B10" s="83" t="s">
        <v>36</v>
      </c>
      <c r="C10" s="84" t="s">
        <v>23</v>
      </c>
      <c r="D10" s="83" t="s">
        <v>13</v>
      </c>
      <c r="E10" s="83" t="s">
        <v>10</v>
      </c>
      <c r="G10" s="83" t="s">
        <v>20</v>
      </c>
      <c r="H10" s="83">
        <v>3</v>
      </c>
    </row>
    <row r="11" spans="1:8" ht="14.25" customHeight="1" x14ac:dyDescent="0.25">
      <c r="A11" s="84" t="s">
        <v>37</v>
      </c>
      <c r="B11" s="83" t="s">
        <v>38</v>
      </c>
      <c r="C11" s="84" t="s">
        <v>39</v>
      </c>
      <c r="D11" s="83" t="s">
        <v>13</v>
      </c>
      <c r="E11" s="83" t="s">
        <v>7</v>
      </c>
      <c r="G11" s="83" t="s">
        <v>4</v>
      </c>
      <c r="H11" s="83">
        <v>3</v>
      </c>
    </row>
    <row r="12" spans="1:8" ht="14.25" customHeight="1" x14ac:dyDescent="0.25">
      <c r="A12" s="84" t="s">
        <v>40</v>
      </c>
      <c r="B12" s="83" t="s">
        <v>41</v>
      </c>
      <c r="C12" s="84" t="s">
        <v>7</v>
      </c>
      <c r="D12" s="83" t="s">
        <v>34</v>
      </c>
      <c r="E12" s="83" t="s">
        <v>42</v>
      </c>
      <c r="G12" s="83" t="s">
        <v>39</v>
      </c>
      <c r="H12" s="83">
        <v>3</v>
      </c>
    </row>
    <row r="13" spans="1:8" ht="14.25" customHeight="1" x14ac:dyDescent="0.25">
      <c r="A13" s="84" t="s">
        <v>43</v>
      </c>
      <c r="B13" s="83" t="s">
        <v>44</v>
      </c>
      <c r="C13" s="84" t="s">
        <v>7</v>
      </c>
      <c r="D13" s="83" t="s">
        <v>13</v>
      </c>
      <c r="E13" s="83" t="s">
        <v>45</v>
      </c>
      <c r="G13" s="83" t="s">
        <v>45</v>
      </c>
      <c r="H13" s="83">
        <v>3</v>
      </c>
    </row>
    <row r="14" spans="1:8" ht="14.25" customHeight="1" x14ac:dyDescent="0.25">
      <c r="A14" s="84" t="s">
        <v>46</v>
      </c>
      <c r="B14" s="83" t="s">
        <v>47</v>
      </c>
      <c r="C14" s="84" t="s">
        <v>17</v>
      </c>
      <c r="D14" s="83" t="s">
        <v>48</v>
      </c>
      <c r="E14" s="83" t="s">
        <v>13</v>
      </c>
      <c r="G14" s="83" t="s">
        <v>22</v>
      </c>
      <c r="H14" s="83">
        <v>2</v>
      </c>
    </row>
    <row r="15" spans="1:8" ht="14.25" customHeight="1" x14ac:dyDescent="0.25">
      <c r="A15" s="84" t="s">
        <v>49</v>
      </c>
      <c r="B15" s="83" t="s">
        <v>50</v>
      </c>
      <c r="C15" s="84" t="s">
        <v>17</v>
      </c>
      <c r="D15" s="83" t="s">
        <v>45</v>
      </c>
      <c r="E15" s="83" t="s">
        <v>13</v>
      </c>
      <c r="G15" s="83" t="s">
        <v>21</v>
      </c>
      <c r="H15" s="83">
        <v>2</v>
      </c>
    </row>
    <row r="16" spans="1:8" ht="14.25" customHeight="1" x14ac:dyDescent="0.25">
      <c r="A16" s="84" t="s">
        <v>51</v>
      </c>
      <c r="B16" s="83" t="s">
        <v>52</v>
      </c>
      <c r="C16" s="84" t="s">
        <v>17</v>
      </c>
      <c r="D16" s="83" t="s">
        <v>53</v>
      </c>
      <c r="E16" s="83" t="s">
        <v>34</v>
      </c>
      <c r="G16" s="83" t="s">
        <v>26</v>
      </c>
      <c r="H16" s="83">
        <v>2</v>
      </c>
    </row>
    <row r="17" spans="1:8" ht="14.25" customHeight="1" x14ac:dyDescent="0.25">
      <c r="A17" s="84" t="s">
        <v>54</v>
      </c>
      <c r="B17" s="83" t="s">
        <v>55</v>
      </c>
      <c r="C17" s="84" t="s">
        <v>17</v>
      </c>
      <c r="D17" s="83" t="s">
        <v>7</v>
      </c>
      <c r="E17" s="83" t="s">
        <v>34</v>
      </c>
      <c r="G17" s="83" t="s">
        <v>11</v>
      </c>
      <c r="H17" s="83">
        <v>2</v>
      </c>
    </row>
    <row r="18" spans="1:8" ht="14.25" customHeight="1" x14ac:dyDescent="0.25">
      <c r="A18" s="84" t="s">
        <v>56</v>
      </c>
      <c r="B18" s="83" t="s">
        <v>57</v>
      </c>
      <c r="C18" s="84" t="s">
        <v>39</v>
      </c>
      <c r="D18" s="83" t="s">
        <v>58</v>
      </c>
      <c r="E18" s="83" t="s">
        <v>59</v>
      </c>
      <c r="G18" s="83" t="s">
        <v>16</v>
      </c>
      <c r="H18" s="83">
        <v>2</v>
      </c>
    </row>
    <row r="19" spans="1:8" ht="14.25" customHeight="1" x14ac:dyDescent="0.25">
      <c r="A19" s="84" t="s">
        <v>60</v>
      </c>
      <c r="B19" s="83" t="s">
        <v>61</v>
      </c>
      <c r="C19" s="84" t="s">
        <v>62</v>
      </c>
      <c r="D19" s="83" t="s">
        <v>58</v>
      </c>
      <c r="E19" s="83" t="s">
        <v>39</v>
      </c>
      <c r="G19" s="83" t="s">
        <v>48</v>
      </c>
      <c r="H19" s="83">
        <v>2</v>
      </c>
    </row>
    <row r="20" spans="1:8" x14ac:dyDescent="0.25">
      <c r="A20" s="84" t="s">
        <v>63</v>
      </c>
      <c r="B20" s="83" t="s">
        <v>64</v>
      </c>
      <c r="C20" s="84" t="s">
        <v>58</v>
      </c>
      <c r="D20" s="83" t="s">
        <v>7</v>
      </c>
      <c r="E20" s="83" t="s">
        <v>39</v>
      </c>
      <c r="G20" s="83" t="s">
        <v>53</v>
      </c>
      <c r="H20" s="83">
        <v>2</v>
      </c>
    </row>
    <row r="21" spans="1:8" x14ac:dyDescent="0.25">
      <c r="A21" s="84" t="s">
        <v>419</v>
      </c>
      <c r="B21" s="83" t="s">
        <v>420</v>
      </c>
      <c r="C21" s="84" t="s">
        <v>58</v>
      </c>
      <c r="D21" s="83" t="s">
        <v>39</v>
      </c>
      <c r="E21" s="83" t="s">
        <v>7</v>
      </c>
      <c r="G21" s="83" t="s">
        <v>31</v>
      </c>
      <c r="H21" s="83">
        <v>1</v>
      </c>
    </row>
    <row r="22" spans="1:8" x14ac:dyDescent="0.25">
      <c r="A22" s="84" t="s">
        <v>421</v>
      </c>
      <c r="B22" s="83" t="s">
        <v>463</v>
      </c>
      <c r="C22" s="84" t="s">
        <v>258</v>
      </c>
      <c r="D22" s="83" t="s">
        <v>171</v>
      </c>
      <c r="E22" s="83" t="s">
        <v>417</v>
      </c>
      <c r="G22" s="83" t="s">
        <v>6</v>
      </c>
      <c r="H22" s="83">
        <v>1</v>
      </c>
    </row>
    <row r="23" spans="1:8" x14ac:dyDescent="0.25">
      <c r="A23" s="84" t="s">
        <v>556</v>
      </c>
      <c r="B23" s="83" t="s">
        <v>557</v>
      </c>
      <c r="C23" s="84" t="s">
        <v>39</v>
      </c>
      <c r="D23" s="83" t="s">
        <v>258</v>
      </c>
      <c r="E23" s="83" t="s">
        <v>171</v>
      </c>
      <c r="G23" s="83" t="s">
        <v>42</v>
      </c>
      <c r="H23" s="83">
        <v>1</v>
      </c>
    </row>
  </sheetData>
  <sortState xmlns:xlrd2="http://schemas.microsoft.com/office/spreadsheetml/2017/richdata2" ref="G2:H23">
    <sortCondition descending="1" ref="H2:H23"/>
  </sortState>
  <phoneticPr fontId="19"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U85"/>
  <sheetViews>
    <sheetView zoomScaleNormal="100" workbookViewId="0">
      <pane ySplit="1" topLeftCell="A2" activePane="bottomLeft" state="frozen"/>
      <selection activeCell="A31" sqref="A31"/>
      <selection pane="bottomLeft" activeCell="H12" sqref="H12"/>
    </sheetView>
  </sheetViews>
  <sheetFormatPr defaultColWidth="9.140625" defaultRowHeight="12" x14ac:dyDescent="0.2"/>
  <cols>
    <col min="1" max="1" width="7.7109375" style="66" bestFit="1" customWidth="1"/>
    <col min="2" max="2" width="20.42578125" style="21" bestFit="1" customWidth="1"/>
    <col min="3" max="3" width="7.7109375" style="22" customWidth="1"/>
    <col min="4" max="4" width="7.5703125" style="22" customWidth="1"/>
    <col min="5" max="6" width="7.7109375" style="22" customWidth="1"/>
    <col min="7" max="7" width="8.42578125" style="22" customWidth="1"/>
    <col min="8" max="8" width="7.7109375" style="22" customWidth="1"/>
    <col min="9" max="9" width="8.42578125" style="22" customWidth="1"/>
    <col min="10" max="11" width="7.7109375" style="22" customWidth="1"/>
    <col min="12" max="13" width="10.28515625" style="22" customWidth="1"/>
    <col min="14" max="14" width="7.7109375" style="22" customWidth="1"/>
    <col min="15" max="16" width="10.28515625" style="22" customWidth="1"/>
    <col min="17" max="17" width="7.7109375" style="22" customWidth="1"/>
    <col min="18" max="18" width="10.28515625" style="22" bestFit="1" customWidth="1"/>
    <col min="19" max="19" width="13.42578125" style="22" bestFit="1" customWidth="1"/>
    <col min="20" max="20" width="6.42578125" style="1" bestFit="1" customWidth="1"/>
    <col min="21" max="21" width="12" style="1" bestFit="1" customWidth="1"/>
    <col min="22" max="16384" width="9.140625" style="1"/>
  </cols>
  <sheetData>
    <row r="1" spans="1:21" ht="12.75" x14ac:dyDescent="0.2">
      <c r="A1" s="64" t="s">
        <v>396</v>
      </c>
      <c r="B1" s="25" t="s">
        <v>157</v>
      </c>
      <c r="C1" s="30">
        <v>1</v>
      </c>
      <c r="D1" s="30">
        <v>2</v>
      </c>
      <c r="E1" s="30">
        <v>3</v>
      </c>
      <c r="F1" s="30">
        <v>4</v>
      </c>
      <c r="G1" s="30">
        <v>5</v>
      </c>
      <c r="H1" s="30">
        <v>6</v>
      </c>
      <c r="I1" s="30">
        <v>7</v>
      </c>
      <c r="J1" s="30">
        <v>8</v>
      </c>
      <c r="K1" s="30">
        <v>9</v>
      </c>
      <c r="L1" s="30">
        <v>10</v>
      </c>
      <c r="M1" s="30">
        <v>11</v>
      </c>
      <c r="N1" s="30">
        <v>12</v>
      </c>
      <c r="O1" s="30">
        <v>13</v>
      </c>
      <c r="P1" s="30">
        <v>14</v>
      </c>
      <c r="Q1" s="30">
        <v>15</v>
      </c>
      <c r="R1" s="26" t="s">
        <v>397</v>
      </c>
      <c r="S1" s="26" t="s">
        <v>65</v>
      </c>
      <c r="T1" s="29" t="s">
        <v>398</v>
      </c>
      <c r="U1" s="29" t="s">
        <v>402</v>
      </c>
    </row>
    <row r="2" spans="1:21" ht="12.75" x14ac:dyDescent="0.2">
      <c r="A2" s="65">
        <v>1</v>
      </c>
      <c r="B2" s="27" t="s">
        <v>7</v>
      </c>
      <c r="C2" s="58">
        <f>SUMIFS(Data!$H:$H,Data!$A:$A,Cataratorii!$B2,Data!$C:$C,Cataratorii!C$1)</f>
        <v>166</v>
      </c>
      <c r="D2" s="58">
        <f>SUMIFS(Data!$H:$H,Data!$A:$A,Cataratorii!$B2,Data!$C:$C,Cataratorii!D$1)</f>
        <v>444</v>
      </c>
      <c r="E2" s="58">
        <f>SUMIFS(Data!$H:$H,Data!$A:$A,Cataratorii!$B2,Data!$C:$C,Cataratorii!E$1)</f>
        <v>3223</v>
      </c>
      <c r="F2" s="58">
        <f>SUMIFS(Data!$H:$H,Data!$A:$A,Cataratorii!$B2,Data!$C:$C,Cataratorii!F$1)</f>
        <v>3735</v>
      </c>
      <c r="G2" s="58">
        <f>SUMIFS(Data!$H:$H,Data!$A:$A,Cataratorii!$B2,Data!$C:$C,Cataratorii!G$1)</f>
        <v>1031</v>
      </c>
      <c r="H2" s="58">
        <f>SUMIFS(Data!$H:$H,Data!$A:$A,Cataratorii!$B2,Data!$C:$C,Cataratorii!H$1)</f>
        <v>1448</v>
      </c>
      <c r="I2" s="58">
        <f>SUMIFS(Data!$H:$H,Data!$A:$A,Cataratorii!$B2,Data!$C:$C,Cataratorii!I$1)</f>
        <v>2256</v>
      </c>
      <c r="J2" s="58">
        <f>SUMIFS(Data!$H:$H,Data!$A:$A,Cataratorii!$B2,Data!$C:$C,Cataratorii!J$1)</f>
        <v>189</v>
      </c>
      <c r="K2" s="58">
        <f>SUMIFS(Data!$H:$H,Data!$A:$A,Cataratorii!$B2,Data!$C:$C,Cataratorii!K$1)</f>
        <v>1966</v>
      </c>
      <c r="L2" s="58">
        <f>SUMIFS(Data!$H:$H,Data!$A:$A,Cataratorii!$B2,Data!$C:$C,Cataratorii!L$1)</f>
        <v>2402</v>
      </c>
      <c r="M2" s="58">
        <f>SUMIFS(Data!$H:$H,Data!$A:$A,Cataratorii!$B2,Data!$C:$C,Cataratorii!M$1)</f>
        <v>2412</v>
      </c>
      <c r="N2" s="58">
        <f>SUMIFS(Data!$H:$H,Data!$A:$A,Cataratorii!$B2,Data!$C:$C,Cataratorii!N$1)</f>
        <v>0</v>
      </c>
      <c r="O2" s="58">
        <f>SUMIFS(Data!$H:$H,Data!$A:$A,Cataratorii!$B2,Data!$C:$C,Cataratorii!O$1)</f>
        <v>2260</v>
      </c>
      <c r="P2" s="58">
        <f>SUMIFS(Data!$H:$H,Data!$A:$A,Cataratorii!$B2,Data!$C:$C,Cataratorii!P$1)</f>
        <v>397</v>
      </c>
      <c r="Q2" s="58">
        <f>SUMIFS(Data!$H:$H,Data!$A:$A,Cataratorii!$B2,Data!$C:$C,Cataratorii!Q$1)</f>
        <v>2526</v>
      </c>
      <c r="R2" s="123">
        <f>SUM(C2:Q2)</f>
        <v>24455</v>
      </c>
      <c r="S2" s="28">
        <f>SUMIFS(Data!D:D,Data!A:A,Cataratorii!B2)</f>
        <v>489.22</v>
      </c>
      <c r="T2" s="1" t="str">
        <f>IF(VLOOKUP(B2,Participanti!A:D,4,0)=0," ","New")</f>
        <v xml:space="preserve"> </v>
      </c>
      <c r="U2" s="100">
        <f>R2/S2/1000</f>
        <v>4.998773557908507E-2</v>
      </c>
    </row>
    <row r="3" spans="1:21" ht="12.75" x14ac:dyDescent="0.2">
      <c r="A3" s="65">
        <v>2</v>
      </c>
      <c r="B3" s="27" t="s">
        <v>373</v>
      </c>
      <c r="C3" s="58">
        <f>SUMIFS(Data!$H:$H,Data!$A:$A,Cataratorii!$B3,Data!$C:$C,Cataratorii!C$1)</f>
        <v>16</v>
      </c>
      <c r="D3" s="58">
        <f>SUMIFS(Data!$H:$H,Data!$A:$A,Cataratorii!$B3,Data!$C:$C,Cataratorii!D$1)</f>
        <v>1506</v>
      </c>
      <c r="E3" s="58">
        <f>SUMIFS(Data!$H:$H,Data!$A:$A,Cataratorii!$B3,Data!$C:$C,Cataratorii!E$1)</f>
        <v>2381</v>
      </c>
      <c r="F3" s="58">
        <f>SUMIFS(Data!$H:$H,Data!$A:$A,Cataratorii!$B3,Data!$C:$C,Cataratorii!F$1)</f>
        <v>1060</v>
      </c>
      <c r="G3" s="58">
        <f>SUMIFS(Data!$H:$H,Data!$A:$A,Cataratorii!$B3,Data!$C:$C,Cataratorii!G$1)</f>
        <v>680</v>
      </c>
      <c r="H3" s="58">
        <f>SUMIFS(Data!$H:$H,Data!$A:$A,Cataratorii!$B3,Data!$C:$C,Cataratorii!H$1)</f>
        <v>14</v>
      </c>
      <c r="I3" s="58">
        <f>SUMIFS(Data!$H:$H,Data!$A:$A,Cataratorii!$B3,Data!$C:$C,Cataratorii!I$1)</f>
        <v>843</v>
      </c>
      <c r="J3" s="58">
        <f>SUMIFS(Data!$H:$H,Data!$A:$A,Cataratorii!$B3,Data!$C:$C,Cataratorii!J$1)</f>
        <v>1609</v>
      </c>
      <c r="K3" s="58">
        <f>SUMIFS(Data!$H:$H,Data!$A:$A,Cataratorii!$B3,Data!$C:$C,Cataratorii!K$1)</f>
        <v>533</v>
      </c>
      <c r="L3" s="58">
        <f>SUMIFS(Data!$H:$H,Data!$A:$A,Cataratorii!$B3,Data!$C:$C,Cataratorii!L$1)</f>
        <v>42</v>
      </c>
      <c r="M3" s="58">
        <f>SUMIFS(Data!$H:$H,Data!$A:$A,Cataratorii!$B3,Data!$C:$C,Cataratorii!M$1)</f>
        <v>1271</v>
      </c>
      <c r="N3" s="58">
        <f>SUMIFS(Data!$H:$H,Data!$A:$A,Cataratorii!$B3,Data!$C:$C,Cataratorii!N$1)</f>
        <v>66</v>
      </c>
      <c r="O3" s="58">
        <f>SUMIFS(Data!$H:$H,Data!$A:$A,Cataratorii!$B3,Data!$C:$C,Cataratorii!O$1)</f>
        <v>2145</v>
      </c>
      <c r="P3" s="58">
        <f>SUMIFS(Data!$H:$H,Data!$A:$A,Cataratorii!$B3,Data!$C:$C,Cataratorii!P$1)</f>
        <v>63</v>
      </c>
      <c r="Q3" s="58">
        <f>SUMIFS(Data!$H:$H,Data!$A:$A,Cataratorii!$B3,Data!$C:$C,Cataratorii!Q$1)</f>
        <v>12</v>
      </c>
      <c r="R3" s="123">
        <f t="shared" ref="R3:R66" si="0">SUM(C3:Q3)</f>
        <v>12241</v>
      </c>
      <c r="S3" s="28">
        <f>SUMIFS(Data!D:D,Data!A:A,Cataratorii!B3)</f>
        <v>292.52999999999997</v>
      </c>
      <c r="T3" s="1" t="str">
        <f>IF(VLOOKUP(B3,Participanti!A:D,4,0)=0," ","New")</f>
        <v xml:space="preserve"> </v>
      </c>
      <c r="U3" s="100">
        <f t="shared" ref="U3:U66" si="1">R3/S3/1000</f>
        <v>4.1845280825898203E-2</v>
      </c>
    </row>
    <row r="4" spans="1:21" ht="12.75" x14ac:dyDescent="0.2">
      <c r="A4" s="65">
        <v>3</v>
      </c>
      <c r="B4" s="27" t="s">
        <v>293</v>
      </c>
      <c r="C4" s="58">
        <f>SUMIFS(Data!$H:$H,Data!$A:$A,Cataratorii!$B4,Data!$C:$C,Cataratorii!C$1)</f>
        <v>1386</v>
      </c>
      <c r="D4" s="58">
        <f>SUMIFS(Data!$H:$H,Data!$A:$A,Cataratorii!$B4,Data!$C:$C,Cataratorii!D$1)</f>
        <v>1105</v>
      </c>
      <c r="E4" s="58">
        <f>SUMIFS(Data!$H:$H,Data!$A:$A,Cataratorii!$B4,Data!$C:$C,Cataratorii!E$1)</f>
        <v>27</v>
      </c>
      <c r="F4" s="58">
        <f>SUMIFS(Data!$H:$H,Data!$A:$A,Cataratorii!$B4,Data!$C:$C,Cataratorii!F$1)</f>
        <v>11</v>
      </c>
      <c r="G4" s="58">
        <f>SUMIFS(Data!$H:$H,Data!$A:$A,Cataratorii!$B4,Data!$C:$C,Cataratorii!G$1)</f>
        <v>74</v>
      </c>
      <c r="H4" s="58">
        <f>SUMIFS(Data!$H:$H,Data!$A:$A,Cataratorii!$B4,Data!$C:$C,Cataratorii!H$1)</f>
        <v>1913</v>
      </c>
      <c r="I4" s="58">
        <f>SUMIFS(Data!$H:$H,Data!$A:$A,Cataratorii!$B4,Data!$C:$C,Cataratorii!I$1)</f>
        <v>1042</v>
      </c>
      <c r="J4" s="58">
        <f>SUMIFS(Data!$H:$H,Data!$A:$A,Cataratorii!$B4,Data!$C:$C,Cataratorii!J$1)</f>
        <v>488</v>
      </c>
      <c r="K4" s="58">
        <f>SUMIFS(Data!$H:$H,Data!$A:$A,Cataratorii!$B4,Data!$C:$C,Cataratorii!K$1)</f>
        <v>1724</v>
      </c>
      <c r="L4" s="58">
        <f>SUMIFS(Data!$H:$H,Data!$A:$A,Cataratorii!$B4,Data!$C:$C,Cataratorii!L$1)</f>
        <v>1206</v>
      </c>
      <c r="M4" s="58">
        <f>SUMIFS(Data!$H:$H,Data!$A:$A,Cataratorii!$B4,Data!$C:$C,Cataratorii!M$1)</f>
        <v>14</v>
      </c>
      <c r="N4" s="58">
        <f>SUMIFS(Data!$H:$H,Data!$A:$A,Cataratorii!$B4,Data!$C:$C,Cataratorii!N$1)</f>
        <v>477</v>
      </c>
      <c r="O4" s="58">
        <f>SUMIFS(Data!$H:$H,Data!$A:$A,Cataratorii!$B4,Data!$C:$C,Cataratorii!O$1)</f>
        <v>52</v>
      </c>
      <c r="P4" s="58">
        <f>SUMIFS(Data!$H:$H,Data!$A:$A,Cataratorii!$B4,Data!$C:$C,Cataratorii!P$1)</f>
        <v>340</v>
      </c>
      <c r="Q4" s="58">
        <f>SUMIFS(Data!$H:$H,Data!$A:$A,Cataratorii!$B4,Data!$C:$C,Cataratorii!Q$1)</f>
        <v>911</v>
      </c>
      <c r="R4" s="123">
        <f t="shared" si="0"/>
        <v>10770</v>
      </c>
      <c r="S4" s="28">
        <f>SUMIFS(Data!D:D,Data!A:A,Cataratorii!B4)</f>
        <v>290.39000000000004</v>
      </c>
      <c r="T4" s="1" t="str">
        <f>IF(VLOOKUP(B4,Participanti!A:D,4,0)=0," ","New")</f>
        <v xml:space="preserve"> </v>
      </c>
      <c r="U4" s="100">
        <f t="shared" si="1"/>
        <v>3.7088053996349728E-2</v>
      </c>
    </row>
    <row r="5" spans="1:21" ht="12.75" x14ac:dyDescent="0.2">
      <c r="A5" s="65">
        <v>4</v>
      </c>
      <c r="B5" s="27" t="s">
        <v>363</v>
      </c>
      <c r="C5" s="58">
        <f>SUMIFS(Data!$H:$H,Data!$A:$A,Cataratorii!$B5,Data!$C:$C,Cataratorii!C$1)</f>
        <v>564</v>
      </c>
      <c r="D5" s="58">
        <f>SUMIFS(Data!$H:$H,Data!$A:$A,Cataratorii!$B5,Data!$C:$C,Cataratorii!D$1)</f>
        <v>3132</v>
      </c>
      <c r="E5" s="58">
        <f>SUMIFS(Data!$H:$H,Data!$A:$A,Cataratorii!$B5,Data!$C:$C,Cataratorii!E$1)</f>
        <v>80</v>
      </c>
      <c r="F5" s="58">
        <f>SUMIFS(Data!$H:$H,Data!$A:$A,Cataratorii!$B5,Data!$C:$C,Cataratorii!F$1)</f>
        <v>35</v>
      </c>
      <c r="G5" s="58">
        <f>SUMIFS(Data!$H:$H,Data!$A:$A,Cataratorii!$B5,Data!$C:$C,Cataratorii!G$1)</f>
        <v>471</v>
      </c>
      <c r="H5" s="58">
        <f>SUMIFS(Data!$H:$H,Data!$A:$A,Cataratorii!$B5,Data!$C:$C,Cataratorii!H$1)</f>
        <v>1923</v>
      </c>
      <c r="I5" s="58">
        <f>SUMIFS(Data!$H:$H,Data!$A:$A,Cataratorii!$B5,Data!$C:$C,Cataratorii!I$1)</f>
        <v>493</v>
      </c>
      <c r="J5" s="58">
        <f>SUMIFS(Data!$H:$H,Data!$A:$A,Cataratorii!$B5,Data!$C:$C,Cataratorii!J$1)</f>
        <v>35</v>
      </c>
      <c r="K5" s="58">
        <f>SUMIFS(Data!$H:$H,Data!$A:$A,Cataratorii!$B5,Data!$C:$C,Cataratorii!K$1)</f>
        <v>78</v>
      </c>
      <c r="L5" s="58">
        <f>SUMIFS(Data!$H:$H,Data!$A:$A,Cataratorii!$B5,Data!$C:$C,Cataratorii!L$1)</f>
        <v>1180</v>
      </c>
      <c r="M5" s="58">
        <f>SUMIFS(Data!$H:$H,Data!$A:$A,Cataratorii!$B5,Data!$C:$C,Cataratorii!M$1)</f>
        <v>549</v>
      </c>
      <c r="N5" s="58">
        <f>SUMIFS(Data!$H:$H,Data!$A:$A,Cataratorii!$B5,Data!$C:$C,Cataratorii!N$1)</f>
        <v>555</v>
      </c>
      <c r="O5" s="58">
        <f>SUMIFS(Data!$H:$H,Data!$A:$A,Cataratorii!$B5,Data!$C:$C,Cataratorii!O$1)</f>
        <v>311</v>
      </c>
      <c r="P5" s="58">
        <f>SUMIFS(Data!$H:$H,Data!$A:$A,Cataratorii!$B5,Data!$C:$C,Cataratorii!P$1)</f>
        <v>422</v>
      </c>
      <c r="Q5" s="58">
        <f>SUMIFS(Data!$H:$H,Data!$A:$A,Cataratorii!$B5,Data!$C:$C,Cataratorii!Q$1)</f>
        <v>34</v>
      </c>
      <c r="R5" s="123">
        <f t="shared" si="0"/>
        <v>9862</v>
      </c>
      <c r="S5" s="28">
        <f>SUMIFS(Data!D:D,Data!A:A,Cataratorii!B5)</f>
        <v>329.37</v>
      </c>
      <c r="T5" s="1" t="str">
        <f>IF(VLOOKUP(B5,Participanti!A:D,4,0)=0," ","New")</f>
        <v xml:space="preserve"> </v>
      </c>
      <c r="U5" s="100">
        <f t="shared" si="1"/>
        <v>2.9942010504903301E-2</v>
      </c>
    </row>
    <row r="6" spans="1:21" ht="12.75" x14ac:dyDescent="0.2">
      <c r="A6" s="65">
        <v>5</v>
      </c>
      <c r="B6" s="27" t="s">
        <v>425</v>
      </c>
      <c r="C6" s="58">
        <f>SUMIFS(Data!$H:$H,Data!$A:$A,Cataratorii!$B6,Data!$C:$C,Cataratorii!C$1)</f>
        <v>799</v>
      </c>
      <c r="D6" s="58">
        <f>SUMIFS(Data!$H:$H,Data!$A:$A,Cataratorii!$B6,Data!$C:$C,Cataratorii!D$1)</f>
        <v>377</v>
      </c>
      <c r="E6" s="58">
        <f>SUMIFS(Data!$H:$H,Data!$A:$A,Cataratorii!$B6,Data!$C:$C,Cataratorii!E$1)</f>
        <v>2394</v>
      </c>
      <c r="F6" s="58">
        <f>SUMIFS(Data!$H:$H,Data!$A:$A,Cataratorii!$B6,Data!$C:$C,Cataratorii!F$1)</f>
        <v>25</v>
      </c>
      <c r="G6" s="58">
        <f>SUMIFS(Data!$H:$H,Data!$A:$A,Cataratorii!$B6,Data!$C:$C,Cataratorii!G$1)</f>
        <v>868</v>
      </c>
      <c r="H6" s="58">
        <f>SUMIFS(Data!$H:$H,Data!$A:$A,Cataratorii!$B6,Data!$C:$C,Cataratorii!H$1)</f>
        <v>70</v>
      </c>
      <c r="I6" s="58">
        <f>SUMIFS(Data!$H:$H,Data!$A:$A,Cataratorii!$B6,Data!$C:$C,Cataratorii!I$1)</f>
        <v>492</v>
      </c>
      <c r="J6" s="58">
        <f>SUMIFS(Data!$H:$H,Data!$A:$A,Cataratorii!$B6,Data!$C:$C,Cataratorii!J$1)</f>
        <v>247</v>
      </c>
      <c r="K6" s="58">
        <f>SUMIFS(Data!$H:$H,Data!$A:$A,Cataratorii!$B6,Data!$C:$C,Cataratorii!K$1)</f>
        <v>414</v>
      </c>
      <c r="L6" s="58">
        <f>SUMIFS(Data!$H:$H,Data!$A:$A,Cataratorii!$B6,Data!$C:$C,Cataratorii!L$1)</f>
        <v>296</v>
      </c>
      <c r="M6" s="58">
        <f>SUMIFS(Data!$H:$H,Data!$A:$A,Cataratorii!$B6,Data!$C:$C,Cataratorii!M$1)</f>
        <v>937</v>
      </c>
      <c r="N6" s="58">
        <f>SUMIFS(Data!$H:$H,Data!$A:$A,Cataratorii!$B6,Data!$C:$C,Cataratorii!N$1)</f>
        <v>912</v>
      </c>
      <c r="O6" s="58">
        <f>SUMIFS(Data!$H:$H,Data!$A:$A,Cataratorii!$B6,Data!$C:$C,Cataratorii!O$1)</f>
        <v>1584</v>
      </c>
      <c r="P6" s="58">
        <f>SUMIFS(Data!$H:$H,Data!$A:$A,Cataratorii!$B6,Data!$C:$C,Cataratorii!P$1)</f>
        <v>383</v>
      </c>
      <c r="Q6" s="58">
        <f>SUMIFS(Data!$H:$H,Data!$A:$A,Cataratorii!$B6,Data!$C:$C,Cataratorii!Q$1)</f>
        <v>47</v>
      </c>
      <c r="R6" s="123">
        <f t="shared" si="0"/>
        <v>9845</v>
      </c>
      <c r="S6" s="28">
        <f>SUMIFS(Data!D:D,Data!A:A,Cataratorii!B6)</f>
        <v>365.52000000000004</v>
      </c>
      <c r="T6" s="1" t="str">
        <f>IF(VLOOKUP(B6,Participanti!A:D,4,0)=0," ","New")</f>
        <v xml:space="preserve"> </v>
      </c>
      <c r="U6" s="100">
        <f t="shared" si="1"/>
        <v>2.6934230685051432E-2</v>
      </c>
    </row>
    <row r="7" spans="1:21" ht="12.75" x14ac:dyDescent="0.2">
      <c r="A7" s="65">
        <v>6</v>
      </c>
      <c r="B7" s="27" t="s">
        <v>342</v>
      </c>
      <c r="C7" s="58">
        <f>SUMIFS(Data!$H:$H,Data!$A:$A,Cataratorii!$B7,Data!$C:$C,Cataratorii!C$1)</f>
        <v>381</v>
      </c>
      <c r="D7" s="58">
        <f>SUMIFS(Data!$H:$H,Data!$A:$A,Cataratorii!$B7,Data!$C:$C,Cataratorii!D$1)</f>
        <v>3</v>
      </c>
      <c r="E7" s="58">
        <f>SUMIFS(Data!$H:$H,Data!$A:$A,Cataratorii!$B7,Data!$C:$C,Cataratorii!E$1)</f>
        <v>445</v>
      </c>
      <c r="F7" s="58">
        <f>SUMIFS(Data!$H:$H,Data!$A:$A,Cataratorii!$B7,Data!$C:$C,Cataratorii!F$1)</f>
        <v>320</v>
      </c>
      <c r="G7" s="58">
        <f>SUMIFS(Data!$H:$H,Data!$A:$A,Cataratorii!$B7,Data!$C:$C,Cataratorii!G$1)</f>
        <v>417</v>
      </c>
      <c r="H7" s="58">
        <f>SUMIFS(Data!$H:$H,Data!$A:$A,Cataratorii!$B7,Data!$C:$C,Cataratorii!H$1)</f>
        <v>1209</v>
      </c>
      <c r="I7" s="58">
        <f>SUMIFS(Data!$H:$H,Data!$A:$A,Cataratorii!$B7,Data!$C:$C,Cataratorii!I$1)</f>
        <v>1959</v>
      </c>
      <c r="J7" s="58">
        <f>SUMIFS(Data!$H:$H,Data!$A:$A,Cataratorii!$B7,Data!$C:$C,Cataratorii!J$1)</f>
        <v>1743</v>
      </c>
      <c r="K7" s="58">
        <f>SUMIFS(Data!$H:$H,Data!$A:$A,Cataratorii!$B7,Data!$C:$C,Cataratorii!K$1)</f>
        <v>86</v>
      </c>
      <c r="L7" s="58">
        <f>SUMIFS(Data!$H:$H,Data!$A:$A,Cataratorii!$B7,Data!$C:$C,Cataratorii!L$1)</f>
        <v>69</v>
      </c>
      <c r="M7" s="58">
        <f>SUMIFS(Data!$H:$H,Data!$A:$A,Cataratorii!$B7,Data!$C:$C,Cataratorii!M$1)</f>
        <v>16</v>
      </c>
      <c r="N7" s="58">
        <f>SUMIFS(Data!$H:$H,Data!$A:$A,Cataratorii!$B7,Data!$C:$C,Cataratorii!N$1)</f>
        <v>452</v>
      </c>
      <c r="O7" s="58">
        <f>SUMIFS(Data!$H:$H,Data!$A:$A,Cataratorii!$B7,Data!$C:$C,Cataratorii!O$1)</f>
        <v>25</v>
      </c>
      <c r="P7" s="58">
        <f>SUMIFS(Data!$H:$H,Data!$A:$A,Cataratorii!$B7,Data!$C:$C,Cataratorii!P$1)</f>
        <v>33</v>
      </c>
      <c r="Q7" s="58">
        <f>SUMIFS(Data!$H:$H,Data!$A:$A,Cataratorii!$B7,Data!$C:$C,Cataratorii!Q$1)</f>
        <v>9</v>
      </c>
      <c r="R7" s="123">
        <f t="shared" si="0"/>
        <v>7167</v>
      </c>
      <c r="S7" s="28">
        <f>SUMIFS(Data!D:D,Data!A:A,Cataratorii!B7)</f>
        <v>281.98</v>
      </c>
      <c r="T7" s="1" t="str">
        <f>IF(VLOOKUP(B7,Participanti!A:D,4,0)=0," ","New")</f>
        <v xml:space="preserve"> </v>
      </c>
      <c r="U7" s="100">
        <f t="shared" si="1"/>
        <v>2.541669621959004E-2</v>
      </c>
    </row>
    <row r="8" spans="1:21" ht="12.75" x14ac:dyDescent="0.2">
      <c r="A8" s="65">
        <v>7</v>
      </c>
      <c r="B8" s="27" t="s">
        <v>149</v>
      </c>
      <c r="C8" s="58">
        <f>SUMIFS(Data!$H:$H,Data!$A:$A,Cataratorii!$B8,Data!$C:$C,Cataratorii!C$1)</f>
        <v>418</v>
      </c>
      <c r="D8" s="58">
        <f>SUMIFS(Data!$H:$H,Data!$A:$A,Cataratorii!$B8,Data!$C:$C,Cataratorii!D$1)</f>
        <v>44</v>
      </c>
      <c r="E8" s="58">
        <f>SUMIFS(Data!$H:$H,Data!$A:$A,Cataratorii!$B8,Data!$C:$C,Cataratorii!E$1)</f>
        <v>10</v>
      </c>
      <c r="F8" s="58">
        <f>SUMIFS(Data!$H:$H,Data!$A:$A,Cataratorii!$B8,Data!$C:$C,Cataratorii!F$1)</f>
        <v>25</v>
      </c>
      <c r="G8" s="58">
        <f>SUMIFS(Data!$H:$H,Data!$A:$A,Cataratorii!$B8,Data!$C:$C,Cataratorii!G$1)</f>
        <v>10</v>
      </c>
      <c r="H8" s="58">
        <f>SUMIFS(Data!$H:$H,Data!$A:$A,Cataratorii!$B8,Data!$C:$C,Cataratorii!H$1)</f>
        <v>1985</v>
      </c>
      <c r="I8" s="58">
        <f>SUMIFS(Data!$H:$H,Data!$A:$A,Cataratorii!$B8,Data!$C:$C,Cataratorii!I$1)</f>
        <v>1140</v>
      </c>
      <c r="J8" s="58">
        <f>SUMIFS(Data!$H:$H,Data!$A:$A,Cataratorii!$B8,Data!$C:$C,Cataratorii!J$1)</f>
        <v>1708</v>
      </c>
      <c r="K8" s="58">
        <f>SUMIFS(Data!$H:$H,Data!$A:$A,Cataratorii!$B8,Data!$C:$C,Cataratorii!K$1)</f>
        <v>8</v>
      </c>
      <c r="L8" s="58">
        <f>SUMIFS(Data!$H:$H,Data!$A:$A,Cataratorii!$B8,Data!$C:$C,Cataratorii!L$1)</f>
        <v>1211</v>
      </c>
      <c r="M8" s="58">
        <f>SUMIFS(Data!$H:$H,Data!$A:$A,Cataratorii!$B8,Data!$C:$C,Cataratorii!M$1)</f>
        <v>12</v>
      </c>
      <c r="N8" s="58">
        <f>SUMIFS(Data!$H:$H,Data!$A:$A,Cataratorii!$B8,Data!$C:$C,Cataratorii!N$1)</f>
        <v>10</v>
      </c>
      <c r="O8" s="58">
        <f>SUMIFS(Data!$H:$H,Data!$A:$A,Cataratorii!$B8,Data!$C:$C,Cataratorii!O$1)</f>
        <v>45</v>
      </c>
      <c r="P8" s="58">
        <f>SUMIFS(Data!$H:$H,Data!$A:$A,Cataratorii!$B8,Data!$C:$C,Cataratorii!P$1)</f>
        <v>0</v>
      </c>
      <c r="Q8" s="58">
        <f>SUMIFS(Data!$H:$H,Data!$A:$A,Cataratorii!$B8,Data!$C:$C,Cataratorii!Q$1)</f>
        <v>53</v>
      </c>
      <c r="R8" s="123">
        <f t="shared" si="0"/>
        <v>6679</v>
      </c>
      <c r="S8" s="28">
        <f>SUMIFS(Data!D:D,Data!A:A,Cataratorii!B8)</f>
        <v>368.03999999999996</v>
      </c>
      <c r="T8" s="1" t="str">
        <f>IF(VLOOKUP(B8,Participanti!A:D,4,0)=0," ","New")</f>
        <v xml:space="preserve"> </v>
      </c>
      <c r="U8" s="100">
        <f t="shared" si="1"/>
        <v>1.814748396913379E-2</v>
      </c>
    </row>
    <row r="9" spans="1:21" ht="12.75" x14ac:dyDescent="0.2">
      <c r="A9" s="65">
        <v>8</v>
      </c>
      <c r="B9" s="27" t="s">
        <v>209</v>
      </c>
      <c r="C9" s="58">
        <f>SUMIFS(Data!$H:$H,Data!$A:$A,Cataratorii!$B9,Data!$C:$C,Cataratorii!C$1)</f>
        <v>25</v>
      </c>
      <c r="D9" s="58">
        <f>SUMIFS(Data!$H:$H,Data!$A:$A,Cataratorii!$B9,Data!$C:$C,Cataratorii!D$1)</f>
        <v>1892</v>
      </c>
      <c r="E9" s="58">
        <f>SUMIFS(Data!$H:$H,Data!$A:$A,Cataratorii!$B9,Data!$C:$C,Cataratorii!E$1)</f>
        <v>4</v>
      </c>
      <c r="F9" s="58">
        <f>SUMIFS(Data!$H:$H,Data!$A:$A,Cataratorii!$B9,Data!$C:$C,Cataratorii!F$1)</f>
        <v>295</v>
      </c>
      <c r="G9" s="58">
        <f>SUMIFS(Data!$H:$H,Data!$A:$A,Cataratorii!$B9,Data!$C:$C,Cataratorii!G$1)</f>
        <v>46</v>
      </c>
      <c r="H9" s="58">
        <f>SUMIFS(Data!$H:$H,Data!$A:$A,Cataratorii!$B9,Data!$C:$C,Cataratorii!H$1)</f>
        <v>1977</v>
      </c>
      <c r="I9" s="58">
        <f>SUMIFS(Data!$H:$H,Data!$A:$A,Cataratorii!$B9,Data!$C:$C,Cataratorii!I$1)</f>
        <v>3</v>
      </c>
      <c r="J9" s="58">
        <f>SUMIFS(Data!$H:$H,Data!$A:$A,Cataratorii!$B9,Data!$C:$C,Cataratorii!J$1)</f>
        <v>1737</v>
      </c>
      <c r="K9" s="58">
        <f>SUMIFS(Data!$H:$H,Data!$A:$A,Cataratorii!$B9,Data!$C:$C,Cataratorii!K$1)</f>
        <v>121</v>
      </c>
      <c r="L9" s="58">
        <f>SUMIFS(Data!$H:$H,Data!$A:$A,Cataratorii!$B9,Data!$C:$C,Cataratorii!L$1)</f>
        <v>4</v>
      </c>
      <c r="M9" s="58">
        <f>SUMIFS(Data!$H:$H,Data!$A:$A,Cataratorii!$B9,Data!$C:$C,Cataratorii!M$1)</f>
        <v>3</v>
      </c>
      <c r="N9" s="58">
        <f>SUMIFS(Data!$H:$H,Data!$A:$A,Cataratorii!$B9,Data!$C:$C,Cataratorii!N$1)</f>
        <v>206</v>
      </c>
      <c r="O9" s="58">
        <f>SUMIFS(Data!$H:$H,Data!$A:$A,Cataratorii!$B9,Data!$C:$C,Cataratorii!O$1)</f>
        <v>4</v>
      </c>
      <c r="P9" s="58">
        <f>SUMIFS(Data!$H:$H,Data!$A:$A,Cataratorii!$B9,Data!$C:$C,Cataratorii!P$1)</f>
        <v>46</v>
      </c>
      <c r="Q9" s="58">
        <f>SUMIFS(Data!$H:$H,Data!$A:$A,Cataratorii!$B9,Data!$C:$C,Cataratorii!Q$1)</f>
        <v>133</v>
      </c>
      <c r="R9" s="123">
        <f t="shared" si="0"/>
        <v>6496</v>
      </c>
      <c r="S9" s="28">
        <f>SUMIFS(Data!D:D,Data!A:A,Cataratorii!B9)</f>
        <v>302.11</v>
      </c>
      <c r="T9" s="1" t="str">
        <f>IF(VLOOKUP(B9,Participanti!A:D,4,0)=0," ","New")</f>
        <v xml:space="preserve"> </v>
      </c>
      <c r="U9" s="100">
        <f t="shared" si="1"/>
        <v>2.1502101883419947E-2</v>
      </c>
    </row>
    <row r="10" spans="1:21" ht="12.75" x14ac:dyDescent="0.2">
      <c r="A10" s="65">
        <v>9</v>
      </c>
      <c r="B10" s="27" t="s">
        <v>352</v>
      </c>
      <c r="C10" s="58">
        <f>SUMIFS(Data!$H:$H,Data!$A:$A,Cataratorii!$B10,Data!$C:$C,Cataratorii!C$1)</f>
        <v>159</v>
      </c>
      <c r="D10" s="58">
        <f>SUMIFS(Data!$H:$H,Data!$A:$A,Cataratorii!$B10,Data!$C:$C,Cataratorii!D$1)</f>
        <v>449</v>
      </c>
      <c r="E10" s="58">
        <f>SUMIFS(Data!$H:$H,Data!$A:$A,Cataratorii!$B10,Data!$C:$C,Cataratorii!E$1)</f>
        <v>74</v>
      </c>
      <c r="F10" s="58">
        <f>SUMIFS(Data!$H:$H,Data!$A:$A,Cataratorii!$B10,Data!$C:$C,Cataratorii!F$1)</f>
        <v>359</v>
      </c>
      <c r="G10" s="58">
        <f>SUMIFS(Data!$H:$H,Data!$A:$A,Cataratorii!$B10,Data!$C:$C,Cataratorii!G$1)</f>
        <v>71</v>
      </c>
      <c r="H10" s="58">
        <f>SUMIFS(Data!$H:$H,Data!$A:$A,Cataratorii!$B10,Data!$C:$C,Cataratorii!H$1)</f>
        <v>1213</v>
      </c>
      <c r="I10" s="58">
        <f>SUMIFS(Data!$H:$H,Data!$A:$A,Cataratorii!$B10,Data!$C:$C,Cataratorii!I$1)</f>
        <v>415</v>
      </c>
      <c r="J10" s="58">
        <f>SUMIFS(Data!$H:$H,Data!$A:$A,Cataratorii!$B10,Data!$C:$C,Cataratorii!J$1)</f>
        <v>139</v>
      </c>
      <c r="K10" s="58">
        <f>SUMIFS(Data!$H:$H,Data!$A:$A,Cataratorii!$B10,Data!$C:$C,Cataratorii!K$1)</f>
        <v>538</v>
      </c>
      <c r="L10" s="58">
        <f>SUMIFS(Data!$H:$H,Data!$A:$A,Cataratorii!$B10,Data!$C:$C,Cataratorii!L$1)</f>
        <v>27</v>
      </c>
      <c r="M10" s="58">
        <f>SUMIFS(Data!$H:$H,Data!$A:$A,Cataratorii!$B10,Data!$C:$C,Cataratorii!M$1)</f>
        <v>698</v>
      </c>
      <c r="N10" s="58">
        <f>SUMIFS(Data!$H:$H,Data!$A:$A,Cataratorii!$B10,Data!$C:$C,Cataratorii!N$1)</f>
        <v>86</v>
      </c>
      <c r="O10" s="58">
        <f>SUMIFS(Data!$H:$H,Data!$A:$A,Cataratorii!$B10,Data!$C:$C,Cataratorii!O$1)</f>
        <v>657</v>
      </c>
      <c r="P10" s="58">
        <f>SUMIFS(Data!$H:$H,Data!$A:$A,Cataratorii!$B10,Data!$C:$C,Cataratorii!P$1)</f>
        <v>561</v>
      </c>
      <c r="Q10" s="58">
        <f>SUMIFS(Data!$H:$H,Data!$A:$A,Cataratorii!$B10,Data!$C:$C,Cataratorii!Q$1)</f>
        <v>626</v>
      </c>
      <c r="R10" s="123">
        <f t="shared" si="0"/>
        <v>6072</v>
      </c>
      <c r="S10" s="28">
        <f>SUMIFS(Data!D:D,Data!A:A,Cataratorii!B10)</f>
        <v>324.25</v>
      </c>
      <c r="T10" s="1" t="str">
        <f>IF(VLOOKUP(B10,Participanti!A:D,4,0)=0," ","New")</f>
        <v xml:space="preserve"> </v>
      </c>
      <c r="U10" s="100">
        <f t="shared" si="1"/>
        <v>1.8726291441788744E-2</v>
      </c>
    </row>
    <row r="11" spans="1:21" ht="12.75" x14ac:dyDescent="0.2">
      <c r="A11" s="65">
        <v>10</v>
      </c>
      <c r="B11" s="27" t="s">
        <v>509</v>
      </c>
      <c r="C11" s="58">
        <f>SUMIFS(Data!$H:$H,Data!$A:$A,Cataratorii!$B11,Data!$C:$C,Cataratorii!C$1)</f>
        <v>11</v>
      </c>
      <c r="D11" s="58">
        <f>SUMIFS(Data!$H:$H,Data!$A:$A,Cataratorii!$B11,Data!$C:$C,Cataratorii!D$1)</f>
        <v>1833</v>
      </c>
      <c r="E11" s="58">
        <f>SUMIFS(Data!$H:$H,Data!$A:$A,Cataratorii!$B11,Data!$C:$C,Cataratorii!E$1)</f>
        <v>9</v>
      </c>
      <c r="F11" s="58">
        <f>SUMIFS(Data!$H:$H,Data!$A:$A,Cataratorii!$B11,Data!$C:$C,Cataratorii!F$1)</f>
        <v>58</v>
      </c>
      <c r="G11" s="58">
        <f>SUMIFS(Data!$H:$H,Data!$A:$A,Cataratorii!$B11,Data!$C:$C,Cataratorii!G$1)</f>
        <v>44</v>
      </c>
      <c r="H11" s="58">
        <f>SUMIFS(Data!$H:$H,Data!$A:$A,Cataratorii!$B11,Data!$C:$C,Cataratorii!H$1)</f>
        <v>1954</v>
      </c>
      <c r="I11" s="58">
        <f>SUMIFS(Data!$H:$H,Data!$A:$A,Cataratorii!$B11,Data!$C:$C,Cataratorii!I$1)</f>
        <v>7</v>
      </c>
      <c r="J11" s="58">
        <f>SUMIFS(Data!$H:$H,Data!$A:$A,Cataratorii!$B11,Data!$C:$C,Cataratorii!J$1)</f>
        <v>1662</v>
      </c>
      <c r="K11" s="58">
        <f>SUMIFS(Data!$H:$H,Data!$A:$A,Cataratorii!$B11,Data!$C:$C,Cataratorii!K$1)</f>
        <v>95</v>
      </c>
      <c r="L11" s="58">
        <f>SUMIFS(Data!$H:$H,Data!$A:$A,Cataratorii!$B11,Data!$C:$C,Cataratorii!L$1)</f>
        <v>13</v>
      </c>
      <c r="M11" s="58">
        <f>SUMIFS(Data!$H:$H,Data!$A:$A,Cataratorii!$B11,Data!$C:$C,Cataratorii!M$1)</f>
        <v>24</v>
      </c>
      <c r="N11" s="58">
        <f>SUMIFS(Data!$H:$H,Data!$A:$A,Cataratorii!$B11,Data!$C:$C,Cataratorii!N$1)</f>
        <v>65</v>
      </c>
      <c r="O11" s="58">
        <f>SUMIFS(Data!$H:$H,Data!$A:$A,Cataratorii!$B11,Data!$C:$C,Cataratorii!O$1)</f>
        <v>9</v>
      </c>
      <c r="P11" s="58">
        <f>SUMIFS(Data!$H:$H,Data!$A:$A,Cataratorii!$B11,Data!$C:$C,Cataratorii!P$1)</f>
        <v>92</v>
      </c>
      <c r="Q11" s="58">
        <f>SUMIFS(Data!$H:$H,Data!$A:$A,Cataratorii!$B11,Data!$C:$C,Cataratorii!Q$1)</f>
        <v>6</v>
      </c>
      <c r="R11" s="123">
        <f t="shared" si="0"/>
        <v>5882</v>
      </c>
      <c r="S11" s="28">
        <f>SUMIFS(Data!D:D,Data!A:A,Cataratorii!B11)</f>
        <v>320.10000000000002</v>
      </c>
      <c r="T11" s="1" t="str">
        <f>IF(VLOOKUP(B11,Participanti!A:D,4,0)=0," ","New")</f>
        <v>New</v>
      </c>
      <c r="U11" s="100">
        <f t="shared" si="1"/>
        <v>1.8375507653858168E-2</v>
      </c>
    </row>
    <row r="12" spans="1:21" ht="12.75" x14ac:dyDescent="0.2">
      <c r="A12" s="65">
        <v>11</v>
      </c>
      <c r="B12" s="27" t="s">
        <v>365</v>
      </c>
      <c r="C12" s="58">
        <f>SUMIFS(Data!$H:$H,Data!$A:$A,Cataratorii!$B12,Data!$C:$C,Cataratorii!C$1)</f>
        <v>41</v>
      </c>
      <c r="D12" s="58">
        <f>SUMIFS(Data!$H:$H,Data!$A:$A,Cataratorii!$B12,Data!$C:$C,Cataratorii!D$1)</f>
        <v>1853</v>
      </c>
      <c r="E12" s="58">
        <f>SUMIFS(Data!$H:$H,Data!$A:$A,Cataratorii!$B12,Data!$C:$C,Cataratorii!E$1)</f>
        <v>89</v>
      </c>
      <c r="F12" s="58">
        <f>SUMIFS(Data!$H:$H,Data!$A:$A,Cataratorii!$B12,Data!$C:$C,Cataratorii!F$1)</f>
        <v>89</v>
      </c>
      <c r="G12" s="58">
        <f>SUMIFS(Data!$H:$H,Data!$A:$A,Cataratorii!$B12,Data!$C:$C,Cataratorii!G$1)</f>
        <v>0</v>
      </c>
      <c r="H12" s="58">
        <f>SUMIFS(Data!$H:$H,Data!$A:$A,Cataratorii!$B12,Data!$C:$C,Cataratorii!H$1)</f>
        <v>1985</v>
      </c>
      <c r="I12" s="58">
        <f>SUMIFS(Data!$H:$H,Data!$A:$A,Cataratorii!$B12,Data!$C:$C,Cataratorii!I$1)</f>
        <v>864</v>
      </c>
      <c r="J12" s="58">
        <f>SUMIFS(Data!$H:$H,Data!$A:$A,Cataratorii!$B12,Data!$C:$C,Cataratorii!J$1)</f>
        <v>4</v>
      </c>
      <c r="K12" s="58">
        <f>SUMIFS(Data!$H:$H,Data!$A:$A,Cataratorii!$B12,Data!$C:$C,Cataratorii!K$1)</f>
        <v>31</v>
      </c>
      <c r="L12" s="58">
        <f>SUMIFS(Data!$H:$H,Data!$A:$A,Cataratorii!$B12,Data!$C:$C,Cataratorii!L$1)</f>
        <v>0</v>
      </c>
      <c r="M12" s="58">
        <f>SUMIFS(Data!$H:$H,Data!$A:$A,Cataratorii!$B12,Data!$C:$C,Cataratorii!M$1)</f>
        <v>44</v>
      </c>
      <c r="N12" s="58">
        <f>SUMIFS(Data!$H:$H,Data!$A:$A,Cataratorii!$B12,Data!$C:$C,Cataratorii!N$1)</f>
        <v>451</v>
      </c>
      <c r="O12" s="58">
        <f>SUMIFS(Data!$H:$H,Data!$A:$A,Cataratorii!$B12,Data!$C:$C,Cataratorii!O$1)</f>
        <v>23</v>
      </c>
      <c r="P12" s="58">
        <f>SUMIFS(Data!$H:$H,Data!$A:$A,Cataratorii!$B12,Data!$C:$C,Cataratorii!P$1)</f>
        <v>0</v>
      </c>
      <c r="Q12" s="58">
        <f>SUMIFS(Data!$H:$H,Data!$A:$A,Cataratorii!$B12,Data!$C:$C,Cataratorii!Q$1)</f>
        <v>0</v>
      </c>
      <c r="R12" s="123">
        <f t="shared" si="0"/>
        <v>5474</v>
      </c>
      <c r="S12" s="28">
        <f>SUMIFS(Data!D:D,Data!A:A,Cataratorii!B12)</f>
        <v>173.82999999999998</v>
      </c>
      <c r="T12" s="1" t="str">
        <f>IF(VLOOKUP(B12,Participanti!A:D,4,0)=0," ","New")</f>
        <v xml:space="preserve"> </v>
      </c>
      <c r="U12" s="100">
        <f t="shared" si="1"/>
        <v>3.1490536731289195E-2</v>
      </c>
    </row>
    <row r="13" spans="1:21" ht="12.75" x14ac:dyDescent="0.2">
      <c r="A13" s="65">
        <v>12</v>
      </c>
      <c r="B13" s="27" t="s">
        <v>514</v>
      </c>
      <c r="C13" s="58">
        <f>SUMIFS(Data!$H:$H,Data!$A:$A,Cataratorii!$B13,Data!$C:$C,Cataratorii!C$1)</f>
        <v>21</v>
      </c>
      <c r="D13" s="58">
        <f>SUMIFS(Data!$H:$H,Data!$A:$A,Cataratorii!$B13,Data!$C:$C,Cataratorii!D$1)</f>
        <v>63</v>
      </c>
      <c r="E13" s="58">
        <f>SUMIFS(Data!$H:$H,Data!$A:$A,Cataratorii!$B13,Data!$C:$C,Cataratorii!E$1)</f>
        <v>1813</v>
      </c>
      <c r="F13" s="58">
        <f>SUMIFS(Data!$H:$H,Data!$A:$A,Cataratorii!$B13,Data!$C:$C,Cataratorii!F$1)</f>
        <v>70</v>
      </c>
      <c r="G13" s="58">
        <f>SUMIFS(Data!$H:$H,Data!$A:$A,Cataratorii!$B13,Data!$C:$C,Cataratorii!G$1)</f>
        <v>123</v>
      </c>
      <c r="H13" s="58">
        <f>SUMIFS(Data!$H:$H,Data!$A:$A,Cataratorii!$B13,Data!$C:$C,Cataratorii!H$1)</f>
        <v>1979</v>
      </c>
      <c r="I13" s="58">
        <f>SUMIFS(Data!$H:$H,Data!$A:$A,Cataratorii!$B13,Data!$C:$C,Cataratorii!I$1)</f>
        <v>1</v>
      </c>
      <c r="J13" s="58">
        <f>SUMIFS(Data!$H:$H,Data!$A:$A,Cataratorii!$B13,Data!$C:$C,Cataratorii!J$1)</f>
        <v>903</v>
      </c>
      <c r="K13" s="58">
        <f>SUMIFS(Data!$H:$H,Data!$A:$A,Cataratorii!$B13,Data!$C:$C,Cataratorii!K$1)</f>
        <v>37</v>
      </c>
      <c r="L13" s="58">
        <f>SUMIFS(Data!$H:$H,Data!$A:$A,Cataratorii!$B13,Data!$C:$C,Cataratorii!L$1)</f>
        <v>172</v>
      </c>
      <c r="M13" s="58">
        <f>SUMIFS(Data!$H:$H,Data!$A:$A,Cataratorii!$B13,Data!$C:$C,Cataratorii!M$1)</f>
        <v>55</v>
      </c>
      <c r="N13" s="58">
        <f>SUMIFS(Data!$H:$H,Data!$A:$A,Cataratorii!$B13,Data!$C:$C,Cataratorii!N$1)</f>
        <v>99</v>
      </c>
      <c r="O13" s="58">
        <f>SUMIFS(Data!$H:$H,Data!$A:$A,Cataratorii!$B13,Data!$C:$C,Cataratorii!O$1)</f>
        <v>15</v>
      </c>
      <c r="P13" s="58">
        <f>SUMIFS(Data!$H:$H,Data!$A:$A,Cataratorii!$B13,Data!$C:$C,Cataratorii!P$1)</f>
        <v>0</v>
      </c>
      <c r="Q13" s="58">
        <f>SUMIFS(Data!$H:$H,Data!$A:$A,Cataratorii!$B13,Data!$C:$C,Cataratorii!Q$1)</f>
        <v>0</v>
      </c>
      <c r="R13" s="123">
        <f t="shared" si="0"/>
        <v>5351</v>
      </c>
      <c r="S13" s="28">
        <f>SUMIFS(Data!D:D,Data!A:A,Cataratorii!B13)</f>
        <v>248.26999999999998</v>
      </c>
      <c r="T13" s="1" t="str">
        <f>IF(VLOOKUP(B13,Participanti!A:D,4,0)=0," ","New")</f>
        <v>New</v>
      </c>
      <c r="U13" s="100">
        <f t="shared" si="1"/>
        <v>2.155314778265598E-2</v>
      </c>
    </row>
    <row r="14" spans="1:21" ht="12.75" x14ac:dyDescent="0.2">
      <c r="A14" s="65">
        <v>13</v>
      </c>
      <c r="B14" s="27" t="s">
        <v>306</v>
      </c>
      <c r="C14" s="58">
        <f>SUMIFS(Data!$H:$H,Data!$A:$A,Cataratorii!$B14,Data!$C:$C,Cataratorii!C$1)</f>
        <v>23</v>
      </c>
      <c r="D14" s="58">
        <f>SUMIFS(Data!$H:$H,Data!$A:$A,Cataratorii!$B14,Data!$C:$C,Cataratorii!D$1)</f>
        <v>29</v>
      </c>
      <c r="E14" s="58">
        <f>SUMIFS(Data!$H:$H,Data!$A:$A,Cataratorii!$B14,Data!$C:$C,Cataratorii!E$1)</f>
        <v>62</v>
      </c>
      <c r="F14" s="58">
        <f>SUMIFS(Data!$H:$H,Data!$A:$A,Cataratorii!$B14,Data!$C:$C,Cataratorii!F$1)</f>
        <v>32</v>
      </c>
      <c r="G14" s="58">
        <f>SUMIFS(Data!$H:$H,Data!$A:$A,Cataratorii!$B14,Data!$C:$C,Cataratorii!G$1)</f>
        <v>125</v>
      </c>
      <c r="H14" s="58">
        <f>SUMIFS(Data!$H:$H,Data!$A:$A,Cataratorii!$B14,Data!$C:$C,Cataratorii!H$1)</f>
        <v>1220</v>
      </c>
      <c r="I14" s="58">
        <f>SUMIFS(Data!$H:$H,Data!$A:$A,Cataratorii!$B14,Data!$C:$C,Cataratorii!I$1)</f>
        <v>437</v>
      </c>
      <c r="J14" s="58">
        <f>SUMIFS(Data!$H:$H,Data!$A:$A,Cataratorii!$B14,Data!$C:$C,Cataratorii!J$1)</f>
        <v>172</v>
      </c>
      <c r="K14" s="58">
        <f>SUMIFS(Data!$H:$H,Data!$A:$A,Cataratorii!$B14,Data!$C:$C,Cataratorii!K$1)</f>
        <v>18</v>
      </c>
      <c r="L14" s="58">
        <f>SUMIFS(Data!$H:$H,Data!$A:$A,Cataratorii!$B14,Data!$C:$C,Cataratorii!L$1)</f>
        <v>947</v>
      </c>
      <c r="M14" s="58">
        <f>SUMIFS(Data!$H:$H,Data!$A:$A,Cataratorii!$B14,Data!$C:$C,Cataratorii!M$1)</f>
        <v>486</v>
      </c>
      <c r="N14" s="58">
        <f>SUMIFS(Data!$H:$H,Data!$A:$A,Cataratorii!$B14,Data!$C:$C,Cataratorii!N$1)</f>
        <v>416</v>
      </c>
      <c r="O14" s="58">
        <f>SUMIFS(Data!$H:$H,Data!$A:$A,Cataratorii!$B14,Data!$C:$C,Cataratorii!O$1)</f>
        <v>424</v>
      </c>
      <c r="P14" s="58">
        <f>SUMIFS(Data!$H:$H,Data!$A:$A,Cataratorii!$B14,Data!$C:$C,Cataratorii!P$1)</f>
        <v>426</v>
      </c>
      <c r="Q14" s="58">
        <f>SUMIFS(Data!$H:$H,Data!$A:$A,Cataratorii!$B14,Data!$C:$C,Cataratorii!Q$1)</f>
        <v>445</v>
      </c>
      <c r="R14" s="123">
        <f t="shared" si="0"/>
        <v>5262</v>
      </c>
      <c r="S14" s="28">
        <f>SUMIFS(Data!D:D,Data!A:A,Cataratorii!B14)</f>
        <v>178.67999999999998</v>
      </c>
      <c r="T14" s="1" t="str">
        <f>IF(VLOOKUP(B14,Participanti!A:D,4,0)=0," ","New")</f>
        <v xml:space="preserve"> </v>
      </c>
      <c r="U14" s="100">
        <f t="shared" si="1"/>
        <v>2.9449294828744126E-2</v>
      </c>
    </row>
    <row r="15" spans="1:21" ht="12.75" x14ac:dyDescent="0.2">
      <c r="A15" s="65">
        <v>14</v>
      </c>
      <c r="B15" s="27" t="s">
        <v>207</v>
      </c>
      <c r="C15" s="58">
        <f>SUMIFS(Data!$H:$H,Data!$A:$A,Cataratorii!$B15,Data!$C:$C,Cataratorii!C$1)</f>
        <v>7</v>
      </c>
      <c r="D15" s="58">
        <f>SUMIFS(Data!$H:$H,Data!$A:$A,Cataratorii!$B15,Data!$C:$C,Cataratorii!D$1)</f>
        <v>3237</v>
      </c>
      <c r="E15" s="58">
        <f>SUMIFS(Data!$H:$H,Data!$A:$A,Cataratorii!$B15,Data!$C:$C,Cataratorii!E$1)</f>
        <v>0</v>
      </c>
      <c r="F15" s="58">
        <f>SUMIFS(Data!$H:$H,Data!$A:$A,Cataratorii!$B15,Data!$C:$C,Cataratorii!F$1)</f>
        <v>97</v>
      </c>
      <c r="G15" s="58">
        <f>SUMIFS(Data!$H:$H,Data!$A:$A,Cataratorii!$B15,Data!$C:$C,Cataratorii!G$1)</f>
        <v>13</v>
      </c>
      <c r="H15" s="58">
        <f>SUMIFS(Data!$H:$H,Data!$A:$A,Cataratorii!$B15,Data!$C:$C,Cataratorii!H$1)</f>
        <v>0</v>
      </c>
      <c r="I15" s="58">
        <f>SUMIFS(Data!$H:$H,Data!$A:$A,Cataratorii!$B15,Data!$C:$C,Cataratorii!I$1)</f>
        <v>0</v>
      </c>
      <c r="J15" s="58">
        <f>SUMIFS(Data!$H:$H,Data!$A:$A,Cataratorii!$B15,Data!$C:$C,Cataratorii!J$1)</f>
        <v>22</v>
      </c>
      <c r="K15" s="58">
        <f>SUMIFS(Data!$H:$H,Data!$A:$A,Cataratorii!$B15,Data!$C:$C,Cataratorii!K$1)</f>
        <v>0</v>
      </c>
      <c r="L15" s="58">
        <f>SUMIFS(Data!$H:$H,Data!$A:$A,Cataratorii!$B15,Data!$C:$C,Cataratorii!L$1)</f>
        <v>21</v>
      </c>
      <c r="M15" s="58">
        <f>SUMIFS(Data!$H:$H,Data!$A:$A,Cataratorii!$B15,Data!$C:$C,Cataratorii!M$1)</f>
        <v>6</v>
      </c>
      <c r="N15" s="58">
        <f>SUMIFS(Data!$H:$H,Data!$A:$A,Cataratorii!$B15,Data!$C:$C,Cataratorii!N$1)</f>
        <v>1702</v>
      </c>
      <c r="O15" s="58">
        <f>SUMIFS(Data!$H:$H,Data!$A:$A,Cataratorii!$B15,Data!$C:$C,Cataratorii!O$1)</f>
        <v>0</v>
      </c>
      <c r="P15" s="58">
        <f>SUMIFS(Data!$H:$H,Data!$A:$A,Cataratorii!$B15,Data!$C:$C,Cataratorii!P$1)</f>
        <v>0</v>
      </c>
      <c r="Q15" s="58">
        <f>SUMIFS(Data!$H:$H,Data!$A:$A,Cataratorii!$B15,Data!$C:$C,Cataratorii!Q$1)</f>
        <v>0</v>
      </c>
      <c r="R15" s="123">
        <f t="shared" si="0"/>
        <v>5105</v>
      </c>
      <c r="S15" s="28">
        <f>SUMIFS(Data!D:D,Data!A:A,Cataratorii!B15)</f>
        <v>168.27</v>
      </c>
      <c r="T15" s="1" t="str">
        <f>IF(VLOOKUP(B15,Participanti!A:D,4,0)=0," ","New")</f>
        <v xml:space="preserve"> </v>
      </c>
      <c r="U15" s="100">
        <f t="shared" si="1"/>
        <v>3.0338147025613594E-2</v>
      </c>
    </row>
    <row r="16" spans="1:21" ht="12.75" x14ac:dyDescent="0.2">
      <c r="A16" s="65">
        <v>15</v>
      </c>
      <c r="B16" s="27" t="s">
        <v>368</v>
      </c>
      <c r="C16" s="58">
        <f>SUMIFS(Data!$H:$H,Data!$A:$A,Cataratorii!$B16,Data!$C:$C,Cataratorii!C$1)</f>
        <v>424</v>
      </c>
      <c r="D16" s="58">
        <f>SUMIFS(Data!$H:$H,Data!$A:$A,Cataratorii!$B16,Data!$C:$C,Cataratorii!D$1)</f>
        <v>1871</v>
      </c>
      <c r="E16" s="58">
        <f>SUMIFS(Data!$H:$H,Data!$A:$A,Cataratorii!$B16,Data!$C:$C,Cataratorii!E$1)</f>
        <v>95</v>
      </c>
      <c r="F16" s="58">
        <f>SUMIFS(Data!$H:$H,Data!$A:$A,Cataratorii!$B16,Data!$C:$C,Cataratorii!F$1)</f>
        <v>56</v>
      </c>
      <c r="G16" s="58">
        <f>SUMIFS(Data!$H:$H,Data!$A:$A,Cataratorii!$B16,Data!$C:$C,Cataratorii!G$1)</f>
        <v>72</v>
      </c>
      <c r="H16" s="58">
        <f>SUMIFS(Data!$H:$H,Data!$A:$A,Cataratorii!$B16,Data!$C:$C,Cataratorii!H$1)</f>
        <v>1941</v>
      </c>
      <c r="I16" s="58">
        <f>SUMIFS(Data!$H:$H,Data!$A:$A,Cataratorii!$B16,Data!$C:$C,Cataratorii!I$1)</f>
        <v>72</v>
      </c>
      <c r="J16" s="58">
        <f>SUMIFS(Data!$H:$H,Data!$A:$A,Cataratorii!$B16,Data!$C:$C,Cataratorii!J$1)</f>
        <v>21</v>
      </c>
      <c r="K16" s="58">
        <f>SUMIFS(Data!$H:$H,Data!$A:$A,Cataratorii!$B16,Data!$C:$C,Cataratorii!K$1)</f>
        <v>118</v>
      </c>
      <c r="L16" s="58">
        <f>SUMIFS(Data!$H:$H,Data!$A:$A,Cataratorii!$B16,Data!$C:$C,Cataratorii!L$1)</f>
        <v>0</v>
      </c>
      <c r="M16" s="58">
        <f>SUMIFS(Data!$H:$H,Data!$A:$A,Cataratorii!$B16,Data!$C:$C,Cataratorii!M$1)</f>
        <v>0</v>
      </c>
      <c r="N16" s="58">
        <f>SUMIFS(Data!$H:$H,Data!$A:$A,Cataratorii!$B16,Data!$C:$C,Cataratorii!N$1)</f>
        <v>97</v>
      </c>
      <c r="O16" s="58">
        <f>SUMIFS(Data!$H:$H,Data!$A:$A,Cataratorii!$B16,Data!$C:$C,Cataratorii!O$1)</f>
        <v>7</v>
      </c>
      <c r="P16" s="58">
        <f>SUMIFS(Data!$H:$H,Data!$A:$A,Cataratorii!$B16,Data!$C:$C,Cataratorii!P$1)</f>
        <v>7</v>
      </c>
      <c r="Q16" s="58">
        <f>SUMIFS(Data!$H:$H,Data!$A:$A,Cataratorii!$B16,Data!$C:$C,Cataratorii!Q$1)</f>
        <v>0</v>
      </c>
      <c r="R16" s="123">
        <f t="shared" si="0"/>
        <v>4781</v>
      </c>
      <c r="S16" s="28">
        <f>SUMIFS(Data!D:D,Data!A:A,Cataratorii!B16)</f>
        <v>288.11</v>
      </c>
      <c r="T16" s="1" t="str">
        <f>IF(VLOOKUP(B16,Participanti!A:D,4,0)=0," ","New")</f>
        <v xml:space="preserve"> </v>
      </c>
      <c r="U16" s="100">
        <f t="shared" si="1"/>
        <v>1.6594356322238036E-2</v>
      </c>
    </row>
    <row r="17" spans="1:21" ht="12.75" x14ac:dyDescent="0.2">
      <c r="A17" s="65">
        <v>16</v>
      </c>
      <c r="B17" s="27" t="s">
        <v>417</v>
      </c>
      <c r="C17" s="58">
        <f>SUMIFS(Data!$H:$H,Data!$A:$A,Cataratorii!$B17,Data!$C:$C,Cataratorii!C$1)</f>
        <v>2</v>
      </c>
      <c r="D17" s="58">
        <f>SUMIFS(Data!$H:$H,Data!$A:$A,Cataratorii!$B17,Data!$C:$C,Cataratorii!D$1)</f>
        <v>52</v>
      </c>
      <c r="E17" s="58">
        <f>SUMIFS(Data!$H:$H,Data!$A:$A,Cataratorii!$B17,Data!$C:$C,Cataratorii!E$1)</f>
        <v>1784</v>
      </c>
      <c r="F17" s="58">
        <f>SUMIFS(Data!$H:$H,Data!$A:$A,Cataratorii!$B17,Data!$C:$C,Cataratorii!F$1)</f>
        <v>16</v>
      </c>
      <c r="G17" s="58">
        <f>SUMIFS(Data!$H:$H,Data!$A:$A,Cataratorii!$B17,Data!$C:$C,Cataratorii!G$1)</f>
        <v>52</v>
      </c>
      <c r="H17" s="58">
        <f>SUMIFS(Data!$H:$H,Data!$A:$A,Cataratorii!$B17,Data!$C:$C,Cataratorii!H$1)</f>
        <v>1161</v>
      </c>
      <c r="I17" s="58">
        <f>SUMIFS(Data!$H:$H,Data!$A:$A,Cataratorii!$B17,Data!$C:$C,Cataratorii!I$1)</f>
        <v>0</v>
      </c>
      <c r="J17" s="58">
        <f>SUMIFS(Data!$H:$H,Data!$A:$A,Cataratorii!$B17,Data!$C:$C,Cataratorii!J$1)</f>
        <v>0</v>
      </c>
      <c r="K17" s="58">
        <f>SUMIFS(Data!$H:$H,Data!$A:$A,Cataratorii!$B17,Data!$C:$C,Cataratorii!K$1)</f>
        <v>23</v>
      </c>
      <c r="L17" s="58">
        <f>SUMIFS(Data!$H:$H,Data!$A:$A,Cataratorii!$B17,Data!$C:$C,Cataratorii!L$1)</f>
        <v>6</v>
      </c>
      <c r="M17" s="58">
        <f>SUMIFS(Data!$H:$H,Data!$A:$A,Cataratorii!$B17,Data!$C:$C,Cataratorii!M$1)</f>
        <v>1248</v>
      </c>
      <c r="N17" s="58">
        <f>SUMIFS(Data!$H:$H,Data!$A:$A,Cataratorii!$B17,Data!$C:$C,Cataratorii!N$1)</f>
        <v>89</v>
      </c>
      <c r="O17" s="58">
        <f>SUMIFS(Data!$H:$H,Data!$A:$A,Cataratorii!$B17,Data!$C:$C,Cataratorii!O$1)</f>
        <v>22</v>
      </c>
      <c r="P17" s="58">
        <f>SUMIFS(Data!$H:$H,Data!$A:$A,Cataratorii!$B17,Data!$C:$C,Cataratorii!P$1)</f>
        <v>3</v>
      </c>
      <c r="Q17" s="58">
        <f>SUMIFS(Data!$H:$H,Data!$A:$A,Cataratorii!$B17,Data!$C:$C,Cataratorii!Q$1)</f>
        <v>0</v>
      </c>
      <c r="R17" s="123">
        <f t="shared" si="0"/>
        <v>4458</v>
      </c>
      <c r="S17" s="28">
        <f>SUMIFS(Data!D:D,Data!A:A,Cataratorii!B17)</f>
        <v>187.23</v>
      </c>
      <c r="T17" s="1" t="str">
        <f>IF(VLOOKUP(B17,Participanti!A:D,4,0)=0," ","New")</f>
        <v xml:space="preserve"> </v>
      </c>
      <c r="U17" s="100">
        <f t="shared" si="1"/>
        <v>2.3810286813010739E-2</v>
      </c>
    </row>
    <row r="18" spans="1:21" ht="12.75" x14ac:dyDescent="0.2">
      <c r="A18" s="65">
        <v>17</v>
      </c>
      <c r="B18" s="27" t="s">
        <v>13</v>
      </c>
      <c r="C18" s="58">
        <f>SUMIFS(Data!$H:$H,Data!$A:$A,Cataratorii!$B18,Data!$C:$C,Cataratorii!C$1)</f>
        <v>47</v>
      </c>
      <c r="D18" s="58">
        <f>SUMIFS(Data!$H:$H,Data!$A:$A,Cataratorii!$B18,Data!$C:$C,Cataratorii!D$1)</f>
        <v>52</v>
      </c>
      <c r="E18" s="58">
        <f>SUMIFS(Data!$H:$H,Data!$A:$A,Cataratorii!$B18,Data!$C:$C,Cataratorii!E$1)</f>
        <v>48</v>
      </c>
      <c r="F18" s="58">
        <f>SUMIFS(Data!$H:$H,Data!$A:$A,Cataratorii!$B18,Data!$C:$C,Cataratorii!F$1)</f>
        <v>56</v>
      </c>
      <c r="G18" s="58">
        <f>SUMIFS(Data!$H:$H,Data!$A:$A,Cataratorii!$B18,Data!$C:$C,Cataratorii!G$1)</f>
        <v>81</v>
      </c>
      <c r="H18" s="58">
        <f>SUMIFS(Data!$H:$H,Data!$A:$A,Cataratorii!$B18,Data!$C:$C,Cataratorii!H$1)</f>
        <v>37</v>
      </c>
      <c r="I18" s="58">
        <f>SUMIFS(Data!$H:$H,Data!$A:$A,Cataratorii!$B18,Data!$C:$C,Cataratorii!I$1)</f>
        <v>2058</v>
      </c>
      <c r="J18" s="58">
        <f>SUMIFS(Data!$H:$H,Data!$A:$A,Cataratorii!$B18,Data!$C:$C,Cataratorii!J$1)</f>
        <v>23</v>
      </c>
      <c r="K18" s="58">
        <f>SUMIFS(Data!$H:$H,Data!$A:$A,Cataratorii!$B18,Data!$C:$C,Cataratorii!K$1)</f>
        <v>57</v>
      </c>
      <c r="L18" s="58">
        <f>SUMIFS(Data!$H:$H,Data!$A:$A,Cataratorii!$B18,Data!$C:$C,Cataratorii!L$1)</f>
        <v>27</v>
      </c>
      <c r="M18" s="58">
        <f>SUMIFS(Data!$H:$H,Data!$A:$A,Cataratorii!$B18,Data!$C:$C,Cataratorii!M$1)</f>
        <v>43</v>
      </c>
      <c r="N18" s="58">
        <f>SUMIFS(Data!$H:$H,Data!$A:$A,Cataratorii!$B18,Data!$C:$C,Cataratorii!N$1)</f>
        <v>64</v>
      </c>
      <c r="O18" s="58">
        <f>SUMIFS(Data!$H:$H,Data!$A:$A,Cataratorii!$B18,Data!$C:$C,Cataratorii!O$1)</f>
        <v>81</v>
      </c>
      <c r="P18" s="58">
        <f>SUMIFS(Data!$H:$H,Data!$A:$A,Cataratorii!$B18,Data!$C:$C,Cataratorii!P$1)</f>
        <v>1129</v>
      </c>
      <c r="Q18" s="58">
        <f>SUMIFS(Data!$H:$H,Data!$A:$A,Cataratorii!$B18,Data!$C:$C,Cataratorii!Q$1)</f>
        <v>9</v>
      </c>
      <c r="R18" s="123">
        <f t="shared" si="0"/>
        <v>3812</v>
      </c>
      <c r="S18" s="28">
        <f>SUMIFS(Data!D:D,Data!A:A,Cataratorii!B18)</f>
        <v>426.0499999999999</v>
      </c>
      <c r="T18" s="1" t="str">
        <f>IF(VLOOKUP(B18,Participanti!A:D,4,0)=0," ","New")</f>
        <v xml:space="preserve"> </v>
      </c>
      <c r="U18" s="100">
        <f t="shared" si="1"/>
        <v>8.9473066541485759E-3</v>
      </c>
    </row>
    <row r="19" spans="1:21" ht="12.75" x14ac:dyDescent="0.2">
      <c r="A19" s="65">
        <v>18</v>
      </c>
      <c r="B19" s="106" t="s">
        <v>350</v>
      </c>
      <c r="C19" s="58">
        <f>SUMIFS(Data!$H:$H,Data!$A:$A,Cataratorii!$B19,Data!$C:$C,Cataratorii!C$1)</f>
        <v>50</v>
      </c>
      <c r="D19" s="58">
        <f>SUMIFS(Data!$H:$H,Data!$A:$A,Cataratorii!$B19,Data!$C:$C,Cataratorii!D$1)</f>
        <v>22</v>
      </c>
      <c r="E19" s="58">
        <f>SUMIFS(Data!$H:$H,Data!$A:$A,Cataratorii!$B19,Data!$C:$C,Cataratorii!E$1)</f>
        <v>417</v>
      </c>
      <c r="F19" s="58">
        <f>SUMIFS(Data!$H:$H,Data!$A:$A,Cataratorii!$B19,Data!$C:$C,Cataratorii!F$1)</f>
        <v>82</v>
      </c>
      <c r="G19" s="58">
        <f>SUMIFS(Data!$H:$H,Data!$A:$A,Cataratorii!$B19,Data!$C:$C,Cataratorii!G$1)</f>
        <v>815</v>
      </c>
      <c r="H19" s="58">
        <f>SUMIFS(Data!$H:$H,Data!$A:$A,Cataratorii!$B19,Data!$C:$C,Cataratorii!H$1)</f>
        <v>1230</v>
      </c>
      <c r="I19" s="58">
        <f>SUMIFS(Data!$H:$H,Data!$A:$A,Cataratorii!$B19,Data!$C:$C,Cataratorii!I$1)</f>
        <v>2</v>
      </c>
      <c r="J19" s="58">
        <f>SUMIFS(Data!$H:$H,Data!$A:$A,Cataratorii!$B19,Data!$C:$C,Cataratorii!J$1)</f>
        <v>52</v>
      </c>
      <c r="K19" s="58">
        <f>SUMIFS(Data!$H:$H,Data!$A:$A,Cataratorii!$B19,Data!$C:$C,Cataratorii!K$1)</f>
        <v>59</v>
      </c>
      <c r="L19" s="58">
        <f>SUMIFS(Data!$H:$H,Data!$A:$A,Cataratorii!$B19,Data!$C:$C,Cataratorii!L$1)</f>
        <v>48</v>
      </c>
      <c r="M19" s="58">
        <f>SUMIFS(Data!$H:$H,Data!$A:$A,Cataratorii!$B19,Data!$C:$C,Cataratorii!M$1)</f>
        <v>525</v>
      </c>
      <c r="N19" s="58">
        <f>SUMIFS(Data!$H:$H,Data!$A:$A,Cataratorii!$B19,Data!$C:$C,Cataratorii!N$1)</f>
        <v>53</v>
      </c>
      <c r="O19" s="58">
        <f>SUMIFS(Data!$H:$H,Data!$A:$A,Cataratorii!$B19,Data!$C:$C,Cataratorii!O$1)</f>
        <v>206</v>
      </c>
      <c r="P19" s="58">
        <f>SUMIFS(Data!$H:$H,Data!$A:$A,Cataratorii!$B19,Data!$C:$C,Cataratorii!P$1)</f>
        <v>86</v>
      </c>
      <c r="Q19" s="58">
        <f>SUMIFS(Data!$H:$H,Data!$A:$A,Cataratorii!$B19,Data!$C:$C,Cataratorii!Q$1)</f>
        <v>100</v>
      </c>
      <c r="R19" s="123">
        <f t="shared" si="0"/>
        <v>3747</v>
      </c>
      <c r="S19" s="28">
        <f>SUMIFS(Data!D:D,Data!A:A,Cataratorii!B19)</f>
        <v>194.12</v>
      </c>
      <c r="T19" s="1" t="str">
        <f>IF(VLOOKUP(B19,Participanti!A:D,4,0)=0," ","New")</f>
        <v xml:space="preserve"> </v>
      </c>
      <c r="U19" s="100">
        <f t="shared" si="1"/>
        <v>1.9302493303111477E-2</v>
      </c>
    </row>
    <row r="20" spans="1:21" ht="12.75" x14ac:dyDescent="0.2">
      <c r="A20" s="65">
        <v>19</v>
      </c>
      <c r="B20" s="27" t="s">
        <v>171</v>
      </c>
      <c r="C20" s="58">
        <f>SUMIFS(Data!$H:$H,Data!$A:$A,Cataratorii!$B20,Data!$C:$C,Cataratorii!C$1)</f>
        <v>0</v>
      </c>
      <c r="D20" s="58">
        <f>SUMIFS(Data!$H:$H,Data!$A:$A,Cataratorii!$B20,Data!$C:$C,Cataratorii!D$1)</f>
        <v>5</v>
      </c>
      <c r="E20" s="58">
        <f>SUMIFS(Data!$H:$H,Data!$A:$A,Cataratorii!$B20,Data!$C:$C,Cataratorii!E$1)</f>
        <v>665</v>
      </c>
      <c r="F20" s="58">
        <f>SUMIFS(Data!$H:$H,Data!$A:$A,Cataratorii!$B20,Data!$C:$C,Cataratorii!F$1)</f>
        <v>619</v>
      </c>
      <c r="G20" s="58">
        <f>SUMIFS(Data!$H:$H,Data!$A:$A,Cataratorii!$B20,Data!$C:$C,Cataratorii!G$1)</f>
        <v>1143</v>
      </c>
      <c r="H20" s="58">
        <f>SUMIFS(Data!$H:$H,Data!$A:$A,Cataratorii!$B20,Data!$C:$C,Cataratorii!H$1)</f>
        <v>1185</v>
      </c>
      <c r="I20" s="58">
        <f>SUMIFS(Data!$H:$H,Data!$A:$A,Cataratorii!$B20,Data!$C:$C,Cataratorii!I$1)</f>
        <v>0</v>
      </c>
      <c r="J20" s="58">
        <f>SUMIFS(Data!$H:$H,Data!$A:$A,Cataratorii!$B20,Data!$C:$C,Cataratorii!J$1)</f>
        <v>0</v>
      </c>
      <c r="K20" s="58">
        <f>SUMIFS(Data!$H:$H,Data!$A:$A,Cataratorii!$B20,Data!$C:$C,Cataratorii!K$1)</f>
        <v>46</v>
      </c>
      <c r="L20" s="58">
        <f>SUMIFS(Data!$H:$H,Data!$A:$A,Cataratorii!$B20,Data!$C:$C,Cataratorii!L$1)</f>
        <v>0</v>
      </c>
      <c r="M20" s="58">
        <f>SUMIFS(Data!$H:$H,Data!$A:$A,Cataratorii!$B20,Data!$C:$C,Cataratorii!M$1)</f>
        <v>0</v>
      </c>
      <c r="N20" s="58">
        <f>SUMIFS(Data!$H:$H,Data!$A:$A,Cataratorii!$B20,Data!$C:$C,Cataratorii!N$1)</f>
        <v>0</v>
      </c>
      <c r="O20" s="58">
        <f>SUMIFS(Data!$H:$H,Data!$A:$A,Cataratorii!$B20,Data!$C:$C,Cataratorii!O$1)</f>
        <v>0</v>
      </c>
      <c r="P20" s="58">
        <f>SUMIFS(Data!$H:$H,Data!$A:$A,Cataratorii!$B20,Data!$C:$C,Cataratorii!P$1)</f>
        <v>6</v>
      </c>
      <c r="Q20" s="58">
        <f>SUMIFS(Data!$H:$H,Data!$A:$A,Cataratorii!$B20,Data!$C:$C,Cataratorii!Q$1)</f>
        <v>0</v>
      </c>
      <c r="R20" s="123">
        <f t="shared" si="0"/>
        <v>3669</v>
      </c>
      <c r="S20" s="28">
        <f>SUMIFS(Data!D:D,Data!A:A,Cataratorii!B20)</f>
        <v>216.64</v>
      </c>
      <c r="T20" s="1" t="str">
        <f>IF(VLOOKUP(B20,Participanti!A:D,4,0)=0," ","New")</f>
        <v xml:space="preserve"> </v>
      </c>
      <c r="U20" s="100">
        <f t="shared" si="1"/>
        <v>1.6935930576070901E-2</v>
      </c>
    </row>
    <row r="21" spans="1:21" ht="12.75" x14ac:dyDescent="0.2">
      <c r="A21" s="65">
        <v>20</v>
      </c>
      <c r="B21" s="27" t="s">
        <v>528</v>
      </c>
      <c r="C21" s="58">
        <f>SUMIFS(Data!$H:$H,Data!$A:$A,Cataratorii!$B21,Data!$C:$C,Cataratorii!C$1)</f>
        <v>0</v>
      </c>
      <c r="D21" s="58">
        <f>SUMIFS(Data!$H:$H,Data!$A:$A,Cataratorii!$B21,Data!$C:$C,Cataratorii!D$1)</f>
        <v>58</v>
      </c>
      <c r="E21" s="58">
        <f>SUMIFS(Data!$H:$H,Data!$A:$A,Cataratorii!$B21,Data!$C:$C,Cataratorii!E$1)</f>
        <v>11</v>
      </c>
      <c r="F21" s="58">
        <f>SUMIFS(Data!$H:$H,Data!$A:$A,Cataratorii!$B21,Data!$C:$C,Cataratorii!F$1)</f>
        <v>30</v>
      </c>
      <c r="G21" s="58">
        <f>SUMIFS(Data!$H:$H,Data!$A:$A,Cataratorii!$B21,Data!$C:$C,Cataratorii!G$1)</f>
        <v>79</v>
      </c>
      <c r="H21" s="58">
        <f>SUMIFS(Data!$H:$H,Data!$A:$A,Cataratorii!$B21,Data!$C:$C,Cataratorii!H$1)</f>
        <v>1183</v>
      </c>
      <c r="I21" s="58">
        <f>SUMIFS(Data!$H:$H,Data!$A:$A,Cataratorii!$B21,Data!$C:$C,Cataratorii!I$1)</f>
        <v>222</v>
      </c>
      <c r="J21" s="58">
        <f>SUMIFS(Data!$H:$H,Data!$A:$A,Cataratorii!$B21,Data!$C:$C,Cataratorii!J$1)</f>
        <v>65</v>
      </c>
      <c r="K21" s="58">
        <f>SUMIFS(Data!$H:$H,Data!$A:$A,Cataratorii!$B21,Data!$C:$C,Cataratorii!K$1)</f>
        <v>115</v>
      </c>
      <c r="L21" s="58">
        <f>SUMIFS(Data!$H:$H,Data!$A:$A,Cataratorii!$B21,Data!$C:$C,Cataratorii!L$1)</f>
        <v>1211</v>
      </c>
      <c r="M21" s="58">
        <f>SUMIFS(Data!$H:$H,Data!$A:$A,Cataratorii!$B21,Data!$C:$C,Cataratorii!M$1)</f>
        <v>465</v>
      </c>
      <c r="N21" s="58">
        <f>SUMIFS(Data!$H:$H,Data!$A:$A,Cataratorii!$B21,Data!$C:$C,Cataratorii!N$1)</f>
        <v>104</v>
      </c>
      <c r="O21" s="58">
        <f>SUMIFS(Data!$H:$H,Data!$A:$A,Cataratorii!$B21,Data!$C:$C,Cataratorii!O$1)</f>
        <v>52</v>
      </c>
      <c r="P21" s="58">
        <f>SUMIFS(Data!$H:$H,Data!$A:$A,Cataratorii!$B21,Data!$C:$C,Cataratorii!P$1)</f>
        <v>0</v>
      </c>
      <c r="Q21" s="58">
        <f>SUMIFS(Data!$H:$H,Data!$A:$A,Cataratorii!$B21,Data!$C:$C,Cataratorii!Q$1)</f>
        <v>38</v>
      </c>
      <c r="R21" s="123">
        <f t="shared" si="0"/>
        <v>3633</v>
      </c>
      <c r="S21" s="28">
        <f>SUMIFS(Data!D:D,Data!A:A,Cataratorii!B21)</f>
        <v>304.79000000000002</v>
      </c>
      <c r="T21" s="1" t="str">
        <f>IF(VLOOKUP(B21,Participanti!A:D,4,0)=0," ","New")</f>
        <v>New</v>
      </c>
      <c r="U21" s="100">
        <f t="shared" si="1"/>
        <v>1.1919682404278355E-2</v>
      </c>
    </row>
    <row r="22" spans="1:21" ht="12.75" x14ac:dyDescent="0.2">
      <c r="A22" s="65">
        <v>21</v>
      </c>
      <c r="B22" s="27" t="s">
        <v>277</v>
      </c>
      <c r="C22" s="58">
        <f>SUMIFS(Data!$H:$H,Data!$A:$A,Cataratorii!$B22,Data!$C:$C,Cataratorii!C$1)</f>
        <v>53</v>
      </c>
      <c r="D22" s="58">
        <f>SUMIFS(Data!$H:$H,Data!$A:$A,Cataratorii!$B22,Data!$C:$C,Cataratorii!D$1)</f>
        <v>24</v>
      </c>
      <c r="E22" s="58">
        <f>SUMIFS(Data!$H:$H,Data!$A:$A,Cataratorii!$B22,Data!$C:$C,Cataratorii!E$1)</f>
        <v>415</v>
      </c>
      <c r="F22" s="58">
        <f>SUMIFS(Data!$H:$H,Data!$A:$A,Cataratorii!$B22,Data!$C:$C,Cataratorii!F$1)</f>
        <v>17</v>
      </c>
      <c r="G22" s="58">
        <f>SUMIFS(Data!$H:$H,Data!$A:$A,Cataratorii!$B22,Data!$C:$C,Cataratorii!G$1)</f>
        <v>44</v>
      </c>
      <c r="H22" s="58">
        <f>SUMIFS(Data!$H:$H,Data!$A:$A,Cataratorii!$B22,Data!$C:$C,Cataratorii!H$1)</f>
        <v>764</v>
      </c>
      <c r="I22" s="58">
        <f>SUMIFS(Data!$H:$H,Data!$A:$A,Cataratorii!$B22,Data!$C:$C,Cataratorii!I$1)</f>
        <v>207</v>
      </c>
      <c r="J22" s="58">
        <f>SUMIFS(Data!$H:$H,Data!$A:$A,Cataratorii!$B22,Data!$C:$C,Cataratorii!J$1)</f>
        <v>18</v>
      </c>
      <c r="K22" s="58">
        <f>SUMIFS(Data!$H:$H,Data!$A:$A,Cataratorii!$B22,Data!$C:$C,Cataratorii!K$1)</f>
        <v>313</v>
      </c>
      <c r="L22" s="58">
        <f>SUMIFS(Data!$H:$H,Data!$A:$A,Cataratorii!$B22,Data!$C:$C,Cataratorii!L$1)</f>
        <v>39</v>
      </c>
      <c r="M22" s="58">
        <f>SUMIFS(Data!$H:$H,Data!$A:$A,Cataratorii!$B22,Data!$C:$C,Cataratorii!M$1)</f>
        <v>397</v>
      </c>
      <c r="N22" s="58">
        <f>SUMIFS(Data!$H:$H,Data!$A:$A,Cataratorii!$B22,Data!$C:$C,Cataratorii!N$1)</f>
        <v>274</v>
      </c>
      <c r="O22" s="58">
        <f>SUMIFS(Data!$H:$H,Data!$A:$A,Cataratorii!$B22,Data!$C:$C,Cataratorii!O$1)</f>
        <v>438</v>
      </c>
      <c r="P22" s="58">
        <f>SUMIFS(Data!$H:$H,Data!$A:$A,Cataratorii!$B22,Data!$C:$C,Cataratorii!P$1)</f>
        <v>172</v>
      </c>
      <c r="Q22" s="58">
        <f>SUMIFS(Data!$H:$H,Data!$A:$A,Cataratorii!$B22,Data!$C:$C,Cataratorii!Q$1)</f>
        <v>414</v>
      </c>
      <c r="R22" s="123">
        <f t="shared" si="0"/>
        <v>3589</v>
      </c>
      <c r="S22" s="28">
        <f>SUMIFS(Data!D:D,Data!A:A,Cataratorii!B22)</f>
        <v>155.26</v>
      </c>
      <c r="T22" s="1" t="str">
        <f>IF(VLOOKUP(B22,Participanti!A:D,4,0)=0," ","New")</f>
        <v xml:space="preserve"> </v>
      </c>
      <c r="U22" s="100">
        <f t="shared" si="1"/>
        <v>2.3116063377560222E-2</v>
      </c>
    </row>
    <row r="23" spans="1:21" ht="12.75" x14ac:dyDescent="0.2">
      <c r="A23" s="65">
        <v>22</v>
      </c>
      <c r="B23" s="27" t="s">
        <v>227</v>
      </c>
      <c r="C23" s="58">
        <f>SUMIFS(Data!$H:$H,Data!$A:$A,Cataratorii!$B23,Data!$C:$C,Cataratorii!C$1)</f>
        <v>0</v>
      </c>
      <c r="D23" s="58">
        <f>SUMIFS(Data!$H:$H,Data!$A:$A,Cataratorii!$B23,Data!$C:$C,Cataratorii!D$1)</f>
        <v>6</v>
      </c>
      <c r="E23" s="58">
        <f>SUMIFS(Data!$H:$H,Data!$A:$A,Cataratorii!$B23,Data!$C:$C,Cataratorii!E$1)</f>
        <v>95</v>
      </c>
      <c r="F23" s="58">
        <f>SUMIFS(Data!$H:$H,Data!$A:$A,Cataratorii!$B23,Data!$C:$C,Cataratorii!F$1)</f>
        <v>8</v>
      </c>
      <c r="G23" s="58">
        <f>SUMIFS(Data!$H:$H,Data!$A:$A,Cataratorii!$B23,Data!$C:$C,Cataratorii!G$1)</f>
        <v>70</v>
      </c>
      <c r="H23" s="58">
        <f>SUMIFS(Data!$H:$H,Data!$A:$A,Cataratorii!$B23,Data!$C:$C,Cataratorii!H$1)</f>
        <v>1172</v>
      </c>
      <c r="I23" s="58">
        <f>SUMIFS(Data!$H:$H,Data!$A:$A,Cataratorii!$B23,Data!$C:$C,Cataratorii!I$1)</f>
        <v>3</v>
      </c>
      <c r="J23" s="58">
        <f>SUMIFS(Data!$H:$H,Data!$A:$A,Cataratorii!$B23,Data!$C:$C,Cataratorii!J$1)</f>
        <v>1748</v>
      </c>
      <c r="K23" s="58">
        <f>SUMIFS(Data!$H:$H,Data!$A:$A,Cataratorii!$B23,Data!$C:$C,Cataratorii!K$1)</f>
        <v>125</v>
      </c>
      <c r="L23" s="58">
        <f>SUMIFS(Data!$H:$H,Data!$A:$A,Cataratorii!$B23,Data!$C:$C,Cataratorii!L$1)</f>
        <v>20</v>
      </c>
      <c r="M23" s="58">
        <f>SUMIFS(Data!$H:$H,Data!$A:$A,Cataratorii!$B23,Data!$C:$C,Cataratorii!M$1)</f>
        <v>18</v>
      </c>
      <c r="N23" s="58">
        <f>SUMIFS(Data!$H:$H,Data!$A:$A,Cataratorii!$B23,Data!$C:$C,Cataratorii!N$1)</f>
        <v>193</v>
      </c>
      <c r="O23" s="58">
        <f>SUMIFS(Data!$H:$H,Data!$A:$A,Cataratorii!$B23,Data!$C:$C,Cataratorii!O$1)</f>
        <v>13</v>
      </c>
      <c r="P23" s="58">
        <f>SUMIFS(Data!$H:$H,Data!$A:$A,Cataratorii!$B23,Data!$C:$C,Cataratorii!P$1)</f>
        <v>37</v>
      </c>
      <c r="Q23" s="58">
        <f>SUMIFS(Data!$H:$H,Data!$A:$A,Cataratorii!$B23,Data!$C:$C,Cataratorii!Q$1)</f>
        <v>7</v>
      </c>
      <c r="R23" s="123">
        <f t="shared" si="0"/>
        <v>3515</v>
      </c>
      <c r="S23" s="28">
        <f>SUMIFS(Data!D:D,Data!A:A,Cataratorii!B23)</f>
        <v>307.02999999999992</v>
      </c>
      <c r="T23" s="1" t="str">
        <f>IF(VLOOKUP(B23,Participanti!A:D,4,0)=0," ","New")</f>
        <v xml:space="preserve"> </v>
      </c>
      <c r="U23" s="100">
        <f t="shared" si="1"/>
        <v>1.1448392665211872E-2</v>
      </c>
    </row>
    <row r="24" spans="1:21" ht="12.75" x14ac:dyDescent="0.2">
      <c r="A24" s="65">
        <v>23</v>
      </c>
      <c r="B24" s="27" t="s">
        <v>17</v>
      </c>
      <c r="C24" s="58">
        <f>SUMIFS(Data!$H:$H,Data!$A:$A,Cataratorii!$B24,Data!$C:$C,Cataratorii!C$1)</f>
        <v>184</v>
      </c>
      <c r="D24" s="58">
        <f>SUMIFS(Data!$H:$H,Data!$A:$A,Cataratorii!$B24,Data!$C:$C,Cataratorii!D$1)</f>
        <v>27</v>
      </c>
      <c r="E24" s="58">
        <f>SUMIFS(Data!$H:$H,Data!$A:$A,Cataratorii!$B24,Data!$C:$C,Cataratorii!E$1)</f>
        <v>124</v>
      </c>
      <c r="F24" s="58">
        <f>SUMIFS(Data!$H:$H,Data!$A:$A,Cataratorii!$B24,Data!$C:$C,Cataratorii!F$1)</f>
        <v>270</v>
      </c>
      <c r="G24" s="58">
        <f>SUMIFS(Data!$H:$H,Data!$A:$A,Cataratorii!$B24,Data!$C:$C,Cataratorii!G$1)</f>
        <v>68</v>
      </c>
      <c r="H24" s="58">
        <f>SUMIFS(Data!$H:$H,Data!$A:$A,Cataratorii!$B24,Data!$C:$C,Cataratorii!H$1)</f>
        <v>177</v>
      </c>
      <c r="I24" s="58">
        <f>SUMIFS(Data!$H:$H,Data!$A:$A,Cataratorii!$B24,Data!$C:$C,Cataratorii!I$1)</f>
        <v>256</v>
      </c>
      <c r="J24" s="58">
        <f>SUMIFS(Data!$H:$H,Data!$A:$A,Cataratorii!$B24,Data!$C:$C,Cataratorii!J$1)</f>
        <v>902</v>
      </c>
      <c r="K24" s="58">
        <f>SUMIFS(Data!$H:$H,Data!$A:$A,Cataratorii!$B24,Data!$C:$C,Cataratorii!K$1)</f>
        <v>184</v>
      </c>
      <c r="L24" s="58">
        <f>SUMIFS(Data!$H:$H,Data!$A:$A,Cataratorii!$B24,Data!$C:$C,Cataratorii!L$1)</f>
        <v>216</v>
      </c>
      <c r="M24" s="58">
        <f>SUMIFS(Data!$H:$H,Data!$A:$A,Cataratorii!$B24,Data!$C:$C,Cataratorii!M$1)</f>
        <v>216</v>
      </c>
      <c r="N24" s="58">
        <f>SUMIFS(Data!$H:$H,Data!$A:$A,Cataratorii!$B24,Data!$C:$C,Cataratorii!N$1)</f>
        <v>251</v>
      </c>
      <c r="O24" s="58">
        <f>SUMIFS(Data!$H:$H,Data!$A:$A,Cataratorii!$B24,Data!$C:$C,Cataratorii!O$1)</f>
        <v>126</v>
      </c>
      <c r="P24" s="58">
        <f>SUMIFS(Data!$H:$H,Data!$A:$A,Cataratorii!$B24,Data!$C:$C,Cataratorii!P$1)</f>
        <v>176</v>
      </c>
      <c r="Q24" s="58">
        <f>SUMIFS(Data!$H:$H,Data!$A:$A,Cataratorii!$B24,Data!$C:$C,Cataratorii!Q$1)</f>
        <v>0</v>
      </c>
      <c r="R24" s="123">
        <f t="shared" si="0"/>
        <v>3177</v>
      </c>
      <c r="S24" s="28">
        <f>SUMIFS(Data!D:D,Data!A:A,Cataratorii!B24)</f>
        <v>210.74</v>
      </c>
      <c r="T24" s="1" t="str">
        <f>IF(VLOOKUP(B24,Participanti!A:D,4,0)=0," ","New")</f>
        <v xml:space="preserve"> </v>
      </c>
      <c r="U24" s="100">
        <f t="shared" si="1"/>
        <v>1.5075448419853848E-2</v>
      </c>
    </row>
    <row r="25" spans="1:21" ht="12.75" x14ac:dyDescent="0.2">
      <c r="A25" s="65">
        <v>24</v>
      </c>
      <c r="B25" s="27" t="s">
        <v>184</v>
      </c>
      <c r="C25" s="58">
        <f>SUMIFS(Data!$H:$H,Data!$A:$A,Cataratorii!$B25,Data!$C:$C,Cataratorii!C$1)</f>
        <v>90</v>
      </c>
      <c r="D25" s="58">
        <f>SUMIFS(Data!$H:$H,Data!$A:$A,Cataratorii!$B25,Data!$C:$C,Cataratorii!D$1)</f>
        <v>1786</v>
      </c>
      <c r="E25" s="58">
        <f>SUMIFS(Data!$H:$H,Data!$A:$A,Cataratorii!$B25,Data!$C:$C,Cataratorii!E$1)</f>
        <v>371</v>
      </c>
      <c r="F25" s="58">
        <f>SUMIFS(Data!$H:$H,Data!$A:$A,Cataratorii!$B25,Data!$C:$C,Cataratorii!F$1)</f>
        <v>867</v>
      </c>
      <c r="G25" s="58">
        <f>SUMIFS(Data!$H:$H,Data!$A:$A,Cataratorii!$B25,Data!$C:$C,Cataratorii!G$1)</f>
        <v>0</v>
      </c>
      <c r="H25" s="58">
        <f>SUMIFS(Data!$H:$H,Data!$A:$A,Cataratorii!$B25,Data!$C:$C,Cataratorii!H$1)</f>
        <v>0</v>
      </c>
      <c r="I25" s="58">
        <f>SUMIFS(Data!$H:$H,Data!$A:$A,Cataratorii!$B25,Data!$C:$C,Cataratorii!I$1)</f>
        <v>0</v>
      </c>
      <c r="J25" s="58">
        <f>SUMIFS(Data!$H:$H,Data!$A:$A,Cataratorii!$B25,Data!$C:$C,Cataratorii!J$1)</f>
        <v>0</v>
      </c>
      <c r="K25" s="58">
        <f>SUMIFS(Data!$H:$H,Data!$A:$A,Cataratorii!$B25,Data!$C:$C,Cataratorii!K$1)</f>
        <v>0</v>
      </c>
      <c r="L25" s="58">
        <f>SUMIFS(Data!$H:$H,Data!$A:$A,Cataratorii!$B25,Data!$C:$C,Cataratorii!L$1)</f>
        <v>0</v>
      </c>
      <c r="M25" s="58">
        <f>SUMIFS(Data!$H:$H,Data!$A:$A,Cataratorii!$B25,Data!$C:$C,Cataratorii!M$1)</f>
        <v>0</v>
      </c>
      <c r="N25" s="58">
        <f>SUMIFS(Data!$H:$H,Data!$A:$A,Cataratorii!$B25,Data!$C:$C,Cataratorii!N$1)</f>
        <v>0</v>
      </c>
      <c r="O25" s="58">
        <f>SUMIFS(Data!$H:$H,Data!$A:$A,Cataratorii!$B25,Data!$C:$C,Cataratorii!O$1)</f>
        <v>0</v>
      </c>
      <c r="P25" s="58">
        <f>SUMIFS(Data!$H:$H,Data!$A:$A,Cataratorii!$B25,Data!$C:$C,Cataratorii!P$1)</f>
        <v>0</v>
      </c>
      <c r="Q25" s="58">
        <f>SUMIFS(Data!$H:$H,Data!$A:$A,Cataratorii!$B25,Data!$C:$C,Cataratorii!Q$1)</f>
        <v>0</v>
      </c>
      <c r="R25" s="123">
        <f t="shared" si="0"/>
        <v>3114</v>
      </c>
      <c r="S25" s="28">
        <f>SUMIFS(Data!D:D,Data!A:A,Cataratorii!B25)</f>
        <v>77.459999999999994</v>
      </c>
      <c r="T25" s="1" t="str">
        <f>IF(VLOOKUP(B25,Participanti!A:D,4,0)=0," ","New")</f>
        <v xml:space="preserve"> </v>
      </c>
      <c r="U25" s="100">
        <f t="shared" si="1"/>
        <v>4.0201394268009297E-2</v>
      </c>
    </row>
    <row r="26" spans="1:21" ht="12.75" x14ac:dyDescent="0.2">
      <c r="A26" s="65">
        <v>25</v>
      </c>
      <c r="B26" s="27" t="s">
        <v>233</v>
      </c>
      <c r="C26" s="58">
        <f>SUMIFS(Data!$H:$H,Data!$A:$A,Cataratorii!$B26,Data!$C:$C,Cataratorii!C$1)</f>
        <v>356</v>
      </c>
      <c r="D26" s="58">
        <f>SUMIFS(Data!$H:$H,Data!$A:$A,Cataratorii!$B26,Data!$C:$C,Cataratorii!D$1)</f>
        <v>655</v>
      </c>
      <c r="E26" s="58">
        <f>SUMIFS(Data!$H:$H,Data!$A:$A,Cataratorii!$B26,Data!$C:$C,Cataratorii!E$1)</f>
        <v>15</v>
      </c>
      <c r="F26" s="58">
        <f>SUMIFS(Data!$H:$H,Data!$A:$A,Cataratorii!$B26,Data!$C:$C,Cataratorii!F$1)</f>
        <v>20</v>
      </c>
      <c r="G26" s="58">
        <f>SUMIFS(Data!$H:$H,Data!$A:$A,Cataratorii!$B26,Data!$C:$C,Cataratorii!G$1)</f>
        <v>482</v>
      </c>
      <c r="H26" s="58">
        <f>SUMIFS(Data!$H:$H,Data!$A:$A,Cataratorii!$B26,Data!$C:$C,Cataratorii!H$1)</f>
        <v>32</v>
      </c>
      <c r="I26" s="58">
        <f>SUMIFS(Data!$H:$H,Data!$A:$A,Cataratorii!$B26,Data!$C:$C,Cataratorii!I$1)</f>
        <v>156</v>
      </c>
      <c r="J26" s="58">
        <f>SUMIFS(Data!$H:$H,Data!$A:$A,Cataratorii!$B26,Data!$C:$C,Cataratorii!J$1)</f>
        <v>197</v>
      </c>
      <c r="K26" s="58">
        <f>SUMIFS(Data!$H:$H,Data!$A:$A,Cataratorii!$B26,Data!$C:$C,Cataratorii!K$1)</f>
        <v>1</v>
      </c>
      <c r="L26" s="58">
        <f>SUMIFS(Data!$H:$H,Data!$A:$A,Cataratorii!$B26,Data!$C:$C,Cataratorii!L$1)</f>
        <v>92</v>
      </c>
      <c r="M26" s="58">
        <f>SUMIFS(Data!$H:$H,Data!$A:$A,Cataratorii!$B26,Data!$C:$C,Cataratorii!M$1)</f>
        <v>128</v>
      </c>
      <c r="N26" s="58">
        <f>SUMIFS(Data!$H:$H,Data!$A:$A,Cataratorii!$B26,Data!$C:$C,Cataratorii!N$1)</f>
        <v>2</v>
      </c>
      <c r="O26" s="58">
        <f>SUMIFS(Data!$H:$H,Data!$A:$A,Cataratorii!$B26,Data!$C:$C,Cataratorii!O$1)</f>
        <v>183</v>
      </c>
      <c r="P26" s="58">
        <f>SUMIFS(Data!$H:$H,Data!$A:$A,Cataratorii!$B26,Data!$C:$C,Cataratorii!P$1)</f>
        <v>674</v>
      </c>
      <c r="Q26" s="58">
        <f>SUMIFS(Data!$H:$H,Data!$A:$A,Cataratorii!$B26,Data!$C:$C,Cataratorii!Q$1)</f>
        <v>10</v>
      </c>
      <c r="R26" s="123">
        <f t="shared" si="0"/>
        <v>3003</v>
      </c>
      <c r="S26" s="28">
        <f>SUMIFS(Data!D:D,Data!A:A,Cataratorii!B26)</f>
        <v>210.52999999999994</v>
      </c>
      <c r="T26" s="1" t="str">
        <f>IF(VLOOKUP(B26,Participanti!A:D,4,0)=0," ","New")</f>
        <v xml:space="preserve"> </v>
      </c>
      <c r="U26" s="100">
        <f t="shared" si="1"/>
        <v>1.4264000379993353E-2</v>
      </c>
    </row>
    <row r="27" spans="1:21" ht="12.75" x14ac:dyDescent="0.2">
      <c r="A27" s="65">
        <v>26</v>
      </c>
      <c r="B27" s="27" t="s">
        <v>39</v>
      </c>
      <c r="C27" s="58">
        <f>SUMIFS(Data!$H:$H,Data!$A:$A,Cataratorii!$B27,Data!$C:$C,Cataratorii!C$1)</f>
        <v>437</v>
      </c>
      <c r="D27" s="58">
        <f>SUMIFS(Data!$H:$H,Data!$A:$A,Cataratorii!$B27,Data!$C:$C,Cataratorii!D$1)</f>
        <v>80</v>
      </c>
      <c r="E27" s="58">
        <f>SUMIFS(Data!$H:$H,Data!$A:$A,Cataratorii!$B27,Data!$C:$C,Cataratorii!E$1)</f>
        <v>640</v>
      </c>
      <c r="F27" s="58">
        <f>SUMIFS(Data!$H:$H,Data!$A:$A,Cataratorii!$B27,Data!$C:$C,Cataratorii!F$1)</f>
        <v>68</v>
      </c>
      <c r="G27" s="58">
        <f>SUMIFS(Data!$H:$H,Data!$A:$A,Cataratorii!$B27,Data!$C:$C,Cataratorii!G$1)</f>
        <v>865</v>
      </c>
      <c r="H27" s="58">
        <f>SUMIFS(Data!$H:$H,Data!$A:$A,Cataratorii!$B27,Data!$C:$C,Cataratorii!H$1)</f>
        <v>16</v>
      </c>
      <c r="I27" s="58">
        <f>SUMIFS(Data!$H:$H,Data!$A:$A,Cataratorii!$B27,Data!$C:$C,Cataratorii!I$1)</f>
        <v>105</v>
      </c>
      <c r="J27" s="58">
        <f>SUMIFS(Data!$H:$H,Data!$A:$A,Cataratorii!$B27,Data!$C:$C,Cataratorii!J$1)</f>
        <v>297</v>
      </c>
      <c r="K27" s="58">
        <f>SUMIFS(Data!$H:$H,Data!$A:$A,Cataratorii!$B27,Data!$C:$C,Cataratorii!K$1)</f>
        <v>21</v>
      </c>
      <c r="L27" s="58">
        <f>SUMIFS(Data!$H:$H,Data!$A:$A,Cataratorii!$B27,Data!$C:$C,Cataratorii!L$1)</f>
        <v>38</v>
      </c>
      <c r="M27" s="58">
        <f>SUMIFS(Data!$H:$H,Data!$A:$A,Cataratorii!$B27,Data!$C:$C,Cataratorii!M$1)</f>
        <v>245</v>
      </c>
      <c r="N27" s="58">
        <f>SUMIFS(Data!$H:$H,Data!$A:$A,Cataratorii!$B27,Data!$C:$C,Cataratorii!N$1)</f>
        <v>19</v>
      </c>
      <c r="O27" s="58">
        <f>SUMIFS(Data!$H:$H,Data!$A:$A,Cataratorii!$B27,Data!$C:$C,Cataratorii!O$1)</f>
        <v>53</v>
      </c>
      <c r="P27" s="58">
        <f>SUMIFS(Data!$H:$H,Data!$A:$A,Cataratorii!$B27,Data!$C:$C,Cataratorii!P$1)</f>
        <v>104</v>
      </c>
      <c r="Q27" s="58">
        <f>SUMIFS(Data!$H:$H,Data!$A:$A,Cataratorii!$B27,Data!$C:$C,Cataratorii!Q$1)</f>
        <v>14</v>
      </c>
      <c r="R27" s="123">
        <f t="shared" si="0"/>
        <v>3002</v>
      </c>
      <c r="S27" s="28">
        <f>SUMIFS(Data!D:D,Data!A:A,Cataratorii!B27)</f>
        <v>327.10000000000002</v>
      </c>
      <c r="T27" s="1" t="str">
        <f>IF(VLOOKUP(B27,Participanti!A:D,4,0)=0," ","New")</f>
        <v xml:space="preserve"> </v>
      </c>
      <c r="U27" s="100">
        <f t="shared" si="1"/>
        <v>9.1776215224701925E-3</v>
      </c>
    </row>
    <row r="28" spans="1:21" ht="12.75" x14ac:dyDescent="0.2">
      <c r="A28" s="65">
        <v>27</v>
      </c>
      <c r="B28" s="27" t="s">
        <v>362</v>
      </c>
      <c r="C28" s="58">
        <f>SUMIFS(Data!$H:$H,Data!$A:$A,Cataratorii!$B28,Data!$C:$C,Cataratorii!C$1)</f>
        <v>39</v>
      </c>
      <c r="D28" s="58">
        <f>SUMIFS(Data!$H:$H,Data!$A:$A,Cataratorii!$B28,Data!$C:$C,Cataratorii!D$1)</f>
        <v>10</v>
      </c>
      <c r="E28" s="58">
        <f>SUMIFS(Data!$H:$H,Data!$A:$A,Cataratorii!$B28,Data!$C:$C,Cataratorii!E$1)</f>
        <v>52</v>
      </c>
      <c r="F28" s="58">
        <f>SUMIFS(Data!$H:$H,Data!$A:$A,Cataratorii!$B28,Data!$C:$C,Cataratorii!F$1)</f>
        <v>195</v>
      </c>
      <c r="G28" s="58">
        <f>SUMIFS(Data!$H:$H,Data!$A:$A,Cataratorii!$B28,Data!$C:$C,Cataratorii!G$1)</f>
        <v>20</v>
      </c>
      <c r="H28" s="58">
        <f>SUMIFS(Data!$H:$H,Data!$A:$A,Cataratorii!$B28,Data!$C:$C,Cataratorii!H$1)</f>
        <v>1207</v>
      </c>
      <c r="I28" s="58">
        <f>SUMIFS(Data!$H:$H,Data!$A:$A,Cataratorii!$B28,Data!$C:$C,Cataratorii!I$1)</f>
        <v>869</v>
      </c>
      <c r="J28" s="58">
        <f>SUMIFS(Data!$H:$H,Data!$A:$A,Cataratorii!$B28,Data!$C:$C,Cataratorii!J$1)</f>
        <v>15</v>
      </c>
      <c r="K28" s="58">
        <f>SUMIFS(Data!$H:$H,Data!$A:$A,Cataratorii!$B28,Data!$C:$C,Cataratorii!K$1)</f>
        <v>46</v>
      </c>
      <c r="L28" s="58">
        <f>SUMIFS(Data!$H:$H,Data!$A:$A,Cataratorii!$B28,Data!$C:$C,Cataratorii!L$1)</f>
        <v>0</v>
      </c>
      <c r="M28" s="58">
        <f>SUMIFS(Data!$H:$H,Data!$A:$A,Cataratorii!$B28,Data!$C:$C,Cataratorii!M$1)</f>
        <v>5</v>
      </c>
      <c r="N28" s="58">
        <f>SUMIFS(Data!$H:$H,Data!$A:$A,Cataratorii!$B28,Data!$C:$C,Cataratorii!N$1)</f>
        <v>61</v>
      </c>
      <c r="O28" s="58">
        <f>SUMIFS(Data!$H:$H,Data!$A:$A,Cataratorii!$B28,Data!$C:$C,Cataratorii!O$1)</f>
        <v>59</v>
      </c>
      <c r="P28" s="58">
        <f>SUMIFS(Data!$H:$H,Data!$A:$A,Cataratorii!$B28,Data!$C:$C,Cataratorii!P$1)</f>
        <v>47</v>
      </c>
      <c r="Q28" s="58">
        <f>SUMIFS(Data!$H:$H,Data!$A:$A,Cataratorii!$B28,Data!$C:$C,Cataratorii!Q$1)</f>
        <v>3</v>
      </c>
      <c r="R28" s="123">
        <f t="shared" si="0"/>
        <v>2628</v>
      </c>
      <c r="S28" s="28">
        <f>SUMIFS(Data!D:D,Data!A:A,Cataratorii!B28)</f>
        <v>200.50999999999996</v>
      </c>
      <c r="T28" s="1" t="str">
        <f>IF(VLOOKUP(B28,Participanti!A:D,4,0)=0," ","New")</f>
        <v xml:space="preserve"> </v>
      </c>
      <c r="U28" s="100">
        <f t="shared" si="1"/>
        <v>1.3106578225524914E-2</v>
      </c>
    </row>
    <row r="29" spans="1:21" ht="12.75" x14ac:dyDescent="0.2">
      <c r="A29" s="65">
        <v>28</v>
      </c>
      <c r="B29" s="27" t="s">
        <v>541</v>
      </c>
      <c r="C29" s="58">
        <f>SUMIFS(Data!$H:$H,Data!$A:$A,Cataratorii!$B29,Data!$C:$C,Cataratorii!C$1)</f>
        <v>0</v>
      </c>
      <c r="D29" s="58">
        <f>SUMIFS(Data!$H:$H,Data!$A:$A,Cataratorii!$B29,Data!$C:$C,Cataratorii!D$1)</f>
        <v>0</v>
      </c>
      <c r="E29" s="58">
        <f>SUMIFS(Data!$H:$H,Data!$A:$A,Cataratorii!$B29,Data!$C:$C,Cataratorii!E$1)</f>
        <v>2511</v>
      </c>
      <c r="F29" s="58">
        <f>SUMIFS(Data!$H:$H,Data!$A:$A,Cataratorii!$B29,Data!$C:$C,Cataratorii!F$1)</f>
        <v>26</v>
      </c>
      <c r="G29" s="58">
        <f>SUMIFS(Data!$H:$H,Data!$A:$A,Cataratorii!$B29,Data!$C:$C,Cataratorii!G$1)</f>
        <v>0</v>
      </c>
      <c r="H29" s="58">
        <f>SUMIFS(Data!$H:$H,Data!$A:$A,Cataratorii!$B29,Data!$C:$C,Cataratorii!H$1)</f>
        <v>0</v>
      </c>
      <c r="I29" s="58">
        <f>SUMIFS(Data!$H:$H,Data!$A:$A,Cataratorii!$B29,Data!$C:$C,Cataratorii!I$1)</f>
        <v>0</v>
      </c>
      <c r="J29" s="58">
        <f>SUMIFS(Data!$H:$H,Data!$A:$A,Cataratorii!$B29,Data!$C:$C,Cataratorii!J$1)</f>
        <v>65</v>
      </c>
      <c r="K29" s="58">
        <f>SUMIFS(Data!$H:$H,Data!$A:$A,Cataratorii!$B29,Data!$C:$C,Cataratorii!K$1)</f>
        <v>0</v>
      </c>
      <c r="L29" s="58">
        <f>SUMIFS(Data!$H:$H,Data!$A:$A,Cataratorii!$B29,Data!$C:$C,Cataratorii!L$1)</f>
        <v>0</v>
      </c>
      <c r="M29" s="58">
        <f>SUMIFS(Data!$H:$H,Data!$A:$A,Cataratorii!$B29,Data!$C:$C,Cataratorii!M$1)</f>
        <v>0</v>
      </c>
      <c r="N29" s="58">
        <f>SUMIFS(Data!$H:$H,Data!$A:$A,Cataratorii!$B29,Data!$C:$C,Cataratorii!N$1)</f>
        <v>0</v>
      </c>
      <c r="O29" s="58">
        <f>SUMIFS(Data!$H:$H,Data!$A:$A,Cataratorii!$B29,Data!$C:$C,Cataratorii!O$1)</f>
        <v>0</v>
      </c>
      <c r="P29" s="58">
        <f>SUMIFS(Data!$H:$H,Data!$A:$A,Cataratorii!$B29,Data!$C:$C,Cataratorii!P$1)</f>
        <v>0</v>
      </c>
      <c r="Q29" s="58">
        <f>SUMIFS(Data!$H:$H,Data!$A:$A,Cataratorii!$B29,Data!$C:$C,Cataratorii!Q$1)</f>
        <v>0</v>
      </c>
      <c r="R29" s="123">
        <f t="shared" si="0"/>
        <v>2602</v>
      </c>
      <c r="S29" s="28">
        <f>SUMIFS(Data!D:D,Data!A:A,Cataratorii!B29)</f>
        <v>86.449999999999989</v>
      </c>
      <c r="T29" s="1" t="str">
        <f>IF(VLOOKUP(B29,Participanti!A:D,4,0)=0," ","New")</f>
        <v>New</v>
      </c>
      <c r="U29" s="100">
        <f t="shared" si="1"/>
        <v>3.0098322729901681E-2</v>
      </c>
    </row>
    <row r="30" spans="1:21" ht="12.75" x14ac:dyDescent="0.2">
      <c r="A30" s="65">
        <v>29</v>
      </c>
      <c r="B30" s="27" t="s">
        <v>258</v>
      </c>
      <c r="C30" s="58">
        <f>SUMIFS(Data!$H:$H,Data!$A:$A,Cataratorii!$B30,Data!$C:$C,Cataratorii!C$1)</f>
        <v>64</v>
      </c>
      <c r="D30" s="58">
        <f>SUMIFS(Data!$H:$H,Data!$A:$A,Cataratorii!$B30,Data!$C:$C,Cataratorii!D$1)</f>
        <v>14</v>
      </c>
      <c r="E30" s="58">
        <f>SUMIFS(Data!$H:$H,Data!$A:$A,Cataratorii!$B30,Data!$C:$C,Cataratorii!E$1)</f>
        <v>3</v>
      </c>
      <c r="F30" s="58">
        <f>SUMIFS(Data!$H:$H,Data!$A:$A,Cataratorii!$B30,Data!$C:$C,Cataratorii!F$1)</f>
        <v>73</v>
      </c>
      <c r="G30" s="58">
        <f>SUMIFS(Data!$H:$H,Data!$A:$A,Cataratorii!$B30,Data!$C:$C,Cataratorii!G$1)</f>
        <v>56</v>
      </c>
      <c r="H30" s="58">
        <f>SUMIFS(Data!$H:$H,Data!$A:$A,Cataratorii!$B30,Data!$C:$C,Cataratorii!H$1)</f>
        <v>1894</v>
      </c>
      <c r="I30" s="58">
        <f>SUMIFS(Data!$H:$H,Data!$A:$A,Cataratorii!$B30,Data!$C:$C,Cataratorii!I$1)</f>
        <v>33</v>
      </c>
      <c r="J30" s="58">
        <f>SUMIFS(Data!$H:$H,Data!$A:$A,Cataratorii!$B30,Data!$C:$C,Cataratorii!J$1)</f>
        <v>51</v>
      </c>
      <c r="K30" s="58">
        <f>SUMIFS(Data!$H:$H,Data!$A:$A,Cataratorii!$B30,Data!$C:$C,Cataratorii!K$1)</f>
        <v>106</v>
      </c>
      <c r="L30" s="58">
        <f>SUMIFS(Data!$H:$H,Data!$A:$A,Cataratorii!$B30,Data!$C:$C,Cataratorii!L$1)</f>
        <v>41</v>
      </c>
      <c r="M30" s="58">
        <f>SUMIFS(Data!$H:$H,Data!$A:$A,Cataratorii!$B30,Data!$C:$C,Cataratorii!M$1)</f>
        <v>24</v>
      </c>
      <c r="N30" s="58">
        <f>SUMIFS(Data!$H:$H,Data!$A:$A,Cataratorii!$B30,Data!$C:$C,Cataratorii!N$1)</f>
        <v>77</v>
      </c>
      <c r="O30" s="58">
        <f>SUMIFS(Data!$H:$H,Data!$A:$A,Cataratorii!$B30,Data!$C:$C,Cataratorii!O$1)</f>
        <v>2</v>
      </c>
      <c r="P30" s="58">
        <f>SUMIFS(Data!$H:$H,Data!$A:$A,Cataratorii!$B30,Data!$C:$C,Cataratorii!P$1)</f>
        <v>4</v>
      </c>
      <c r="Q30" s="58">
        <f>SUMIFS(Data!$H:$H,Data!$A:$A,Cataratorii!$B30,Data!$C:$C,Cataratorii!Q$1)</f>
        <v>7</v>
      </c>
      <c r="R30" s="123">
        <f t="shared" si="0"/>
        <v>2449</v>
      </c>
      <c r="S30" s="28">
        <f>SUMIFS(Data!D:D,Data!A:A,Cataratorii!B30)</f>
        <v>292.82</v>
      </c>
      <c r="T30" s="1" t="str">
        <f>IF(VLOOKUP(B30,Participanti!A:D,4,0)=0," ","New")</f>
        <v xml:space="preserve"> </v>
      </c>
      <c r="U30" s="100">
        <f t="shared" si="1"/>
        <v>8.3634997609452911E-3</v>
      </c>
    </row>
    <row r="31" spans="1:21" ht="12.75" x14ac:dyDescent="0.2">
      <c r="A31" s="65">
        <v>30</v>
      </c>
      <c r="B31" s="27" t="s">
        <v>333</v>
      </c>
      <c r="C31" s="58">
        <f>SUMIFS(Data!$H:$H,Data!$A:$A,Cataratorii!$B31,Data!$C:$C,Cataratorii!C$1)</f>
        <v>22</v>
      </c>
      <c r="D31" s="58">
        <f>SUMIFS(Data!$H:$H,Data!$A:$A,Cataratorii!$B31,Data!$C:$C,Cataratorii!D$1)</f>
        <v>42</v>
      </c>
      <c r="E31" s="58">
        <f>SUMIFS(Data!$H:$H,Data!$A:$A,Cataratorii!$B31,Data!$C:$C,Cataratorii!E$1)</f>
        <v>72</v>
      </c>
      <c r="F31" s="58">
        <f>SUMIFS(Data!$H:$H,Data!$A:$A,Cataratorii!$B31,Data!$C:$C,Cataratorii!F$1)</f>
        <v>21</v>
      </c>
      <c r="G31" s="58">
        <f>SUMIFS(Data!$H:$H,Data!$A:$A,Cataratorii!$B31,Data!$C:$C,Cataratorii!G$1)</f>
        <v>31</v>
      </c>
      <c r="H31" s="58">
        <f>SUMIFS(Data!$H:$H,Data!$A:$A,Cataratorii!$B31,Data!$C:$C,Cataratorii!H$1)</f>
        <v>134</v>
      </c>
      <c r="I31" s="58">
        <f>SUMIFS(Data!$H:$H,Data!$A:$A,Cataratorii!$B31,Data!$C:$C,Cataratorii!I$1)</f>
        <v>337</v>
      </c>
      <c r="J31" s="58">
        <f>SUMIFS(Data!$H:$H,Data!$A:$A,Cataratorii!$B31,Data!$C:$C,Cataratorii!J$1)</f>
        <v>261</v>
      </c>
      <c r="K31" s="58">
        <f>SUMIFS(Data!$H:$H,Data!$A:$A,Cataratorii!$B31,Data!$C:$C,Cataratorii!K$1)</f>
        <v>0</v>
      </c>
      <c r="L31" s="58">
        <f>SUMIFS(Data!$H:$H,Data!$A:$A,Cataratorii!$B31,Data!$C:$C,Cataratorii!L$1)</f>
        <v>0</v>
      </c>
      <c r="M31" s="58">
        <f>SUMIFS(Data!$H:$H,Data!$A:$A,Cataratorii!$B31,Data!$C:$C,Cataratorii!M$1)</f>
        <v>656</v>
      </c>
      <c r="N31" s="58">
        <f>SUMIFS(Data!$H:$H,Data!$A:$A,Cataratorii!$B31,Data!$C:$C,Cataratorii!N$1)</f>
        <v>561</v>
      </c>
      <c r="O31" s="58">
        <f>SUMIFS(Data!$H:$H,Data!$A:$A,Cataratorii!$B31,Data!$C:$C,Cataratorii!O$1)</f>
        <v>0</v>
      </c>
      <c r="P31" s="58">
        <f>SUMIFS(Data!$H:$H,Data!$A:$A,Cataratorii!$B31,Data!$C:$C,Cataratorii!P$1)</f>
        <v>0</v>
      </c>
      <c r="Q31" s="58">
        <f>SUMIFS(Data!$H:$H,Data!$A:$A,Cataratorii!$B31,Data!$C:$C,Cataratorii!Q$1)</f>
        <v>0</v>
      </c>
      <c r="R31" s="123">
        <f t="shared" si="0"/>
        <v>2137</v>
      </c>
      <c r="S31" s="28">
        <f>SUMIFS(Data!D:D,Data!A:A,Cataratorii!B31)</f>
        <v>139.22</v>
      </c>
      <c r="T31" s="1" t="str">
        <f>IF(VLOOKUP(B31,Participanti!A:D,4,0)=0," ","New")</f>
        <v xml:space="preserve"> </v>
      </c>
      <c r="U31" s="100">
        <f t="shared" si="1"/>
        <v>1.5349806062347364E-2</v>
      </c>
    </row>
    <row r="32" spans="1:21" ht="12.75" x14ac:dyDescent="0.2">
      <c r="A32" s="65">
        <v>31</v>
      </c>
      <c r="B32" s="27" t="s">
        <v>519</v>
      </c>
      <c r="C32" s="58">
        <f>SUMIFS(Data!$H:$H,Data!$A:$A,Cataratorii!$B32,Data!$C:$C,Cataratorii!C$1)</f>
        <v>27</v>
      </c>
      <c r="D32" s="58">
        <f>SUMIFS(Data!$H:$H,Data!$A:$A,Cataratorii!$B32,Data!$C:$C,Cataratorii!D$1)</f>
        <v>3</v>
      </c>
      <c r="E32" s="58">
        <f>SUMIFS(Data!$H:$H,Data!$A:$A,Cataratorii!$B32,Data!$C:$C,Cataratorii!E$1)</f>
        <v>31</v>
      </c>
      <c r="F32" s="58">
        <f>SUMIFS(Data!$H:$H,Data!$A:$A,Cataratorii!$B32,Data!$C:$C,Cataratorii!F$1)</f>
        <v>12</v>
      </c>
      <c r="G32" s="58">
        <f>SUMIFS(Data!$H:$H,Data!$A:$A,Cataratorii!$B32,Data!$C:$C,Cataratorii!G$1)</f>
        <v>0</v>
      </c>
      <c r="H32" s="58">
        <f>SUMIFS(Data!$H:$H,Data!$A:$A,Cataratorii!$B32,Data!$C:$C,Cataratorii!H$1)</f>
        <v>1166</v>
      </c>
      <c r="I32" s="58">
        <f>SUMIFS(Data!$H:$H,Data!$A:$A,Cataratorii!$B32,Data!$C:$C,Cataratorii!I$1)</f>
        <v>9</v>
      </c>
      <c r="J32" s="58">
        <f>SUMIFS(Data!$H:$H,Data!$A:$A,Cataratorii!$B32,Data!$C:$C,Cataratorii!J$1)</f>
        <v>306</v>
      </c>
      <c r="K32" s="58">
        <f>SUMIFS(Data!$H:$H,Data!$A:$A,Cataratorii!$B32,Data!$C:$C,Cataratorii!K$1)</f>
        <v>33</v>
      </c>
      <c r="L32" s="58">
        <f>SUMIFS(Data!$H:$H,Data!$A:$A,Cataratorii!$B32,Data!$C:$C,Cataratorii!L$1)</f>
        <v>92</v>
      </c>
      <c r="M32" s="58">
        <f>SUMIFS(Data!$H:$H,Data!$A:$A,Cataratorii!$B32,Data!$C:$C,Cataratorii!M$1)</f>
        <v>6</v>
      </c>
      <c r="N32" s="58">
        <f>SUMIFS(Data!$H:$H,Data!$A:$A,Cataratorii!$B32,Data!$C:$C,Cataratorii!N$1)</f>
        <v>72</v>
      </c>
      <c r="O32" s="58">
        <f>SUMIFS(Data!$H:$H,Data!$A:$A,Cataratorii!$B32,Data!$C:$C,Cataratorii!O$1)</f>
        <v>35</v>
      </c>
      <c r="P32" s="58">
        <f>SUMIFS(Data!$H:$H,Data!$A:$A,Cataratorii!$B32,Data!$C:$C,Cataratorii!P$1)</f>
        <v>4</v>
      </c>
      <c r="Q32" s="58">
        <f>SUMIFS(Data!$H:$H,Data!$A:$A,Cataratorii!$B32,Data!$C:$C,Cataratorii!Q$1)</f>
        <v>34</v>
      </c>
      <c r="R32" s="123">
        <f t="shared" si="0"/>
        <v>1830</v>
      </c>
      <c r="S32" s="28">
        <f>SUMIFS(Data!D:D,Data!A:A,Cataratorii!B32)</f>
        <v>159.66999999999999</v>
      </c>
      <c r="T32" s="1" t="str">
        <f>IF(VLOOKUP(B32,Participanti!A:D,4,0)=0," ","New")</f>
        <v>New</v>
      </c>
      <c r="U32" s="100">
        <f t="shared" si="1"/>
        <v>1.1461138598359117E-2</v>
      </c>
    </row>
    <row r="33" spans="1:21" ht="12.75" x14ac:dyDescent="0.2">
      <c r="A33" s="65">
        <v>32</v>
      </c>
      <c r="B33" s="27" t="s">
        <v>513</v>
      </c>
      <c r="C33" s="58">
        <f>SUMIFS(Data!$H:$H,Data!$A:$A,Cataratorii!$B33,Data!$C:$C,Cataratorii!C$1)</f>
        <v>1</v>
      </c>
      <c r="D33" s="58">
        <f>SUMIFS(Data!$H:$H,Data!$A:$A,Cataratorii!$B33,Data!$C:$C,Cataratorii!D$1)</f>
        <v>10</v>
      </c>
      <c r="E33" s="58">
        <f>SUMIFS(Data!$H:$H,Data!$A:$A,Cataratorii!$B33,Data!$C:$C,Cataratorii!E$1)</f>
        <v>11</v>
      </c>
      <c r="F33" s="58">
        <f>SUMIFS(Data!$H:$H,Data!$A:$A,Cataratorii!$B33,Data!$C:$C,Cataratorii!F$1)</f>
        <v>12</v>
      </c>
      <c r="G33" s="58">
        <f>SUMIFS(Data!$H:$H,Data!$A:$A,Cataratorii!$B33,Data!$C:$C,Cataratorii!G$1)</f>
        <v>19</v>
      </c>
      <c r="H33" s="58">
        <f>SUMIFS(Data!$H:$H,Data!$A:$A,Cataratorii!$B33,Data!$C:$C,Cataratorii!H$1)</f>
        <v>727</v>
      </c>
      <c r="I33" s="58">
        <f>SUMIFS(Data!$H:$H,Data!$A:$A,Cataratorii!$B33,Data!$C:$C,Cataratorii!I$1)</f>
        <v>704</v>
      </c>
      <c r="J33" s="58">
        <f>SUMIFS(Data!$H:$H,Data!$A:$A,Cataratorii!$B33,Data!$C:$C,Cataratorii!J$1)</f>
        <v>10</v>
      </c>
      <c r="K33" s="58">
        <f>SUMIFS(Data!$H:$H,Data!$A:$A,Cataratorii!$B33,Data!$C:$C,Cataratorii!K$1)</f>
        <v>48</v>
      </c>
      <c r="L33" s="58">
        <f>SUMIFS(Data!$H:$H,Data!$A:$A,Cataratorii!$B33,Data!$C:$C,Cataratorii!L$1)</f>
        <v>15</v>
      </c>
      <c r="M33" s="58">
        <f>SUMIFS(Data!$H:$H,Data!$A:$A,Cataratorii!$B33,Data!$C:$C,Cataratorii!M$1)</f>
        <v>13</v>
      </c>
      <c r="N33" s="58">
        <f>SUMIFS(Data!$H:$H,Data!$A:$A,Cataratorii!$B33,Data!$C:$C,Cataratorii!N$1)</f>
        <v>130</v>
      </c>
      <c r="O33" s="58">
        <f>SUMIFS(Data!$H:$H,Data!$A:$A,Cataratorii!$B33,Data!$C:$C,Cataratorii!O$1)</f>
        <v>9</v>
      </c>
      <c r="P33" s="58">
        <f>SUMIFS(Data!$H:$H,Data!$A:$A,Cataratorii!$B33,Data!$C:$C,Cataratorii!P$1)</f>
        <v>41</v>
      </c>
      <c r="Q33" s="58">
        <f>SUMIFS(Data!$H:$H,Data!$A:$A,Cataratorii!$B33,Data!$C:$C,Cataratorii!Q$1)</f>
        <v>56</v>
      </c>
      <c r="R33" s="123">
        <f t="shared" si="0"/>
        <v>1806</v>
      </c>
      <c r="S33" s="28">
        <f>SUMIFS(Data!D:D,Data!A:A,Cataratorii!B33)</f>
        <v>215.77000000000004</v>
      </c>
      <c r="T33" s="1" t="str">
        <f>IF(VLOOKUP(B33,Participanti!A:D,4,0)=0," ","New")</f>
        <v>New</v>
      </c>
      <c r="U33" s="100">
        <f t="shared" si="1"/>
        <v>8.3700236362793702E-3</v>
      </c>
    </row>
    <row r="34" spans="1:21" ht="12.75" x14ac:dyDescent="0.2">
      <c r="A34" s="65">
        <v>33</v>
      </c>
      <c r="B34" s="27" t="s">
        <v>573</v>
      </c>
      <c r="C34" s="58">
        <f>SUMIFS(Data!$H:$H,Data!$A:$A,Cataratorii!$B34,Data!$C:$C,Cataratorii!C$1)</f>
        <v>50</v>
      </c>
      <c r="D34" s="58">
        <f>SUMIFS(Data!$H:$H,Data!$A:$A,Cataratorii!$B34,Data!$C:$C,Cataratorii!D$1)</f>
        <v>12</v>
      </c>
      <c r="E34" s="58">
        <f>SUMIFS(Data!$H:$H,Data!$A:$A,Cataratorii!$B34,Data!$C:$C,Cataratorii!E$1)</f>
        <v>1260</v>
      </c>
      <c r="F34" s="58">
        <f>SUMIFS(Data!$H:$H,Data!$A:$A,Cataratorii!$B34,Data!$C:$C,Cataratorii!F$1)</f>
        <v>10</v>
      </c>
      <c r="G34" s="58">
        <f>SUMIFS(Data!$H:$H,Data!$A:$A,Cataratorii!$B34,Data!$C:$C,Cataratorii!G$1)</f>
        <v>8</v>
      </c>
      <c r="H34" s="58">
        <f>SUMIFS(Data!$H:$H,Data!$A:$A,Cataratorii!$B34,Data!$C:$C,Cataratorii!H$1)</f>
        <v>0</v>
      </c>
      <c r="I34" s="58">
        <f>SUMIFS(Data!$H:$H,Data!$A:$A,Cataratorii!$B34,Data!$C:$C,Cataratorii!I$1)</f>
        <v>6</v>
      </c>
      <c r="J34" s="58">
        <f>SUMIFS(Data!$H:$H,Data!$A:$A,Cataratorii!$B34,Data!$C:$C,Cataratorii!J$1)</f>
        <v>307</v>
      </c>
      <c r="K34" s="58">
        <f>SUMIFS(Data!$H:$H,Data!$A:$A,Cataratorii!$B34,Data!$C:$C,Cataratorii!K$1)</f>
        <v>23</v>
      </c>
      <c r="L34" s="58">
        <f>SUMIFS(Data!$H:$H,Data!$A:$A,Cataratorii!$B34,Data!$C:$C,Cataratorii!L$1)</f>
        <v>37</v>
      </c>
      <c r="M34" s="58">
        <f>SUMIFS(Data!$H:$H,Data!$A:$A,Cataratorii!$B34,Data!$C:$C,Cataratorii!M$1)</f>
        <v>15</v>
      </c>
      <c r="N34" s="58">
        <f>SUMIFS(Data!$H:$H,Data!$A:$A,Cataratorii!$B34,Data!$C:$C,Cataratorii!N$1)</f>
        <v>44</v>
      </c>
      <c r="O34" s="58">
        <f>SUMIFS(Data!$H:$H,Data!$A:$A,Cataratorii!$B34,Data!$C:$C,Cataratorii!O$1)</f>
        <v>13</v>
      </c>
      <c r="P34" s="58">
        <f>SUMIFS(Data!$H:$H,Data!$A:$A,Cataratorii!$B34,Data!$C:$C,Cataratorii!P$1)</f>
        <v>0</v>
      </c>
      <c r="Q34" s="58">
        <f>SUMIFS(Data!$H:$H,Data!$A:$A,Cataratorii!$B34,Data!$C:$C,Cataratorii!Q$1)</f>
        <v>0</v>
      </c>
      <c r="R34" s="123">
        <f t="shared" si="0"/>
        <v>1785</v>
      </c>
      <c r="S34" s="28">
        <f>SUMIFS(Data!D:D,Data!A:A,Cataratorii!B34)</f>
        <v>137.38</v>
      </c>
      <c r="T34" s="1" t="str">
        <f>IF(VLOOKUP(B34,Participanti!A:D,4,0)=0," ","New")</f>
        <v xml:space="preserve"> </v>
      </c>
      <c r="U34" s="100">
        <f t="shared" si="1"/>
        <v>1.2993157664871162E-2</v>
      </c>
    </row>
    <row r="35" spans="1:21" ht="12.75" x14ac:dyDescent="0.2">
      <c r="A35" s="65">
        <v>34</v>
      </c>
      <c r="B35" s="27" t="s">
        <v>10</v>
      </c>
      <c r="C35" s="58">
        <f>SUMIFS(Data!$H:$H,Data!$A:$A,Cataratorii!$B35,Data!$C:$C,Cataratorii!C$1)</f>
        <v>12</v>
      </c>
      <c r="D35" s="58">
        <f>SUMIFS(Data!$H:$H,Data!$A:$A,Cataratorii!$B35,Data!$C:$C,Cataratorii!D$1)</f>
        <v>14</v>
      </c>
      <c r="E35" s="58">
        <f>SUMIFS(Data!$H:$H,Data!$A:$A,Cataratorii!$B35,Data!$C:$C,Cataratorii!E$1)</f>
        <v>58</v>
      </c>
      <c r="F35" s="58">
        <f>SUMIFS(Data!$H:$H,Data!$A:$A,Cataratorii!$B35,Data!$C:$C,Cataratorii!F$1)</f>
        <v>137</v>
      </c>
      <c r="G35" s="58">
        <f>SUMIFS(Data!$H:$H,Data!$A:$A,Cataratorii!$B35,Data!$C:$C,Cataratorii!G$1)</f>
        <v>42</v>
      </c>
      <c r="H35" s="58">
        <f>SUMIFS(Data!$H:$H,Data!$A:$A,Cataratorii!$B35,Data!$C:$C,Cataratorii!H$1)</f>
        <v>1201</v>
      </c>
      <c r="I35" s="58">
        <f>SUMIFS(Data!$H:$H,Data!$A:$A,Cataratorii!$B35,Data!$C:$C,Cataratorii!I$1)</f>
        <v>0</v>
      </c>
      <c r="J35" s="58">
        <f>SUMIFS(Data!$H:$H,Data!$A:$A,Cataratorii!$B35,Data!$C:$C,Cataratorii!J$1)</f>
        <v>10</v>
      </c>
      <c r="K35" s="58">
        <f>SUMIFS(Data!$H:$H,Data!$A:$A,Cataratorii!$B35,Data!$C:$C,Cataratorii!K$1)</f>
        <v>116</v>
      </c>
      <c r="L35" s="58">
        <f>SUMIFS(Data!$H:$H,Data!$A:$A,Cataratorii!$B35,Data!$C:$C,Cataratorii!L$1)</f>
        <v>37</v>
      </c>
      <c r="M35" s="58">
        <f>SUMIFS(Data!$H:$H,Data!$A:$A,Cataratorii!$B35,Data!$C:$C,Cataratorii!M$1)</f>
        <v>0</v>
      </c>
      <c r="N35" s="58">
        <f>SUMIFS(Data!$H:$H,Data!$A:$A,Cataratorii!$B35,Data!$C:$C,Cataratorii!N$1)</f>
        <v>50</v>
      </c>
      <c r="O35" s="58">
        <f>SUMIFS(Data!$H:$H,Data!$A:$A,Cataratorii!$B35,Data!$C:$C,Cataratorii!O$1)</f>
        <v>48</v>
      </c>
      <c r="P35" s="58">
        <f>SUMIFS(Data!$H:$H,Data!$A:$A,Cataratorii!$B35,Data!$C:$C,Cataratorii!P$1)</f>
        <v>7</v>
      </c>
      <c r="Q35" s="58">
        <f>SUMIFS(Data!$H:$H,Data!$A:$A,Cataratorii!$B35,Data!$C:$C,Cataratorii!Q$1)</f>
        <v>41</v>
      </c>
      <c r="R35" s="123">
        <f t="shared" si="0"/>
        <v>1773</v>
      </c>
      <c r="S35" s="28">
        <f>SUMIFS(Data!D:D,Data!A:A,Cataratorii!B35)</f>
        <v>210.48000000000002</v>
      </c>
      <c r="T35" s="1" t="str">
        <f>IF(VLOOKUP(B35,Participanti!A:D,4,0)=0," ","New")</f>
        <v xml:space="preserve"> </v>
      </c>
      <c r="U35" s="100">
        <f t="shared" si="1"/>
        <v>8.423603192702394E-3</v>
      </c>
    </row>
    <row r="36" spans="1:21" ht="12.75" x14ac:dyDescent="0.2">
      <c r="A36" s="65">
        <v>35</v>
      </c>
      <c r="B36" s="27" t="s">
        <v>366</v>
      </c>
      <c r="C36" s="58">
        <f>SUMIFS(Data!$H:$H,Data!$A:$A,Cataratorii!$B36,Data!$C:$C,Cataratorii!C$1)</f>
        <v>16</v>
      </c>
      <c r="D36" s="58">
        <f>SUMIFS(Data!$H:$H,Data!$A:$A,Cataratorii!$B36,Data!$C:$C,Cataratorii!D$1)</f>
        <v>10</v>
      </c>
      <c r="E36" s="58">
        <f>SUMIFS(Data!$H:$H,Data!$A:$A,Cataratorii!$B36,Data!$C:$C,Cataratorii!E$1)</f>
        <v>76</v>
      </c>
      <c r="F36" s="58">
        <f>SUMIFS(Data!$H:$H,Data!$A:$A,Cataratorii!$B36,Data!$C:$C,Cataratorii!F$1)</f>
        <v>16</v>
      </c>
      <c r="G36" s="58">
        <f>SUMIFS(Data!$H:$H,Data!$A:$A,Cataratorii!$B36,Data!$C:$C,Cataratorii!G$1)</f>
        <v>25</v>
      </c>
      <c r="H36" s="58">
        <f>SUMIFS(Data!$H:$H,Data!$A:$A,Cataratorii!$B36,Data!$C:$C,Cataratorii!H$1)</f>
        <v>11</v>
      </c>
      <c r="I36" s="58">
        <f>SUMIFS(Data!$H:$H,Data!$A:$A,Cataratorii!$B36,Data!$C:$C,Cataratorii!I$1)</f>
        <v>263</v>
      </c>
      <c r="J36" s="58">
        <f>SUMIFS(Data!$H:$H,Data!$A:$A,Cataratorii!$B36,Data!$C:$C,Cataratorii!J$1)</f>
        <v>41</v>
      </c>
      <c r="K36" s="58">
        <f>SUMIFS(Data!$H:$H,Data!$A:$A,Cataratorii!$B36,Data!$C:$C,Cataratorii!K$1)</f>
        <v>20</v>
      </c>
      <c r="L36" s="58">
        <f>SUMIFS(Data!$H:$H,Data!$A:$A,Cataratorii!$B36,Data!$C:$C,Cataratorii!L$1)</f>
        <v>890</v>
      </c>
      <c r="M36" s="58">
        <f>SUMIFS(Data!$H:$H,Data!$A:$A,Cataratorii!$B36,Data!$C:$C,Cataratorii!M$1)</f>
        <v>17</v>
      </c>
      <c r="N36" s="58">
        <f>SUMIFS(Data!$H:$H,Data!$A:$A,Cataratorii!$B36,Data!$C:$C,Cataratorii!N$1)</f>
        <v>63</v>
      </c>
      <c r="O36" s="58">
        <f>SUMIFS(Data!$H:$H,Data!$A:$A,Cataratorii!$B36,Data!$C:$C,Cataratorii!O$1)</f>
        <v>43</v>
      </c>
      <c r="P36" s="58">
        <f>SUMIFS(Data!$H:$H,Data!$A:$A,Cataratorii!$B36,Data!$C:$C,Cataratorii!P$1)</f>
        <v>164</v>
      </c>
      <c r="Q36" s="58">
        <f>SUMIFS(Data!$H:$H,Data!$A:$A,Cataratorii!$B36,Data!$C:$C,Cataratorii!Q$1)</f>
        <v>16</v>
      </c>
      <c r="R36" s="123">
        <f t="shared" si="0"/>
        <v>1671</v>
      </c>
      <c r="S36" s="28">
        <f>SUMIFS(Data!D:D,Data!A:A,Cataratorii!B36)</f>
        <v>289.06</v>
      </c>
      <c r="T36" s="1" t="str">
        <f>IF(VLOOKUP(B36,Participanti!A:D,4,0)=0," ","New")</f>
        <v xml:space="preserve"> </v>
      </c>
      <c r="U36" s="100">
        <f t="shared" si="1"/>
        <v>5.7808067529232683E-3</v>
      </c>
    </row>
    <row r="37" spans="1:21" ht="12.75" x14ac:dyDescent="0.2">
      <c r="A37" s="65">
        <v>36</v>
      </c>
      <c r="B37" s="27" t="s">
        <v>427</v>
      </c>
      <c r="C37" s="58">
        <f>SUMIFS(Data!$H:$H,Data!$A:$A,Cataratorii!$B37,Data!$C:$C,Cataratorii!C$1)</f>
        <v>99</v>
      </c>
      <c r="D37" s="58">
        <f>SUMIFS(Data!$H:$H,Data!$A:$A,Cataratorii!$B37,Data!$C:$C,Cataratorii!D$1)</f>
        <v>97</v>
      </c>
      <c r="E37" s="58">
        <f>SUMIFS(Data!$H:$H,Data!$A:$A,Cataratorii!$B37,Data!$C:$C,Cataratorii!E$1)</f>
        <v>18</v>
      </c>
      <c r="F37" s="58">
        <f>SUMIFS(Data!$H:$H,Data!$A:$A,Cataratorii!$B37,Data!$C:$C,Cataratorii!F$1)</f>
        <v>78</v>
      </c>
      <c r="G37" s="58">
        <f>SUMIFS(Data!$H:$H,Data!$A:$A,Cataratorii!$B37,Data!$C:$C,Cataratorii!G$1)</f>
        <v>17</v>
      </c>
      <c r="H37" s="58">
        <f>SUMIFS(Data!$H:$H,Data!$A:$A,Cataratorii!$B37,Data!$C:$C,Cataratorii!H$1)</f>
        <v>379</v>
      </c>
      <c r="I37" s="58">
        <f>SUMIFS(Data!$H:$H,Data!$A:$A,Cataratorii!$B37,Data!$C:$C,Cataratorii!I$1)</f>
        <v>387</v>
      </c>
      <c r="J37" s="58">
        <f>SUMIFS(Data!$H:$H,Data!$A:$A,Cataratorii!$B37,Data!$C:$C,Cataratorii!J$1)</f>
        <v>0</v>
      </c>
      <c r="K37" s="58">
        <f>SUMIFS(Data!$H:$H,Data!$A:$A,Cataratorii!$B37,Data!$C:$C,Cataratorii!K$1)</f>
        <v>12</v>
      </c>
      <c r="L37" s="58">
        <f>SUMIFS(Data!$H:$H,Data!$A:$A,Cataratorii!$B37,Data!$C:$C,Cataratorii!L$1)</f>
        <v>387</v>
      </c>
      <c r="M37" s="58">
        <f>SUMIFS(Data!$H:$H,Data!$A:$A,Cataratorii!$B37,Data!$C:$C,Cataratorii!M$1)</f>
        <v>31</v>
      </c>
      <c r="N37" s="58">
        <f>SUMIFS(Data!$H:$H,Data!$A:$A,Cataratorii!$B37,Data!$C:$C,Cataratorii!N$1)</f>
        <v>39</v>
      </c>
      <c r="O37" s="58">
        <f>SUMIFS(Data!$H:$H,Data!$A:$A,Cataratorii!$B37,Data!$C:$C,Cataratorii!O$1)</f>
        <v>30</v>
      </c>
      <c r="P37" s="58">
        <f>SUMIFS(Data!$H:$H,Data!$A:$A,Cataratorii!$B37,Data!$C:$C,Cataratorii!P$1)</f>
        <v>31</v>
      </c>
      <c r="Q37" s="58">
        <f>SUMIFS(Data!$H:$H,Data!$A:$A,Cataratorii!$B37,Data!$C:$C,Cataratorii!Q$1)</f>
        <v>31</v>
      </c>
      <c r="R37" s="123">
        <f t="shared" si="0"/>
        <v>1636</v>
      </c>
      <c r="S37" s="28">
        <f>SUMIFS(Data!D:D,Data!A:A,Cataratorii!B37)</f>
        <v>198.67999999999998</v>
      </c>
      <c r="T37" s="1" t="str">
        <f>IF(VLOOKUP(B37,Participanti!A:D,4,0)=0," ","New")</f>
        <v xml:space="preserve"> </v>
      </c>
      <c r="U37" s="100">
        <f t="shared" si="1"/>
        <v>8.2343466881417363E-3</v>
      </c>
    </row>
    <row r="38" spans="1:21" ht="12.75" x14ac:dyDescent="0.2">
      <c r="A38" s="65">
        <v>37</v>
      </c>
      <c r="B38" s="27" t="s">
        <v>430</v>
      </c>
      <c r="C38" s="58">
        <f>SUMIFS(Data!$H:$H,Data!$A:$A,Cataratorii!$B38,Data!$C:$C,Cataratorii!C$1)</f>
        <v>10</v>
      </c>
      <c r="D38" s="58">
        <f>SUMIFS(Data!$H:$H,Data!$A:$A,Cataratorii!$B38,Data!$C:$C,Cataratorii!D$1)</f>
        <v>0</v>
      </c>
      <c r="E38" s="58">
        <f>SUMIFS(Data!$H:$H,Data!$A:$A,Cataratorii!$B38,Data!$C:$C,Cataratorii!E$1)</f>
        <v>9</v>
      </c>
      <c r="F38" s="58">
        <f>SUMIFS(Data!$H:$H,Data!$A:$A,Cataratorii!$B38,Data!$C:$C,Cataratorii!F$1)</f>
        <v>1</v>
      </c>
      <c r="G38" s="58">
        <f>SUMIFS(Data!$H:$H,Data!$A:$A,Cataratorii!$B38,Data!$C:$C,Cataratorii!G$1)</f>
        <v>43</v>
      </c>
      <c r="H38" s="58">
        <f>SUMIFS(Data!$H:$H,Data!$A:$A,Cataratorii!$B38,Data!$C:$C,Cataratorii!H$1)</f>
        <v>146</v>
      </c>
      <c r="I38" s="58">
        <f>SUMIFS(Data!$H:$H,Data!$A:$A,Cataratorii!$B38,Data!$C:$C,Cataratorii!I$1)</f>
        <v>6</v>
      </c>
      <c r="J38" s="58">
        <f>SUMIFS(Data!$H:$H,Data!$A:$A,Cataratorii!$B38,Data!$C:$C,Cataratorii!J$1)</f>
        <v>6</v>
      </c>
      <c r="K38" s="58">
        <f>SUMIFS(Data!$H:$H,Data!$A:$A,Cataratorii!$B38,Data!$C:$C,Cataratorii!K$1)</f>
        <v>47</v>
      </c>
      <c r="L38" s="58">
        <f>SUMIFS(Data!$H:$H,Data!$A:$A,Cataratorii!$B38,Data!$C:$C,Cataratorii!L$1)</f>
        <v>436</v>
      </c>
      <c r="M38" s="58">
        <f>SUMIFS(Data!$H:$H,Data!$A:$A,Cataratorii!$B38,Data!$C:$C,Cataratorii!M$1)</f>
        <v>538</v>
      </c>
      <c r="N38" s="58">
        <f>SUMIFS(Data!$H:$H,Data!$A:$A,Cataratorii!$B38,Data!$C:$C,Cataratorii!N$1)</f>
        <v>103</v>
      </c>
      <c r="O38" s="58">
        <f>SUMIFS(Data!$H:$H,Data!$A:$A,Cataratorii!$B38,Data!$C:$C,Cataratorii!O$1)</f>
        <v>180</v>
      </c>
      <c r="P38" s="58">
        <f>SUMIFS(Data!$H:$H,Data!$A:$A,Cataratorii!$B38,Data!$C:$C,Cataratorii!P$1)</f>
        <v>3</v>
      </c>
      <c r="Q38" s="58">
        <f>SUMIFS(Data!$H:$H,Data!$A:$A,Cataratorii!$B38,Data!$C:$C,Cataratorii!Q$1)</f>
        <v>16</v>
      </c>
      <c r="R38" s="123">
        <f t="shared" si="0"/>
        <v>1544</v>
      </c>
      <c r="S38" s="28">
        <f>SUMIFS(Data!D:D,Data!A:A,Cataratorii!B38)</f>
        <v>197.23000000000002</v>
      </c>
      <c r="T38" s="1" t="str">
        <f>IF(VLOOKUP(B38,Participanti!A:D,4,0)=0," ","New")</f>
        <v xml:space="preserve"> </v>
      </c>
      <c r="U38" s="100">
        <f t="shared" si="1"/>
        <v>7.8284236677990168E-3</v>
      </c>
    </row>
    <row r="39" spans="1:21" ht="12.75" x14ac:dyDescent="0.2">
      <c r="A39" s="65">
        <v>38</v>
      </c>
      <c r="B39" s="27" t="s">
        <v>546</v>
      </c>
      <c r="C39" s="58">
        <f>SUMIFS(Data!$H:$H,Data!$A:$A,Cataratorii!$B39,Data!$C:$C,Cataratorii!C$1)</f>
        <v>0</v>
      </c>
      <c r="D39" s="58">
        <f>SUMIFS(Data!$H:$H,Data!$A:$A,Cataratorii!$B39,Data!$C:$C,Cataratorii!D$1)</f>
        <v>0</v>
      </c>
      <c r="E39" s="58">
        <f>SUMIFS(Data!$H:$H,Data!$A:$A,Cataratorii!$B39,Data!$C:$C,Cataratorii!E$1)</f>
        <v>0</v>
      </c>
      <c r="F39" s="58">
        <f>SUMIFS(Data!$H:$H,Data!$A:$A,Cataratorii!$B39,Data!$C:$C,Cataratorii!F$1)</f>
        <v>9</v>
      </c>
      <c r="G39" s="58">
        <f>SUMIFS(Data!$H:$H,Data!$A:$A,Cataratorii!$B39,Data!$C:$C,Cataratorii!G$1)</f>
        <v>0</v>
      </c>
      <c r="H39" s="58">
        <f>SUMIFS(Data!$H:$H,Data!$A:$A,Cataratorii!$B39,Data!$C:$C,Cataratorii!H$1)</f>
        <v>1203</v>
      </c>
      <c r="I39" s="58">
        <f>SUMIFS(Data!$H:$H,Data!$A:$A,Cataratorii!$B39,Data!$C:$C,Cataratorii!I$1)</f>
        <v>0</v>
      </c>
      <c r="J39" s="58">
        <f>SUMIFS(Data!$H:$H,Data!$A:$A,Cataratorii!$B39,Data!$C:$C,Cataratorii!J$1)</f>
        <v>307</v>
      </c>
      <c r="K39" s="58">
        <f>SUMIFS(Data!$H:$H,Data!$A:$A,Cataratorii!$B39,Data!$C:$C,Cataratorii!K$1)</f>
        <v>0</v>
      </c>
      <c r="L39" s="58">
        <f>SUMIFS(Data!$H:$H,Data!$A:$A,Cataratorii!$B39,Data!$C:$C,Cataratorii!L$1)</f>
        <v>0</v>
      </c>
      <c r="M39" s="58">
        <f>SUMIFS(Data!$H:$H,Data!$A:$A,Cataratorii!$B39,Data!$C:$C,Cataratorii!M$1)</f>
        <v>0</v>
      </c>
      <c r="N39" s="58">
        <f>SUMIFS(Data!$H:$H,Data!$A:$A,Cataratorii!$B39,Data!$C:$C,Cataratorii!N$1)</f>
        <v>0</v>
      </c>
      <c r="O39" s="58">
        <f>SUMIFS(Data!$H:$H,Data!$A:$A,Cataratorii!$B39,Data!$C:$C,Cataratorii!O$1)</f>
        <v>0</v>
      </c>
      <c r="P39" s="58">
        <f>SUMIFS(Data!$H:$H,Data!$A:$A,Cataratorii!$B39,Data!$C:$C,Cataratorii!P$1)</f>
        <v>0</v>
      </c>
      <c r="Q39" s="58">
        <f>SUMIFS(Data!$H:$H,Data!$A:$A,Cataratorii!$B39,Data!$C:$C,Cataratorii!Q$1)</f>
        <v>0</v>
      </c>
      <c r="R39" s="123">
        <f t="shared" si="0"/>
        <v>1519</v>
      </c>
      <c r="S39" s="28">
        <f>SUMIFS(Data!D:D,Data!A:A,Cataratorii!B39)</f>
        <v>34.89</v>
      </c>
      <c r="T39" s="1" t="str">
        <f>IF(VLOOKUP(B39,Participanti!A:D,4,0)=0," ","New")</f>
        <v>New</v>
      </c>
      <c r="U39" s="100">
        <f t="shared" si="1"/>
        <v>4.3536830037259958E-2</v>
      </c>
    </row>
    <row r="40" spans="1:21" ht="12.75" x14ac:dyDescent="0.2">
      <c r="A40" s="65">
        <v>39</v>
      </c>
      <c r="B40" s="27" t="s">
        <v>235</v>
      </c>
      <c r="C40" s="58">
        <f>SUMIFS(Data!$H:$H,Data!$A:$A,Cataratorii!$B40,Data!$C:$C,Cataratorii!C$1)</f>
        <v>18</v>
      </c>
      <c r="D40" s="58">
        <f>SUMIFS(Data!$H:$H,Data!$A:$A,Cataratorii!$B40,Data!$C:$C,Cataratorii!D$1)</f>
        <v>9</v>
      </c>
      <c r="E40" s="58">
        <f>SUMIFS(Data!$H:$H,Data!$A:$A,Cataratorii!$B40,Data!$C:$C,Cataratorii!E$1)</f>
        <v>41</v>
      </c>
      <c r="F40" s="58">
        <f>SUMIFS(Data!$H:$H,Data!$A:$A,Cataratorii!$B40,Data!$C:$C,Cataratorii!F$1)</f>
        <v>60</v>
      </c>
      <c r="G40" s="58">
        <f>SUMIFS(Data!$H:$H,Data!$A:$A,Cataratorii!$B40,Data!$C:$C,Cataratorii!G$1)</f>
        <v>14</v>
      </c>
      <c r="H40" s="58">
        <f>SUMIFS(Data!$H:$H,Data!$A:$A,Cataratorii!$B40,Data!$C:$C,Cataratorii!H$1)</f>
        <v>757</v>
      </c>
      <c r="I40" s="58">
        <f>SUMIFS(Data!$H:$H,Data!$A:$A,Cataratorii!$B40,Data!$C:$C,Cataratorii!I$1)</f>
        <v>64</v>
      </c>
      <c r="J40" s="58">
        <f>SUMIFS(Data!$H:$H,Data!$A:$A,Cataratorii!$B40,Data!$C:$C,Cataratorii!J$1)</f>
        <v>79</v>
      </c>
      <c r="K40" s="58">
        <f>SUMIFS(Data!$H:$H,Data!$A:$A,Cataratorii!$B40,Data!$C:$C,Cataratorii!K$1)</f>
        <v>14</v>
      </c>
      <c r="L40" s="58">
        <f>SUMIFS(Data!$H:$H,Data!$A:$A,Cataratorii!$B40,Data!$C:$C,Cataratorii!L$1)</f>
        <v>257</v>
      </c>
      <c r="M40" s="58">
        <f>SUMIFS(Data!$H:$H,Data!$A:$A,Cataratorii!$B40,Data!$C:$C,Cataratorii!M$1)</f>
        <v>8</v>
      </c>
      <c r="N40" s="58">
        <f>SUMIFS(Data!$H:$H,Data!$A:$A,Cataratorii!$B40,Data!$C:$C,Cataratorii!N$1)</f>
        <v>46</v>
      </c>
      <c r="O40" s="58">
        <f>SUMIFS(Data!$H:$H,Data!$A:$A,Cataratorii!$B40,Data!$C:$C,Cataratorii!O$1)</f>
        <v>53</v>
      </c>
      <c r="P40" s="58">
        <f>SUMIFS(Data!$H:$H,Data!$A:$A,Cataratorii!$B40,Data!$C:$C,Cataratorii!P$1)</f>
        <v>67</v>
      </c>
      <c r="Q40" s="58">
        <f>SUMIFS(Data!$H:$H,Data!$A:$A,Cataratorii!$B40,Data!$C:$C,Cataratorii!Q$1)</f>
        <v>20</v>
      </c>
      <c r="R40" s="123">
        <f t="shared" si="0"/>
        <v>1507</v>
      </c>
      <c r="S40" s="28">
        <f>SUMIFS(Data!D:D,Data!A:A,Cataratorii!B40)</f>
        <v>193.46</v>
      </c>
      <c r="T40" s="1" t="str">
        <f>IF(VLOOKUP(B40,Participanti!A:D,4,0)=0," ","New")</f>
        <v xml:space="preserve"> </v>
      </c>
      <c r="U40" s="100">
        <f t="shared" si="1"/>
        <v>7.7897239739481029E-3</v>
      </c>
    </row>
    <row r="41" spans="1:21" ht="12.75" x14ac:dyDescent="0.2">
      <c r="A41" s="65">
        <v>40</v>
      </c>
      <c r="B41" s="27" t="s">
        <v>187</v>
      </c>
      <c r="C41" s="58">
        <f>SUMIFS(Data!$H:$H,Data!$A:$A,Cataratorii!$B41,Data!$C:$C,Cataratorii!C$1)</f>
        <v>34</v>
      </c>
      <c r="D41" s="58">
        <f>SUMIFS(Data!$H:$H,Data!$A:$A,Cataratorii!$B41,Data!$C:$C,Cataratorii!D$1)</f>
        <v>26</v>
      </c>
      <c r="E41" s="58">
        <f>SUMIFS(Data!$H:$H,Data!$A:$A,Cataratorii!$B41,Data!$C:$C,Cataratorii!E$1)</f>
        <v>24</v>
      </c>
      <c r="F41" s="58">
        <f>SUMIFS(Data!$H:$H,Data!$A:$A,Cataratorii!$B41,Data!$C:$C,Cataratorii!F$1)</f>
        <v>5</v>
      </c>
      <c r="G41" s="58">
        <f>SUMIFS(Data!$H:$H,Data!$A:$A,Cataratorii!$B41,Data!$C:$C,Cataratorii!G$1)</f>
        <v>1145</v>
      </c>
      <c r="H41" s="58">
        <f>SUMIFS(Data!$H:$H,Data!$A:$A,Cataratorii!$B41,Data!$C:$C,Cataratorii!H$1)</f>
        <v>45</v>
      </c>
      <c r="I41" s="58">
        <f>SUMIFS(Data!$H:$H,Data!$A:$A,Cataratorii!$B41,Data!$C:$C,Cataratorii!I$1)</f>
        <v>59</v>
      </c>
      <c r="J41" s="58">
        <f>SUMIFS(Data!$H:$H,Data!$A:$A,Cataratorii!$B41,Data!$C:$C,Cataratorii!J$1)</f>
        <v>5</v>
      </c>
      <c r="K41" s="58">
        <f>SUMIFS(Data!$H:$H,Data!$A:$A,Cataratorii!$B41,Data!$C:$C,Cataratorii!K$1)</f>
        <v>45</v>
      </c>
      <c r="L41" s="58">
        <f>SUMIFS(Data!$H:$H,Data!$A:$A,Cataratorii!$B41,Data!$C:$C,Cataratorii!L$1)</f>
        <v>34</v>
      </c>
      <c r="M41" s="58">
        <f>SUMIFS(Data!$H:$H,Data!$A:$A,Cataratorii!$B41,Data!$C:$C,Cataratorii!M$1)</f>
        <v>18</v>
      </c>
      <c r="N41" s="58">
        <f>SUMIFS(Data!$H:$H,Data!$A:$A,Cataratorii!$B41,Data!$C:$C,Cataratorii!N$1)</f>
        <v>59</v>
      </c>
      <c r="O41" s="58">
        <f>SUMIFS(Data!$H:$H,Data!$A:$A,Cataratorii!$B41,Data!$C:$C,Cataratorii!O$1)</f>
        <v>5</v>
      </c>
      <c r="P41" s="58">
        <f>SUMIFS(Data!$H:$H,Data!$A:$A,Cataratorii!$B41,Data!$C:$C,Cataratorii!P$1)</f>
        <v>0</v>
      </c>
      <c r="Q41" s="58">
        <f>SUMIFS(Data!$H:$H,Data!$A:$A,Cataratorii!$B41,Data!$C:$C,Cataratorii!Q$1)</f>
        <v>0</v>
      </c>
      <c r="R41" s="123">
        <f t="shared" si="0"/>
        <v>1504</v>
      </c>
      <c r="S41" s="28">
        <f>SUMIFS(Data!D:D,Data!A:A,Cataratorii!B41)</f>
        <v>343.88</v>
      </c>
      <c r="T41" s="1" t="str">
        <f>IF(VLOOKUP(B41,Participanti!A:D,4,0)=0," ","New")</f>
        <v xml:space="preserve"> </v>
      </c>
      <c r="U41" s="100">
        <f t="shared" si="1"/>
        <v>4.3736187041991392E-3</v>
      </c>
    </row>
    <row r="42" spans="1:21" ht="12.75" x14ac:dyDescent="0.2">
      <c r="A42" s="65">
        <v>41</v>
      </c>
      <c r="B42" s="27" t="s">
        <v>517</v>
      </c>
      <c r="C42" s="58">
        <f>SUMIFS(Data!$H:$H,Data!$A:$A,Cataratorii!$B42,Data!$C:$C,Cataratorii!C$1)</f>
        <v>19</v>
      </c>
      <c r="D42" s="58">
        <f>SUMIFS(Data!$H:$H,Data!$A:$A,Cataratorii!$B42,Data!$C:$C,Cataratorii!D$1)</f>
        <v>15</v>
      </c>
      <c r="E42" s="58">
        <f>SUMIFS(Data!$H:$H,Data!$A:$A,Cataratorii!$B42,Data!$C:$C,Cataratorii!E$1)</f>
        <v>4</v>
      </c>
      <c r="F42" s="58">
        <f>SUMIFS(Data!$H:$H,Data!$A:$A,Cataratorii!$B42,Data!$C:$C,Cataratorii!F$1)</f>
        <v>82</v>
      </c>
      <c r="G42" s="58">
        <f>SUMIFS(Data!$H:$H,Data!$A:$A,Cataratorii!$B42,Data!$C:$C,Cataratorii!G$1)</f>
        <v>43</v>
      </c>
      <c r="H42" s="58">
        <f>SUMIFS(Data!$H:$H,Data!$A:$A,Cataratorii!$B42,Data!$C:$C,Cataratorii!H$1)</f>
        <v>1260</v>
      </c>
      <c r="I42" s="58">
        <f>SUMIFS(Data!$H:$H,Data!$A:$A,Cataratorii!$B42,Data!$C:$C,Cataratorii!I$1)</f>
        <v>0</v>
      </c>
      <c r="J42" s="58">
        <f>SUMIFS(Data!$H:$H,Data!$A:$A,Cataratorii!$B42,Data!$C:$C,Cataratorii!J$1)</f>
        <v>7</v>
      </c>
      <c r="K42" s="58">
        <f>SUMIFS(Data!$H:$H,Data!$A:$A,Cataratorii!$B42,Data!$C:$C,Cataratorii!K$1)</f>
        <v>0</v>
      </c>
      <c r="L42" s="58">
        <f>SUMIFS(Data!$H:$H,Data!$A:$A,Cataratorii!$B42,Data!$C:$C,Cataratorii!L$1)</f>
        <v>2</v>
      </c>
      <c r="M42" s="58">
        <f>SUMIFS(Data!$H:$H,Data!$A:$A,Cataratorii!$B42,Data!$C:$C,Cataratorii!M$1)</f>
        <v>13</v>
      </c>
      <c r="N42" s="58">
        <f>SUMIFS(Data!$H:$H,Data!$A:$A,Cataratorii!$B42,Data!$C:$C,Cataratorii!N$1)</f>
        <v>0</v>
      </c>
      <c r="O42" s="58">
        <f>SUMIFS(Data!$H:$H,Data!$A:$A,Cataratorii!$B42,Data!$C:$C,Cataratorii!O$1)</f>
        <v>8</v>
      </c>
      <c r="P42" s="58">
        <f>SUMIFS(Data!$H:$H,Data!$A:$A,Cataratorii!$B42,Data!$C:$C,Cataratorii!P$1)</f>
        <v>8</v>
      </c>
      <c r="Q42" s="58">
        <f>SUMIFS(Data!$H:$H,Data!$A:$A,Cataratorii!$B42,Data!$C:$C,Cataratorii!Q$1)</f>
        <v>21</v>
      </c>
      <c r="R42" s="123">
        <f t="shared" si="0"/>
        <v>1482</v>
      </c>
      <c r="S42" s="28">
        <f>SUMIFS(Data!D:D,Data!A:A,Cataratorii!B42)</f>
        <v>178.04</v>
      </c>
      <c r="T42" s="1" t="str">
        <f>IF(VLOOKUP(B42,Participanti!A:D,4,0)=0," ","New")</f>
        <v>New</v>
      </c>
      <c r="U42" s="100">
        <f t="shared" si="1"/>
        <v>8.3239721410918888E-3</v>
      </c>
    </row>
    <row r="43" spans="1:21" ht="12.75" x14ac:dyDescent="0.2">
      <c r="A43" s="65">
        <v>42</v>
      </c>
      <c r="B43" s="27" t="s">
        <v>328</v>
      </c>
      <c r="C43" s="58">
        <f>SUMIFS(Data!$H:$H,Data!$A:$A,Cataratorii!$B43,Data!$C:$C,Cataratorii!C$1)</f>
        <v>39</v>
      </c>
      <c r="D43" s="58">
        <f>SUMIFS(Data!$H:$H,Data!$A:$A,Cataratorii!$B43,Data!$C:$C,Cataratorii!D$1)</f>
        <v>126</v>
      </c>
      <c r="E43" s="58">
        <f>SUMIFS(Data!$H:$H,Data!$A:$A,Cataratorii!$B43,Data!$C:$C,Cataratorii!E$1)</f>
        <v>73</v>
      </c>
      <c r="F43" s="58">
        <f>SUMIFS(Data!$H:$H,Data!$A:$A,Cataratorii!$B43,Data!$C:$C,Cataratorii!F$1)</f>
        <v>0</v>
      </c>
      <c r="G43" s="58">
        <f>SUMIFS(Data!$H:$H,Data!$A:$A,Cataratorii!$B43,Data!$C:$C,Cataratorii!G$1)</f>
        <v>0</v>
      </c>
      <c r="H43" s="58">
        <f>SUMIFS(Data!$H:$H,Data!$A:$A,Cataratorii!$B43,Data!$C:$C,Cataratorii!H$1)</f>
        <v>1163</v>
      </c>
      <c r="I43" s="58">
        <f>SUMIFS(Data!$H:$H,Data!$A:$A,Cataratorii!$B43,Data!$C:$C,Cataratorii!I$1)</f>
        <v>8</v>
      </c>
      <c r="J43" s="58">
        <f>SUMIFS(Data!$H:$H,Data!$A:$A,Cataratorii!$B43,Data!$C:$C,Cataratorii!J$1)</f>
        <v>0</v>
      </c>
      <c r="K43" s="58">
        <f>SUMIFS(Data!$H:$H,Data!$A:$A,Cataratorii!$B43,Data!$C:$C,Cataratorii!K$1)</f>
        <v>0</v>
      </c>
      <c r="L43" s="58">
        <f>SUMIFS(Data!$H:$H,Data!$A:$A,Cataratorii!$B43,Data!$C:$C,Cataratorii!L$1)</f>
        <v>0</v>
      </c>
      <c r="M43" s="58">
        <f>SUMIFS(Data!$H:$H,Data!$A:$A,Cataratorii!$B43,Data!$C:$C,Cataratorii!M$1)</f>
        <v>0</v>
      </c>
      <c r="N43" s="58">
        <f>SUMIFS(Data!$H:$H,Data!$A:$A,Cataratorii!$B43,Data!$C:$C,Cataratorii!N$1)</f>
        <v>0</v>
      </c>
      <c r="O43" s="58">
        <f>SUMIFS(Data!$H:$H,Data!$A:$A,Cataratorii!$B43,Data!$C:$C,Cataratorii!O$1)</f>
        <v>0</v>
      </c>
      <c r="P43" s="58">
        <f>SUMIFS(Data!$H:$H,Data!$A:$A,Cataratorii!$B43,Data!$C:$C,Cataratorii!P$1)</f>
        <v>0</v>
      </c>
      <c r="Q43" s="58">
        <f>SUMIFS(Data!$H:$H,Data!$A:$A,Cataratorii!$B43,Data!$C:$C,Cataratorii!Q$1)</f>
        <v>0</v>
      </c>
      <c r="R43" s="123">
        <f t="shared" si="0"/>
        <v>1409</v>
      </c>
      <c r="S43" s="28">
        <f>SUMIFS(Data!D:D,Data!A:A,Cataratorii!B43)</f>
        <v>86.72</v>
      </c>
      <c r="T43" s="1" t="str">
        <f>IF(VLOOKUP(B43,Participanti!A:D,4,0)=0," ","New")</f>
        <v xml:space="preserve"> </v>
      </c>
      <c r="U43" s="100">
        <f t="shared" si="1"/>
        <v>1.6247693726937271E-2</v>
      </c>
    </row>
    <row r="44" spans="1:21" ht="12.75" x14ac:dyDescent="0.2">
      <c r="A44" s="65">
        <v>43</v>
      </c>
      <c r="B44" s="27" t="s">
        <v>428</v>
      </c>
      <c r="C44" s="58">
        <f>SUMIFS(Data!$H:$H,Data!$A:$A,Cataratorii!$B44,Data!$C:$C,Cataratorii!C$1)</f>
        <v>14</v>
      </c>
      <c r="D44" s="58">
        <f>SUMIFS(Data!$H:$H,Data!$A:$A,Cataratorii!$B44,Data!$C:$C,Cataratorii!D$1)</f>
        <v>18</v>
      </c>
      <c r="E44" s="58">
        <f>SUMIFS(Data!$H:$H,Data!$A:$A,Cataratorii!$B44,Data!$C:$C,Cataratorii!E$1)</f>
        <v>24</v>
      </c>
      <c r="F44" s="58">
        <f>SUMIFS(Data!$H:$H,Data!$A:$A,Cataratorii!$B44,Data!$C:$C,Cataratorii!F$1)</f>
        <v>37</v>
      </c>
      <c r="G44" s="58">
        <f>SUMIFS(Data!$H:$H,Data!$A:$A,Cataratorii!$B44,Data!$C:$C,Cataratorii!G$1)</f>
        <v>6</v>
      </c>
      <c r="H44" s="58">
        <f>SUMIFS(Data!$H:$H,Data!$A:$A,Cataratorii!$B44,Data!$C:$C,Cataratorii!H$1)</f>
        <v>223</v>
      </c>
      <c r="I44" s="58">
        <f>SUMIFS(Data!$H:$H,Data!$A:$A,Cataratorii!$B44,Data!$C:$C,Cataratorii!I$1)</f>
        <v>28</v>
      </c>
      <c r="J44" s="58">
        <f>SUMIFS(Data!$H:$H,Data!$A:$A,Cataratorii!$B44,Data!$C:$C,Cataratorii!J$1)</f>
        <v>12</v>
      </c>
      <c r="K44" s="58">
        <f>SUMIFS(Data!$H:$H,Data!$A:$A,Cataratorii!$B44,Data!$C:$C,Cataratorii!K$1)</f>
        <v>132</v>
      </c>
      <c r="L44" s="58">
        <f>SUMIFS(Data!$H:$H,Data!$A:$A,Cataratorii!$B44,Data!$C:$C,Cataratorii!L$1)</f>
        <v>64</v>
      </c>
      <c r="M44" s="58">
        <f>SUMIFS(Data!$H:$H,Data!$A:$A,Cataratorii!$B44,Data!$C:$C,Cataratorii!M$1)</f>
        <v>60</v>
      </c>
      <c r="N44" s="58">
        <f>SUMIFS(Data!$H:$H,Data!$A:$A,Cataratorii!$B44,Data!$C:$C,Cataratorii!N$1)</f>
        <v>322</v>
      </c>
      <c r="O44" s="58">
        <f>SUMIFS(Data!$H:$H,Data!$A:$A,Cataratorii!$B44,Data!$C:$C,Cataratorii!O$1)</f>
        <v>56</v>
      </c>
      <c r="P44" s="58">
        <f>SUMIFS(Data!$H:$H,Data!$A:$A,Cataratorii!$B44,Data!$C:$C,Cataratorii!P$1)</f>
        <v>103</v>
      </c>
      <c r="Q44" s="58">
        <f>SUMIFS(Data!$H:$H,Data!$A:$A,Cataratorii!$B44,Data!$C:$C,Cataratorii!Q$1)</f>
        <v>282</v>
      </c>
      <c r="R44" s="123">
        <f t="shared" si="0"/>
        <v>1381</v>
      </c>
      <c r="S44" s="28">
        <f>SUMIFS(Data!D:D,Data!A:A,Cataratorii!B44)</f>
        <v>222.16999999999996</v>
      </c>
      <c r="T44" s="1" t="str">
        <f>IF(VLOOKUP(B44,Participanti!A:D,4,0)=0," ","New")</f>
        <v xml:space="preserve"> </v>
      </c>
      <c r="U44" s="100">
        <f t="shared" si="1"/>
        <v>6.2159607507764336E-3</v>
      </c>
    </row>
    <row r="45" spans="1:21" ht="12.75" x14ac:dyDescent="0.2">
      <c r="A45" s="65">
        <v>44</v>
      </c>
      <c r="B45" s="27" t="s">
        <v>194</v>
      </c>
      <c r="C45" s="58">
        <f>SUMIFS(Data!$H:$H,Data!$A:$A,Cataratorii!$B45,Data!$C:$C,Cataratorii!C$1)</f>
        <v>309</v>
      </c>
      <c r="D45" s="58">
        <f>SUMIFS(Data!$H:$H,Data!$A:$A,Cataratorii!$B45,Data!$C:$C,Cataratorii!D$1)</f>
        <v>38</v>
      </c>
      <c r="E45" s="58">
        <f>SUMIFS(Data!$H:$H,Data!$A:$A,Cataratorii!$B45,Data!$C:$C,Cataratorii!E$1)</f>
        <v>65</v>
      </c>
      <c r="F45" s="58">
        <f>SUMIFS(Data!$H:$H,Data!$A:$A,Cataratorii!$B45,Data!$C:$C,Cataratorii!F$1)</f>
        <v>3</v>
      </c>
      <c r="G45" s="58">
        <f>SUMIFS(Data!$H:$H,Data!$A:$A,Cataratorii!$B45,Data!$C:$C,Cataratorii!G$1)</f>
        <v>11</v>
      </c>
      <c r="H45" s="58">
        <f>SUMIFS(Data!$H:$H,Data!$A:$A,Cataratorii!$B45,Data!$C:$C,Cataratorii!H$1)</f>
        <v>233</v>
      </c>
      <c r="I45" s="58">
        <f>SUMIFS(Data!$H:$H,Data!$A:$A,Cataratorii!$B45,Data!$C:$C,Cataratorii!I$1)</f>
        <v>38</v>
      </c>
      <c r="J45" s="58">
        <f>SUMIFS(Data!$H:$H,Data!$A:$A,Cataratorii!$B45,Data!$C:$C,Cataratorii!J$1)</f>
        <v>258</v>
      </c>
      <c r="K45" s="58">
        <f>SUMIFS(Data!$H:$H,Data!$A:$A,Cataratorii!$B45,Data!$C:$C,Cataratorii!K$1)</f>
        <v>140</v>
      </c>
      <c r="L45" s="58">
        <f>SUMIFS(Data!$H:$H,Data!$A:$A,Cataratorii!$B45,Data!$C:$C,Cataratorii!L$1)</f>
        <v>23</v>
      </c>
      <c r="M45" s="58">
        <f>SUMIFS(Data!$H:$H,Data!$A:$A,Cataratorii!$B45,Data!$C:$C,Cataratorii!M$1)</f>
        <v>54</v>
      </c>
      <c r="N45" s="58">
        <f>SUMIFS(Data!$H:$H,Data!$A:$A,Cataratorii!$B45,Data!$C:$C,Cataratorii!N$1)</f>
        <v>41</v>
      </c>
      <c r="O45" s="58">
        <f>SUMIFS(Data!$H:$H,Data!$A:$A,Cataratorii!$B45,Data!$C:$C,Cataratorii!O$1)</f>
        <v>17</v>
      </c>
      <c r="P45" s="58">
        <f>SUMIFS(Data!$H:$H,Data!$A:$A,Cataratorii!$B45,Data!$C:$C,Cataratorii!P$1)</f>
        <v>17</v>
      </c>
      <c r="Q45" s="58">
        <f>SUMIFS(Data!$H:$H,Data!$A:$A,Cataratorii!$B45,Data!$C:$C,Cataratorii!Q$1)</f>
        <v>48</v>
      </c>
      <c r="R45" s="123">
        <f t="shared" si="0"/>
        <v>1295</v>
      </c>
      <c r="S45" s="28">
        <f>SUMIFS(Data!D:D,Data!A:A,Cataratorii!B45)</f>
        <v>338.62999999999994</v>
      </c>
      <c r="T45" s="1" t="str">
        <f>IF(VLOOKUP(B45,Participanti!A:D,4,0)=0," ","New")</f>
        <v xml:space="preserve"> </v>
      </c>
      <c r="U45" s="100">
        <f t="shared" si="1"/>
        <v>3.8242329386055586E-3</v>
      </c>
    </row>
    <row r="46" spans="1:21" ht="12.75" x14ac:dyDescent="0.2">
      <c r="A46" s="65">
        <v>45</v>
      </c>
      <c r="B46" s="27" t="s">
        <v>201</v>
      </c>
      <c r="C46" s="58">
        <f>SUMIFS(Data!$H:$H,Data!$A:$A,Cataratorii!$B46,Data!$C:$C,Cataratorii!C$1)</f>
        <v>22</v>
      </c>
      <c r="D46" s="58">
        <f>SUMIFS(Data!$H:$H,Data!$A:$A,Cataratorii!$B46,Data!$C:$C,Cataratorii!D$1)</f>
        <v>7</v>
      </c>
      <c r="E46" s="58">
        <f>SUMIFS(Data!$H:$H,Data!$A:$A,Cataratorii!$B46,Data!$C:$C,Cataratorii!E$1)</f>
        <v>0</v>
      </c>
      <c r="F46" s="58">
        <f>SUMIFS(Data!$H:$H,Data!$A:$A,Cataratorii!$B46,Data!$C:$C,Cataratorii!F$1)</f>
        <v>7</v>
      </c>
      <c r="G46" s="58">
        <f>SUMIFS(Data!$H:$H,Data!$A:$A,Cataratorii!$B46,Data!$C:$C,Cataratorii!G$1)</f>
        <v>49</v>
      </c>
      <c r="H46" s="58">
        <f>SUMIFS(Data!$H:$H,Data!$A:$A,Cataratorii!$B46,Data!$C:$C,Cataratorii!H$1)</f>
        <v>764</v>
      </c>
      <c r="I46" s="58">
        <f>SUMIFS(Data!$H:$H,Data!$A:$A,Cataratorii!$B46,Data!$C:$C,Cataratorii!I$1)</f>
        <v>47</v>
      </c>
      <c r="J46" s="58">
        <f>SUMIFS(Data!$H:$H,Data!$A:$A,Cataratorii!$B46,Data!$C:$C,Cataratorii!J$1)</f>
        <v>25</v>
      </c>
      <c r="K46" s="58">
        <f>SUMIFS(Data!$H:$H,Data!$A:$A,Cataratorii!$B46,Data!$C:$C,Cataratorii!K$1)</f>
        <v>23</v>
      </c>
      <c r="L46" s="58">
        <f>SUMIFS(Data!$H:$H,Data!$A:$A,Cataratorii!$B46,Data!$C:$C,Cataratorii!L$1)</f>
        <v>48</v>
      </c>
      <c r="M46" s="58">
        <f>SUMIFS(Data!$H:$H,Data!$A:$A,Cataratorii!$B46,Data!$C:$C,Cataratorii!M$1)</f>
        <v>19</v>
      </c>
      <c r="N46" s="58">
        <f>SUMIFS(Data!$H:$H,Data!$A:$A,Cataratorii!$B46,Data!$C:$C,Cataratorii!N$1)</f>
        <v>0</v>
      </c>
      <c r="O46" s="58">
        <f>SUMIFS(Data!$H:$H,Data!$A:$A,Cataratorii!$B46,Data!$C:$C,Cataratorii!O$1)</f>
        <v>0</v>
      </c>
      <c r="P46" s="58">
        <f>SUMIFS(Data!$H:$H,Data!$A:$A,Cataratorii!$B46,Data!$C:$C,Cataratorii!P$1)</f>
        <v>0</v>
      </c>
      <c r="Q46" s="58">
        <f>SUMIFS(Data!$H:$H,Data!$A:$A,Cataratorii!$B46,Data!$C:$C,Cataratorii!Q$1)</f>
        <v>0</v>
      </c>
      <c r="R46" s="123">
        <f t="shared" si="0"/>
        <v>1011</v>
      </c>
      <c r="S46" s="28">
        <f>SUMIFS(Data!D:D,Data!A:A,Cataratorii!B46)</f>
        <v>143.86000000000001</v>
      </c>
      <c r="T46" s="1" t="str">
        <f>IF(VLOOKUP(B46,Participanti!A:D,4,0)=0," ","New")</f>
        <v xml:space="preserve"> </v>
      </c>
      <c r="U46" s="100">
        <f t="shared" si="1"/>
        <v>7.027665786181009E-3</v>
      </c>
    </row>
    <row r="47" spans="1:21" ht="12.75" x14ac:dyDescent="0.2">
      <c r="A47" s="65">
        <v>46</v>
      </c>
      <c r="B47" s="27" t="s">
        <v>426</v>
      </c>
      <c r="C47" s="58">
        <f>SUMIFS(Data!$H:$H,Data!$A:$A,Cataratorii!$B47,Data!$C:$C,Cataratorii!C$1)</f>
        <v>222</v>
      </c>
      <c r="D47" s="58">
        <f>SUMIFS(Data!$H:$H,Data!$A:$A,Cataratorii!$B47,Data!$C:$C,Cataratorii!D$1)</f>
        <v>73</v>
      </c>
      <c r="E47" s="58">
        <f>SUMIFS(Data!$H:$H,Data!$A:$A,Cataratorii!$B47,Data!$C:$C,Cataratorii!E$1)</f>
        <v>68</v>
      </c>
      <c r="F47" s="58">
        <f>SUMIFS(Data!$H:$H,Data!$A:$A,Cataratorii!$B47,Data!$C:$C,Cataratorii!F$1)</f>
        <v>95</v>
      </c>
      <c r="G47" s="58">
        <f>SUMIFS(Data!$H:$H,Data!$A:$A,Cataratorii!$B47,Data!$C:$C,Cataratorii!G$1)</f>
        <v>66</v>
      </c>
      <c r="H47" s="58">
        <f>SUMIFS(Data!$H:$H,Data!$A:$A,Cataratorii!$B47,Data!$C:$C,Cataratorii!H$1)</f>
        <v>18</v>
      </c>
      <c r="I47" s="58">
        <f>SUMIFS(Data!$H:$H,Data!$A:$A,Cataratorii!$B47,Data!$C:$C,Cataratorii!I$1)</f>
        <v>213</v>
      </c>
      <c r="J47" s="58">
        <f>SUMIFS(Data!$H:$H,Data!$A:$A,Cataratorii!$B47,Data!$C:$C,Cataratorii!J$1)</f>
        <v>82</v>
      </c>
      <c r="K47" s="58">
        <f>SUMIFS(Data!$H:$H,Data!$A:$A,Cataratorii!$B47,Data!$C:$C,Cataratorii!K$1)</f>
        <v>69</v>
      </c>
      <c r="L47" s="58">
        <f>SUMIFS(Data!$H:$H,Data!$A:$A,Cataratorii!$B47,Data!$C:$C,Cataratorii!L$1)</f>
        <v>12</v>
      </c>
      <c r="M47" s="58">
        <f>SUMIFS(Data!$H:$H,Data!$A:$A,Cataratorii!$B47,Data!$C:$C,Cataratorii!M$1)</f>
        <v>14</v>
      </c>
      <c r="N47" s="58">
        <f>SUMIFS(Data!$H:$H,Data!$A:$A,Cataratorii!$B47,Data!$C:$C,Cataratorii!N$1)</f>
        <v>15</v>
      </c>
      <c r="O47" s="58">
        <f>SUMIFS(Data!$H:$H,Data!$A:$A,Cataratorii!$B47,Data!$C:$C,Cataratorii!O$1)</f>
        <v>13</v>
      </c>
      <c r="P47" s="58">
        <f>SUMIFS(Data!$H:$H,Data!$A:$A,Cataratorii!$B47,Data!$C:$C,Cataratorii!P$1)</f>
        <v>12</v>
      </c>
      <c r="Q47" s="58">
        <f>SUMIFS(Data!$H:$H,Data!$A:$A,Cataratorii!$B47,Data!$C:$C,Cataratorii!Q$1)</f>
        <v>32</v>
      </c>
      <c r="R47" s="123">
        <f t="shared" si="0"/>
        <v>1004</v>
      </c>
      <c r="S47" s="28">
        <f>SUMIFS(Data!D:D,Data!A:A,Cataratorii!B47)</f>
        <v>238.08999999999997</v>
      </c>
      <c r="T47" s="1" t="str">
        <f>IF(VLOOKUP(B47,Participanti!A:D,4,0)=0," ","New")</f>
        <v xml:space="preserve"> </v>
      </c>
      <c r="U47" s="100">
        <f t="shared" si="1"/>
        <v>4.2168927716409767E-3</v>
      </c>
    </row>
    <row r="48" spans="1:21" ht="12.75" x14ac:dyDescent="0.2">
      <c r="A48" s="65">
        <v>47</v>
      </c>
      <c r="B48" s="27" t="s">
        <v>21</v>
      </c>
      <c r="C48" s="58">
        <f>SUMIFS(Data!$H:$H,Data!$A:$A,Cataratorii!$B48,Data!$C:$C,Cataratorii!C$1)</f>
        <v>10</v>
      </c>
      <c r="D48" s="58">
        <f>SUMIFS(Data!$H:$H,Data!$A:$A,Cataratorii!$B48,Data!$C:$C,Cataratorii!D$1)</f>
        <v>8</v>
      </c>
      <c r="E48" s="58">
        <f>SUMIFS(Data!$H:$H,Data!$A:$A,Cataratorii!$B48,Data!$C:$C,Cataratorii!E$1)</f>
        <v>4</v>
      </c>
      <c r="F48" s="58">
        <f>SUMIFS(Data!$H:$H,Data!$A:$A,Cataratorii!$B48,Data!$C:$C,Cataratorii!F$1)</f>
        <v>8</v>
      </c>
      <c r="G48" s="58">
        <f>SUMIFS(Data!$H:$H,Data!$A:$A,Cataratorii!$B48,Data!$C:$C,Cataratorii!G$1)</f>
        <v>12</v>
      </c>
      <c r="H48" s="58">
        <f>SUMIFS(Data!$H:$H,Data!$A:$A,Cataratorii!$B48,Data!$C:$C,Cataratorii!H$1)</f>
        <v>12</v>
      </c>
      <c r="I48" s="58">
        <f>SUMIFS(Data!$H:$H,Data!$A:$A,Cataratorii!$B48,Data!$C:$C,Cataratorii!I$1)</f>
        <v>7</v>
      </c>
      <c r="J48" s="58">
        <f>SUMIFS(Data!$H:$H,Data!$A:$A,Cataratorii!$B48,Data!$C:$C,Cataratorii!J$1)</f>
        <v>906</v>
      </c>
      <c r="K48" s="58">
        <f>SUMIFS(Data!$H:$H,Data!$A:$A,Cataratorii!$B48,Data!$C:$C,Cataratorii!K$1)</f>
        <v>6</v>
      </c>
      <c r="L48" s="58">
        <f>SUMIFS(Data!$H:$H,Data!$A:$A,Cataratorii!$B48,Data!$C:$C,Cataratorii!L$1)</f>
        <v>0</v>
      </c>
      <c r="M48" s="58">
        <f>SUMIFS(Data!$H:$H,Data!$A:$A,Cataratorii!$B48,Data!$C:$C,Cataratorii!M$1)</f>
        <v>6</v>
      </c>
      <c r="N48" s="58">
        <f>SUMIFS(Data!$H:$H,Data!$A:$A,Cataratorii!$B48,Data!$C:$C,Cataratorii!N$1)</f>
        <v>0</v>
      </c>
      <c r="O48" s="58">
        <f>SUMIFS(Data!$H:$H,Data!$A:$A,Cataratorii!$B48,Data!$C:$C,Cataratorii!O$1)</f>
        <v>0</v>
      </c>
      <c r="P48" s="58">
        <f>SUMIFS(Data!$H:$H,Data!$A:$A,Cataratorii!$B48,Data!$C:$C,Cataratorii!P$1)</f>
        <v>0</v>
      </c>
      <c r="Q48" s="58">
        <f>SUMIFS(Data!$H:$H,Data!$A:$A,Cataratorii!$B48,Data!$C:$C,Cataratorii!Q$1)</f>
        <v>0</v>
      </c>
      <c r="R48" s="123">
        <f t="shared" si="0"/>
        <v>979</v>
      </c>
      <c r="S48" s="28">
        <f>SUMIFS(Data!D:D,Data!A:A,Cataratorii!B48)</f>
        <v>102.41000000000001</v>
      </c>
      <c r="T48" s="1" t="str">
        <f>IF(VLOOKUP(B48,Participanti!A:D,4,0)=0," ","New")</f>
        <v xml:space="preserve"> </v>
      </c>
      <c r="U48" s="100">
        <f t="shared" si="1"/>
        <v>9.559613319011815E-3</v>
      </c>
    </row>
    <row r="49" spans="1:21" ht="12.75" x14ac:dyDescent="0.2">
      <c r="A49" s="65">
        <v>48</v>
      </c>
      <c r="B49" s="27" t="s">
        <v>374</v>
      </c>
      <c r="C49" s="58">
        <f>SUMIFS(Data!$H:$H,Data!$A:$A,Cataratorii!$B49,Data!$C:$C,Cataratorii!C$1)</f>
        <v>0</v>
      </c>
      <c r="D49" s="58">
        <f>SUMIFS(Data!$H:$H,Data!$A:$A,Cataratorii!$B49,Data!$C:$C,Cataratorii!D$1)</f>
        <v>14</v>
      </c>
      <c r="E49" s="58">
        <f>SUMIFS(Data!$H:$H,Data!$A:$A,Cataratorii!$B49,Data!$C:$C,Cataratorii!E$1)</f>
        <v>20</v>
      </c>
      <c r="F49" s="58">
        <f>SUMIFS(Data!$H:$H,Data!$A:$A,Cataratorii!$B49,Data!$C:$C,Cataratorii!F$1)</f>
        <v>7</v>
      </c>
      <c r="G49" s="58">
        <f>SUMIFS(Data!$H:$H,Data!$A:$A,Cataratorii!$B49,Data!$C:$C,Cataratorii!G$1)</f>
        <v>0</v>
      </c>
      <c r="H49" s="58">
        <f>SUMIFS(Data!$H:$H,Data!$A:$A,Cataratorii!$B49,Data!$C:$C,Cataratorii!H$1)</f>
        <v>358</v>
      </c>
      <c r="I49" s="58">
        <f>SUMIFS(Data!$H:$H,Data!$A:$A,Cataratorii!$B49,Data!$C:$C,Cataratorii!I$1)</f>
        <v>9</v>
      </c>
      <c r="J49" s="58">
        <f>SUMIFS(Data!$H:$H,Data!$A:$A,Cataratorii!$B49,Data!$C:$C,Cataratorii!J$1)</f>
        <v>444</v>
      </c>
      <c r="K49" s="58">
        <f>SUMIFS(Data!$H:$H,Data!$A:$A,Cataratorii!$B49,Data!$C:$C,Cataratorii!K$1)</f>
        <v>0</v>
      </c>
      <c r="L49" s="58">
        <f>SUMIFS(Data!$H:$H,Data!$A:$A,Cataratorii!$B49,Data!$C:$C,Cataratorii!L$1)</f>
        <v>0</v>
      </c>
      <c r="M49" s="58">
        <f>SUMIFS(Data!$H:$H,Data!$A:$A,Cataratorii!$B49,Data!$C:$C,Cataratorii!M$1)</f>
        <v>0</v>
      </c>
      <c r="N49" s="58">
        <f>SUMIFS(Data!$H:$H,Data!$A:$A,Cataratorii!$B49,Data!$C:$C,Cataratorii!N$1)</f>
        <v>0</v>
      </c>
      <c r="O49" s="58">
        <f>SUMIFS(Data!$H:$H,Data!$A:$A,Cataratorii!$B49,Data!$C:$C,Cataratorii!O$1)</f>
        <v>11</v>
      </c>
      <c r="P49" s="58">
        <f>SUMIFS(Data!$H:$H,Data!$A:$A,Cataratorii!$B49,Data!$C:$C,Cataratorii!P$1)</f>
        <v>8</v>
      </c>
      <c r="Q49" s="58">
        <f>SUMIFS(Data!$H:$H,Data!$A:$A,Cataratorii!$B49,Data!$C:$C,Cataratorii!Q$1)</f>
        <v>4</v>
      </c>
      <c r="R49" s="123">
        <f t="shared" si="0"/>
        <v>875</v>
      </c>
      <c r="S49" s="28">
        <f>SUMIFS(Data!D:D,Data!A:A,Cataratorii!B49)</f>
        <v>80.78</v>
      </c>
      <c r="T49" s="1" t="str">
        <f>IF(VLOOKUP(B49,Participanti!A:D,4,0)=0," ","New")</f>
        <v xml:space="preserve"> </v>
      </c>
      <c r="U49" s="100">
        <f t="shared" si="1"/>
        <v>1.0831889081455806E-2</v>
      </c>
    </row>
    <row r="50" spans="1:21" ht="12.75" x14ac:dyDescent="0.2">
      <c r="A50" s="65">
        <v>49</v>
      </c>
      <c r="B50" s="27" t="s">
        <v>370</v>
      </c>
      <c r="C50" s="58">
        <f>SUMIFS(Data!$H:$H,Data!$A:$A,Cataratorii!$B50,Data!$C:$C,Cataratorii!C$1)</f>
        <v>71</v>
      </c>
      <c r="D50" s="58">
        <f>SUMIFS(Data!$H:$H,Data!$A:$A,Cataratorii!$B50,Data!$C:$C,Cataratorii!D$1)</f>
        <v>10</v>
      </c>
      <c r="E50" s="58">
        <f>SUMIFS(Data!$H:$H,Data!$A:$A,Cataratorii!$B50,Data!$C:$C,Cataratorii!E$1)</f>
        <v>95</v>
      </c>
      <c r="F50" s="58">
        <f>SUMIFS(Data!$H:$H,Data!$A:$A,Cataratorii!$B50,Data!$C:$C,Cataratorii!F$1)</f>
        <v>17</v>
      </c>
      <c r="G50" s="58">
        <f>SUMIFS(Data!$H:$H,Data!$A:$A,Cataratorii!$B50,Data!$C:$C,Cataratorii!G$1)</f>
        <v>17</v>
      </c>
      <c r="H50" s="58">
        <f>SUMIFS(Data!$H:$H,Data!$A:$A,Cataratorii!$B50,Data!$C:$C,Cataratorii!H$1)</f>
        <v>75</v>
      </c>
      <c r="I50" s="58">
        <f>SUMIFS(Data!$H:$H,Data!$A:$A,Cataratorii!$B50,Data!$C:$C,Cataratorii!I$1)</f>
        <v>140</v>
      </c>
      <c r="J50" s="58">
        <f>SUMIFS(Data!$H:$H,Data!$A:$A,Cataratorii!$B50,Data!$C:$C,Cataratorii!J$1)</f>
        <v>64</v>
      </c>
      <c r="K50" s="58">
        <f>SUMIFS(Data!$H:$H,Data!$A:$A,Cataratorii!$B50,Data!$C:$C,Cataratorii!K$1)</f>
        <v>71</v>
      </c>
      <c r="L50" s="58">
        <f>SUMIFS(Data!$H:$H,Data!$A:$A,Cataratorii!$B50,Data!$C:$C,Cataratorii!L$1)</f>
        <v>86</v>
      </c>
      <c r="M50" s="58">
        <f>SUMIFS(Data!$H:$H,Data!$A:$A,Cataratorii!$B50,Data!$C:$C,Cataratorii!M$1)</f>
        <v>71</v>
      </c>
      <c r="N50" s="58">
        <f>SUMIFS(Data!$H:$H,Data!$A:$A,Cataratorii!$B50,Data!$C:$C,Cataratorii!N$1)</f>
        <v>102</v>
      </c>
      <c r="O50" s="58">
        <f>SUMIFS(Data!$H:$H,Data!$A:$A,Cataratorii!$B50,Data!$C:$C,Cataratorii!O$1)</f>
        <v>24</v>
      </c>
      <c r="P50" s="58">
        <f>SUMIFS(Data!$H:$H,Data!$A:$A,Cataratorii!$B50,Data!$C:$C,Cataratorii!P$1)</f>
        <v>7</v>
      </c>
      <c r="Q50" s="58">
        <f>SUMIFS(Data!$H:$H,Data!$A:$A,Cataratorii!$B50,Data!$C:$C,Cataratorii!Q$1)</f>
        <v>17</v>
      </c>
      <c r="R50" s="123">
        <f t="shared" si="0"/>
        <v>867</v>
      </c>
      <c r="S50" s="28">
        <f>SUMIFS(Data!D:D,Data!A:A,Cataratorii!B50)</f>
        <v>185.75999999999996</v>
      </c>
      <c r="T50" s="1" t="str">
        <f>IF(VLOOKUP(B50,Participanti!A:D,4,0)=0," ","New")</f>
        <v xml:space="preserve"> </v>
      </c>
      <c r="U50" s="100">
        <f t="shared" si="1"/>
        <v>4.667312661498709E-3</v>
      </c>
    </row>
    <row r="51" spans="1:21" ht="12.75" x14ac:dyDescent="0.2">
      <c r="A51" s="65">
        <v>50</v>
      </c>
      <c r="B51" s="27" t="s">
        <v>191</v>
      </c>
      <c r="C51" s="58">
        <f>SUMIFS(Data!$H:$H,Data!$A:$A,Cataratorii!$B51,Data!$C:$C,Cataratorii!C$1)</f>
        <v>136</v>
      </c>
      <c r="D51" s="58">
        <f>SUMIFS(Data!$H:$H,Data!$A:$A,Cataratorii!$B51,Data!$C:$C,Cataratorii!D$1)</f>
        <v>54</v>
      </c>
      <c r="E51" s="58">
        <f>SUMIFS(Data!$H:$H,Data!$A:$A,Cataratorii!$B51,Data!$C:$C,Cataratorii!E$1)</f>
        <v>31</v>
      </c>
      <c r="F51" s="58">
        <f>SUMIFS(Data!$H:$H,Data!$A:$A,Cataratorii!$B51,Data!$C:$C,Cataratorii!F$1)</f>
        <v>38</v>
      </c>
      <c r="G51" s="58">
        <f>SUMIFS(Data!$H:$H,Data!$A:$A,Cataratorii!$B51,Data!$C:$C,Cataratorii!G$1)</f>
        <v>82</v>
      </c>
      <c r="H51" s="58">
        <f>SUMIFS(Data!$H:$H,Data!$A:$A,Cataratorii!$B51,Data!$C:$C,Cataratorii!H$1)</f>
        <v>78</v>
      </c>
      <c r="I51" s="58">
        <f>SUMIFS(Data!$H:$H,Data!$A:$A,Cataratorii!$B51,Data!$C:$C,Cataratorii!I$1)</f>
        <v>43</v>
      </c>
      <c r="J51" s="58">
        <f>SUMIFS(Data!$H:$H,Data!$A:$A,Cataratorii!$B51,Data!$C:$C,Cataratorii!J$1)</f>
        <v>0</v>
      </c>
      <c r="K51" s="58">
        <f>SUMIFS(Data!$H:$H,Data!$A:$A,Cataratorii!$B51,Data!$C:$C,Cataratorii!K$1)</f>
        <v>99</v>
      </c>
      <c r="L51" s="58">
        <f>SUMIFS(Data!$H:$H,Data!$A:$A,Cataratorii!$B51,Data!$C:$C,Cataratorii!L$1)</f>
        <v>37</v>
      </c>
      <c r="M51" s="58">
        <f>SUMIFS(Data!$H:$H,Data!$A:$A,Cataratorii!$B51,Data!$C:$C,Cataratorii!M$1)</f>
        <v>5</v>
      </c>
      <c r="N51" s="58">
        <f>SUMIFS(Data!$H:$H,Data!$A:$A,Cataratorii!$B51,Data!$C:$C,Cataratorii!N$1)</f>
        <v>74</v>
      </c>
      <c r="O51" s="58">
        <f>SUMIFS(Data!$H:$H,Data!$A:$A,Cataratorii!$B51,Data!$C:$C,Cataratorii!O$1)</f>
        <v>51</v>
      </c>
      <c r="P51" s="58">
        <f>SUMIFS(Data!$H:$H,Data!$A:$A,Cataratorii!$B51,Data!$C:$C,Cataratorii!P$1)</f>
        <v>131</v>
      </c>
      <c r="Q51" s="58">
        <f>SUMIFS(Data!$H:$H,Data!$A:$A,Cataratorii!$B51,Data!$C:$C,Cataratorii!Q$1)</f>
        <v>0</v>
      </c>
      <c r="R51" s="123">
        <f t="shared" si="0"/>
        <v>859</v>
      </c>
      <c r="S51" s="28">
        <f>SUMIFS(Data!D:D,Data!A:A,Cataratorii!B51)</f>
        <v>292.47999999999996</v>
      </c>
      <c r="T51" s="1" t="str">
        <f>IF(VLOOKUP(B51,Participanti!A:D,4,0)=0," ","New")</f>
        <v xml:space="preserve"> </v>
      </c>
      <c r="U51" s="100">
        <f t="shared" si="1"/>
        <v>2.9369529540481405E-3</v>
      </c>
    </row>
    <row r="52" spans="1:21" ht="12.75" x14ac:dyDescent="0.2">
      <c r="A52" s="65">
        <v>51</v>
      </c>
      <c r="B52" s="27" t="s">
        <v>520</v>
      </c>
      <c r="C52" s="58">
        <f>SUMIFS(Data!$H:$H,Data!$A:$A,Cataratorii!$B52,Data!$C:$C,Cataratorii!C$1)</f>
        <v>205</v>
      </c>
      <c r="D52" s="58">
        <f>SUMIFS(Data!$H:$H,Data!$A:$A,Cataratorii!$B52,Data!$C:$C,Cataratorii!D$1)</f>
        <v>10</v>
      </c>
      <c r="E52" s="58">
        <f>SUMIFS(Data!$H:$H,Data!$A:$A,Cataratorii!$B52,Data!$C:$C,Cataratorii!E$1)</f>
        <v>2</v>
      </c>
      <c r="F52" s="58">
        <f>SUMIFS(Data!$H:$H,Data!$A:$A,Cataratorii!$B52,Data!$C:$C,Cataratorii!F$1)</f>
        <v>24</v>
      </c>
      <c r="G52" s="58">
        <f>SUMIFS(Data!$H:$H,Data!$A:$A,Cataratorii!$B52,Data!$C:$C,Cataratorii!G$1)</f>
        <v>74</v>
      </c>
      <c r="H52" s="58">
        <f>SUMIFS(Data!$H:$H,Data!$A:$A,Cataratorii!$B52,Data!$C:$C,Cataratorii!H$1)</f>
        <v>51</v>
      </c>
      <c r="I52" s="58">
        <f>SUMIFS(Data!$H:$H,Data!$A:$A,Cataratorii!$B52,Data!$C:$C,Cataratorii!I$1)</f>
        <v>10</v>
      </c>
      <c r="J52" s="58">
        <f>SUMIFS(Data!$H:$H,Data!$A:$A,Cataratorii!$B52,Data!$C:$C,Cataratorii!J$1)</f>
        <v>30</v>
      </c>
      <c r="K52" s="58">
        <f>SUMIFS(Data!$H:$H,Data!$A:$A,Cataratorii!$B52,Data!$C:$C,Cataratorii!K$1)</f>
        <v>117</v>
      </c>
      <c r="L52" s="58">
        <f>SUMIFS(Data!$H:$H,Data!$A:$A,Cataratorii!$B52,Data!$C:$C,Cataratorii!L$1)</f>
        <v>109</v>
      </c>
      <c r="M52" s="58">
        <f>SUMIFS(Data!$H:$H,Data!$A:$A,Cataratorii!$B52,Data!$C:$C,Cataratorii!M$1)</f>
        <v>1</v>
      </c>
      <c r="N52" s="58">
        <f>SUMIFS(Data!$H:$H,Data!$A:$A,Cataratorii!$B52,Data!$C:$C,Cataratorii!N$1)</f>
        <v>47</v>
      </c>
      <c r="O52" s="58">
        <f>SUMIFS(Data!$H:$H,Data!$A:$A,Cataratorii!$B52,Data!$C:$C,Cataratorii!O$1)</f>
        <v>0</v>
      </c>
      <c r="P52" s="58">
        <f>SUMIFS(Data!$H:$H,Data!$A:$A,Cataratorii!$B52,Data!$C:$C,Cataratorii!P$1)</f>
        <v>103</v>
      </c>
      <c r="Q52" s="58">
        <f>SUMIFS(Data!$H:$H,Data!$A:$A,Cataratorii!$B52,Data!$C:$C,Cataratorii!Q$1)</f>
        <v>38</v>
      </c>
      <c r="R52" s="123">
        <f t="shared" si="0"/>
        <v>821</v>
      </c>
      <c r="S52" s="28">
        <f>SUMIFS(Data!D:D,Data!A:A,Cataratorii!B52)</f>
        <v>270.57</v>
      </c>
      <c r="T52" s="1" t="str">
        <f>IF(VLOOKUP(B52,Participanti!A:D,4,0)=0," ","New")</f>
        <v>New</v>
      </c>
      <c r="U52" s="100">
        <f t="shared" si="1"/>
        <v>3.0343349225708687E-3</v>
      </c>
    </row>
    <row r="53" spans="1:21" ht="12.75" x14ac:dyDescent="0.2">
      <c r="A53" s="65">
        <v>52</v>
      </c>
      <c r="B53" s="27" t="s">
        <v>213</v>
      </c>
      <c r="C53" s="58">
        <f>SUMIFS(Data!$H:$H,Data!$A:$A,Cataratorii!$B53,Data!$C:$C,Cataratorii!C$1)</f>
        <v>0</v>
      </c>
      <c r="D53" s="58">
        <f>SUMIFS(Data!$H:$H,Data!$A:$A,Cataratorii!$B53,Data!$C:$C,Cataratorii!D$1)</f>
        <v>50</v>
      </c>
      <c r="E53" s="58">
        <f>SUMIFS(Data!$H:$H,Data!$A:$A,Cataratorii!$B53,Data!$C:$C,Cataratorii!E$1)</f>
        <v>45</v>
      </c>
      <c r="F53" s="58">
        <f>SUMIFS(Data!$H:$H,Data!$A:$A,Cataratorii!$B53,Data!$C:$C,Cataratorii!F$1)</f>
        <v>106</v>
      </c>
      <c r="G53" s="58">
        <f>SUMIFS(Data!$H:$H,Data!$A:$A,Cataratorii!$B53,Data!$C:$C,Cataratorii!G$1)</f>
        <v>26</v>
      </c>
      <c r="H53" s="58">
        <f>SUMIFS(Data!$H:$H,Data!$A:$A,Cataratorii!$B53,Data!$C:$C,Cataratorii!H$1)</f>
        <v>27</v>
      </c>
      <c r="I53" s="58">
        <f>SUMIFS(Data!$H:$H,Data!$A:$A,Cataratorii!$B53,Data!$C:$C,Cataratorii!I$1)</f>
        <v>131</v>
      </c>
      <c r="J53" s="58">
        <f>SUMIFS(Data!$H:$H,Data!$A:$A,Cataratorii!$B53,Data!$C:$C,Cataratorii!J$1)</f>
        <v>43</v>
      </c>
      <c r="K53" s="58">
        <f>SUMIFS(Data!$H:$H,Data!$A:$A,Cataratorii!$B53,Data!$C:$C,Cataratorii!K$1)</f>
        <v>58</v>
      </c>
      <c r="L53" s="58">
        <f>SUMIFS(Data!$H:$H,Data!$A:$A,Cataratorii!$B53,Data!$C:$C,Cataratorii!L$1)</f>
        <v>39</v>
      </c>
      <c r="M53" s="58">
        <f>SUMIFS(Data!$H:$H,Data!$A:$A,Cataratorii!$B53,Data!$C:$C,Cataratorii!M$1)</f>
        <v>55</v>
      </c>
      <c r="N53" s="58">
        <f>SUMIFS(Data!$H:$H,Data!$A:$A,Cataratorii!$B53,Data!$C:$C,Cataratorii!N$1)</f>
        <v>112</v>
      </c>
      <c r="O53" s="58">
        <f>SUMIFS(Data!$H:$H,Data!$A:$A,Cataratorii!$B53,Data!$C:$C,Cataratorii!O$1)</f>
        <v>39</v>
      </c>
      <c r="P53" s="58">
        <f>SUMIFS(Data!$H:$H,Data!$A:$A,Cataratorii!$B53,Data!$C:$C,Cataratorii!P$1)</f>
        <v>0</v>
      </c>
      <c r="Q53" s="58">
        <f>SUMIFS(Data!$H:$H,Data!$A:$A,Cataratorii!$B53,Data!$C:$C,Cataratorii!Q$1)</f>
        <v>66</v>
      </c>
      <c r="R53" s="123">
        <f t="shared" si="0"/>
        <v>797</v>
      </c>
      <c r="S53" s="28">
        <f>SUMIFS(Data!D:D,Data!A:A,Cataratorii!B53)</f>
        <v>204.10000000000002</v>
      </c>
      <c r="T53" s="1" t="str">
        <f>IF(VLOOKUP(B53,Participanti!A:D,4,0)=0," ","New")</f>
        <v xml:space="preserve"> </v>
      </c>
      <c r="U53" s="100">
        <f t="shared" si="1"/>
        <v>3.9049485546300828E-3</v>
      </c>
    </row>
    <row r="54" spans="1:21" ht="12.75" x14ac:dyDescent="0.2">
      <c r="A54" s="65">
        <v>53</v>
      </c>
      <c r="B54" s="27" t="s">
        <v>588</v>
      </c>
      <c r="C54" s="58">
        <f>SUMIFS(Data!$H:$H,Data!$A:$A,Cataratorii!$B54,Data!$C:$C,Cataratorii!C$1)</f>
        <v>0</v>
      </c>
      <c r="D54" s="58">
        <f>SUMIFS(Data!$H:$H,Data!$A:$A,Cataratorii!$B54,Data!$C:$C,Cataratorii!D$1)</f>
        <v>0</v>
      </c>
      <c r="E54" s="58">
        <f>SUMIFS(Data!$H:$H,Data!$A:$A,Cataratorii!$B54,Data!$C:$C,Cataratorii!E$1)</f>
        <v>0</v>
      </c>
      <c r="F54" s="58">
        <f>SUMIFS(Data!$H:$H,Data!$A:$A,Cataratorii!$B54,Data!$C:$C,Cataratorii!F$1)</f>
        <v>0</v>
      </c>
      <c r="G54" s="58">
        <f>SUMIFS(Data!$H:$H,Data!$A:$A,Cataratorii!$B54,Data!$C:$C,Cataratorii!G$1)</f>
        <v>0</v>
      </c>
      <c r="H54" s="58">
        <f>SUMIFS(Data!$H:$H,Data!$A:$A,Cataratorii!$B54,Data!$C:$C,Cataratorii!H$1)</f>
        <v>0</v>
      </c>
      <c r="I54" s="58">
        <f>SUMIFS(Data!$H:$H,Data!$A:$A,Cataratorii!$B54,Data!$C:$C,Cataratorii!I$1)</f>
        <v>0</v>
      </c>
      <c r="J54" s="58">
        <f>SUMIFS(Data!$H:$H,Data!$A:$A,Cataratorii!$B54,Data!$C:$C,Cataratorii!J$1)</f>
        <v>0</v>
      </c>
      <c r="K54" s="58">
        <f>SUMIFS(Data!$H:$H,Data!$A:$A,Cataratorii!$B54,Data!$C:$C,Cataratorii!K$1)</f>
        <v>127</v>
      </c>
      <c r="L54" s="58">
        <f>SUMIFS(Data!$H:$H,Data!$A:$A,Cataratorii!$B54,Data!$C:$C,Cataratorii!L$1)</f>
        <v>16</v>
      </c>
      <c r="M54" s="58">
        <f>SUMIFS(Data!$H:$H,Data!$A:$A,Cataratorii!$B54,Data!$C:$C,Cataratorii!M$1)</f>
        <v>398</v>
      </c>
      <c r="N54" s="58">
        <f>SUMIFS(Data!$H:$H,Data!$A:$A,Cataratorii!$B54,Data!$C:$C,Cataratorii!N$1)</f>
        <v>73</v>
      </c>
      <c r="O54" s="58">
        <f>SUMIFS(Data!$H:$H,Data!$A:$A,Cataratorii!$B54,Data!$C:$C,Cataratorii!O$1)</f>
        <v>13</v>
      </c>
      <c r="P54" s="58">
        <f>SUMIFS(Data!$H:$H,Data!$A:$A,Cataratorii!$B54,Data!$C:$C,Cataratorii!P$1)</f>
        <v>145</v>
      </c>
      <c r="Q54" s="58">
        <f>SUMIFS(Data!$H:$H,Data!$A:$A,Cataratorii!$B54,Data!$C:$C,Cataratorii!Q$1)</f>
        <v>7</v>
      </c>
      <c r="R54" s="123">
        <f t="shared" si="0"/>
        <v>779</v>
      </c>
      <c r="S54" s="28">
        <f>SUMIFS(Data!D:D,Data!A:A,Cataratorii!B54)</f>
        <v>160.73000000000002</v>
      </c>
      <c r="T54" s="1" t="str">
        <f>IF(VLOOKUP(B54,Participanti!A:D,4,0)=0," ","New")</f>
        <v>New</v>
      </c>
      <c r="U54" s="100">
        <f t="shared" si="1"/>
        <v>4.8466372176942689E-3</v>
      </c>
    </row>
    <row r="55" spans="1:21" ht="12.75" x14ac:dyDescent="0.2">
      <c r="A55" s="65">
        <v>54</v>
      </c>
      <c r="B55" s="27" t="s">
        <v>369</v>
      </c>
      <c r="C55" s="58">
        <f>SUMIFS(Data!$H:$H,Data!$A:$A,Cataratorii!$B55,Data!$C:$C,Cataratorii!C$1)</f>
        <v>57</v>
      </c>
      <c r="D55" s="58">
        <f>SUMIFS(Data!$H:$H,Data!$A:$A,Cataratorii!$B55,Data!$C:$C,Cataratorii!D$1)</f>
        <v>24</v>
      </c>
      <c r="E55" s="58">
        <f>SUMIFS(Data!$H:$H,Data!$A:$A,Cataratorii!$B55,Data!$C:$C,Cataratorii!E$1)</f>
        <v>35</v>
      </c>
      <c r="F55" s="58">
        <f>SUMIFS(Data!$H:$H,Data!$A:$A,Cataratorii!$B55,Data!$C:$C,Cataratorii!F$1)</f>
        <v>1</v>
      </c>
      <c r="G55" s="58">
        <f>SUMIFS(Data!$H:$H,Data!$A:$A,Cataratorii!$B55,Data!$C:$C,Cataratorii!G$1)</f>
        <v>78</v>
      </c>
      <c r="H55" s="58">
        <f>SUMIFS(Data!$H:$H,Data!$A:$A,Cataratorii!$B55,Data!$C:$C,Cataratorii!H$1)</f>
        <v>9</v>
      </c>
      <c r="I55" s="58">
        <f>SUMIFS(Data!$H:$H,Data!$A:$A,Cataratorii!$B55,Data!$C:$C,Cataratorii!I$1)</f>
        <v>0</v>
      </c>
      <c r="J55" s="58">
        <f>SUMIFS(Data!$H:$H,Data!$A:$A,Cataratorii!$B55,Data!$C:$C,Cataratorii!J$1)</f>
        <v>0</v>
      </c>
      <c r="K55" s="58">
        <f>SUMIFS(Data!$H:$H,Data!$A:$A,Cataratorii!$B55,Data!$C:$C,Cataratorii!K$1)</f>
        <v>124</v>
      </c>
      <c r="L55" s="58">
        <f>SUMIFS(Data!$H:$H,Data!$A:$A,Cataratorii!$B55,Data!$C:$C,Cataratorii!L$1)</f>
        <v>0</v>
      </c>
      <c r="M55" s="58">
        <f>SUMIFS(Data!$H:$H,Data!$A:$A,Cataratorii!$B55,Data!$C:$C,Cataratorii!M$1)</f>
        <v>43</v>
      </c>
      <c r="N55" s="58">
        <f>SUMIFS(Data!$H:$H,Data!$A:$A,Cataratorii!$B55,Data!$C:$C,Cataratorii!N$1)</f>
        <v>0</v>
      </c>
      <c r="O55" s="58">
        <f>SUMIFS(Data!$H:$H,Data!$A:$A,Cataratorii!$B55,Data!$C:$C,Cataratorii!O$1)</f>
        <v>5</v>
      </c>
      <c r="P55" s="58">
        <f>SUMIFS(Data!$H:$H,Data!$A:$A,Cataratorii!$B55,Data!$C:$C,Cataratorii!P$1)</f>
        <v>317</v>
      </c>
      <c r="Q55" s="58">
        <f>SUMIFS(Data!$H:$H,Data!$A:$A,Cataratorii!$B55,Data!$C:$C,Cataratorii!Q$1)</f>
        <v>1</v>
      </c>
      <c r="R55" s="123">
        <f t="shared" si="0"/>
        <v>694</v>
      </c>
      <c r="S55" s="28">
        <f>SUMIFS(Data!D:D,Data!A:A,Cataratorii!B55)</f>
        <v>236.75</v>
      </c>
      <c r="T55" s="1" t="str">
        <f>IF(VLOOKUP(B55,Participanti!A:D,4,0)=0," ","New")</f>
        <v xml:space="preserve"> </v>
      </c>
      <c r="U55" s="100">
        <f t="shared" si="1"/>
        <v>2.9313621964097147E-3</v>
      </c>
    </row>
    <row r="56" spans="1:21" ht="12.75" x14ac:dyDescent="0.2">
      <c r="A56" s="65">
        <v>55</v>
      </c>
      <c r="B56" s="27" t="s">
        <v>308</v>
      </c>
      <c r="C56" s="58">
        <f>SUMIFS(Data!$H:$H,Data!$A:$A,Cataratorii!$B56,Data!$C:$C,Cataratorii!C$1)</f>
        <v>45</v>
      </c>
      <c r="D56" s="58">
        <f>SUMIFS(Data!$H:$H,Data!$A:$A,Cataratorii!$B56,Data!$C:$C,Cataratorii!D$1)</f>
        <v>23</v>
      </c>
      <c r="E56" s="58">
        <f>SUMIFS(Data!$H:$H,Data!$A:$A,Cataratorii!$B56,Data!$C:$C,Cataratorii!E$1)</f>
        <v>5</v>
      </c>
      <c r="F56" s="58">
        <f>SUMIFS(Data!$H:$H,Data!$A:$A,Cataratorii!$B56,Data!$C:$C,Cataratorii!F$1)</f>
        <v>396</v>
      </c>
      <c r="G56" s="58">
        <f>SUMIFS(Data!$H:$H,Data!$A:$A,Cataratorii!$B56,Data!$C:$C,Cataratorii!G$1)</f>
        <v>38</v>
      </c>
      <c r="H56" s="58">
        <f>SUMIFS(Data!$H:$H,Data!$A:$A,Cataratorii!$B56,Data!$C:$C,Cataratorii!H$1)</f>
        <v>0</v>
      </c>
      <c r="I56" s="58">
        <f>SUMIFS(Data!$H:$H,Data!$A:$A,Cataratorii!$B56,Data!$C:$C,Cataratorii!I$1)</f>
        <v>23</v>
      </c>
      <c r="J56" s="58">
        <f>SUMIFS(Data!$H:$H,Data!$A:$A,Cataratorii!$B56,Data!$C:$C,Cataratorii!J$1)</f>
        <v>2</v>
      </c>
      <c r="K56" s="58">
        <f>SUMIFS(Data!$H:$H,Data!$A:$A,Cataratorii!$B56,Data!$C:$C,Cataratorii!K$1)</f>
        <v>36</v>
      </c>
      <c r="L56" s="58">
        <f>SUMIFS(Data!$H:$H,Data!$A:$A,Cataratorii!$B56,Data!$C:$C,Cataratorii!L$1)</f>
        <v>43</v>
      </c>
      <c r="M56" s="58">
        <f>SUMIFS(Data!$H:$H,Data!$A:$A,Cataratorii!$B56,Data!$C:$C,Cataratorii!M$1)</f>
        <v>55</v>
      </c>
      <c r="N56" s="58">
        <f>SUMIFS(Data!$H:$H,Data!$A:$A,Cataratorii!$B56,Data!$C:$C,Cataratorii!N$1)</f>
        <v>0</v>
      </c>
      <c r="O56" s="58">
        <f>SUMIFS(Data!$H:$H,Data!$A:$A,Cataratorii!$B56,Data!$C:$C,Cataratorii!O$1)</f>
        <v>0</v>
      </c>
      <c r="P56" s="58">
        <f>SUMIFS(Data!$H:$H,Data!$A:$A,Cataratorii!$B56,Data!$C:$C,Cataratorii!P$1)</f>
        <v>0</v>
      </c>
      <c r="Q56" s="58">
        <f>SUMIFS(Data!$H:$H,Data!$A:$A,Cataratorii!$B56,Data!$C:$C,Cataratorii!Q$1)</f>
        <v>0</v>
      </c>
      <c r="R56" s="123">
        <f t="shared" si="0"/>
        <v>666</v>
      </c>
      <c r="S56" s="28">
        <f>SUMIFS(Data!D:D,Data!A:A,Cataratorii!B56)</f>
        <v>114.63</v>
      </c>
      <c r="T56" s="1" t="str">
        <f>IF(VLOOKUP(B56,Participanti!A:D,4,0)=0," ","New")</f>
        <v xml:space="preserve"> </v>
      </c>
      <c r="U56" s="100">
        <f t="shared" si="1"/>
        <v>5.809997382884062E-3</v>
      </c>
    </row>
    <row r="57" spans="1:21" ht="12.75" x14ac:dyDescent="0.2">
      <c r="A57" s="65">
        <v>56</v>
      </c>
      <c r="B57" s="27" t="s">
        <v>232</v>
      </c>
      <c r="C57" s="58">
        <f>SUMIFS(Data!$H:$H,Data!$A:$A,Cataratorii!$B57,Data!$C:$C,Cataratorii!C$1)</f>
        <v>10</v>
      </c>
      <c r="D57" s="58">
        <f>SUMIFS(Data!$H:$H,Data!$A:$A,Cataratorii!$B57,Data!$C:$C,Cataratorii!D$1)</f>
        <v>23</v>
      </c>
      <c r="E57" s="58">
        <f>SUMIFS(Data!$H:$H,Data!$A:$A,Cataratorii!$B57,Data!$C:$C,Cataratorii!E$1)</f>
        <v>18</v>
      </c>
      <c r="F57" s="58">
        <f>SUMIFS(Data!$H:$H,Data!$A:$A,Cataratorii!$B57,Data!$C:$C,Cataratorii!F$1)</f>
        <v>16</v>
      </c>
      <c r="G57" s="58">
        <f>SUMIFS(Data!$H:$H,Data!$A:$A,Cataratorii!$B57,Data!$C:$C,Cataratorii!G$1)</f>
        <v>285</v>
      </c>
      <c r="H57" s="58">
        <f>SUMIFS(Data!$H:$H,Data!$A:$A,Cataratorii!$B57,Data!$C:$C,Cataratorii!H$1)</f>
        <v>26</v>
      </c>
      <c r="I57" s="58">
        <f>SUMIFS(Data!$H:$H,Data!$A:$A,Cataratorii!$B57,Data!$C:$C,Cataratorii!I$1)</f>
        <v>23</v>
      </c>
      <c r="J57" s="58">
        <f>SUMIFS(Data!$H:$H,Data!$A:$A,Cataratorii!$B57,Data!$C:$C,Cataratorii!J$1)</f>
        <v>9</v>
      </c>
      <c r="K57" s="58">
        <f>SUMIFS(Data!$H:$H,Data!$A:$A,Cataratorii!$B57,Data!$C:$C,Cataratorii!K$1)</f>
        <v>55</v>
      </c>
      <c r="L57" s="58">
        <f>SUMIFS(Data!$H:$H,Data!$A:$A,Cataratorii!$B57,Data!$C:$C,Cataratorii!L$1)</f>
        <v>96</v>
      </c>
      <c r="M57" s="58">
        <f>SUMIFS(Data!$H:$H,Data!$A:$A,Cataratorii!$B57,Data!$C:$C,Cataratorii!M$1)</f>
        <v>18</v>
      </c>
      <c r="N57" s="58">
        <f>SUMIFS(Data!$H:$H,Data!$A:$A,Cataratorii!$B57,Data!$C:$C,Cataratorii!N$1)</f>
        <v>43</v>
      </c>
      <c r="O57" s="58">
        <f>SUMIFS(Data!$H:$H,Data!$A:$A,Cataratorii!$B57,Data!$C:$C,Cataratorii!O$1)</f>
        <v>10</v>
      </c>
      <c r="P57" s="58">
        <f>SUMIFS(Data!$H:$H,Data!$A:$A,Cataratorii!$B57,Data!$C:$C,Cataratorii!P$1)</f>
        <v>0</v>
      </c>
      <c r="Q57" s="58">
        <f>SUMIFS(Data!$H:$H,Data!$A:$A,Cataratorii!$B57,Data!$C:$C,Cataratorii!Q$1)</f>
        <v>13</v>
      </c>
      <c r="R57" s="123">
        <f t="shared" si="0"/>
        <v>645</v>
      </c>
      <c r="S57" s="28">
        <f>SUMIFS(Data!D:D,Data!A:A,Cataratorii!B57)</f>
        <v>95.64</v>
      </c>
      <c r="T57" s="1" t="str">
        <f>IF(VLOOKUP(B57,Participanti!A:D,4,0)=0," ","New")</f>
        <v xml:space="preserve"> </v>
      </c>
      <c r="U57" s="100">
        <f t="shared" si="1"/>
        <v>6.7440401505646178E-3</v>
      </c>
    </row>
    <row r="58" spans="1:21" ht="12.75" x14ac:dyDescent="0.2">
      <c r="A58" s="65">
        <v>57</v>
      </c>
      <c r="B58" s="27" t="s">
        <v>234</v>
      </c>
      <c r="C58" s="58">
        <f>SUMIFS(Data!$H:$H,Data!$A:$A,Cataratorii!$B58,Data!$C:$C,Cataratorii!C$1)</f>
        <v>147</v>
      </c>
      <c r="D58" s="58">
        <f>SUMIFS(Data!$H:$H,Data!$A:$A,Cataratorii!$B58,Data!$C:$C,Cataratorii!D$1)</f>
        <v>10</v>
      </c>
      <c r="E58" s="58">
        <f>SUMIFS(Data!$H:$H,Data!$A:$A,Cataratorii!$B58,Data!$C:$C,Cataratorii!E$1)</f>
        <v>15</v>
      </c>
      <c r="F58" s="58">
        <f>SUMIFS(Data!$H:$H,Data!$A:$A,Cataratorii!$B58,Data!$C:$C,Cataratorii!F$1)</f>
        <v>50</v>
      </c>
      <c r="G58" s="58">
        <f>SUMIFS(Data!$H:$H,Data!$A:$A,Cataratorii!$B58,Data!$C:$C,Cataratorii!G$1)</f>
        <v>21</v>
      </c>
      <c r="H58" s="58">
        <f>SUMIFS(Data!$H:$H,Data!$A:$A,Cataratorii!$B58,Data!$C:$C,Cataratorii!H$1)</f>
        <v>21</v>
      </c>
      <c r="I58" s="58">
        <f>SUMIFS(Data!$H:$H,Data!$A:$A,Cataratorii!$B58,Data!$C:$C,Cataratorii!I$1)</f>
        <v>1</v>
      </c>
      <c r="J58" s="58">
        <f>SUMIFS(Data!$H:$H,Data!$A:$A,Cataratorii!$B58,Data!$C:$C,Cataratorii!J$1)</f>
        <v>95</v>
      </c>
      <c r="K58" s="58">
        <f>SUMIFS(Data!$H:$H,Data!$A:$A,Cataratorii!$B58,Data!$C:$C,Cataratorii!K$1)</f>
        <v>57</v>
      </c>
      <c r="L58" s="58">
        <f>SUMIFS(Data!$H:$H,Data!$A:$A,Cataratorii!$B58,Data!$C:$C,Cataratorii!L$1)</f>
        <v>0</v>
      </c>
      <c r="M58" s="58">
        <f>SUMIFS(Data!$H:$H,Data!$A:$A,Cataratorii!$B58,Data!$C:$C,Cataratorii!M$1)</f>
        <v>36</v>
      </c>
      <c r="N58" s="58">
        <f>SUMIFS(Data!$H:$H,Data!$A:$A,Cataratorii!$B58,Data!$C:$C,Cataratorii!N$1)</f>
        <v>99</v>
      </c>
      <c r="O58" s="58">
        <f>SUMIFS(Data!$H:$H,Data!$A:$A,Cataratorii!$B58,Data!$C:$C,Cataratorii!O$1)</f>
        <v>65</v>
      </c>
      <c r="P58" s="58">
        <f>SUMIFS(Data!$H:$H,Data!$A:$A,Cataratorii!$B58,Data!$C:$C,Cataratorii!P$1)</f>
        <v>20</v>
      </c>
      <c r="Q58" s="58">
        <f>SUMIFS(Data!$H:$H,Data!$A:$A,Cataratorii!$B58,Data!$C:$C,Cataratorii!Q$1)</f>
        <v>2</v>
      </c>
      <c r="R58" s="123">
        <f t="shared" si="0"/>
        <v>639</v>
      </c>
      <c r="S58" s="28">
        <f>SUMIFS(Data!D:D,Data!A:A,Cataratorii!B58)</f>
        <v>219.05</v>
      </c>
      <c r="T58" s="1" t="str">
        <f>IF(VLOOKUP(B58,Participanti!A:D,4,0)=0," ","New")</f>
        <v xml:space="preserve"> </v>
      </c>
      <c r="U58" s="100">
        <f t="shared" si="1"/>
        <v>2.9171422049760328E-3</v>
      </c>
    </row>
    <row r="59" spans="1:21" ht="12.75" x14ac:dyDescent="0.2">
      <c r="A59" s="65">
        <v>58</v>
      </c>
      <c r="B59" s="27" t="s">
        <v>377</v>
      </c>
      <c r="C59" s="58">
        <f>SUMIFS(Data!$H:$H,Data!$A:$A,Cataratorii!$B59,Data!$C:$C,Cataratorii!C$1)</f>
        <v>4</v>
      </c>
      <c r="D59" s="58">
        <f>SUMIFS(Data!$H:$H,Data!$A:$A,Cataratorii!$B59,Data!$C:$C,Cataratorii!D$1)</f>
        <v>30</v>
      </c>
      <c r="E59" s="58">
        <f>SUMIFS(Data!$H:$H,Data!$A:$A,Cataratorii!$B59,Data!$C:$C,Cataratorii!E$1)</f>
        <v>2</v>
      </c>
      <c r="F59" s="58">
        <f>SUMIFS(Data!$H:$H,Data!$A:$A,Cataratorii!$B59,Data!$C:$C,Cataratorii!F$1)</f>
        <v>32</v>
      </c>
      <c r="G59" s="58">
        <f>SUMIFS(Data!$H:$H,Data!$A:$A,Cataratorii!$B59,Data!$C:$C,Cataratorii!G$1)</f>
        <v>82</v>
      </c>
      <c r="H59" s="58">
        <f>SUMIFS(Data!$H:$H,Data!$A:$A,Cataratorii!$B59,Data!$C:$C,Cataratorii!H$1)</f>
        <v>19</v>
      </c>
      <c r="I59" s="58">
        <f>SUMIFS(Data!$H:$H,Data!$A:$A,Cataratorii!$B59,Data!$C:$C,Cataratorii!I$1)</f>
        <v>73</v>
      </c>
      <c r="J59" s="58">
        <f>SUMIFS(Data!$H:$H,Data!$A:$A,Cataratorii!$B59,Data!$C:$C,Cataratorii!J$1)</f>
        <v>32</v>
      </c>
      <c r="K59" s="58">
        <f>SUMIFS(Data!$H:$H,Data!$A:$A,Cataratorii!$B59,Data!$C:$C,Cataratorii!K$1)</f>
        <v>28</v>
      </c>
      <c r="L59" s="58">
        <f>SUMIFS(Data!$H:$H,Data!$A:$A,Cataratorii!$B59,Data!$C:$C,Cataratorii!L$1)</f>
        <v>50</v>
      </c>
      <c r="M59" s="58">
        <f>SUMIFS(Data!$H:$H,Data!$A:$A,Cataratorii!$B59,Data!$C:$C,Cataratorii!M$1)</f>
        <v>41</v>
      </c>
      <c r="N59" s="58">
        <f>SUMIFS(Data!$H:$H,Data!$A:$A,Cataratorii!$B59,Data!$C:$C,Cataratorii!N$1)</f>
        <v>102</v>
      </c>
      <c r="O59" s="58">
        <f>SUMIFS(Data!$H:$H,Data!$A:$A,Cataratorii!$B59,Data!$C:$C,Cataratorii!O$1)</f>
        <v>13</v>
      </c>
      <c r="P59" s="58">
        <f>SUMIFS(Data!$H:$H,Data!$A:$A,Cataratorii!$B59,Data!$C:$C,Cataratorii!P$1)</f>
        <v>75</v>
      </c>
      <c r="Q59" s="58">
        <f>SUMIFS(Data!$H:$H,Data!$A:$A,Cataratorii!$B59,Data!$C:$C,Cataratorii!Q$1)</f>
        <v>42</v>
      </c>
      <c r="R59" s="123">
        <f t="shared" si="0"/>
        <v>625</v>
      </c>
      <c r="S59" s="28">
        <f>SUMIFS(Data!D:D,Data!A:A,Cataratorii!B59)</f>
        <v>238.27</v>
      </c>
      <c r="T59" s="1" t="str">
        <f>IF(VLOOKUP(B59,Participanti!A:D,4,0)=0," ","New")</f>
        <v xml:space="preserve"> </v>
      </c>
      <c r="U59" s="100">
        <f t="shared" si="1"/>
        <v>2.6230746631972128E-3</v>
      </c>
    </row>
    <row r="60" spans="1:21" ht="12.75" x14ac:dyDescent="0.2">
      <c r="A60" s="65">
        <v>59</v>
      </c>
      <c r="B60" s="27" t="s">
        <v>231</v>
      </c>
      <c r="C60" s="58">
        <f>SUMIFS(Data!$H:$H,Data!$A:$A,Cataratorii!$B60,Data!$C:$C,Cataratorii!C$1)</f>
        <v>27</v>
      </c>
      <c r="D60" s="58">
        <f>SUMIFS(Data!$H:$H,Data!$A:$A,Cataratorii!$B60,Data!$C:$C,Cataratorii!D$1)</f>
        <v>7</v>
      </c>
      <c r="E60" s="58">
        <f>SUMIFS(Data!$H:$H,Data!$A:$A,Cataratorii!$B60,Data!$C:$C,Cataratorii!E$1)</f>
        <v>12</v>
      </c>
      <c r="F60" s="58">
        <f>SUMIFS(Data!$H:$H,Data!$A:$A,Cataratorii!$B60,Data!$C:$C,Cataratorii!F$1)</f>
        <v>142</v>
      </c>
      <c r="G60" s="58">
        <f>SUMIFS(Data!$H:$H,Data!$A:$A,Cataratorii!$B60,Data!$C:$C,Cataratorii!G$1)</f>
        <v>0</v>
      </c>
      <c r="H60" s="58">
        <f>SUMIFS(Data!$H:$H,Data!$A:$A,Cataratorii!$B60,Data!$C:$C,Cataratorii!H$1)</f>
        <v>9</v>
      </c>
      <c r="I60" s="58">
        <f>SUMIFS(Data!$H:$H,Data!$A:$A,Cataratorii!$B60,Data!$C:$C,Cataratorii!I$1)</f>
        <v>25</v>
      </c>
      <c r="J60" s="58">
        <f>SUMIFS(Data!$H:$H,Data!$A:$A,Cataratorii!$B60,Data!$C:$C,Cataratorii!J$1)</f>
        <v>178</v>
      </c>
      <c r="K60" s="58">
        <f>SUMIFS(Data!$H:$H,Data!$A:$A,Cataratorii!$B60,Data!$C:$C,Cataratorii!K$1)</f>
        <v>54</v>
      </c>
      <c r="L60" s="58">
        <f>SUMIFS(Data!$H:$H,Data!$A:$A,Cataratorii!$B60,Data!$C:$C,Cataratorii!L$1)</f>
        <v>3</v>
      </c>
      <c r="M60" s="58">
        <f>SUMIFS(Data!$H:$H,Data!$A:$A,Cataratorii!$B60,Data!$C:$C,Cataratorii!M$1)</f>
        <v>21</v>
      </c>
      <c r="N60" s="58">
        <f>SUMIFS(Data!$H:$H,Data!$A:$A,Cataratorii!$B60,Data!$C:$C,Cataratorii!N$1)</f>
        <v>41</v>
      </c>
      <c r="O60" s="58">
        <f>SUMIFS(Data!$H:$H,Data!$A:$A,Cataratorii!$B60,Data!$C:$C,Cataratorii!O$1)</f>
        <v>19</v>
      </c>
      <c r="P60" s="58">
        <f>SUMIFS(Data!$H:$H,Data!$A:$A,Cataratorii!$B60,Data!$C:$C,Cataratorii!P$1)</f>
        <v>27</v>
      </c>
      <c r="Q60" s="58">
        <f>SUMIFS(Data!$H:$H,Data!$A:$A,Cataratorii!$B60,Data!$C:$C,Cataratorii!Q$1)</f>
        <v>31</v>
      </c>
      <c r="R60" s="123">
        <f t="shared" si="0"/>
        <v>596</v>
      </c>
      <c r="S60" s="28">
        <f>SUMIFS(Data!D:D,Data!A:A,Cataratorii!B60)</f>
        <v>274.5</v>
      </c>
      <c r="T60" s="1" t="str">
        <f>IF(VLOOKUP(B60,Participanti!A:D,4,0)=0," ","New")</f>
        <v xml:space="preserve"> </v>
      </c>
      <c r="U60" s="100">
        <f t="shared" si="1"/>
        <v>2.1712204007285972E-3</v>
      </c>
    </row>
    <row r="61" spans="1:21" ht="12.75" x14ac:dyDescent="0.2">
      <c r="A61" s="65">
        <v>60</v>
      </c>
      <c r="B61" s="27" t="s">
        <v>512</v>
      </c>
      <c r="C61" s="58">
        <f>SUMIFS(Data!$H:$H,Data!$A:$A,Cataratorii!$B61,Data!$C:$C,Cataratorii!C$1)</f>
        <v>19</v>
      </c>
      <c r="D61" s="58">
        <f>SUMIFS(Data!$H:$H,Data!$A:$A,Cataratorii!$B61,Data!$C:$C,Cataratorii!D$1)</f>
        <v>7</v>
      </c>
      <c r="E61" s="58">
        <f>SUMIFS(Data!$H:$H,Data!$A:$A,Cataratorii!$B61,Data!$C:$C,Cataratorii!E$1)</f>
        <v>61</v>
      </c>
      <c r="F61" s="58">
        <f>SUMIFS(Data!$H:$H,Data!$A:$A,Cataratorii!$B61,Data!$C:$C,Cataratorii!F$1)</f>
        <v>21</v>
      </c>
      <c r="G61" s="58">
        <f>SUMIFS(Data!$H:$H,Data!$A:$A,Cataratorii!$B61,Data!$C:$C,Cataratorii!G$1)</f>
        <v>71</v>
      </c>
      <c r="H61" s="58">
        <f>SUMIFS(Data!$H:$H,Data!$A:$A,Cataratorii!$B61,Data!$C:$C,Cataratorii!H$1)</f>
        <v>29</v>
      </c>
      <c r="I61" s="58">
        <f>SUMIFS(Data!$H:$H,Data!$A:$A,Cataratorii!$B61,Data!$C:$C,Cataratorii!I$1)</f>
        <v>17</v>
      </c>
      <c r="J61" s="58">
        <f>SUMIFS(Data!$H:$H,Data!$A:$A,Cataratorii!$B61,Data!$C:$C,Cataratorii!J$1)</f>
        <v>21</v>
      </c>
      <c r="K61" s="58">
        <f>SUMIFS(Data!$H:$H,Data!$A:$A,Cataratorii!$B61,Data!$C:$C,Cataratorii!K$1)</f>
        <v>44</v>
      </c>
      <c r="L61" s="58">
        <f>SUMIFS(Data!$H:$H,Data!$A:$A,Cataratorii!$B61,Data!$C:$C,Cataratorii!L$1)</f>
        <v>44</v>
      </c>
      <c r="M61" s="58">
        <f>SUMIFS(Data!$H:$H,Data!$A:$A,Cataratorii!$B61,Data!$C:$C,Cataratorii!M$1)</f>
        <v>20</v>
      </c>
      <c r="N61" s="58">
        <f>SUMIFS(Data!$H:$H,Data!$A:$A,Cataratorii!$B61,Data!$C:$C,Cataratorii!N$1)</f>
        <v>147</v>
      </c>
      <c r="O61" s="58">
        <f>SUMIFS(Data!$H:$H,Data!$A:$A,Cataratorii!$B61,Data!$C:$C,Cataratorii!O$1)</f>
        <v>17</v>
      </c>
      <c r="P61" s="58">
        <f>SUMIFS(Data!$H:$H,Data!$A:$A,Cataratorii!$B61,Data!$C:$C,Cataratorii!P$1)</f>
        <v>14</v>
      </c>
      <c r="Q61" s="58">
        <f>SUMIFS(Data!$H:$H,Data!$A:$A,Cataratorii!$B61,Data!$C:$C,Cataratorii!Q$1)</f>
        <v>7</v>
      </c>
      <c r="R61" s="123">
        <f t="shared" si="0"/>
        <v>539</v>
      </c>
      <c r="S61" s="28">
        <f>SUMIFS(Data!D:D,Data!A:A,Cataratorii!B61)</f>
        <v>341.79999999999995</v>
      </c>
      <c r="T61" s="1" t="str">
        <f>IF(VLOOKUP(B61,Participanti!A:D,4,0)=0," ","New")</f>
        <v>New</v>
      </c>
      <c r="U61" s="100">
        <f t="shared" si="1"/>
        <v>1.5769455822118199E-3</v>
      </c>
    </row>
    <row r="62" spans="1:21" ht="12.75" x14ac:dyDescent="0.2">
      <c r="A62" s="65">
        <v>61</v>
      </c>
      <c r="B62" s="27" t="s">
        <v>511</v>
      </c>
      <c r="C62" s="58">
        <f>SUMIFS(Data!$H:$H,Data!$A:$A,Cataratorii!$B62,Data!$C:$C,Cataratorii!C$1)</f>
        <v>56</v>
      </c>
      <c r="D62" s="58">
        <f>SUMIFS(Data!$H:$H,Data!$A:$A,Cataratorii!$B62,Data!$C:$C,Cataratorii!D$1)</f>
        <v>47</v>
      </c>
      <c r="E62" s="58">
        <f>SUMIFS(Data!$H:$H,Data!$A:$A,Cataratorii!$B62,Data!$C:$C,Cataratorii!E$1)</f>
        <v>35</v>
      </c>
      <c r="F62" s="58">
        <f>SUMIFS(Data!$H:$H,Data!$A:$A,Cataratorii!$B62,Data!$C:$C,Cataratorii!F$1)</f>
        <v>38</v>
      </c>
      <c r="G62" s="58">
        <f>SUMIFS(Data!$H:$H,Data!$A:$A,Cataratorii!$B62,Data!$C:$C,Cataratorii!G$1)</f>
        <v>50</v>
      </c>
      <c r="H62" s="58">
        <f>SUMIFS(Data!$H:$H,Data!$A:$A,Cataratorii!$B62,Data!$C:$C,Cataratorii!H$1)</f>
        <v>0</v>
      </c>
      <c r="I62" s="58">
        <f>SUMIFS(Data!$H:$H,Data!$A:$A,Cataratorii!$B62,Data!$C:$C,Cataratorii!I$1)</f>
        <v>44</v>
      </c>
      <c r="J62" s="58">
        <f>SUMIFS(Data!$H:$H,Data!$A:$A,Cataratorii!$B62,Data!$C:$C,Cataratorii!J$1)</f>
        <v>21</v>
      </c>
      <c r="K62" s="58">
        <f>SUMIFS(Data!$H:$H,Data!$A:$A,Cataratorii!$B62,Data!$C:$C,Cataratorii!K$1)</f>
        <v>38</v>
      </c>
      <c r="L62" s="58">
        <f>SUMIFS(Data!$H:$H,Data!$A:$A,Cataratorii!$B62,Data!$C:$C,Cataratorii!L$1)</f>
        <v>48</v>
      </c>
      <c r="M62" s="58">
        <f>SUMIFS(Data!$H:$H,Data!$A:$A,Cataratorii!$B62,Data!$C:$C,Cataratorii!M$1)</f>
        <v>23</v>
      </c>
      <c r="N62" s="58">
        <f>SUMIFS(Data!$H:$H,Data!$A:$A,Cataratorii!$B62,Data!$C:$C,Cataratorii!N$1)</f>
        <v>44</v>
      </c>
      <c r="O62" s="58">
        <f>SUMIFS(Data!$H:$H,Data!$A:$A,Cataratorii!$B62,Data!$C:$C,Cataratorii!O$1)</f>
        <v>33</v>
      </c>
      <c r="P62" s="58">
        <f>SUMIFS(Data!$H:$H,Data!$A:$A,Cataratorii!$B62,Data!$C:$C,Cataratorii!P$1)</f>
        <v>10</v>
      </c>
      <c r="Q62" s="58">
        <f>SUMIFS(Data!$H:$H,Data!$A:$A,Cataratorii!$B62,Data!$C:$C,Cataratorii!Q$1)</f>
        <v>42</v>
      </c>
      <c r="R62" s="123">
        <f t="shared" si="0"/>
        <v>529</v>
      </c>
      <c r="S62" s="28">
        <f>SUMIFS(Data!D:D,Data!A:A,Cataratorii!B62)</f>
        <v>279.07000000000005</v>
      </c>
      <c r="T62" s="1" t="str">
        <f>IF(VLOOKUP(B62,Participanti!A:D,4,0)=0," ","New")</f>
        <v>New</v>
      </c>
      <c r="U62" s="100">
        <f t="shared" si="1"/>
        <v>1.8955817536818716E-3</v>
      </c>
    </row>
    <row r="63" spans="1:21" ht="12.75" x14ac:dyDescent="0.2">
      <c r="A63" s="65">
        <v>62</v>
      </c>
      <c r="B63" s="27" t="s">
        <v>371</v>
      </c>
      <c r="C63" s="58">
        <f>SUMIFS(Data!$H:$H,Data!$A:$A,Cataratorii!$B63,Data!$C:$C,Cataratorii!C$1)</f>
        <v>0</v>
      </c>
      <c r="D63" s="58">
        <f>SUMIFS(Data!$H:$H,Data!$A:$A,Cataratorii!$B63,Data!$C:$C,Cataratorii!D$1)</f>
        <v>433</v>
      </c>
      <c r="E63" s="58">
        <f>SUMIFS(Data!$H:$H,Data!$A:$A,Cataratorii!$B63,Data!$C:$C,Cataratorii!E$1)</f>
        <v>28</v>
      </c>
      <c r="F63" s="58">
        <f>SUMIFS(Data!$H:$H,Data!$A:$A,Cataratorii!$B63,Data!$C:$C,Cataratorii!F$1)</f>
        <v>4</v>
      </c>
      <c r="G63" s="58">
        <f>SUMIFS(Data!$H:$H,Data!$A:$A,Cataratorii!$B63,Data!$C:$C,Cataratorii!G$1)</f>
        <v>0</v>
      </c>
      <c r="H63" s="58">
        <f>SUMIFS(Data!$H:$H,Data!$A:$A,Cataratorii!$B63,Data!$C:$C,Cataratorii!H$1)</f>
        <v>0</v>
      </c>
      <c r="I63" s="58">
        <f>SUMIFS(Data!$H:$H,Data!$A:$A,Cataratorii!$B63,Data!$C:$C,Cataratorii!I$1)</f>
        <v>0</v>
      </c>
      <c r="J63" s="58">
        <f>SUMIFS(Data!$H:$H,Data!$A:$A,Cataratorii!$B63,Data!$C:$C,Cataratorii!J$1)</f>
        <v>0</v>
      </c>
      <c r="K63" s="58">
        <f>SUMIFS(Data!$H:$H,Data!$A:$A,Cataratorii!$B63,Data!$C:$C,Cataratorii!K$1)</f>
        <v>0</v>
      </c>
      <c r="L63" s="58">
        <f>SUMIFS(Data!$H:$H,Data!$A:$A,Cataratorii!$B63,Data!$C:$C,Cataratorii!L$1)</f>
        <v>0</v>
      </c>
      <c r="M63" s="58">
        <f>SUMIFS(Data!$H:$H,Data!$A:$A,Cataratorii!$B63,Data!$C:$C,Cataratorii!M$1)</f>
        <v>0</v>
      </c>
      <c r="N63" s="58">
        <f>SUMIFS(Data!$H:$H,Data!$A:$A,Cataratorii!$B63,Data!$C:$C,Cataratorii!N$1)</f>
        <v>0</v>
      </c>
      <c r="O63" s="58">
        <f>SUMIFS(Data!$H:$H,Data!$A:$A,Cataratorii!$B63,Data!$C:$C,Cataratorii!O$1)</f>
        <v>0</v>
      </c>
      <c r="P63" s="58">
        <f>SUMIFS(Data!$H:$H,Data!$A:$A,Cataratorii!$B63,Data!$C:$C,Cataratorii!P$1)</f>
        <v>0</v>
      </c>
      <c r="Q63" s="58">
        <f>SUMIFS(Data!$H:$H,Data!$A:$A,Cataratorii!$B63,Data!$C:$C,Cataratorii!Q$1)</f>
        <v>0</v>
      </c>
      <c r="R63" s="123">
        <f t="shared" si="0"/>
        <v>465</v>
      </c>
      <c r="S63" s="28">
        <f>SUMIFS(Data!D:D,Data!A:A,Cataratorii!B63)</f>
        <v>26.089999999999996</v>
      </c>
      <c r="T63" s="1" t="str">
        <f>IF(VLOOKUP(B63,Participanti!A:D,4,0)=0," ","New")</f>
        <v xml:space="preserve"> </v>
      </c>
      <c r="U63" s="100">
        <f t="shared" si="1"/>
        <v>1.7822920659256423E-2</v>
      </c>
    </row>
    <row r="64" spans="1:21" ht="12.75" x14ac:dyDescent="0.2">
      <c r="A64" s="65">
        <v>63</v>
      </c>
      <c r="B64" s="27" t="s">
        <v>261</v>
      </c>
      <c r="C64" s="58">
        <f>SUMIFS(Data!$H:$H,Data!$A:$A,Cataratorii!$B64,Data!$C:$C,Cataratorii!C$1)</f>
        <v>51</v>
      </c>
      <c r="D64" s="58">
        <f>SUMIFS(Data!$H:$H,Data!$A:$A,Cataratorii!$B64,Data!$C:$C,Cataratorii!D$1)</f>
        <v>27</v>
      </c>
      <c r="E64" s="58">
        <f>SUMIFS(Data!$H:$H,Data!$A:$A,Cataratorii!$B64,Data!$C:$C,Cataratorii!E$1)</f>
        <v>222</v>
      </c>
      <c r="F64" s="58">
        <f>SUMIFS(Data!$H:$H,Data!$A:$A,Cataratorii!$B64,Data!$C:$C,Cataratorii!F$1)</f>
        <v>45</v>
      </c>
      <c r="G64" s="58">
        <f>SUMIFS(Data!$H:$H,Data!$A:$A,Cataratorii!$B64,Data!$C:$C,Cataratorii!G$1)</f>
        <v>75</v>
      </c>
      <c r="H64" s="58">
        <f>SUMIFS(Data!$H:$H,Data!$A:$A,Cataratorii!$B64,Data!$C:$C,Cataratorii!H$1)</f>
        <v>19</v>
      </c>
      <c r="I64" s="58">
        <f>SUMIFS(Data!$H:$H,Data!$A:$A,Cataratorii!$B64,Data!$C:$C,Cataratorii!I$1)</f>
        <v>19</v>
      </c>
      <c r="J64" s="58">
        <f>SUMIFS(Data!$H:$H,Data!$A:$A,Cataratorii!$B64,Data!$C:$C,Cataratorii!J$1)</f>
        <v>0</v>
      </c>
      <c r="K64" s="58">
        <f>SUMIFS(Data!$H:$H,Data!$A:$A,Cataratorii!$B64,Data!$C:$C,Cataratorii!K$1)</f>
        <v>0</v>
      </c>
      <c r="L64" s="58">
        <f>SUMIFS(Data!$H:$H,Data!$A:$A,Cataratorii!$B64,Data!$C:$C,Cataratorii!L$1)</f>
        <v>0</v>
      </c>
      <c r="M64" s="58">
        <f>SUMIFS(Data!$H:$H,Data!$A:$A,Cataratorii!$B64,Data!$C:$C,Cataratorii!M$1)</f>
        <v>0</v>
      </c>
      <c r="N64" s="58">
        <f>SUMIFS(Data!$H:$H,Data!$A:$A,Cataratorii!$B64,Data!$C:$C,Cataratorii!N$1)</f>
        <v>0</v>
      </c>
      <c r="O64" s="58">
        <f>SUMIFS(Data!$H:$H,Data!$A:$A,Cataratorii!$B64,Data!$C:$C,Cataratorii!O$1)</f>
        <v>0</v>
      </c>
      <c r="P64" s="58">
        <f>SUMIFS(Data!$H:$H,Data!$A:$A,Cataratorii!$B64,Data!$C:$C,Cataratorii!P$1)</f>
        <v>0</v>
      </c>
      <c r="Q64" s="58">
        <f>SUMIFS(Data!$H:$H,Data!$A:$A,Cataratorii!$B64,Data!$C:$C,Cataratorii!Q$1)</f>
        <v>0</v>
      </c>
      <c r="R64" s="123">
        <f t="shared" si="0"/>
        <v>458</v>
      </c>
      <c r="S64" s="28">
        <f>SUMIFS(Data!D:D,Data!A:A,Cataratorii!B64)</f>
        <v>121.29</v>
      </c>
      <c r="T64" s="1" t="str">
        <f>IF(VLOOKUP(B64,Participanti!A:D,4,0)=0," ","New")</f>
        <v xml:space="preserve"> </v>
      </c>
      <c r="U64" s="100">
        <f t="shared" si="1"/>
        <v>3.7760738725368952E-3</v>
      </c>
    </row>
    <row r="65" spans="1:21" ht="12.75" x14ac:dyDescent="0.2">
      <c r="A65" s="65">
        <v>64</v>
      </c>
      <c r="B65" s="27" t="s">
        <v>357</v>
      </c>
      <c r="C65" s="58">
        <f>SUMIFS(Data!$H:$H,Data!$A:$A,Cataratorii!$B65,Data!$C:$C,Cataratorii!C$1)</f>
        <v>29</v>
      </c>
      <c r="D65" s="58">
        <f>SUMIFS(Data!$H:$H,Data!$A:$A,Cataratorii!$B65,Data!$C:$C,Cataratorii!D$1)</f>
        <v>9</v>
      </c>
      <c r="E65" s="58">
        <f>SUMIFS(Data!$H:$H,Data!$A:$A,Cataratorii!$B65,Data!$C:$C,Cataratorii!E$1)</f>
        <v>53</v>
      </c>
      <c r="F65" s="58">
        <f>SUMIFS(Data!$H:$H,Data!$A:$A,Cataratorii!$B65,Data!$C:$C,Cataratorii!F$1)</f>
        <v>27</v>
      </c>
      <c r="G65" s="58">
        <f>SUMIFS(Data!$H:$H,Data!$A:$A,Cataratorii!$B65,Data!$C:$C,Cataratorii!G$1)</f>
        <v>68</v>
      </c>
      <c r="H65" s="58">
        <f>SUMIFS(Data!$H:$H,Data!$A:$A,Cataratorii!$B65,Data!$C:$C,Cataratorii!H$1)</f>
        <v>20</v>
      </c>
      <c r="I65" s="58">
        <f>SUMIFS(Data!$H:$H,Data!$A:$A,Cataratorii!$B65,Data!$C:$C,Cataratorii!I$1)</f>
        <v>29</v>
      </c>
      <c r="J65" s="58">
        <f>SUMIFS(Data!$H:$H,Data!$A:$A,Cataratorii!$B65,Data!$C:$C,Cataratorii!J$1)</f>
        <v>26</v>
      </c>
      <c r="K65" s="58">
        <f>SUMIFS(Data!$H:$H,Data!$A:$A,Cataratorii!$B65,Data!$C:$C,Cataratorii!K$1)</f>
        <v>38</v>
      </c>
      <c r="L65" s="58">
        <f>SUMIFS(Data!$H:$H,Data!$A:$A,Cataratorii!$B65,Data!$C:$C,Cataratorii!L$1)</f>
        <v>9</v>
      </c>
      <c r="M65" s="58">
        <f>SUMIFS(Data!$H:$H,Data!$A:$A,Cataratorii!$B65,Data!$C:$C,Cataratorii!M$1)</f>
        <v>20</v>
      </c>
      <c r="N65" s="58">
        <f>SUMIFS(Data!$H:$H,Data!$A:$A,Cataratorii!$B65,Data!$C:$C,Cataratorii!N$1)</f>
        <v>41</v>
      </c>
      <c r="O65" s="58">
        <f>SUMIFS(Data!$H:$H,Data!$A:$A,Cataratorii!$B65,Data!$C:$C,Cataratorii!O$1)</f>
        <v>22</v>
      </c>
      <c r="P65" s="58">
        <f>SUMIFS(Data!$H:$H,Data!$A:$A,Cataratorii!$B65,Data!$C:$C,Cataratorii!P$1)</f>
        <v>18</v>
      </c>
      <c r="Q65" s="58">
        <f>SUMIFS(Data!$H:$H,Data!$A:$A,Cataratorii!$B65,Data!$C:$C,Cataratorii!Q$1)</f>
        <v>21</v>
      </c>
      <c r="R65" s="123">
        <f t="shared" si="0"/>
        <v>430</v>
      </c>
      <c r="S65" s="28">
        <f>SUMIFS(Data!D:D,Data!A:A,Cataratorii!B65)</f>
        <v>254.26000000000005</v>
      </c>
      <c r="T65" s="1" t="str">
        <f>IF(VLOOKUP(B65,Participanti!A:D,4,0)=0," ","New")</f>
        <v xml:space="preserve"> </v>
      </c>
      <c r="U65" s="100">
        <f t="shared" si="1"/>
        <v>1.6911822543852746E-3</v>
      </c>
    </row>
    <row r="66" spans="1:21" ht="12.75" x14ac:dyDescent="0.2">
      <c r="A66" s="65">
        <v>65</v>
      </c>
      <c r="B66" s="27" t="s">
        <v>220</v>
      </c>
      <c r="C66" s="58">
        <f>SUMIFS(Data!$H:$H,Data!$A:$A,Cataratorii!$B66,Data!$C:$C,Cataratorii!C$1)</f>
        <v>7</v>
      </c>
      <c r="D66" s="58">
        <f>SUMIFS(Data!$H:$H,Data!$A:$A,Cataratorii!$B66,Data!$C:$C,Cataratorii!D$1)</f>
        <v>21</v>
      </c>
      <c r="E66" s="58">
        <f>SUMIFS(Data!$H:$H,Data!$A:$A,Cataratorii!$B66,Data!$C:$C,Cataratorii!E$1)</f>
        <v>18</v>
      </c>
      <c r="F66" s="58">
        <f>SUMIFS(Data!$H:$H,Data!$A:$A,Cataratorii!$B66,Data!$C:$C,Cataratorii!F$1)</f>
        <v>0</v>
      </c>
      <c r="G66" s="58">
        <f>SUMIFS(Data!$H:$H,Data!$A:$A,Cataratorii!$B66,Data!$C:$C,Cataratorii!G$1)</f>
        <v>46</v>
      </c>
      <c r="H66" s="58">
        <f>SUMIFS(Data!$H:$H,Data!$A:$A,Cataratorii!$B66,Data!$C:$C,Cataratorii!H$1)</f>
        <v>0</v>
      </c>
      <c r="I66" s="58">
        <f>SUMIFS(Data!$H:$H,Data!$A:$A,Cataratorii!$B66,Data!$C:$C,Cataratorii!I$1)</f>
        <v>30</v>
      </c>
      <c r="J66" s="58">
        <f>SUMIFS(Data!$H:$H,Data!$A:$A,Cataratorii!$B66,Data!$C:$C,Cataratorii!J$1)</f>
        <v>58</v>
      </c>
      <c r="K66" s="58">
        <f>SUMIFS(Data!$H:$H,Data!$A:$A,Cataratorii!$B66,Data!$C:$C,Cataratorii!K$1)</f>
        <v>21</v>
      </c>
      <c r="L66" s="58">
        <f>SUMIFS(Data!$H:$H,Data!$A:$A,Cataratorii!$B66,Data!$C:$C,Cataratorii!L$1)</f>
        <v>23</v>
      </c>
      <c r="M66" s="58">
        <f>SUMIFS(Data!$H:$H,Data!$A:$A,Cataratorii!$B66,Data!$C:$C,Cataratorii!M$1)</f>
        <v>96</v>
      </c>
      <c r="N66" s="58">
        <f>SUMIFS(Data!$H:$H,Data!$A:$A,Cataratorii!$B66,Data!$C:$C,Cataratorii!N$1)</f>
        <v>33</v>
      </c>
      <c r="O66" s="58">
        <f>SUMIFS(Data!$H:$H,Data!$A:$A,Cataratorii!$B66,Data!$C:$C,Cataratorii!O$1)</f>
        <v>2</v>
      </c>
      <c r="P66" s="58">
        <f>SUMIFS(Data!$H:$H,Data!$A:$A,Cataratorii!$B66,Data!$C:$C,Cataratorii!P$1)</f>
        <v>25</v>
      </c>
      <c r="Q66" s="58">
        <f>SUMIFS(Data!$H:$H,Data!$A:$A,Cataratorii!$B66,Data!$C:$C,Cataratorii!Q$1)</f>
        <v>0</v>
      </c>
      <c r="R66" s="123">
        <f t="shared" si="0"/>
        <v>380</v>
      </c>
      <c r="S66" s="28">
        <f>SUMIFS(Data!D:D,Data!A:A,Cataratorii!B66)</f>
        <v>246.01000000000005</v>
      </c>
      <c r="T66" s="1" t="str">
        <f>IF(VLOOKUP(B66,Participanti!A:D,4,0)=0," ","New")</f>
        <v xml:space="preserve"> </v>
      </c>
      <c r="U66" s="100">
        <f t="shared" si="1"/>
        <v>1.5446526563960812E-3</v>
      </c>
    </row>
    <row r="67" spans="1:21" ht="12.75" x14ac:dyDescent="0.2">
      <c r="A67" s="65">
        <v>66</v>
      </c>
      <c r="B67" s="27" t="s">
        <v>136</v>
      </c>
      <c r="C67" s="58">
        <f>SUMIFS(Data!$H:$H,Data!$A:$A,Cataratorii!$B67,Data!$C:$C,Cataratorii!C$1)</f>
        <v>4</v>
      </c>
      <c r="D67" s="58">
        <f>SUMIFS(Data!$H:$H,Data!$A:$A,Cataratorii!$B67,Data!$C:$C,Cataratorii!D$1)</f>
        <v>12</v>
      </c>
      <c r="E67" s="58">
        <f>SUMIFS(Data!$H:$H,Data!$A:$A,Cataratorii!$B67,Data!$C:$C,Cataratorii!E$1)</f>
        <v>157</v>
      </c>
      <c r="F67" s="58">
        <f>SUMIFS(Data!$H:$H,Data!$A:$A,Cataratorii!$B67,Data!$C:$C,Cataratorii!F$1)</f>
        <v>21</v>
      </c>
      <c r="G67" s="58">
        <f>SUMIFS(Data!$H:$H,Data!$A:$A,Cataratorii!$B67,Data!$C:$C,Cataratorii!G$1)</f>
        <v>43</v>
      </c>
      <c r="H67" s="58">
        <f>SUMIFS(Data!$H:$H,Data!$A:$A,Cataratorii!$B67,Data!$C:$C,Cataratorii!H$1)</f>
        <v>13</v>
      </c>
      <c r="I67" s="58">
        <f>SUMIFS(Data!$H:$H,Data!$A:$A,Cataratorii!$B67,Data!$C:$C,Cataratorii!I$1)</f>
        <v>0</v>
      </c>
      <c r="J67" s="58">
        <f>SUMIFS(Data!$H:$H,Data!$A:$A,Cataratorii!$B67,Data!$C:$C,Cataratorii!J$1)</f>
        <v>34</v>
      </c>
      <c r="K67" s="58">
        <f>SUMIFS(Data!$H:$H,Data!$A:$A,Cataratorii!$B67,Data!$C:$C,Cataratorii!K$1)</f>
        <v>0</v>
      </c>
      <c r="L67" s="58">
        <f>SUMIFS(Data!$H:$H,Data!$A:$A,Cataratorii!$B67,Data!$C:$C,Cataratorii!L$1)</f>
        <v>0</v>
      </c>
      <c r="M67" s="58">
        <f>SUMIFS(Data!$H:$H,Data!$A:$A,Cataratorii!$B67,Data!$C:$C,Cataratorii!M$1)</f>
        <v>5</v>
      </c>
      <c r="N67" s="58">
        <f>SUMIFS(Data!$H:$H,Data!$A:$A,Cataratorii!$B67,Data!$C:$C,Cataratorii!N$1)</f>
        <v>4</v>
      </c>
      <c r="O67" s="58">
        <f>SUMIFS(Data!$H:$H,Data!$A:$A,Cataratorii!$B67,Data!$C:$C,Cataratorii!O$1)</f>
        <v>6</v>
      </c>
      <c r="P67" s="58">
        <f>SUMIFS(Data!$H:$H,Data!$A:$A,Cataratorii!$B67,Data!$C:$C,Cataratorii!P$1)</f>
        <v>16</v>
      </c>
      <c r="Q67" s="58">
        <f>SUMIFS(Data!$H:$H,Data!$A:$A,Cataratorii!$B67,Data!$C:$C,Cataratorii!Q$1)</f>
        <v>29</v>
      </c>
      <c r="R67" s="123">
        <f t="shared" ref="R67:R85" si="2">SUM(C67:Q67)</f>
        <v>344</v>
      </c>
      <c r="S67" s="28">
        <f>SUMIFS(Data!D:D,Data!A:A,Cataratorii!B67)</f>
        <v>146.65999999999997</v>
      </c>
      <c r="T67" s="1" t="str">
        <f>IF(VLOOKUP(B67,Participanti!A:D,4,0)=0," ","New")</f>
        <v xml:space="preserve"> </v>
      </c>
      <c r="U67" s="100">
        <f t="shared" ref="U67:U85" si="3">R67/S67/1000</f>
        <v>2.3455611618709948E-3</v>
      </c>
    </row>
    <row r="68" spans="1:21" ht="12.75" x14ac:dyDescent="0.2">
      <c r="A68" s="65">
        <v>67</v>
      </c>
      <c r="B68" s="27" t="s">
        <v>275</v>
      </c>
      <c r="C68" s="58">
        <f>SUMIFS(Data!$H:$H,Data!$A:$A,Cataratorii!$B68,Data!$C:$C,Cataratorii!C$1)</f>
        <v>85</v>
      </c>
      <c r="D68" s="58">
        <f>SUMIFS(Data!$H:$H,Data!$A:$A,Cataratorii!$B68,Data!$C:$C,Cataratorii!D$1)</f>
        <v>24</v>
      </c>
      <c r="E68" s="58">
        <f>SUMIFS(Data!$H:$H,Data!$A:$A,Cataratorii!$B68,Data!$C:$C,Cataratorii!E$1)</f>
        <v>0</v>
      </c>
      <c r="F68" s="58">
        <f>SUMIFS(Data!$H:$H,Data!$A:$A,Cataratorii!$B68,Data!$C:$C,Cataratorii!F$1)</f>
        <v>52</v>
      </c>
      <c r="G68" s="58">
        <f>SUMIFS(Data!$H:$H,Data!$A:$A,Cataratorii!$B68,Data!$C:$C,Cataratorii!G$1)</f>
        <v>15</v>
      </c>
      <c r="H68" s="58">
        <f>SUMIFS(Data!$H:$H,Data!$A:$A,Cataratorii!$B68,Data!$C:$C,Cataratorii!H$1)</f>
        <v>30</v>
      </c>
      <c r="I68" s="58">
        <f>SUMIFS(Data!$H:$H,Data!$A:$A,Cataratorii!$B68,Data!$C:$C,Cataratorii!I$1)</f>
        <v>0</v>
      </c>
      <c r="J68" s="58">
        <f>SUMIFS(Data!$H:$H,Data!$A:$A,Cataratorii!$B68,Data!$C:$C,Cataratorii!J$1)</f>
        <v>29</v>
      </c>
      <c r="K68" s="58">
        <f>SUMIFS(Data!$H:$H,Data!$A:$A,Cataratorii!$B68,Data!$C:$C,Cataratorii!K$1)</f>
        <v>0</v>
      </c>
      <c r="L68" s="58">
        <f>SUMIFS(Data!$H:$H,Data!$A:$A,Cataratorii!$B68,Data!$C:$C,Cataratorii!L$1)</f>
        <v>0</v>
      </c>
      <c r="M68" s="58">
        <f>SUMIFS(Data!$H:$H,Data!$A:$A,Cataratorii!$B68,Data!$C:$C,Cataratorii!M$1)</f>
        <v>0</v>
      </c>
      <c r="N68" s="58">
        <f>SUMIFS(Data!$H:$H,Data!$A:$A,Cataratorii!$B68,Data!$C:$C,Cataratorii!N$1)</f>
        <v>17</v>
      </c>
      <c r="O68" s="58">
        <f>SUMIFS(Data!$H:$H,Data!$A:$A,Cataratorii!$B68,Data!$C:$C,Cataratorii!O$1)</f>
        <v>2</v>
      </c>
      <c r="P68" s="58">
        <f>SUMIFS(Data!$H:$H,Data!$A:$A,Cataratorii!$B68,Data!$C:$C,Cataratorii!P$1)</f>
        <v>12</v>
      </c>
      <c r="Q68" s="58">
        <f>SUMIFS(Data!$H:$H,Data!$A:$A,Cataratorii!$B68,Data!$C:$C,Cataratorii!Q$1)</f>
        <v>26</v>
      </c>
      <c r="R68" s="123">
        <f t="shared" si="2"/>
        <v>292</v>
      </c>
      <c r="S68" s="28">
        <f>SUMIFS(Data!D:D,Data!A:A,Cataratorii!B68)</f>
        <v>132.29999999999998</v>
      </c>
      <c r="T68" s="1" t="str">
        <f>IF(VLOOKUP(B68,Participanti!A:D,4,0)=0," ","New")</f>
        <v xml:space="preserve"> </v>
      </c>
      <c r="U68" s="100">
        <f t="shared" si="3"/>
        <v>2.2071050642479217E-3</v>
      </c>
    </row>
    <row r="69" spans="1:21" ht="12.75" x14ac:dyDescent="0.2">
      <c r="A69" s="65">
        <v>68</v>
      </c>
      <c r="B69" s="27" t="s">
        <v>226</v>
      </c>
      <c r="C69" s="58">
        <f>SUMIFS(Data!$H:$H,Data!$A:$A,Cataratorii!$B69,Data!$C:$C,Cataratorii!C$1)</f>
        <v>51</v>
      </c>
      <c r="D69" s="58">
        <f>SUMIFS(Data!$H:$H,Data!$A:$A,Cataratorii!$B69,Data!$C:$C,Cataratorii!D$1)</f>
        <v>3</v>
      </c>
      <c r="E69" s="58">
        <f>SUMIFS(Data!$H:$H,Data!$A:$A,Cataratorii!$B69,Data!$C:$C,Cataratorii!E$1)</f>
        <v>31</v>
      </c>
      <c r="F69" s="58">
        <f>SUMIFS(Data!$H:$H,Data!$A:$A,Cataratorii!$B69,Data!$C:$C,Cataratorii!F$1)</f>
        <v>14</v>
      </c>
      <c r="G69" s="58">
        <f>SUMIFS(Data!$H:$H,Data!$A:$A,Cataratorii!$B69,Data!$C:$C,Cataratorii!G$1)</f>
        <v>0</v>
      </c>
      <c r="H69" s="58">
        <f>SUMIFS(Data!$H:$H,Data!$A:$A,Cataratorii!$B69,Data!$C:$C,Cataratorii!H$1)</f>
        <v>0</v>
      </c>
      <c r="I69" s="58">
        <f>SUMIFS(Data!$H:$H,Data!$A:$A,Cataratorii!$B69,Data!$C:$C,Cataratorii!I$1)</f>
        <v>30</v>
      </c>
      <c r="J69" s="58">
        <f>SUMIFS(Data!$H:$H,Data!$A:$A,Cataratorii!$B69,Data!$C:$C,Cataratorii!J$1)</f>
        <v>49</v>
      </c>
      <c r="K69" s="58">
        <f>SUMIFS(Data!$H:$H,Data!$A:$A,Cataratorii!$B69,Data!$C:$C,Cataratorii!K$1)</f>
        <v>0</v>
      </c>
      <c r="L69" s="58">
        <f>SUMIFS(Data!$H:$H,Data!$A:$A,Cataratorii!$B69,Data!$C:$C,Cataratorii!L$1)</f>
        <v>42</v>
      </c>
      <c r="M69" s="58">
        <f>SUMIFS(Data!$H:$H,Data!$A:$A,Cataratorii!$B69,Data!$C:$C,Cataratorii!M$1)</f>
        <v>15</v>
      </c>
      <c r="N69" s="58">
        <f>SUMIFS(Data!$H:$H,Data!$A:$A,Cataratorii!$B69,Data!$C:$C,Cataratorii!N$1)</f>
        <v>0</v>
      </c>
      <c r="O69" s="58">
        <f>SUMIFS(Data!$H:$H,Data!$A:$A,Cataratorii!$B69,Data!$C:$C,Cataratorii!O$1)</f>
        <v>0</v>
      </c>
      <c r="P69" s="58">
        <f>SUMIFS(Data!$H:$H,Data!$A:$A,Cataratorii!$B69,Data!$C:$C,Cataratorii!P$1)</f>
        <v>37</v>
      </c>
      <c r="Q69" s="58">
        <f>SUMIFS(Data!$H:$H,Data!$A:$A,Cataratorii!$B69,Data!$C:$C,Cataratorii!Q$1)</f>
        <v>0</v>
      </c>
      <c r="R69" s="123">
        <f t="shared" si="2"/>
        <v>272</v>
      </c>
      <c r="S69" s="28">
        <f>SUMIFS(Data!D:D,Data!A:A,Cataratorii!B69)</f>
        <v>129.63</v>
      </c>
      <c r="T69" s="1" t="str">
        <f>IF(VLOOKUP(B69,Participanti!A:D,4,0)=0," ","New")</f>
        <v xml:space="preserve"> </v>
      </c>
      <c r="U69" s="100">
        <f t="shared" si="3"/>
        <v>2.0982797192008024E-3</v>
      </c>
    </row>
    <row r="70" spans="1:21" ht="12.75" x14ac:dyDescent="0.2">
      <c r="A70" s="65">
        <v>69</v>
      </c>
      <c r="B70" s="27" t="s">
        <v>360</v>
      </c>
      <c r="C70" s="58">
        <f>SUMIFS(Data!$H:$H,Data!$A:$A,Cataratorii!$B70,Data!$C:$C,Cataratorii!C$1)</f>
        <v>0</v>
      </c>
      <c r="D70" s="58">
        <f>SUMIFS(Data!$H:$H,Data!$A:$A,Cataratorii!$B70,Data!$C:$C,Cataratorii!D$1)</f>
        <v>5</v>
      </c>
      <c r="E70" s="58">
        <f>SUMIFS(Data!$H:$H,Data!$A:$A,Cataratorii!$B70,Data!$C:$C,Cataratorii!E$1)</f>
        <v>0</v>
      </c>
      <c r="F70" s="58">
        <f>SUMIFS(Data!$H:$H,Data!$A:$A,Cataratorii!$B70,Data!$C:$C,Cataratorii!F$1)</f>
        <v>47</v>
      </c>
      <c r="G70" s="58">
        <f>SUMIFS(Data!$H:$H,Data!$A:$A,Cataratorii!$B70,Data!$C:$C,Cataratorii!G$1)</f>
        <v>46</v>
      </c>
      <c r="H70" s="58">
        <f>SUMIFS(Data!$H:$H,Data!$A:$A,Cataratorii!$B70,Data!$C:$C,Cataratorii!H$1)</f>
        <v>5</v>
      </c>
      <c r="I70" s="58">
        <f>SUMIFS(Data!$H:$H,Data!$A:$A,Cataratorii!$B70,Data!$C:$C,Cataratorii!I$1)</f>
        <v>0</v>
      </c>
      <c r="J70" s="58">
        <f>SUMIFS(Data!$H:$H,Data!$A:$A,Cataratorii!$B70,Data!$C:$C,Cataratorii!J$1)</f>
        <v>7</v>
      </c>
      <c r="K70" s="58">
        <f>SUMIFS(Data!$H:$H,Data!$A:$A,Cataratorii!$B70,Data!$C:$C,Cataratorii!K$1)</f>
        <v>36</v>
      </c>
      <c r="L70" s="58">
        <f>SUMIFS(Data!$H:$H,Data!$A:$A,Cataratorii!$B70,Data!$C:$C,Cataratorii!L$1)</f>
        <v>25</v>
      </c>
      <c r="M70" s="58">
        <f>SUMIFS(Data!$H:$H,Data!$A:$A,Cataratorii!$B70,Data!$C:$C,Cataratorii!M$1)</f>
        <v>7</v>
      </c>
      <c r="N70" s="58">
        <f>SUMIFS(Data!$H:$H,Data!$A:$A,Cataratorii!$B70,Data!$C:$C,Cataratorii!N$1)</f>
        <v>57</v>
      </c>
      <c r="O70" s="58">
        <f>SUMIFS(Data!$H:$H,Data!$A:$A,Cataratorii!$B70,Data!$C:$C,Cataratorii!O$1)</f>
        <v>21</v>
      </c>
      <c r="P70" s="58">
        <f>SUMIFS(Data!$H:$H,Data!$A:$A,Cataratorii!$B70,Data!$C:$C,Cataratorii!P$1)</f>
        <v>0</v>
      </c>
      <c r="Q70" s="58">
        <f>SUMIFS(Data!$H:$H,Data!$A:$A,Cataratorii!$B70,Data!$C:$C,Cataratorii!Q$1)</f>
        <v>0</v>
      </c>
      <c r="R70" s="123">
        <f t="shared" si="2"/>
        <v>256</v>
      </c>
      <c r="S70" s="28">
        <f>SUMIFS(Data!D:D,Data!A:A,Cataratorii!B70)</f>
        <v>78.27</v>
      </c>
      <c r="T70" s="1" t="str">
        <f>IF(VLOOKUP(B70,Participanti!A:D,4,0)=0," ","New")</f>
        <v xml:space="preserve"> </v>
      </c>
      <c r="U70" s="100">
        <f t="shared" si="3"/>
        <v>3.2707295259997446E-3</v>
      </c>
    </row>
    <row r="71" spans="1:21" ht="12.75" x14ac:dyDescent="0.2">
      <c r="A71" s="65">
        <v>70</v>
      </c>
      <c r="B71" s="27" t="s">
        <v>205</v>
      </c>
      <c r="C71" s="58">
        <f>SUMIFS(Data!$H:$H,Data!$A:$A,Cataratorii!$B71,Data!$C:$C,Cataratorii!C$1)</f>
        <v>61</v>
      </c>
      <c r="D71" s="58">
        <f>SUMIFS(Data!$H:$H,Data!$A:$A,Cataratorii!$B71,Data!$C:$C,Cataratorii!D$1)</f>
        <v>0</v>
      </c>
      <c r="E71" s="58">
        <f>SUMIFS(Data!$H:$H,Data!$A:$A,Cataratorii!$B71,Data!$C:$C,Cataratorii!E$1)</f>
        <v>0</v>
      </c>
      <c r="F71" s="58">
        <f>SUMIFS(Data!$H:$H,Data!$A:$A,Cataratorii!$B71,Data!$C:$C,Cataratorii!F$1)</f>
        <v>11</v>
      </c>
      <c r="G71" s="58">
        <f>SUMIFS(Data!$H:$H,Data!$A:$A,Cataratorii!$B71,Data!$C:$C,Cataratorii!G$1)</f>
        <v>31</v>
      </c>
      <c r="H71" s="58">
        <f>SUMIFS(Data!$H:$H,Data!$A:$A,Cataratorii!$B71,Data!$C:$C,Cataratorii!H$1)</f>
        <v>10</v>
      </c>
      <c r="I71" s="58">
        <f>SUMIFS(Data!$H:$H,Data!$A:$A,Cataratorii!$B71,Data!$C:$C,Cataratorii!I$1)</f>
        <v>20</v>
      </c>
      <c r="J71" s="58">
        <f>SUMIFS(Data!$H:$H,Data!$A:$A,Cataratorii!$B71,Data!$C:$C,Cataratorii!J$1)</f>
        <v>45</v>
      </c>
      <c r="K71" s="58">
        <f>SUMIFS(Data!$H:$H,Data!$A:$A,Cataratorii!$B71,Data!$C:$C,Cataratorii!K$1)</f>
        <v>34</v>
      </c>
      <c r="L71" s="58">
        <f>SUMIFS(Data!$H:$H,Data!$A:$A,Cataratorii!$B71,Data!$C:$C,Cataratorii!L$1)</f>
        <v>0</v>
      </c>
      <c r="M71" s="58">
        <f>SUMIFS(Data!$H:$H,Data!$A:$A,Cataratorii!$B71,Data!$C:$C,Cataratorii!M$1)</f>
        <v>14</v>
      </c>
      <c r="N71" s="58">
        <f>SUMIFS(Data!$H:$H,Data!$A:$A,Cataratorii!$B71,Data!$C:$C,Cataratorii!N$1)</f>
        <v>0</v>
      </c>
      <c r="O71" s="58">
        <f>SUMIFS(Data!$H:$H,Data!$A:$A,Cataratorii!$B71,Data!$C:$C,Cataratorii!O$1)</f>
        <v>17</v>
      </c>
      <c r="P71" s="58">
        <f>SUMIFS(Data!$H:$H,Data!$A:$A,Cataratorii!$B71,Data!$C:$C,Cataratorii!P$1)</f>
        <v>0</v>
      </c>
      <c r="Q71" s="58">
        <f>SUMIFS(Data!$H:$H,Data!$A:$A,Cataratorii!$B71,Data!$C:$C,Cataratorii!Q$1)</f>
        <v>0</v>
      </c>
      <c r="R71" s="123">
        <f t="shared" si="2"/>
        <v>243</v>
      </c>
      <c r="S71" s="28">
        <f>SUMIFS(Data!D:D,Data!A:A,Cataratorii!B71)</f>
        <v>68.11999999999999</v>
      </c>
      <c r="T71" s="1" t="str">
        <f>IF(VLOOKUP(B71,Participanti!A:D,4,0)=0," ","New")</f>
        <v xml:space="preserve"> </v>
      </c>
      <c r="U71" s="100">
        <f t="shared" si="3"/>
        <v>3.5672342924251326E-3</v>
      </c>
    </row>
    <row r="72" spans="1:21" ht="12.75" x14ac:dyDescent="0.2">
      <c r="A72" s="65">
        <v>71</v>
      </c>
      <c r="B72" s="27" t="s">
        <v>423</v>
      </c>
      <c r="C72" s="58">
        <f>SUMIFS(Data!$H:$H,Data!$A:$A,Cataratorii!$B72,Data!$C:$C,Cataratorii!C$1)</f>
        <v>0</v>
      </c>
      <c r="D72" s="58">
        <f>SUMIFS(Data!$H:$H,Data!$A:$A,Cataratorii!$B72,Data!$C:$C,Cataratorii!D$1)</f>
        <v>0</v>
      </c>
      <c r="E72" s="58">
        <f>SUMIFS(Data!$H:$H,Data!$A:$A,Cataratorii!$B72,Data!$C:$C,Cataratorii!E$1)</f>
        <v>0</v>
      </c>
      <c r="F72" s="58">
        <f>SUMIFS(Data!$H:$H,Data!$A:$A,Cataratorii!$B72,Data!$C:$C,Cataratorii!F$1)</f>
        <v>100</v>
      </c>
      <c r="G72" s="58">
        <f>SUMIFS(Data!$H:$H,Data!$A:$A,Cataratorii!$B72,Data!$C:$C,Cataratorii!G$1)</f>
        <v>10</v>
      </c>
      <c r="H72" s="58">
        <f>SUMIFS(Data!$H:$H,Data!$A:$A,Cataratorii!$B72,Data!$C:$C,Cataratorii!H$1)</f>
        <v>33</v>
      </c>
      <c r="I72" s="58">
        <f>SUMIFS(Data!$H:$H,Data!$A:$A,Cataratorii!$B72,Data!$C:$C,Cataratorii!I$1)</f>
        <v>28</v>
      </c>
      <c r="J72" s="58">
        <f>SUMIFS(Data!$H:$H,Data!$A:$A,Cataratorii!$B72,Data!$C:$C,Cataratorii!J$1)</f>
        <v>0</v>
      </c>
      <c r="K72" s="58">
        <f>SUMIFS(Data!$H:$H,Data!$A:$A,Cataratorii!$B72,Data!$C:$C,Cataratorii!K$1)</f>
        <v>3</v>
      </c>
      <c r="L72" s="58">
        <f>SUMIFS(Data!$H:$H,Data!$A:$A,Cataratorii!$B72,Data!$C:$C,Cataratorii!L$1)</f>
        <v>0</v>
      </c>
      <c r="M72" s="58">
        <f>SUMIFS(Data!$H:$H,Data!$A:$A,Cataratorii!$B72,Data!$C:$C,Cataratorii!M$1)</f>
        <v>0</v>
      </c>
      <c r="N72" s="58">
        <f>SUMIFS(Data!$H:$H,Data!$A:$A,Cataratorii!$B72,Data!$C:$C,Cataratorii!N$1)</f>
        <v>7</v>
      </c>
      <c r="O72" s="58">
        <f>SUMIFS(Data!$H:$H,Data!$A:$A,Cataratorii!$B72,Data!$C:$C,Cataratorii!O$1)</f>
        <v>0</v>
      </c>
      <c r="P72" s="58">
        <f>SUMIFS(Data!$H:$H,Data!$A:$A,Cataratorii!$B72,Data!$C:$C,Cataratorii!P$1)</f>
        <v>0</v>
      </c>
      <c r="Q72" s="58">
        <f>SUMIFS(Data!$H:$H,Data!$A:$A,Cataratorii!$B72,Data!$C:$C,Cataratorii!Q$1)</f>
        <v>0</v>
      </c>
      <c r="R72" s="123">
        <f t="shared" si="2"/>
        <v>181</v>
      </c>
      <c r="S72" s="28">
        <f>SUMIFS(Data!D:D,Data!A:A,Cataratorii!B72)</f>
        <v>55.519999999999989</v>
      </c>
      <c r="T72" s="1" t="str">
        <f>IF(VLOOKUP(B72,Participanti!A:D,4,0)=0," ","New")</f>
        <v xml:space="preserve"> </v>
      </c>
      <c r="U72" s="100">
        <f t="shared" si="3"/>
        <v>3.2600864553314129E-3</v>
      </c>
    </row>
    <row r="73" spans="1:21" ht="12.75" x14ac:dyDescent="0.2">
      <c r="A73" s="65">
        <v>72</v>
      </c>
      <c r="B73" s="27" t="s">
        <v>351</v>
      </c>
      <c r="C73" s="58">
        <f>SUMIFS(Data!$H:$H,Data!$A:$A,Cataratorii!$B73,Data!$C:$C,Cataratorii!C$1)</f>
        <v>0</v>
      </c>
      <c r="D73" s="58">
        <f>SUMIFS(Data!$H:$H,Data!$A:$A,Cataratorii!$B73,Data!$C:$C,Cataratorii!D$1)</f>
        <v>7</v>
      </c>
      <c r="E73" s="58">
        <f>SUMIFS(Data!$H:$H,Data!$A:$A,Cataratorii!$B73,Data!$C:$C,Cataratorii!E$1)</f>
        <v>6</v>
      </c>
      <c r="F73" s="58">
        <f>SUMIFS(Data!$H:$H,Data!$A:$A,Cataratorii!$B73,Data!$C:$C,Cataratorii!F$1)</f>
        <v>3</v>
      </c>
      <c r="G73" s="58">
        <f>SUMIFS(Data!$H:$H,Data!$A:$A,Cataratorii!$B73,Data!$C:$C,Cataratorii!G$1)</f>
        <v>2</v>
      </c>
      <c r="H73" s="58">
        <f>SUMIFS(Data!$H:$H,Data!$A:$A,Cataratorii!$B73,Data!$C:$C,Cataratorii!H$1)</f>
        <v>5</v>
      </c>
      <c r="I73" s="58">
        <f>SUMIFS(Data!$H:$H,Data!$A:$A,Cataratorii!$B73,Data!$C:$C,Cataratorii!I$1)</f>
        <v>0</v>
      </c>
      <c r="J73" s="58">
        <f>SUMIFS(Data!$H:$H,Data!$A:$A,Cataratorii!$B73,Data!$C:$C,Cataratorii!J$1)</f>
        <v>20</v>
      </c>
      <c r="K73" s="58">
        <f>SUMIFS(Data!$H:$H,Data!$A:$A,Cataratorii!$B73,Data!$C:$C,Cataratorii!K$1)</f>
        <v>45</v>
      </c>
      <c r="L73" s="58">
        <f>SUMIFS(Data!$H:$H,Data!$A:$A,Cataratorii!$B73,Data!$C:$C,Cataratorii!L$1)</f>
        <v>22</v>
      </c>
      <c r="M73" s="58">
        <f>SUMIFS(Data!$H:$H,Data!$A:$A,Cataratorii!$B73,Data!$C:$C,Cataratorii!M$1)</f>
        <v>13</v>
      </c>
      <c r="N73" s="58">
        <f>SUMIFS(Data!$H:$H,Data!$A:$A,Cataratorii!$B73,Data!$C:$C,Cataratorii!N$1)</f>
        <v>57</v>
      </c>
      <c r="O73" s="58">
        <f>SUMIFS(Data!$H:$H,Data!$A:$A,Cataratorii!$B73,Data!$C:$C,Cataratorii!O$1)</f>
        <v>0</v>
      </c>
      <c r="P73" s="58">
        <f>SUMIFS(Data!$H:$H,Data!$A:$A,Cataratorii!$B73,Data!$C:$C,Cataratorii!P$1)</f>
        <v>0</v>
      </c>
      <c r="Q73" s="58">
        <f>SUMIFS(Data!$H:$H,Data!$A:$A,Cataratorii!$B73,Data!$C:$C,Cataratorii!Q$1)</f>
        <v>0</v>
      </c>
      <c r="R73" s="123">
        <f t="shared" si="2"/>
        <v>180</v>
      </c>
      <c r="S73" s="28">
        <f>SUMIFS(Data!D:D,Data!A:A,Cataratorii!B73)</f>
        <v>66.7</v>
      </c>
      <c r="T73" s="1" t="str">
        <f>IF(VLOOKUP(B73,Participanti!A:D,4,0)=0," ","New")</f>
        <v xml:space="preserve"> </v>
      </c>
      <c r="U73" s="100">
        <f t="shared" si="3"/>
        <v>2.6986506746626685E-3</v>
      </c>
    </row>
    <row r="74" spans="1:21" ht="12.75" x14ac:dyDescent="0.2">
      <c r="A74" s="65">
        <v>73</v>
      </c>
      <c r="B74" s="27" t="s">
        <v>279</v>
      </c>
      <c r="C74" s="58">
        <f>SUMIFS(Data!$H:$H,Data!$A:$A,Cataratorii!$B74,Data!$C:$C,Cataratorii!C$1)</f>
        <v>148</v>
      </c>
      <c r="D74" s="58">
        <f>SUMIFS(Data!$H:$H,Data!$A:$A,Cataratorii!$B74,Data!$C:$C,Cataratorii!D$1)</f>
        <v>0</v>
      </c>
      <c r="E74" s="58">
        <f>SUMIFS(Data!$H:$H,Data!$A:$A,Cataratorii!$B74,Data!$C:$C,Cataratorii!E$1)</f>
        <v>0</v>
      </c>
      <c r="F74" s="58">
        <f>SUMIFS(Data!$H:$H,Data!$A:$A,Cataratorii!$B74,Data!$C:$C,Cataratorii!F$1)</f>
        <v>0</v>
      </c>
      <c r="G74" s="58">
        <f>SUMIFS(Data!$H:$H,Data!$A:$A,Cataratorii!$B74,Data!$C:$C,Cataratorii!G$1)</f>
        <v>0</v>
      </c>
      <c r="H74" s="58">
        <f>SUMIFS(Data!$H:$H,Data!$A:$A,Cataratorii!$B74,Data!$C:$C,Cataratorii!H$1)</f>
        <v>0</v>
      </c>
      <c r="I74" s="58">
        <f>SUMIFS(Data!$H:$H,Data!$A:$A,Cataratorii!$B74,Data!$C:$C,Cataratorii!I$1)</f>
        <v>0</v>
      </c>
      <c r="J74" s="58">
        <f>SUMIFS(Data!$H:$H,Data!$A:$A,Cataratorii!$B74,Data!$C:$C,Cataratorii!J$1)</f>
        <v>0</v>
      </c>
      <c r="K74" s="58">
        <f>SUMIFS(Data!$H:$H,Data!$A:$A,Cataratorii!$B74,Data!$C:$C,Cataratorii!K$1)</f>
        <v>0</v>
      </c>
      <c r="L74" s="58">
        <f>SUMIFS(Data!$H:$H,Data!$A:$A,Cataratorii!$B74,Data!$C:$C,Cataratorii!L$1)</f>
        <v>0</v>
      </c>
      <c r="M74" s="58">
        <f>SUMIFS(Data!$H:$H,Data!$A:$A,Cataratorii!$B74,Data!$C:$C,Cataratorii!M$1)</f>
        <v>0</v>
      </c>
      <c r="N74" s="58">
        <f>SUMIFS(Data!$H:$H,Data!$A:$A,Cataratorii!$B74,Data!$C:$C,Cataratorii!N$1)</f>
        <v>0</v>
      </c>
      <c r="O74" s="58">
        <f>SUMIFS(Data!$H:$H,Data!$A:$A,Cataratorii!$B74,Data!$C:$C,Cataratorii!O$1)</f>
        <v>0</v>
      </c>
      <c r="P74" s="58">
        <f>SUMIFS(Data!$H:$H,Data!$A:$A,Cataratorii!$B74,Data!$C:$C,Cataratorii!P$1)</f>
        <v>0</v>
      </c>
      <c r="Q74" s="58">
        <f>SUMIFS(Data!$H:$H,Data!$A:$A,Cataratorii!$B74,Data!$C:$C,Cataratorii!Q$1)</f>
        <v>0</v>
      </c>
      <c r="R74" s="123">
        <f t="shared" si="2"/>
        <v>148</v>
      </c>
      <c r="S74" s="28">
        <f>SUMIFS(Data!D:D,Data!A:A,Cataratorii!B74)</f>
        <v>42.31</v>
      </c>
      <c r="T74" s="1" t="str">
        <f>IF(VLOOKUP(B74,Participanti!A:D,4,0)=0," ","New")</f>
        <v xml:space="preserve"> </v>
      </c>
      <c r="U74" s="100">
        <f t="shared" si="3"/>
        <v>3.4979910186717085E-3</v>
      </c>
    </row>
    <row r="75" spans="1:21" ht="12.75" x14ac:dyDescent="0.2">
      <c r="A75" s="65">
        <v>74</v>
      </c>
      <c r="B75" s="27" t="s">
        <v>12</v>
      </c>
      <c r="C75" s="58">
        <f>SUMIFS(Data!$H:$H,Data!$A:$A,Cataratorii!$B75,Data!$C:$C,Cataratorii!C$1)</f>
        <v>21</v>
      </c>
      <c r="D75" s="58">
        <f>SUMIFS(Data!$H:$H,Data!$A:$A,Cataratorii!$B75,Data!$C:$C,Cataratorii!D$1)</f>
        <v>23</v>
      </c>
      <c r="E75" s="58">
        <f>SUMIFS(Data!$H:$H,Data!$A:$A,Cataratorii!$B75,Data!$C:$C,Cataratorii!E$1)</f>
        <v>67</v>
      </c>
      <c r="F75" s="58">
        <f>SUMIFS(Data!$H:$H,Data!$A:$A,Cataratorii!$B75,Data!$C:$C,Cataratorii!F$1)</f>
        <v>0</v>
      </c>
      <c r="G75" s="58">
        <f>SUMIFS(Data!$H:$H,Data!$A:$A,Cataratorii!$B75,Data!$C:$C,Cataratorii!G$1)</f>
        <v>0</v>
      </c>
      <c r="H75" s="58">
        <f>SUMIFS(Data!$H:$H,Data!$A:$A,Cataratorii!$B75,Data!$C:$C,Cataratorii!H$1)</f>
        <v>0</v>
      </c>
      <c r="I75" s="58">
        <f>SUMIFS(Data!$H:$H,Data!$A:$A,Cataratorii!$B75,Data!$C:$C,Cataratorii!I$1)</f>
        <v>0</v>
      </c>
      <c r="J75" s="58">
        <f>SUMIFS(Data!$H:$H,Data!$A:$A,Cataratorii!$B75,Data!$C:$C,Cataratorii!J$1)</f>
        <v>0</v>
      </c>
      <c r="K75" s="58">
        <f>SUMIFS(Data!$H:$H,Data!$A:$A,Cataratorii!$B75,Data!$C:$C,Cataratorii!K$1)</f>
        <v>0</v>
      </c>
      <c r="L75" s="58">
        <f>SUMIFS(Data!$H:$H,Data!$A:$A,Cataratorii!$B75,Data!$C:$C,Cataratorii!L$1)</f>
        <v>0</v>
      </c>
      <c r="M75" s="58">
        <f>SUMIFS(Data!$H:$H,Data!$A:$A,Cataratorii!$B75,Data!$C:$C,Cataratorii!M$1)</f>
        <v>0</v>
      </c>
      <c r="N75" s="58">
        <f>SUMIFS(Data!$H:$H,Data!$A:$A,Cataratorii!$B75,Data!$C:$C,Cataratorii!N$1)</f>
        <v>0</v>
      </c>
      <c r="O75" s="58">
        <f>SUMIFS(Data!$H:$H,Data!$A:$A,Cataratorii!$B75,Data!$C:$C,Cataratorii!O$1)</f>
        <v>0</v>
      </c>
      <c r="P75" s="58">
        <f>SUMIFS(Data!$H:$H,Data!$A:$A,Cataratorii!$B75,Data!$C:$C,Cataratorii!P$1)</f>
        <v>0</v>
      </c>
      <c r="Q75" s="58">
        <f>SUMIFS(Data!$H:$H,Data!$A:$A,Cataratorii!$B75,Data!$C:$C,Cataratorii!Q$1)</f>
        <v>0</v>
      </c>
      <c r="R75" s="123">
        <f t="shared" si="2"/>
        <v>111</v>
      </c>
      <c r="S75" s="28">
        <f>SUMIFS(Data!D:D,Data!A:A,Cataratorii!B75)</f>
        <v>38.619999999999997</v>
      </c>
      <c r="T75" s="1" t="str">
        <f>IF(VLOOKUP(B75,Participanti!A:D,4,0)=0," ","New")</f>
        <v xml:space="preserve"> </v>
      </c>
      <c r="U75" s="100">
        <f t="shared" si="3"/>
        <v>2.8741584671154847E-3</v>
      </c>
    </row>
    <row r="76" spans="1:21" ht="12.75" x14ac:dyDescent="0.2">
      <c r="A76" s="65">
        <v>75</v>
      </c>
      <c r="B76" s="27" t="s">
        <v>285</v>
      </c>
      <c r="C76" s="58">
        <f>SUMIFS(Data!$H:$H,Data!$A:$A,Cataratorii!$B76,Data!$C:$C,Cataratorii!C$1)</f>
        <v>0</v>
      </c>
      <c r="D76" s="58">
        <f>SUMIFS(Data!$H:$H,Data!$A:$A,Cataratorii!$B76,Data!$C:$C,Cataratorii!D$1)</f>
        <v>9</v>
      </c>
      <c r="E76" s="58">
        <f>SUMIFS(Data!$H:$H,Data!$A:$A,Cataratorii!$B76,Data!$C:$C,Cataratorii!E$1)</f>
        <v>87</v>
      </c>
      <c r="F76" s="58">
        <f>SUMIFS(Data!$H:$H,Data!$A:$A,Cataratorii!$B76,Data!$C:$C,Cataratorii!F$1)</f>
        <v>0</v>
      </c>
      <c r="G76" s="58">
        <f>SUMIFS(Data!$H:$H,Data!$A:$A,Cataratorii!$B76,Data!$C:$C,Cataratorii!G$1)</f>
        <v>0</v>
      </c>
      <c r="H76" s="58">
        <f>SUMIFS(Data!$H:$H,Data!$A:$A,Cataratorii!$B76,Data!$C:$C,Cataratorii!H$1)</f>
        <v>0</v>
      </c>
      <c r="I76" s="58">
        <f>SUMIFS(Data!$H:$H,Data!$A:$A,Cataratorii!$B76,Data!$C:$C,Cataratorii!I$1)</f>
        <v>0</v>
      </c>
      <c r="J76" s="58">
        <f>SUMIFS(Data!$H:$H,Data!$A:$A,Cataratorii!$B76,Data!$C:$C,Cataratorii!J$1)</f>
        <v>0</v>
      </c>
      <c r="K76" s="58">
        <f>SUMIFS(Data!$H:$H,Data!$A:$A,Cataratorii!$B76,Data!$C:$C,Cataratorii!K$1)</f>
        <v>0</v>
      </c>
      <c r="L76" s="58">
        <f>SUMIFS(Data!$H:$H,Data!$A:$A,Cataratorii!$B76,Data!$C:$C,Cataratorii!L$1)</f>
        <v>0</v>
      </c>
      <c r="M76" s="58">
        <f>SUMIFS(Data!$H:$H,Data!$A:$A,Cataratorii!$B76,Data!$C:$C,Cataratorii!M$1)</f>
        <v>0</v>
      </c>
      <c r="N76" s="58">
        <f>SUMIFS(Data!$H:$H,Data!$A:$A,Cataratorii!$B76,Data!$C:$C,Cataratorii!N$1)</f>
        <v>0</v>
      </c>
      <c r="O76" s="58">
        <f>SUMIFS(Data!$H:$H,Data!$A:$A,Cataratorii!$B76,Data!$C:$C,Cataratorii!O$1)</f>
        <v>0</v>
      </c>
      <c r="P76" s="58">
        <f>SUMIFS(Data!$H:$H,Data!$A:$A,Cataratorii!$B76,Data!$C:$C,Cataratorii!P$1)</f>
        <v>0</v>
      </c>
      <c r="Q76" s="58">
        <f>SUMIFS(Data!$H:$H,Data!$A:$A,Cataratorii!$B76,Data!$C:$C,Cataratorii!Q$1)</f>
        <v>0</v>
      </c>
      <c r="R76" s="123">
        <f t="shared" si="2"/>
        <v>96</v>
      </c>
      <c r="S76" s="28">
        <f>SUMIFS(Data!D:D,Data!A:A,Cataratorii!B76)</f>
        <v>7.55</v>
      </c>
      <c r="T76" s="1" t="str">
        <f>IF(VLOOKUP(B76,Participanti!A:D,4,0)=0," ","New")</f>
        <v xml:space="preserve"> </v>
      </c>
      <c r="U76" s="100">
        <f t="shared" si="3"/>
        <v>1.2715231788079472E-2</v>
      </c>
    </row>
    <row r="77" spans="1:21" ht="12.75" x14ac:dyDescent="0.2">
      <c r="A77" s="65">
        <v>76</v>
      </c>
      <c r="B77" s="27" t="s">
        <v>165</v>
      </c>
      <c r="C77" s="58">
        <f>SUMIFS(Data!$H:$H,Data!$A:$A,Cataratorii!$B77,Data!$C:$C,Cataratorii!C$1)</f>
        <v>76</v>
      </c>
      <c r="D77" s="58">
        <f>SUMIFS(Data!$H:$H,Data!$A:$A,Cataratorii!$B77,Data!$C:$C,Cataratorii!D$1)</f>
        <v>0</v>
      </c>
      <c r="E77" s="58">
        <f>SUMIFS(Data!$H:$H,Data!$A:$A,Cataratorii!$B77,Data!$C:$C,Cataratorii!E$1)</f>
        <v>0</v>
      </c>
      <c r="F77" s="58">
        <f>SUMIFS(Data!$H:$H,Data!$A:$A,Cataratorii!$B77,Data!$C:$C,Cataratorii!F$1)</f>
        <v>0</v>
      </c>
      <c r="G77" s="58">
        <f>SUMIFS(Data!$H:$H,Data!$A:$A,Cataratorii!$B77,Data!$C:$C,Cataratorii!G$1)</f>
        <v>0</v>
      </c>
      <c r="H77" s="58">
        <f>SUMIFS(Data!$H:$H,Data!$A:$A,Cataratorii!$B77,Data!$C:$C,Cataratorii!H$1)</f>
        <v>0</v>
      </c>
      <c r="I77" s="58">
        <f>SUMIFS(Data!$H:$H,Data!$A:$A,Cataratorii!$B77,Data!$C:$C,Cataratorii!I$1)</f>
        <v>0</v>
      </c>
      <c r="J77" s="58">
        <f>SUMIFS(Data!$H:$H,Data!$A:$A,Cataratorii!$B77,Data!$C:$C,Cataratorii!J$1)</f>
        <v>0</v>
      </c>
      <c r="K77" s="58">
        <f>SUMIFS(Data!$H:$H,Data!$A:$A,Cataratorii!$B77,Data!$C:$C,Cataratorii!K$1)</f>
        <v>0</v>
      </c>
      <c r="L77" s="58">
        <f>SUMIFS(Data!$H:$H,Data!$A:$A,Cataratorii!$B77,Data!$C:$C,Cataratorii!L$1)</f>
        <v>0</v>
      </c>
      <c r="M77" s="58">
        <f>SUMIFS(Data!$H:$H,Data!$A:$A,Cataratorii!$B77,Data!$C:$C,Cataratorii!M$1)</f>
        <v>0</v>
      </c>
      <c r="N77" s="58">
        <f>SUMIFS(Data!$H:$H,Data!$A:$A,Cataratorii!$B77,Data!$C:$C,Cataratorii!N$1)</f>
        <v>0</v>
      </c>
      <c r="O77" s="58">
        <f>SUMIFS(Data!$H:$H,Data!$A:$A,Cataratorii!$B77,Data!$C:$C,Cataratorii!O$1)</f>
        <v>0</v>
      </c>
      <c r="P77" s="58">
        <f>SUMIFS(Data!$H:$H,Data!$A:$A,Cataratorii!$B77,Data!$C:$C,Cataratorii!P$1)</f>
        <v>0</v>
      </c>
      <c r="Q77" s="58">
        <f>SUMIFS(Data!$H:$H,Data!$A:$A,Cataratorii!$B77,Data!$C:$C,Cataratorii!Q$1)</f>
        <v>0</v>
      </c>
      <c r="R77" s="123">
        <f t="shared" si="2"/>
        <v>76</v>
      </c>
      <c r="S77" s="28">
        <f>SUMIFS(Data!D:D,Data!A:A,Cataratorii!B77)</f>
        <v>53.46</v>
      </c>
      <c r="T77" s="1" t="str">
        <f>IF(VLOOKUP(B77,Participanti!A:D,4,0)=0," ","New")</f>
        <v xml:space="preserve"> </v>
      </c>
      <c r="U77" s="100">
        <f t="shared" si="3"/>
        <v>1.4216236438458661E-3</v>
      </c>
    </row>
    <row r="78" spans="1:21" ht="12.75" x14ac:dyDescent="0.2">
      <c r="A78" s="65">
        <v>77</v>
      </c>
      <c r="B78" s="27" t="s">
        <v>429</v>
      </c>
      <c r="C78" s="58">
        <f>SUMIFS(Data!$H:$H,Data!$A:$A,Cataratorii!$B78,Data!$C:$C,Cataratorii!C$1)</f>
        <v>7</v>
      </c>
      <c r="D78" s="58">
        <f>SUMIFS(Data!$H:$H,Data!$A:$A,Cataratorii!$B78,Data!$C:$C,Cataratorii!D$1)</f>
        <v>33</v>
      </c>
      <c r="E78" s="58">
        <f>SUMIFS(Data!$H:$H,Data!$A:$A,Cataratorii!$B78,Data!$C:$C,Cataratorii!E$1)</f>
        <v>0</v>
      </c>
      <c r="F78" s="58">
        <f>SUMIFS(Data!$H:$H,Data!$A:$A,Cataratorii!$B78,Data!$C:$C,Cataratorii!F$1)</f>
        <v>14</v>
      </c>
      <c r="G78" s="58">
        <f>SUMIFS(Data!$H:$H,Data!$A:$A,Cataratorii!$B78,Data!$C:$C,Cataratorii!G$1)</f>
        <v>0</v>
      </c>
      <c r="H78" s="58">
        <f>SUMIFS(Data!$H:$H,Data!$A:$A,Cataratorii!$B78,Data!$C:$C,Cataratorii!H$1)</f>
        <v>0</v>
      </c>
      <c r="I78" s="58">
        <f>SUMIFS(Data!$H:$H,Data!$A:$A,Cataratorii!$B78,Data!$C:$C,Cataratorii!I$1)</f>
        <v>0</v>
      </c>
      <c r="J78" s="58">
        <f>SUMIFS(Data!$H:$H,Data!$A:$A,Cataratorii!$B78,Data!$C:$C,Cataratorii!J$1)</f>
        <v>0</v>
      </c>
      <c r="K78" s="58">
        <f>SUMIFS(Data!$H:$H,Data!$A:$A,Cataratorii!$B78,Data!$C:$C,Cataratorii!K$1)</f>
        <v>0</v>
      </c>
      <c r="L78" s="58">
        <f>SUMIFS(Data!$H:$H,Data!$A:$A,Cataratorii!$B78,Data!$C:$C,Cataratorii!L$1)</f>
        <v>0</v>
      </c>
      <c r="M78" s="58">
        <f>SUMIFS(Data!$H:$H,Data!$A:$A,Cataratorii!$B78,Data!$C:$C,Cataratorii!M$1)</f>
        <v>0</v>
      </c>
      <c r="N78" s="58">
        <f>SUMIFS(Data!$H:$H,Data!$A:$A,Cataratorii!$B78,Data!$C:$C,Cataratorii!N$1)</f>
        <v>0</v>
      </c>
      <c r="O78" s="58">
        <f>SUMIFS(Data!$H:$H,Data!$A:$A,Cataratorii!$B78,Data!$C:$C,Cataratorii!O$1)</f>
        <v>0</v>
      </c>
      <c r="P78" s="58">
        <f>SUMIFS(Data!$H:$H,Data!$A:$A,Cataratorii!$B78,Data!$C:$C,Cataratorii!P$1)</f>
        <v>0</v>
      </c>
      <c r="Q78" s="58">
        <f>SUMIFS(Data!$H:$H,Data!$A:$A,Cataratorii!$B78,Data!$C:$C,Cataratorii!Q$1)</f>
        <v>0</v>
      </c>
      <c r="R78" s="123">
        <f t="shared" si="2"/>
        <v>54</v>
      </c>
      <c r="S78" s="28">
        <f>SUMIFS(Data!D:D,Data!A:A,Cataratorii!B78)</f>
        <v>30.28</v>
      </c>
      <c r="T78" s="1" t="str">
        <f>IF(VLOOKUP(B78,Participanti!A:D,4,0)=0," ","New")</f>
        <v xml:space="preserve"> </v>
      </c>
      <c r="U78" s="100">
        <f t="shared" si="3"/>
        <v>1.7833553500660501E-3</v>
      </c>
    </row>
    <row r="79" spans="1:21" ht="12.75" x14ac:dyDescent="0.2">
      <c r="A79" s="65">
        <v>78</v>
      </c>
      <c r="B79" s="27" t="s">
        <v>516</v>
      </c>
      <c r="C79" s="58">
        <f>SUMIFS(Data!$H:$H,Data!$A:$A,Cataratorii!$B79,Data!$C:$C,Cataratorii!C$1)</f>
        <v>35</v>
      </c>
      <c r="D79" s="58">
        <f>SUMIFS(Data!$H:$H,Data!$A:$A,Cataratorii!$B79,Data!$C:$C,Cataratorii!D$1)</f>
        <v>0</v>
      </c>
      <c r="E79" s="58">
        <f>SUMIFS(Data!$H:$H,Data!$A:$A,Cataratorii!$B79,Data!$C:$C,Cataratorii!E$1)</f>
        <v>0</v>
      </c>
      <c r="F79" s="58">
        <f>SUMIFS(Data!$H:$H,Data!$A:$A,Cataratorii!$B79,Data!$C:$C,Cataratorii!F$1)</f>
        <v>0</v>
      </c>
      <c r="G79" s="58">
        <f>SUMIFS(Data!$H:$H,Data!$A:$A,Cataratorii!$B79,Data!$C:$C,Cataratorii!G$1)</f>
        <v>0</v>
      </c>
      <c r="H79" s="58">
        <f>SUMIFS(Data!$H:$H,Data!$A:$A,Cataratorii!$B79,Data!$C:$C,Cataratorii!H$1)</f>
        <v>0</v>
      </c>
      <c r="I79" s="58">
        <f>SUMIFS(Data!$H:$H,Data!$A:$A,Cataratorii!$B79,Data!$C:$C,Cataratorii!I$1)</f>
        <v>0</v>
      </c>
      <c r="J79" s="58">
        <f>SUMIFS(Data!$H:$H,Data!$A:$A,Cataratorii!$B79,Data!$C:$C,Cataratorii!J$1)</f>
        <v>0</v>
      </c>
      <c r="K79" s="58">
        <f>SUMIFS(Data!$H:$H,Data!$A:$A,Cataratorii!$B79,Data!$C:$C,Cataratorii!K$1)</f>
        <v>0</v>
      </c>
      <c r="L79" s="58">
        <f>SUMIFS(Data!$H:$H,Data!$A:$A,Cataratorii!$B79,Data!$C:$C,Cataratorii!L$1)</f>
        <v>0</v>
      </c>
      <c r="M79" s="58">
        <f>SUMIFS(Data!$H:$H,Data!$A:$A,Cataratorii!$B79,Data!$C:$C,Cataratorii!M$1)</f>
        <v>0</v>
      </c>
      <c r="N79" s="58">
        <f>SUMIFS(Data!$H:$H,Data!$A:$A,Cataratorii!$B79,Data!$C:$C,Cataratorii!N$1)</f>
        <v>0</v>
      </c>
      <c r="O79" s="58">
        <f>SUMIFS(Data!$H:$H,Data!$A:$A,Cataratorii!$B79,Data!$C:$C,Cataratorii!O$1)</f>
        <v>0</v>
      </c>
      <c r="P79" s="58">
        <f>SUMIFS(Data!$H:$H,Data!$A:$A,Cataratorii!$B79,Data!$C:$C,Cataratorii!P$1)</f>
        <v>0</v>
      </c>
      <c r="Q79" s="58">
        <f>SUMIFS(Data!$H:$H,Data!$A:$A,Cataratorii!$B79,Data!$C:$C,Cataratorii!Q$1)</f>
        <v>0</v>
      </c>
      <c r="R79" s="123">
        <f t="shared" si="2"/>
        <v>35</v>
      </c>
      <c r="S79" s="28">
        <f>SUMIFS(Data!D:D,Data!A:A,Cataratorii!B79)</f>
        <v>14.68</v>
      </c>
      <c r="T79" s="1" t="str">
        <f>IF(VLOOKUP(B79,Participanti!A:D,4,0)=0," ","New")</f>
        <v>New</v>
      </c>
      <c r="U79" s="100">
        <f t="shared" si="3"/>
        <v>2.3841961852861036E-3</v>
      </c>
    </row>
    <row r="80" spans="1:21" ht="12.75" x14ac:dyDescent="0.2">
      <c r="A80" s="65">
        <v>79</v>
      </c>
      <c r="B80" s="27" t="s">
        <v>200</v>
      </c>
      <c r="C80" s="58">
        <f>SUMIFS(Data!$H:$H,Data!$A:$A,Cataratorii!$B80,Data!$C:$C,Cataratorii!C$1)</f>
        <v>15</v>
      </c>
      <c r="D80" s="58">
        <f>SUMIFS(Data!$H:$H,Data!$A:$A,Cataratorii!$B80,Data!$C:$C,Cataratorii!D$1)</f>
        <v>10</v>
      </c>
      <c r="E80" s="58">
        <f>SUMIFS(Data!$H:$H,Data!$A:$A,Cataratorii!$B80,Data!$C:$C,Cataratorii!E$1)</f>
        <v>0</v>
      </c>
      <c r="F80" s="58">
        <f>SUMIFS(Data!$H:$H,Data!$A:$A,Cataratorii!$B80,Data!$C:$C,Cataratorii!F$1)</f>
        <v>0</v>
      </c>
      <c r="G80" s="58">
        <f>SUMIFS(Data!$H:$H,Data!$A:$A,Cataratorii!$B80,Data!$C:$C,Cataratorii!G$1)</f>
        <v>0</v>
      </c>
      <c r="H80" s="58">
        <f>SUMIFS(Data!$H:$H,Data!$A:$A,Cataratorii!$B80,Data!$C:$C,Cataratorii!H$1)</f>
        <v>0</v>
      </c>
      <c r="I80" s="58">
        <f>SUMIFS(Data!$H:$H,Data!$A:$A,Cataratorii!$B80,Data!$C:$C,Cataratorii!I$1)</f>
        <v>0</v>
      </c>
      <c r="J80" s="58">
        <f>SUMIFS(Data!$H:$H,Data!$A:$A,Cataratorii!$B80,Data!$C:$C,Cataratorii!J$1)</f>
        <v>0</v>
      </c>
      <c r="K80" s="58">
        <f>SUMIFS(Data!$H:$H,Data!$A:$A,Cataratorii!$B80,Data!$C:$C,Cataratorii!K$1)</f>
        <v>0</v>
      </c>
      <c r="L80" s="58">
        <f>SUMIFS(Data!$H:$H,Data!$A:$A,Cataratorii!$B80,Data!$C:$C,Cataratorii!L$1)</f>
        <v>0</v>
      </c>
      <c r="M80" s="58">
        <f>SUMIFS(Data!$H:$H,Data!$A:$A,Cataratorii!$B80,Data!$C:$C,Cataratorii!M$1)</f>
        <v>0</v>
      </c>
      <c r="N80" s="58">
        <f>SUMIFS(Data!$H:$H,Data!$A:$A,Cataratorii!$B80,Data!$C:$C,Cataratorii!N$1)</f>
        <v>0</v>
      </c>
      <c r="O80" s="58">
        <f>SUMIFS(Data!$H:$H,Data!$A:$A,Cataratorii!$B80,Data!$C:$C,Cataratorii!O$1)</f>
        <v>0</v>
      </c>
      <c r="P80" s="58">
        <f>SUMIFS(Data!$H:$H,Data!$A:$A,Cataratorii!$B80,Data!$C:$C,Cataratorii!P$1)</f>
        <v>0</v>
      </c>
      <c r="Q80" s="58">
        <f>SUMIFS(Data!$H:$H,Data!$A:$A,Cataratorii!$B80,Data!$C:$C,Cataratorii!Q$1)</f>
        <v>0</v>
      </c>
      <c r="R80" s="123">
        <f t="shared" si="2"/>
        <v>25</v>
      </c>
      <c r="S80" s="28">
        <f>SUMIFS(Data!D:D,Data!A:A,Cataratorii!B80)</f>
        <v>19.5</v>
      </c>
      <c r="T80" s="1" t="str">
        <f>IF(VLOOKUP(B80,Participanti!A:D,4,0)=0," ","New")</f>
        <v xml:space="preserve"> </v>
      </c>
      <c r="U80" s="100">
        <f t="shared" si="3"/>
        <v>1.2820512820512823E-3</v>
      </c>
    </row>
    <row r="81" spans="1:21" ht="12.75" x14ac:dyDescent="0.2">
      <c r="A81" s="65">
        <v>80</v>
      </c>
      <c r="B81" s="27" t="s">
        <v>566</v>
      </c>
      <c r="C81" s="58">
        <f>SUMIFS(Data!$H:$H,Data!$A:$A,Cataratorii!$B81,Data!$C:$C,Cataratorii!C$1)</f>
        <v>0</v>
      </c>
      <c r="D81" s="58">
        <f>SUMIFS(Data!$H:$H,Data!$A:$A,Cataratorii!$B81,Data!$C:$C,Cataratorii!D$1)</f>
        <v>0</v>
      </c>
      <c r="E81" s="58">
        <f>SUMIFS(Data!$H:$H,Data!$A:$A,Cataratorii!$B81,Data!$C:$C,Cataratorii!E$1)</f>
        <v>0</v>
      </c>
      <c r="F81" s="58">
        <f>SUMIFS(Data!$H:$H,Data!$A:$A,Cataratorii!$B81,Data!$C:$C,Cataratorii!F$1)</f>
        <v>0</v>
      </c>
      <c r="G81" s="58">
        <f>SUMIFS(Data!$H:$H,Data!$A:$A,Cataratorii!$B81,Data!$C:$C,Cataratorii!G$1)</f>
        <v>0</v>
      </c>
      <c r="H81" s="58">
        <f>SUMIFS(Data!$H:$H,Data!$A:$A,Cataratorii!$B81,Data!$C:$C,Cataratorii!H$1)</f>
        <v>22</v>
      </c>
      <c r="I81" s="58">
        <f>SUMIFS(Data!$H:$H,Data!$A:$A,Cataratorii!$B81,Data!$C:$C,Cataratorii!I$1)</f>
        <v>0</v>
      </c>
      <c r="J81" s="58">
        <f>SUMIFS(Data!$H:$H,Data!$A:$A,Cataratorii!$B81,Data!$C:$C,Cataratorii!J$1)</f>
        <v>0</v>
      </c>
      <c r="K81" s="58">
        <f>SUMIFS(Data!$H:$H,Data!$A:$A,Cataratorii!$B81,Data!$C:$C,Cataratorii!K$1)</f>
        <v>0</v>
      </c>
      <c r="L81" s="58">
        <f>SUMIFS(Data!$H:$H,Data!$A:$A,Cataratorii!$B81,Data!$C:$C,Cataratorii!L$1)</f>
        <v>0</v>
      </c>
      <c r="M81" s="58">
        <f>SUMIFS(Data!$H:$H,Data!$A:$A,Cataratorii!$B81,Data!$C:$C,Cataratorii!M$1)</f>
        <v>0</v>
      </c>
      <c r="N81" s="58">
        <f>SUMIFS(Data!$H:$H,Data!$A:$A,Cataratorii!$B81,Data!$C:$C,Cataratorii!N$1)</f>
        <v>0</v>
      </c>
      <c r="O81" s="58">
        <f>SUMIFS(Data!$H:$H,Data!$A:$A,Cataratorii!$B81,Data!$C:$C,Cataratorii!O$1)</f>
        <v>0</v>
      </c>
      <c r="P81" s="58">
        <f>SUMIFS(Data!$H:$H,Data!$A:$A,Cataratorii!$B81,Data!$C:$C,Cataratorii!P$1)</f>
        <v>0</v>
      </c>
      <c r="Q81" s="58">
        <f>SUMIFS(Data!$H:$H,Data!$A:$A,Cataratorii!$B81,Data!$C:$C,Cataratorii!Q$1)</f>
        <v>0</v>
      </c>
      <c r="R81" s="123">
        <f t="shared" si="2"/>
        <v>22</v>
      </c>
      <c r="S81" s="28">
        <f>SUMIFS(Data!D:D,Data!A:A,Cataratorii!B81)</f>
        <v>10.01</v>
      </c>
      <c r="T81" s="1" t="str">
        <f>IF(VLOOKUP(B81,Participanti!A:D,4,0)=0," ","New")</f>
        <v>New</v>
      </c>
      <c r="U81" s="100">
        <f t="shared" si="3"/>
        <v>2.1978021978021978E-3</v>
      </c>
    </row>
    <row r="82" spans="1:21" ht="12.75" x14ac:dyDescent="0.2">
      <c r="A82" s="65">
        <v>81</v>
      </c>
      <c r="B82" s="27" t="s">
        <v>521</v>
      </c>
      <c r="C82" s="58">
        <f>SUMIFS(Data!$H:$H,Data!$A:$A,Cataratorii!$B82,Data!$C:$C,Cataratorii!C$1)</f>
        <v>0</v>
      </c>
      <c r="D82" s="58">
        <f>SUMIFS(Data!$H:$H,Data!$A:$A,Cataratorii!$B82,Data!$C:$C,Cataratorii!D$1)</f>
        <v>20</v>
      </c>
      <c r="E82" s="58">
        <f>SUMIFS(Data!$H:$H,Data!$A:$A,Cataratorii!$B82,Data!$C:$C,Cataratorii!E$1)</f>
        <v>0</v>
      </c>
      <c r="F82" s="58">
        <f>SUMIFS(Data!$H:$H,Data!$A:$A,Cataratorii!$B82,Data!$C:$C,Cataratorii!F$1)</f>
        <v>2</v>
      </c>
      <c r="G82" s="58">
        <f>SUMIFS(Data!$H:$H,Data!$A:$A,Cataratorii!$B82,Data!$C:$C,Cataratorii!G$1)</f>
        <v>0</v>
      </c>
      <c r="H82" s="58">
        <f>SUMIFS(Data!$H:$H,Data!$A:$A,Cataratorii!$B82,Data!$C:$C,Cataratorii!H$1)</f>
        <v>0</v>
      </c>
      <c r="I82" s="58">
        <f>SUMIFS(Data!$H:$H,Data!$A:$A,Cataratorii!$B82,Data!$C:$C,Cataratorii!I$1)</f>
        <v>0</v>
      </c>
      <c r="J82" s="58">
        <f>SUMIFS(Data!$H:$H,Data!$A:$A,Cataratorii!$B82,Data!$C:$C,Cataratorii!J$1)</f>
        <v>0</v>
      </c>
      <c r="K82" s="58">
        <f>SUMIFS(Data!$H:$H,Data!$A:$A,Cataratorii!$B82,Data!$C:$C,Cataratorii!K$1)</f>
        <v>0</v>
      </c>
      <c r="L82" s="58">
        <f>SUMIFS(Data!$H:$H,Data!$A:$A,Cataratorii!$B82,Data!$C:$C,Cataratorii!L$1)</f>
        <v>0</v>
      </c>
      <c r="M82" s="58">
        <f>SUMIFS(Data!$H:$H,Data!$A:$A,Cataratorii!$B82,Data!$C:$C,Cataratorii!M$1)</f>
        <v>0</v>
      </c>
      <c r="N82" s="58">
        <f>SUMIFS(Data!$H:$H,Data!$A:$A,Cataratorii!$B82,Data!$C:$C,Cataratorii!N$1)</f>
        <v>0</v>
      </c>
      <c r="O82" s="58">
        <f>SUMIFS(Data!$H:$H,Data!$A:$A,Cataratorii!$B82,Data!$C:$C,Cataratorii!O$1)</f>
        <v>0</v>
      </c>
      <c r="P82" s="58">
        <f>SUMIFS(Data!$H:$H,Data!$A:$A,Cataratorii!$B82,Data!$C:$C,Cataratorii!P$1)</f>
        <v>0</v>
      </c>
      <c r="Q82" s="58">
        <f>SUMIFS(Data!$H:$H,Data!$A:$A,Cataratorii!$B82,Data!$C:$C,Cataratorii!Q$1)</f>
        <v>0</v>
      </c>
      <c r="R82" s="123">
        <f t="shared" si="2"/>
        <v>22</v>
      </c>
      <c r="S82" s="28">
        <f>SUMIFS(Data!D:D,Data!A:A,Cataratorii!B82)</f>
        <v>15.879999999999999</v>
      </c>
      <c r="T82" s="1" t="str">
        <f>IF(VLOOKUP(B82,Participanti!A:D,4,0)=0," ","New")</f>
        <v>New</v>
      </c>
      <c r="U82" s="100">
        <f t="shared" si="3"/>
        <v>1.3853904282115871E-3</v>
      </c>
    </row>
    <row r="83" spans="1:21" ht="12.75" x14ac:dyDescent="0.2">
      <c r="A83" s="65">
        <v>82</v>
      </c>
      <c r="B83" s="27" t="s">
        <v>537</v>
      </c>
      <c r="C83" s="58">
        <f>SUMIFS(Data!$H:$H,Data!$A:$A,Cataratorii!$B83,Data!$C:$C,Cataratorii!C$1)</f>
        <v>0</v>
      </c>
      <c r="D83" s="58">
        <f>SUMIFS(Data!$H:$H,Data!$A:$A,Cataratorii!$B83,Data!$C:$C,Cataratorii!D$1)</f>
        <v>8</v>
      </c>
      <c r="E83" s="58">
        <f>SUMIFS(Data!$H:$H,Data!$A:$A,Cataratorii!$B83,Data!$C:$C,Cataratorii!E$1)</f>
        <v>0</v>
      </c>
      <c r="F83" s="58">
        <f>SUMIFS(Data!$H:$H,Data!$A:$A,Cataratorii!$B83,Data!$C:$C,Cataratorii!F$1)</f>
        <v>0</v>
      </c>
      <c r="G83" s="58">
        <f>SUMIFS(Data!$H:$H,Data!$A:$A,Cataratorii!$B83,Data!$C:$C,Cataratorii!G$1)</f>
        <v>0</v>
      </c>
      <c r="H83" s="58">
        <f>SUMIFS(Data!$H:$H,Data!$A:$A,Cataratorii!$B83,Data!$C:$C,Cataratorii!H$1)</f>
        <v>0</v>
      </c>
      <c r="I83" s="58">
        <f>SUMIFS(Data!$H:$H,Data!$A:$A,Cataratorii!$B83,Data!$C:$C,Cataratorii!I$1)</f>
        <v>0</v>
      </c>
      <c r="J83" s="58">
        <f>SUMIFS(Data!$H:$H,Data!$A:$A,Cataratorii!$B83,Data!$C:$C,Cataratorii!J$1)</f>
        <v>0</v>
      </c>
      <c r="K83" s="58">
        <f>SUMIFS(Data!$H:$H,Data!$A:$A,Cataratorii!$B83,Data!$C:$C,Cataratorii!K$1)</f>
        <v>0</v>
      </c>
      <c r="L83" s="58">
        <f>SUMIFS(Data!$H:$H,Data!$A:$A,Cataratorii!$B83,Data!$C:$C,Cataratorii!L$1)</f>
        <v>0</v>
      </c>
      <c r="M83" s="58">
        <f>SUMIFS(Data!$H:$H,Data!$A:$A,Cataratorii!$B83,Data!$C:$C,Cataratorii!M$1)</f>
        <v>0</v>
      </c>
      <c r="N83" s="58">
        <f>SUMIFS(Data!$H:$H,Data!$A:$A,Cataratorii!$B83,Data!$C:$C,Cataratorii!N$1)</f>
        <v>0</v>
      </c>
      <c r="O83" s="58">
        <f>SUMIFS(Data!$H:$H,Data!$A:$A,Cataratorii!$B83,Data!$C:$C,Cataratorii!O$1)</f>
        <v>0</v>
      </c>
      <c r="P83" s="58">
        <f>SUMIFS(Data!$H:$H,Data!$A:$A,Cataratorii!$B83,Data!$C:$C,Cataratorii!P$1)</f>
        <v>0</v>
      </c>
      <c r="Q83" s="58">
        <f>SUMIFS(Data!$H:$H,Data!$A:$A,Cataratorii!$B83,Data!$C:$C,Cataratorii!Q$1)</f>
        <v>0</v>
      </c>
      <c r="R83" s="123">
        <f t="shared" si="2"/>
        <v>8</v>
      </c>
      <c r="S83" s="28">
        <f>SUMIFS(Data!D:D,Data!A:A,Cataratorii!B83)</f>
        <v>10.1</v>
      </c>
      <c r="T83" s="1" t="str">
        <f>IF(VLOOKUP(B83,Participanti!A:D,4,0)=0," ","New")</f>
        <v>New</v>
      </c>
      <c r="U83" s="100">
        <f t="shared" si="3"/>
        <v>7.9207920792079213E-4</v>
      </c>
    </row>
    <row r="84" spans="1:21" ht="12.75" x14ac:dyDescent="0.2">
      <c r="A84" s="65">
        <v>83</v>
      </c>
      <c r="B84" s="27"/>
      <c r="C84" s="58">
        <f>SUMIFS(Data!$H:$H,Data!$A:$A,Cataratorii!$B84,Data!$C:$C,Cataratorii!C$1)</f>
        <v>0</v>
      </c>
      <c r="D84" s="58">
        <f>SUMIFS(Data!$H:$H,Data!$A:$A,Cataratorii!$B84,Data!$C:$C,Cataratorii!D$1)</f>
        <v>0</v>
      </c>
      <c r="E84" s="58">
        <f>SUMIFS(Data!$H:$H,Data!$A:$A,Cataratorii!$B84,Data!$C:$C,Cataratorii!E$1)</f>
        <v>0</v>
      </c>
      <c r="F84" s="58">
        <f>SUMIFS(Data!$H:$H,Data!$A:$A,Cataratorii!$B84,Data!$C:$C,Cataratorii!F$1)</f>
        <v>0</v>
      </c>
      <c r="G84" s="58">
        <f>SUMIFS(Data!$H:$H,Data!$A:$A,Cataratorii!$B84,Data!$C:$C,Cataratorii!G$1)</f>
        <v>0</v>
      </c>
      <c r="H84" s="58">
        <f>SUMIFS(Data!$H:$H,Data!$A:$A,Cataratorii!$B84,Data!$C:$C,Cataratorii!H$1)</f>
        <v>0</v>
      </c>
      <c r="I84" s="58">
        <f>SUMIFS(Data!$H:$H,Data!$A:$A,Cataratorii!$B84,Data!$C:$C,Cataratorii!I$1)</f>
        <v>0</v>
      </c>
      <c r="J84" s="58">
        <f>SUMIFS(Data!$H:$H,Data!$A:$A,Cataratorii!$B84,Data!$C:$C,Cataratorii!J$1)</f>
        <v>0</v>
      </c>
      <c r="K84" s="58">
        <f>SUMIFS(Data!$H:$H,Data!$A:$A,Cataratorii!$B84,Data!$C:$C,Cataratorii!K$1)</f>
        <v>0</v>
      </c>
      <c r="L84" s="58">
        <f>SUMIFS(Data!$H:$H,Data!$A:$A,Cataratorii!$B84,Data!$C:$C,Cataratorii!L$1)</f>
        <v>0</v>
      </c>
      <c r="M84" s="58">
        <f>SUMIFS(Data!$H:$H,Data!$A:$A,Cataratorii!$B84,Data!$C:$C,Cataratorii!M$1)</f>
        <v>0</v>
      </c>
      <c r="N84" s="58">
        <f>SUMIFS(Data!$H:$H,Data!$A:$A,Cataratorii!$B84,Data!$C:$C,Cataratorii!N$1)</f>
        <v>0</v>
      </c>
      <c r="O84" s="58">
        <f>SUMIFS(Data!$H:$H,Data!$A:$A,Cataratorii!$B84,Data!$C:$C,Cataratorii!O$1)</f>
        <v>0</v>
      </c>
      <c r="P84" s="58">
        <f>SUMIFS(Data!$H:$H,Data!$A:$A,Cataratorii!$B84,Data!$C:$C,Cataratorii!P$1)</f>
        <v>0</v>
      </c>
      <c r="Q84" s="58">
        <f>SUMIFS(Data!$H:$H,Data!$A:$A,Cataratorii!$B84,Data!$C:$C,Cataratorii!Q$1)</f>
        <v>0</v>
      </c>
      <c r="R84" s="123">
        <f t="shared" si="2"/>
        <v>0</v>
      </c>
      <c r="S84" s="28">
        <f>SUMIFS(Data!D:D,Data!A:A,Cataratorii!B84)</f>
        <v>0</v>
      </c>
      <c r="T84" s="1" t="e">
        <f>IF(VLOOKUP(B84,Participanti!A:D,4,0)=0," ","New")</f>
        <v>#N/A</v>
      </c>
      <c r="U84" s="100" t="e">
        <f t="shared" si="3"/>
        <v>#DIV/0!</v>
      </c>
    </row>
    <row r="85" spans="1:21" ht="12.75" x14ac:dyDescent="0.2">
      <c r="A85" s="65">
        <v>84</v>
      </c>
      <c r="B85" s="27"/>
      <c r="C85" s="58">
        <f>SUMIFS(Data!$H:$H,Data!$A:$A,Cataratorii!$B85,Data!$C:$C,Cataratorii!C$1)</f>
        <v>0</v>
      </c>
      <c r="D85" s="58">
        <f>SUMIFS(Data!$H:$H,Data!$A:$A,Cataratorii!$B85,Data!$C:$C,Cataratorii!D$1)</f>
        <v>0</v>
      </c>
      <c r="E85" s="58">
        <f>SUMIFS(Data!$H:$H,Data!$A:$A,Cataratorii!$B85,Data!$C:$C,Cataratorii!E$1)</f>
        <v>0</v>
      </c>
      <c r="F85" s="58">
        <f>SUMIFS(Data!$H:$H,Data!$A:$A,Cataratorii!$B85,Data!$C:$C,Cataratorii!F$1)</f>
        <v>0</v>
      </c>
      <c r="G85" s="58">
        <f>SUMIFS(Data!$H:$H,Data!$A:$A,Cataratorii!$B85,Data!$C:$C,Cataratorii!G$1)</f>
        <v>0</v>
      </c>
      <c r="H85" s="58">
        <f>SUMIFS(Data!$H:$H,Data!$A:$A,Cataratorii!$B85,Data!$C:$C,Cataratorii!H$1)</f>
        <v>0</v>
      </c>
      <c r="I85" s="58">
        <f>SUMIFS(Data!$H:$H,Data!$A:$A,Cataratorii!$B85,Data!$C:$C,Cataratorii!I$1)</f>
        <v>0</v>
      </c>
      <c r="J85" s="58">
        <f>SUMIFS(Data!$H:$H,Data!$A:$A,Cataratorii!$B85,Data!$C:$C,Cataratorii!J$1)</f>
        <v>0</v>
      </c>
      <c r="K85" s="58">
        <f>SUMIFS(Data!$H:$H,Data!$A:$A,Cataratorii!$B85,Data!$C:$C,Cataratorii!K$1)</f>
        <v>0</v>
      </c>
      <c r="L85" s="58">
        <f>SUMIFS(Data!$H:$H,Data!$A:$A,Cataratorii!$B85,Data!$C:$C,Cataratorii!L$1)</f>
        <v>0</v>
      </c>
      <c r="M85" s="58">
        <f>SUMIFS(Data!$H:$H,Data!$A:$A,Cataratorii!$B85,Data!$C:$C,Cataratorii!M$1)</f>
        <v>0</v>
      </c>
      <c r="N85" s="58">
        <f>SUMIFS(Data!$H:$H,Data!$A:$A,Cataratorii!$B85,Data!$C:$C,Cataratorii!N$1)</f>
        <v>0</v>
      </c>
      <c r="O85" s="58">
        <f>SUMIFS(Data!$H:$H,Data!$A:$A,Cataratorii!$B85,Data!$C:$C,Cataratorii!O$1)</f>
        <v>0</v>
      </c>
      <c r="P85" s="58">
        <f>SUMIFS(Data!$H:$H,Data!$A:$A,Cataratorii!$B85,Data!$C:$C,Cataratorii!P$1)</f>
        <v>0</v>
      </c>
      <c r="Q85" s="58">
        <f>SUMIFS(Data!$H:$H,Data!$A:$A,Cataratorii!$B85,Data!$C:$C,Cataratorii!Q$1)</f>
        <v>0</v>
      </c>
      <c r="R85" s="123">
        <f t="shared" si="2"/>
        <v>0</v>
      </c>
      <c r="S85" s="28">
        <f>SUMIFS(Data!D:D,Data!A:A,Cataratorii!B85)</f>
        <v>0</v>
      </c>
      <c r="T85" s="1" t="e">
        <f>IF(VLOOKUP(B85,Participanti!A:D,4,0)=0," ","New")</f>
        <v>#N/A</v>
      </c>
      <c r="U85" s="100" t="e">
        <f t="shared" si="3"/>
        <v>#DIV/0!</v>
      </c>
    </row>
  </sheetData>
  <autoFilter ref="A1:U1" xr:uid="{00000000-0001-0000-0A00-000000000000}">
    <sortState xmlns:xlrd2="http://schemas.microsoft.com/office/spreadsheetml/2017/richdata2" ref="A2:U86">
      <sortCondition descending="1" ref="R1"/>
    </sortState>
  </autoFilter>
  <sortState xmlns:xlrd2="http://schemas.microsoft.com/office/spreadsheetml/2017/richdata2" ref="B2:U83">
    <sortCondition descending="1" ref="R2:R83"/>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T86"/>
  <sheetViews>
    <sheetView zoomScaleNormal="100" workbookViewId="0">
      <pane ySplit="1" topLeftCell="A2" activePane="bottomLeft" state="frozen"/>
      <selection activeCell="A31" sqref="A31"/>
      <selection pane="bottomLeft" activeCell="U9" sqref="U9"/>
    </sheetView>
  </sheetViews>
  <sheetFormatPr defaultColWidth="9.140625" defaultRowHeight="12" x14ac:dyDescent="0.2"/>
  <cols>
    <col min="1" max="1" width="7.7109375" style="66" bestFit="1" customWidth="1"/>
    <col min="2" max="2" width="23.5703125" style="21" bestFit="1" customWidth="1"/>
    <col min="3" max="5" width="6.5703125" style="110" bestFit="1" customWidth="1"/>
    <col min="6" max="10" width="5.5703125" style="110" bestFit="1" customWidth="1"/>
    <col min="11" max="11" width="6.7109375" style="110" bestFit="1" customWidth="1"/>
    <col min="12" max="15" width="5.5703125" style="110" bestFit="1" customWidth="1"/>
    <col min="16" max="16" width="6.5703125" style="110" bestFit="1" customWidth="1"/>
    <col min="17" max="17" width="6.7109375" style="110" bestFit="1" customWidth="1"/>
    <col min="18" max="18" width="8.42578125" style="110" bestFit="1" customWidth="1"/>
    <col min="19" max="19" width="10.42578125" style="110" customWidth="1"/>
    <col min="20" max="20" width="7.5703125" style="1" bestFit="1" customWidth="1"/>
    <col min="21" max="16384" width="9.140625" style="1"/>
  </cols>
  <sheetData>
    <row r="1" spans="1:20" ht="12.75" x14ac:dyDescent="0.2">
      <c r="A1" s="64" t="s">
        <v>396</v>
      </c>
      <c r="B1" s="25" t="s">
        <v>157</v>
      </c>
      <c r="C1" s="30">
        <v>1</v>
      </c>
      <c r="D1" s="30">
        <v>2</v>
      </c>
      <c r="E1" s="30">
        <v>3</v>
      </c>
      <c r="F1" s="30">
        <v>4</v>
      </c>
      <c r="G1" s="30">
        <v>5</v>
      </c>
      <c r="H1" s="30">
        <v>6</v>
      </c>
      <c r="I1" s="30">
        <v>7</v>
      </c>
      <c r="J1" s="30">
        <v>8</v>
      </c>
      <c r="K1" s="30">
        <v>9</v>
      </c>
      <c r="L1" s="30">
        <v>10</v>
      </c>
      <c r="M1" s="30">
        <v>11</v>
      </c>
      <c r="N1" s="30">
        <v>12</v>
      </c>
      <c r="O1" s="30">
        <v>13</v>
      </c>
      <c r="P1" s="30">
        <v>14</v>
      </c>
      <c r="Q1" s="30">
        <v>15</v>
      </c>
      <c r="R1" s="30" t="s">
        <v>397</v>
      </c>
      <c r="S1" s="30" t="s">
        <v>65</v>
      </c>
      <c r="T1" s="29" t="s">
        <v>403</v>
      </c>
    </row>
    <row r="2" spans="1:20" ht="12.75" x14ac:dyDescent="0.2">
      <c r="A2" s="65">
        <v>1</v>
      </c>
      <c r="B2" s="27" t="s">
        <v>39</v>
      </c>
      <c r="C2" s="109">
        <f>IFERROR(IF(SUMIFS(Data!$K:$K,Data!$A:$A,Vitezistii!$B2,Data!$C:$C,Vitezistii!C$1)=0," ",SUMIFS(Data!$K:$K,Data!$A:$A,Vitezistii!$B2,Data!$C:$C,Vitezistii!C$1))+SUMIFS(Data!$S:$S,Data!$A:$A,Vitezistii!$B2,Data!$C:$C,Vitezistii!C$1),0)</f>
        <v>1.5</v>
      </c>
      <c r="D2" s="109">
        <f>IFERROR(IF(SUMIFS(Data!$K:$K,Data!$A:$A,Vitezistii!$B2,Data!$C:$C,Vitezistii!D$1)=0," ",SUMIFS(Data!$K:$K,Data!$A:$A,Vitezistii!$B2,Data!$C:$C,Vitezistii!D$1))+SUMIFS(Data!$S:$S,Data!$A:$A,Vitezistii!$B2,Data!$C:$C,Vitezistii!D$1),0)</f>
        <v>4.5</v>
      </c>
      <c r="E2" s="109">
        <f>IFERROR(IF(SUMIFS(Data!$K:$K,Data!$A:$A,Vitezistii!$B2,Data!$C:$C,Vitezistii!E$1)=0," ",SUMIFS(Data!$K:$K,Data!$A:$A,Vitezistii!$B2,Data!$C:$C,Vitezistii!E$1))+SUMIFS(Data!$S:$S,Data!$A:$A,Vitezistii!$B2,Data!$C:$C,Vitezistii!E$1),0)</f>
        <v>4</v>
      </c>
      <c r="F2" s="109">
        <f>IFERROR(IF(SUMIFS(Data!$K:$K,Data!$A:$A,Vitezistii!$B2,Data!$C:$C,Vitezistii!F$1)=0," ",SUMIFS(Data!$K:$K,Data!$A:$A,Vitezistii!$B2,Data!$C:$C,Vitezistii!F$1))+SUMIFS(Data!$S:$S,Data!$A:$A,Vitezistii!$B2,Data!$C:$C,Vitezistii!F$1),0)</f>
        <v>8.15</v>
      </c>
      <c r="G2" s="109">
        <f>IFERROR(IF(SUMIFS(Data!$K:$K,Data!$A:$A,Vitezistii!$B2,Data!$C:$C,Vitezistii!G$1)=0," ",SUMIFS(Data!$K:$K,Data!$A:$A,Vitezistii!$B2,Data!$C:$C,Vitezistii!G$1))+SUMIFS(Data!$S:$S,Data!$A:$A,Vitezistii!$B2,Data!$C:$C,Vitezistii!G$1),0)</f>
        <v>3.5</v>
      </c>
      <c r="H2" s="109">
        <f>IFERROR(IF(SUMIFS(Data!$K:$K,Data!$A:$A,Vitezistii!$B2,Data!$C:$C,Vitezistii!H$1)=0," ",SUMIFS(Data!$K:$K,Data!$A:$A,Vitezistii!$B2,Data!$C:$C,Vitezistii!H$1))+SUMIFS(Data!$S:$S,Data!$A:$A,Vitezistii!$B2,Data!$C:$C,Vitezistii!H$1),0)</f>
        <v>4.5</v>
      </c>
      <c r="I2" s="109">
        <f>IFERROR(IF(SUMIFS(Data!$K:$K,Data!$A:$A,Vitezistii!$B2,Data!$C:$C,Vitezistii!I$1)=0," ",SUMIFS(Data!$K:$K,Data!$A:$A,Vitezistii!$B2,Data!$C:$C,Vitezistii!I$1))+SUMIFS(Data!$S:$S,Data!$A:$A,Vitezistii!$B2,Data!$C:$C,Vitezistii!I$1),0)</f>
        <v>5.9</v>
      </c>
      <c r="J2" s="109">
        <f>IFERROR(IF(SUMIFS(Data!$K:$K,Data!$A:$A,Vitezistii!$B2,Data!$C:$C,Vitezistii!J$1)=0," ",SUMIFS(Data!$K:$K,Data!$A:$A,Vitezistii!$B2,Data!$C:$C,Vitezistii!J$1))+SUMIFS(Data!$S:$S,Data!$A:$A,Vitezistii!$B2,Data!$C:$C,Vitezistii!J$1),0)</f>
        <v>6.5</v>
      </c>
      <c r="K2" s="109">
        <f>IFERROR(IF(SUMIFS(Data!$K:$K,Data!$A:$A,Vitezistii!$B2,Data!$C:$C,Vitezistii!K$1)=0," ",SUMIFS(Data!$K:$K,Data!$A:$A,Vitezistii!$B2,Data!$C:$C,Vitezistii!K$1))+SUMIFS(Data!$S:$S,Data!$A:$A,Vitezistii!$B2,Data!$C:$C,Vitezistii!K$1),0)</f>
        <v>13.25</v>
      </c>
      <c r="L2" s="109">
        <f>IFERROR(IF(SUMIFS(Data!$K:$K,Data!$A:$A,Vitezistii!$B2,Data!$C:$C,Vitezistii!L$1)=0," ",SUMIFS(Data!$K:$K,Data!$A:$A,Vitezistii!$B2,Data!$C:$C,Vitezistii!L$1))+SUMIFS(Data!$S:$S,Data!$A:$A,Vitezistii!$B2,Data!$C:$C,Vitezistii!L$1),0)</f>
        <v>7.25</v>
      </c>
      <c r="M2" s="109">
        <f>IFERROR(IF(SUMIFS(Data!$K:$K,Data!$A:$A,Vitezistii!$B2,Data!$C:$C,Vitezistii!M$1)=0," ",SUMIFS(Data!$K:$K,Data!$A:$A,Vitezistii!$B2,Data!$C:$C,Vitezistii!M$1))+SUMIFS(Data!$S:$S,Data!$A:$A,Vitezistii!$B2,Data!$C:$C,Vitezistii!M$1),0)</f>
        <v>4</v>
      </c>
      <c r="N2" s="109">
        <f>IFERROR(IF(SUMIFS(Data!$K:$K,Data!$A:$A,Vitezistii!$B2,Data!$C:$C,Vitezistii!N$1)=0," ",SUMIFS(Data!$K:$K,Data!$A:$A,Vitezistii!$B2,Data!$C:$C,Vitezistii!N$1))+SUMIFS(Data!$S:$S,Data!$A:$A,Vitezistii!$B2,Data!$C:$C,Vitezistii!N$1),0)</f>
        <v>4</v>
      </c>
      <c r="O2" s="109">
        <f>IFERROR(IF(SUMIFS(Data!$K:$K,Data!$A:$A,Vitezistii!$B2,Data!$C:$C,Vitezistii!O$1)=0," ",SUMIFS(Data!$K:$K,Data!$A:$A,Vitezistii!$B2,Data!$C:$C,Vitezistii!O$1))+SUMIFS(Data!$S:$S,Data!$A:$A,Vitezistii!$B2,Data!$C:$C,Vitezistii!O$1),0)</f>
        <v>5.15</v>
      </c>
      <c r="P2" s="109">
        <f>IFERROR(IF(SUMIFS(Data!$K:$K,Data!$A:$A,Vitezistii!$B2,Data!$C:$C,Vitezistii!P$1)=0," ",SUMIFS(Data!$K:$K,Data!$A:$A,Vitezistii!$B2,Data!$C:$C,Vitezistii!P$1))+SUMIFS(Data!$S:$S,Data!$A:$A,Vitezistii!$B2,Data!$C:$C,Vitezistii!P$1),0)</f>
        <v>6.5</v>
      </c>
      <c r="Q2" s="109">
        <f>IFERROR(IF(SUMIFS(Data!$K:$K,Data!$A:$A,Vitezistii!$B2,Data!$C:$C,Vitezistii!Q$1)=0," ",SUMIFS(Data!$K:$K,Data!$A:$A,Vitezistii!$B2,Data!$C:$C,Vitezistii!Q$1))+SUMIFS(Data!$S:$S,Data!$A:$A,Vitezistii!$B2,Data!$C:$C,Vitezistii!Q$1),0)</f>
        <v>11.75</v>
      </c>
      <c r="R2" s="109">
        <f>SUM(C2:Q2)</f>
        <v>90.45</v>
      </c>
      <c r="S2" s="109">
        <f>SUMIFS(Data!D:D,Data!A:A,Vitezistii!B4)</f>
        <v>216.64</v>
      </c>
      <c r="T2" s="11">
        <f>SUMIFS(Data!I:I,Data!A:A,Vitezistii!B4)/COUNTIF(Data!A:A,Vitezistii!B4)</f>
        <v>2.9529334486708904E-3</v>
      </c>
    </row>
    <row r="3" spans="1:20" ht="12.75" x14ac:dyDescent="0.2">
      <c r="A3" s="65">
        <v>2</v>
      </c>
      <c r="B3" s="27" t="s">
        <v>258</v>
      </c>
      <c r="C3" s="109">
        <f>IFERROR(IF(SUMIFS(Data!$K:$K,Data!$A:$A,Vitezistii!$B3,Data!$C:$C,Vitezistii!C$1)=0," ",SUMIFS(Data!$K:$K,Data!$A:$A,Vitezistii!$B3,Data!$C:$C,Vitezistii!C$1))+SUMIFS(Data!$S:$S,Data!$A:$A,Vitezistii!$B3,Data!$C:$C,Vitezistii!C$1),0)</f>
        <v>3</v>
      </c>
      <c r="D3" s="109">
        <f>IFERROR(IF(SUMIFS(Data!$K:$K,Data!$A:$A,Vitezistii!$B3,Data!$C:$C,Vitezistii!D$1)=0," ",SUMIFS(Data!$K:$K,Data!$A:$A,Vitezistii!$B3,Data!$C:$C,Vitezistii!D$1))+SUMIFS(Data!$S:$S,Data!$A:$A,Vitezistii!$B3,Data!$C:$C,Vitezistii!D$1),0)</f>
        <v>9.1999999999999993</v>
      </c>
      <c r="E3" s="109">
        <f>IFERROR(IF(SUMIFS(Data!$K:$K,Data!$A:$A,Vitezistii!$B3,Data!$C:$C,Vitezistii!E$1)=0," ",SUMIFS(Data!$K:$K,Data!$A:$A,Vitezistii!$B3,Data!$C:$C,Vitezistii!E$1))+SUMIFS(Data!$S:$S,Data!$A:$A,Vitezistii!$B3,Data!$C:$C,Vitezistii!E$1),0)</f>
        <v>9.1999999999999993</v>
      </c>
      <c r="F3" s="109">
        <f>IFERROR(IF(SUMIFS(Data!$K:$K,Data!$A:$A,Vitezistii!$B3,Data!$C:$C,Vitezistii!F$1)=0," ",SUMIFS(Data!$K:$K,Data!$A:$A,Vitezistii!$B3,Data!$C:$C,Vitezistii!F$1))+SUMIFS(Data!$S:$S,Data!$A:$A,Vitezistii!$B3,Data!$C:$C,Vitezistii!F$1),0)</f>
        <v>6.5</v>
      </c>
      <c r="G3" s="109">
        <f>IFERROR(IF(SUMIFS(Data!$K:$K,Data!$A:$A,Vitezistii!$B3,Data!$C:$C,Vitezistii!G$1)=0," ",SUMIFS(Data!$K:$K,Data!$A:$A,Vitezistii!$B3,Data!$C:$C,Vitezistii!G$1))+SUMIFS(Data!$S:$S,Data!$A:$A,Vitezistii!$B3,Data!$C:$C,Vitezistii!G$1),0)</f>
        <v>4.5</v>
      </c>
      <c r="H3" s="109">
        <f>IFERROR(IF(SUMIFS(Data!$K:$K,Data!$A:$A,Vitezistii!$B3,Data!$C:$C,Vitezistii!H$1)=0," ",SUMIFS(Data!$K:$K,Data!$A:$A,Vitezistii!$B3,Data!$C:$C,Vitezistii!H$1))+SUMIFS(Data!$S:$S,Data!$A:$A,Vitezistii!$B3,Data!$C:$C,Vitezistii!H$1),0)</f>
        <v>0.25</v>
      </c>
      <c r="I3" s="109">
        <f>IFERROR(IF(SUMIFS(Data!$K:$K,Data!$A:$A,Vitezistii!$B3,Data!$C:$C,Vitezistii!I$1)=0," ",SUMIFS(Data!$K:$K,Data!$A:$A,Vitezistii!$B3,Data!$C:$C,Vitezistii!I$1))+SUMIFS(Data!$S:$S,Data!$A:$A,Vitezistii!$B3,Data!$C:$C,Vitezistii!I$1),0)</f>
        <v>4.5</v>
      </c>
      <c r="J3" s="109">
        <f>IFERROR(IF(SUMIFS(Data!$K:$K,Data!$A:$A,Vitezistii!$B3,Data!$C:$C,Vitezistii!J$1)=0," ",SUMIFS(Data!$K:$K,Data!$A:$A,Vitezistii!$B3,Data!$C:$C,Vitezistii!J$1))+SUMIFS(Data!$S:$S,Data!$A:$A,Vitezistii!$B3,Data!$C:$C,Vitezistii!J$1),0)</f>
        <v>4</v>
      </c>
      <c r="K3" s="109">
        <f>IFERROR(IF(SUMIFS(Data!$K:$K,Data!$A:$A,Vitezistii!$B3,Data!$C:$C,Vitezistii!K$1)=0," ",SUMIFS(Data!$K:$K,Data!$A:$A,Vitezistii!$B3,Data!$C:$C,Vitezistii!K$1))+SUMIFS(Data!$S:$S,Data!$A:$A,Vitezistii!$B3,Data!$C:$C,Vitezistii!K$1),0)</f>
        <v>4.5</v>
      </c>
      <c r="L3" s="109">
        <f>IFERROR(IF(SUMIFS(Data!$K:$K,Data!$A:$A,Vitezistii!$B3,Data!$C:$C,Vitezistii!L$1)=0," ",SUMIFS(Data!$K:$K,Data!$A:$A,Vitezistii!$B3,Data!$C:$C,Vitezistii!L$1))+SUMIFS(Data!$S:$S,Data!$A:$A,Vitezistii!$B3,Data!$C:$C,Vitezistii!L$1),0)</f>
        <v>4.5</v>
      </c>
      <c r="M3" s="109">
        <f>IFERROR(IF(SUMIFS(Data!$K:$K,Data!$A:$A,Vitezistii!$B3,Data!$C:$C,Vitezistii!M$1)=0," ",SUMIFS(Data!$K:$K,Data!$A:$A,Vitezistii!$B3,Data!$C:$C,Vitezistii!M$1))+SUMIFS(Data!$S:$S,Data!$A:$A,Vitezistii!$B3,Data!$C:$C,Vitezistii!M$1),0)</f>
        <v>4.5</v>
      </c>
      <c r="N3" s="109">
        <f>IFERROR(IF(SUMIFS(Data!$K:$K,Data!$A:$A,Vitezistii!$B3,Data!$C:$C,Vitezistii!N$1)=0," ",SUMIFS(Data!$K:$K,Data!$A:$A,Vitezistii!$B3,Data!$C:$C,Vitezistii!N$1))+SUMIFS(Data!$S:$S,Data!$A:$A,Vitezistii!$B3,Data!$C:$C,Vitezistii!N$1),0)</f>
        <v>4.5</v>
      </c>
      <c r="O3" s="109">
        <f>IFERROR(IF(SUMIFS(Data!$K:$K,Data!$A:$A,Vitezistii!$B3,Data!$C:$C,Vitezistii!O$1)=0," ",SUMIFS(Data!$K:$K,Data!$A:$A,Vitezistii!$B3,Data!$C:$C,Vitezistii!O$1))+SUMIFS(Data!$S:$S,Data!$A:$A,Vitezistii!$B3,Data!$C:$C,Vitezistii!O$1),0)</f>
        <v>9.1999999999999993</v>
      </c>
      <c r="P3" s="109">
        <f>IFERROR(IF(SUMIFS(Data!$K:$K,Data!$A:$A,Vitezistii!$B3,Data!$C:$C,Vitezistii!P$1)=0," ",SUMIFS(Data!$K:$K,Data!$A:$A,Vitezistii!$B3,Data!$C:$C,Vitezistii!P$1))+SUMIFS(Data!$S:$S,Data!$A:$A,Vitezistii!$B3,Data!$C:$C,Vitezistii!P$1),0)</f>
        <v>8.15</v>
      </c>
      <c r="Q3" s="109">
        <f>IFERROR(IF(SUMIFS(Data!$K:$K,Data!$A:$A,Vitezistii!$B3,Data!$C:$C,Vitezistii!Q$1)=0," ",SUMIFS(Data!$K:$K,Data!$A:$A,Vitezistii!$B3,Data!$C:$C,Vitezistii!Q$1))+SUMIFS(Data!$S:$S,Data!$A:$A,Vitezistii!$B3,Data!$C:$C,Vitezistii!Q$1),0)</f>
        <v>8.15</v>
      </c>
      <c r="R3" s="109">
        <f t="shared" ref="R3:R66" si="0">SUM(C3:Q3)</f>
        <v>84.65</v>
      </c>
      <c r="S3" s="109">
        <f>SUMIFS(Data!D:D,Data!A:A,Vitezistii!B5)</f>
        <v>341.79999999999995</v>
      </c>
      <c r="T3" s="11">
        <f>SUMIFS(Data!I:I,Data!A:A,Vitezistii!B5)/COUNTIF(Data!A:A,Vitezistii!B5)</f>
        <v>2.9403915089830897E-3</v>
      </c>
    </row>
    <row r="4" spans="1:20" ht="12.75" x14ac:dyDescent="0.2">
      <c r="A4" s="65">
        <v>3</v>
      </c>
      <c r="B4" s="27" t="s">
        <v>171</v>
      </c>
      <c r="C4" s="109">
        <f>IFERROR(IF(SUMIFS(Data!$K:$K,Data!$A:$A,Vitezistii!$B4,Data!$C:$C,Vitezistii!C$1)=0," ",SUMIFS(Data!$K:$K,Data!$A:$A,Vitezistii!$B4,Data!$C:$C,Vitezistii!C$1))+SUMIFS(Data!$S:$S,Data!$A:$A,Vitezistii!$B4,Data!$C:$C,Vitezistii!C$1),0)</f>
        <v>4</v>
      </c>
      <c r="D4" s="109">
        <f>IFERROR(IF(SUMIFS(Data!$K:$K,Data!$A:$A,Vitezistii!$B4,Data!$C:$C,Vitezistii!D$1)=0," ",SUMIFS(Data!$K:$K,Data!$A:$A,Vitezistii!$B4,Data!$C:$C,Vitezistii!D$1))+SUMIFS(Data!$S:$S,Data!$A:$A,Vitezistii!$B4,Data!$C:$C,Vitezistii!D$1),0)</f>
        <v>8.15</v>
      </c>
      <c r="E4" s="109">
        <f>IFERROR(IF(SUMIFS(Data!$K:$K,Data!$A:$A,Vitezistii!$B4,Data!$C:$C,Vitezistii!E$1)=0," ",SUMIFS(Data!$K:$K,Data!$A:$A,Vitezistii!$B4,Data!$C:$C,Vitezistii!E$1))+SUMIFS(Data!$S:$S,Data!$A:$A,Vitezistii!$B4,Data!$C:$C,Vitezistii!E$1),0)</f>
        <v>3</v>
      </c>
      <c r="F4" s="109">
        <f>IFERROR(IF(SUMIFS(Data!$K:$K,Data!$A:$A,Vitezistii!$B4,Data!$C:$C,Vitezistii!F$1)=0," ",SUMIFS(Data!$K:$K,Data!$A:$A,Vitezistii!$B4,Data!$C:$C,Vitezistii!F$1))+SUMIFS(Data!$S:$S,Data!$A:$A,Vitezistii!$B4,Data!$C:$C,Vitezistii!F$1),0)</f>
        <v>3</v>
      </c>
      <c r="G4" s="109">
        <f>IFERROR(IF(SUMIFS(Data!$K:$K,Data!$A:$A,Vitezistii!$B4,Data!$C:$C,Vitezistii!G$1)=0," ",SUMIFS(Data!$K:$K,Data!$A:$A,Vitezistii!$B4,Data!$C:$C,Vitezistii!G$1))+SUMIFS(Data!$S:$S,Data!$A:$A,Vitezistii!$B4,Data!$C:$C,Vitezistii!G$1),0)</f>
        <v>1.25</v>
      </c>
      <c r="H4" s="109">
        <f>IFERROR(IF(SUMIFS(Data!$K:$K,Data!$A:$A,Vitezistii!$B4,Data!$C:$C,Vitezistii!H$1)=0," ",SUMIFS(Data!$K:$K,Data!$A:$A,Vitezistii!$B4,Data!$C:$C,Vitezistii!H$1))+SUMIFS(Data!$S:$S,Data!$A:$A,Vitezistii!$B4,Data!$C:$C,Vitezistii!H$1),0)</f>
        <v>1.25</v>
      </c>
      <c r="I4" s="109">
        <f>IFERROR(IF(SUMIFS(Data!$K:$K,Data!$A:$A,Vitezistii!$B4,Data!$C:$C,Vitezistii!I$1)=0," ",SUMIFS(Data!$K:$K,Data!$A:$A,Vitezistii!$B4,Data!$C:$C,Vitezistii!I$1))+SUMIFS(Data!$S:$S,Data!$A:$A,Vitezistii!$B4,Data!$C:$C,Vitezistii!I$1),0)</f>
        <v>5.9</v>
      </c>
      <c r="J4" s="109">
        <f>IFERROR(IF(SUMIFS(Data!$K:$K,Data!$A:$A,Vitezistii!$B4,Data!$C:$C,Vitezistii!J$1)=0," ",SUMIFS(Data!$K:$K,Data!$A:$A,Vitezistii!$B4,Data!$C:$C,Vitezistii!J$1))+SUMIFS(Data!$S:$S,Data!$A:$A,Vitezistii!$B4,Data!$C:$C,Vitezistii!J$1),0)</f>
        <v>6.5</v>
      </c>
      <c r="K4" s="109">
        <f>IFERROR(IF(SUMIFS(Data!$K:$K,Data!$A:$A,Vitezistii!$B4,Data!$C:$C,Vitezistii!K$1)=0," ",SUMIFS(Data!$K:$K,Data!$A:$A,Vitezistii!$B4,Data!$C:$C,Vitezistii!K$1))+SUMIFS(Data!$S:$S,Data!$A:$A,Vitezistii!$B4,Data!$C:$C,Vitezistii!K$1),0)</f>
        <v>5.15</v>
      </c>
      <c r="L4" s="109">
        <f>IFERROR(IF(SUMIFS(Data!$K:$K,Data!$A:$A,Vitezistii!$B4,Data!$C:$C,Vitezistii!L$1)=0," ",SUMIFS(Data!$K:$K,Data!$A:$A,Vitezistii!$B4,Data!$C:$C,Vitezistii!L$1))+SUMIFS(Data!$S:$S,Data!$A:$A,Vitezistii!$B4,Data!$C:$C,Vitezistii!L$1),0)</f>
        <v>4</v>
      </c>
      <c r="M4" s="109">
        <f>IFERROR(IF(SUMIFS(Data!$K:$K,Data!$A:$A,Vitezistii!$B4,Data!$C:$C,Vitezistii!M$1)=0," ",SUMIFS(Data!$K:$K,Data!$A:$A,Vitezistii!$B4,Data!$C:$C,Vitezistii!M$1))+SUMIFS(Data!$S:$S,Data!$A:$A,Vitezistii!$B4,Data!$C:$C,Vitezistii!M$1),0)</f>
        <v>8.15</v>
      </c>
      <c r="N4" s="109">
        <f>IFERROR(IF(SUMIFS(Data!$K:$K,Data!$A:$A,Vitezistii!$B4,Data!$C:$C,Vitezistii!N$1)=0," ",SUMIFS(Data!$K:$K,Data!$A:$A,Vitezistii!$B4,Data!$C:$C,Vitezistii!N$1))+SUMIFS(Data!$S:$S,Data!$A:$A,Vitezistii!$B4,Data!$C:$C,Vitezistii!N$1),0)</f>
        <v>4.5</v>
      </c>
      <c r="O4" s="109">
        <f>IFERROR(IF(SUMIFS(Data!$K:$K,Data!$A:$A,Vitezistii!$B4,Data!$C:$C,Vitezistii!O$1)=0," ",SUMIFS(Data!$K:$K,Data!$A:$A,Vitezistii!$B4,Data!$C:$C,Vitezistii!O$1))+SUMIFS(Data!$S:$S,Data!$A:$A,Vitezistii!$B4,Data!$C:$C,Vitezistii!O$1),0)</f>
        <v>8.15</v>
      </c>
      <c r="P4" s="109">
        <f>IFERROR(IF(SUMIFS(Data!$K:$K,Data!$A:$A,Vitezistii!$B4,Data!$C:$C,Vitezistii!P$1)=0," ",SUMIFS(Data!$K:$K,Data!$A:$A,Vitezistii!$B4,Data!$C:$C,Vitezistii!P$1))+SUMIFS(Data!$S:$S,Data!$A:$A,Vitezistii!$B4,Data!$C:$C,Vitezistii!P$1),0)</f>
        <v>8.15</v>
      </c>
      <c r="Q4" s="109">
        <f>IFERROR(IF(SUMIFS(Data!$K:$K,Data!$A:$A,Vitezistii!$B4,Data!$C:$C,Vitezistii!Q$1)=0," ",SUMIFS(Data!$K:$K,Data!$A:$A,Vitezistii!$B4,Data!$C:$C,Vitezistii!Q$1))+SUMIFS(Data!$S:$S,Data!$A:$A,Vitezistii!$B4,Data!$C:$C,Vitezistii!Q$1),0)</f>
        <v>8.15</v>
      </c>
      <c r="R4" s="109">
        <f t="shared" si="0"/>
        <v>79.3</v>
      </c>
      <c r="S4" s="109">
        <f>SUMIFS(Data!D:D,Data!A:A,Vitezistii!B6)</f>
        <v>204.10000000000002</v>
      </c>
      <c r="T4" s="11">
        <f>SUMIFS(Data!I:I,Data!A:A,Vitezistii!B6)/COUNTIF(Data!A:A,Vitezistii!B6)</f>
        <v>2.9345244479379601E-3</v>
      </c>
    </row>
    <row r="5" spans="1:20" ht="12.75" x14ac:dyDescent="0.2">
      <c r="A5" s="65">
        <v>4</v>
      </c>
      <c r="B5" s="27" t="s">
        <v>512</v>
      </c>
      <c r="C5" s="109">
        <f>IFERROR(IF(SUMIFS(Data!$K:$K,Data!$A:$A,Vitezistii!$B5,Data!$C:$C,Vitezistii!C$1)=0," ",SUMIFS(Data!$K:$K,Data!$A:$A,Vitezistii!$B5,Data!$C:$C,Vitezistii!C$1))+SUMIFS(Data!$S:$S,Data!$A:$A,Vitezistii!$B5,Data!$C:$C,Vitezistii!C$1),0)</f>
        <v>3.5</v>
      </c>
      <c r="D5" s="109">
        <f>IFERROR(IF(SUMIFS(Data!$K:$K,Data!$A:$A,Vitezistii!$B5,Data!$C:$C,Vitezistii!D$1)=0," ",SUMIFS(Data!$K:$K,Data!$A:$A,Vitezistii!$B5,Data!$C:$C,Vitezistii!D$1))+SUMIFS(Data!$S:$S,Data!$A:$A,Vitezistii!$B5,Data!$C:$C,Vitezistii!D$1),0)</f>
        <v>8.15</v>
      </c>
      <c r="E5" s="109">
        <f>IFERROR(IF(SUMIFS(Data!$K:$K,Data!$A:$A,Vitezistii!$B5,Data!$C:$C,Vitezistii!E$1)=0," ",SUMIFS(Data!$K:$K,Data!$A:$A,Vitezistii!$B5,Data!$C:$C,Vitezistii!E$1))+SUMIFS(Data!$S:$S,Data!$A:$A,Vitezistii!$B5,Data!$C:$C,Vitezistii!E$1),0)</f>
        <v>3</v>
      </c>
      <c r="F5" s="109">
        <f>IFERROR(IF(SUMIFS(Data!$K:$K,Data!$A:$A,Vitezistii!$B5,Data!$C:$C,Vitezistii!F$1)=0," ",SUMIFS(Data!$K:$K,Data!$A:$A,Vitezistii!$B5,Data!$C:$C,Vitezistii!F$1))+SUMIFS(Data!$S:$S,Data!$A:$A,Vitezistii!$B5,Data!$C:$C,Vitezistii!F$1),0)</f>
        <v>4</v>
      </c>
      <c r="G5" s="109">
        <f>IFERROR(IF(SUMIFS(Data!$K:$K,Data!$A:$A,Vitezistii!$B5,Data!$C:$C,Vitezistii!G$1)=0," ",SUMIFS(Data!$K:$K,Data!$A:$A,Vitezistii!$B5,Data!$C:$C,Vitezistii!G$1))+SUMIFS(Data!$S:$S,Data!$A:$A,Vitezistii!$B5,Data!$C:$C,Vitezistii!G$1),0)</f>
        <v>5.45</v>
      </c>
      <c r="H5" s="109">
        <f>IFERROR(IF(SUMIFS(Data!$K:$K,Data!$A:$A,Vitezistii!$B5,Data!$C:$C,Vitezistii!H$1)=0," ",SUMIFS(Data!$K:$K,Data!$A:$A,Vitezistii!$B5,Data!$C:$C,Vitezistii!H$1))+SUMIFS(Data!$S:$S,Data!$A:$A,Vitezistii!$B5,Data!$C:$C,Vitezistii!H$1),0)</f>
        <v>4</v>
      </c>
      <c r="I5" s="109">
        <f>IFERROR(IF(SUMIFS(Data!$K:$K,Data!$A:$A,Vitezistii!$B5,Data!$C:$C,Vitezistii!I$1)=0," ",SUMIFS(Data!$K:$K,Data!$A:$A,Vitezistii!$B5,Data!$C:$C,Vitezistii!I$1))+SUMIFS(Data!$S:$S,Data!$A:$A,Vitezistii!$B5,Data!$C:$C,Vitezistii!I$1),0)</f>
        <v>4.5</v>
      </c>
      <c r="J5" s="109">
        <f>IFERROR(IF(SUMIFS(Data!$K:$K,Data!$A:$A,Vitezistii!$B5,Data!$C:$C,Vitezistii!J$1)=0," ",SUMIFS(Data!$K:$K,Data!$A:$A,Vitezistii!$B5,Data!$C:$C,Vitezistii!J$1))+SUMIFS(Data!$S:$S,Data!$A:$A,Vitezistii!$B5,Data!$C:$C,Vitezistii!J$1),0)</f>
        <v>6.5</v>
      </c>
      <c r="K5" s="109">
        <f>IFERROR(IF(SUMIFS(Data!$K:$K,Data!$A:$A,Vitezistii!$B5,Data!$C:$C,Vitezistii!K$1)=0," ",SUMIFS(Data!$K:$K,Data!$A:$A,Vitezistii!$B5,Data!$C:$C,Vitezistii!K$1))+SUMIFS(Data!$S:$S,Data!$A:$A,Vitezistii!$B5,Data!$C:$C,Vitezistii!K$1),0)</f>
        <v>7.25</v>
      </c>
      <c r="L5" s="109">
        <f>IFERROR(IF(SUMIFS(Data!$K:$K,Data!$A:$A,Vitezistii!$B5,Data!$C:$C,Vitezistii!L$1)=0," ",SUMIFS(Data!$K:$K,Data!$A:$A,Vitezistii!$B5,Data!$C:$C,Vitezistii!L$1))+SUMIFS(Data!$S:$S,Data!$A:$A,Vitezistii!$B5,Data!$C:$C,Vitezistii!L$1),0)</f>
        <v>3</v>
      </c>
      <c r="M5" s="109">
        <f>IFERROR(IF(SUMIFS(Data!$K:$K,Data!$A:$A,Vitezistii!$B5,Data!$C:$C,Vitezistii!M$1)=0," ",SUMIFS(Data!$K:$K,Data!$A:$A,Vitezistii!$B5,Data!$C:$C,Vitezistii!M$1))+SUMIFS(Data!$S:$S,Data!$A:$A,Vitezistii!$B5,Data!$C:$C,Vitezistii!M$1),0)</f>
        <v>4</v>
      </c>
      <c r="N5" s="109">
        <f>IFERROR(IF(SUMIFS(Data!$K:$K,Data!$A:$A,Vitezistii!$B5,Data!$C:$C,Vitezistii!N$1)=0," ",SUMIFS(Data!$K:$K,Data!$A:$A,Vitezistii!$B5,Data!$C:$C,Vitezistii!N$1))+SUMIFS(Data!$S:$S,Data!$A:$A,Vitezistii!$B5,Data!$C:$C,Vitezistii!N$1),0)</f>
        <v>4.5</v>
      </c>
      <c r="O5" s="109">
        <f>IFERROR(IF(SUMIFS(Data!$K:$K,Data!$A:$A,Vitezistii!$B5,Data!$C:$C,Vitezistii!O$1)=0," ",SUMIFS(Data!$K:$K,Data!$A:$A,Vitezistii!$B5,Data!$C:$C,Vitezistii!O$1))+SUMIFS(Data!$S:$S,Data!$A:$A,Vitezistii!$B5,Data!$C:$C,Vitezistii!O$1),0)</f>
        <v>3.5</v>
      </c>
      <c r="P5" s="109">
        <f>IFERROR(IF(SUMIFS(Data!$K:$K,Data!$A:$A,Vitezistii!$B5,Data!$C:$C,Vitezistii!P$1)=0," ",SUMIFS(Data!$K:$K,Data!$A:$A,Vitezistii!$B5,Data!$C:$C,Vitezistii!P$1))+SUMIFS(Data!$S:$S,Data!$A:$A,Vitezistii!$B5,Data!$C:$C,Vitezistii!P$1),0)</f>
        <v>3.5</v>
      </c>
      <c r="Q5" s="109">
        <f>IFERROR(IF(SUMIFS(Data!$K:$K,Data!$A:$A,Vitezistii!$B5,Data!$C:$C,Vitezistii!Q$1)=0," ",SUMIFS(Data!$K:$K,Data!$A:$A,Vitezistii!$B5,Data!$C:$C,Vitezistii!Q$1))+SUMIFS(Data!$S:$S,Data!$A:$A,Vitezistii!$B5,Data!$C:$C,Vitezistii!Q$1),0)</f>
        <v>5.15</v>
      </c>
      <c r="R5" s="109">
        <f t="shared" si="0"/>
        <v>70</v>
      </c>
      <c r="S5" s="109">
        <f>SUMIFS(Data!D:D,Data!A:A,Vitezistii!B7)</f>
        <v>187.23</v>
      </c>
      <c r="T5" s="11">
        <f>SUMIFS(Data!I:I,Data!A:A,Vitezistii!B7)/COUNTIF(Data!A:A,Vitezistii!B7)</f>
        <v>3.7345294318745182E-3</v>
      </c>
    </row>
    <row r="6" spans="1:20" ht="12.75" x14ac:dyDescent="0.2">
      <c r="A6" s="65">
        <v>5</v>
      </c>
      <c r="B6" s="27" t="s">
        <v>213</v>
      </c>
      <c r="C6" s="109">
        <f>IFERROR(IF(SUMIFS(Data!$K:$K,Data!$A:$A,Vitezistii!$B6,Data!$C:$C,Vitezistii!C$1)=0," ",SUMIFS(Data!$K:$K,Data!$A:$A,Vitezistii!$B6,Data!$C:$C,Vitezistii!C$1))+SUMIFS(Data!$S:$S,Data!$A:$A,Vitezistii!$B6,Data!$C:$C,Vitezistii!C$1),0)</f>
        <v>0</v>
      </c>
      <c r="D6" s="109">
        <f>IFERROR(IF(SUMIFS(Data!$K:$K,Data!$A:$A,Vitezistii!$B6,Data!$C:$C,Vitezistii!D$1)=0," ",SUMIFS(Data!$K:$K,Data!$A:$A,Vitezistii!$B6,Data!$C:$C,Vitezistii!D$1))+SUMIFS(Data!$S:$S,Data!$A:$A,Vitezistii!$B6,Data!$C:$C,Vitezistii!D$1),0)</f>
        <v>5.45</v>
      </c>
      <c r="E6" s="109">
        <f>IFERROR(IF(SUMIFS(Data!$K:$K,Data!$A:$A,Vitezistii!$B6,Data!$C:$C,Vitezistii!E$1)=0," ",SUMIFS(Data!$K:$K,Data!$A:$A,Vitezistii!$B6,Data!$C:$C,Vitezistii!E$1))+SUMIFS(Data!$S:$S,Data!$A:$A,Vitezistii!$B6,Data!$C:$C,Vitezistii!E$1),0)</f>
        <v>4</v>
      </c>
      <c r="F6" s="109">
        <f>IFERROR(IF(SUMIFS(Data!$K:$K,Data!$A:$A,Vitezistii!$B6,Data!$C:$C,Vitezistii!F$1)=0," ",SUMIFS(Data!$K:$K,Data!$A:$A,Vitezistii!$B6,Data!$C:$C,Vitezistii!F$1))+SUMIFS(Data!$S:$S,Data!$A:$A,Vitezistii!$B6,Data!$C:$C,Vitezistii!F$1),0)</f>
        <v>4</v>
      </c>
      <c r="G6" s="109">
        <f>IFERROR(IF(SUMIFS(Data!$K:$K,Data!$A:$A,Vitezistii!$B6,Data!$C:$C,Vitezistii!G$1)=0," ",SUMIFS(Data!$K:$K,Data!$A:$A,Vitezistii!$B6,Data!$C:$C,Vitezistii!G$1))+SUMIFS(Data!$S:$S,Data!$A:$A,Vitezistii!$B6,Data!$C:$C,Vitezistii!G$1),0)</f>
        <v>4.5</v>
      </c>
      <c r="H6" s="109">
        <f>IFERROR(IF(SUMIFS(Data!$K:$K,Data!$A:$A,Vitezistii!$B6,Data!$C:$C,Vitezistii!H$1)=0," ",SUMIFS(Data!$K:$K,Data!$A:$A,Vitezistii!$B6,Data!$C:$C,Vitezistii!H$1))+SUMIFS(Data!$S:$S,Data!$A:$A,Vitezistii!$B6,Data!$C:$C,Vitezistii!H$1),0)</f>
        <v>6.5</v>
      </c>
      <c r="I6" s="109">
        <f>IFERROR(IF(SUMIFS(Data!$K:$K,Data!$A:$A,Vitezistii!$B6,Data!$C:$C,Vitezistii!I$1)=0," ",SUMIFS(Data!$K:$K,Data!$A:$A,Vitezistii!$B6,Data!$C:$C,Vitezistii!I$1))+SUMIFS(Data!$S:$S,Data!$A:$A,Vitezistii!$B6,Data!$C:$C,Vitezistii!I$1),0)</f>
        <v>4</v>
      </c>
      <c r="J6" s="109">
        <f>IFERROR(IF(SUMIFS(Data!$K:$K,Data!$A:$A,Vitezistii!$B6,Data!$C:$C,Vitezistii!J$1)=0," ",SUMIFS(Data!$K:$K,Data!$A:$A,Vitezistii!$B6,Data!$C:$C,Vitezistii!J$1))+SUMIFS(Data!$S:$S,Data!$A:$A,Vitezistii!$B6,Data!$C:$C,Vitezistii!J$1),0)</f>
        <v>5.45</v>
      </c>
      <c r="K6" s="109">
        <f>IFERROR(IF(SUMIFS(Data!$K:$K,Data!$A:$A,Vitezistii!$B6,Data!$C:$C,Vitezistii!K$1)=0," ",SUMIFS(Data!$K:$K,Data!$A:$A,Vitezistii!$B6,Data!$C:$C,Vitezistii!K$1))+SUMIFS(Data!$S:$S,Data!$A:$A,Vitezistii!$B6,Data!$C:$C,Vitezistii!K$1),0)</f>
        <v>4</v>
      </c>
      <c r="L6" s="109">
        <f>IFERROR(IF(SUMIFS(Data!$K:$K,Data!$A:$A,Vitezistii!$B6,Data!$C:$C,Vitezistii!L$1)=0," ",SUMIFS(Data!$K:$K,Data!$A:$A,Vitezistii!$B6,Data!$C:$C,Vitezistii!L$1))+SUMIFS(Data!$S:$S,Data!$A:$A,Vitezistii!$B6,Data!$C:$C,Vitezistii!L$1),0)</f>
        <v>4.5</v>
      </c>
      <c r="M6" s="109">
        <f>IFERROR(IF(SUMIFS(Data!$K:$K,Data!$A:$A,Vitezistii!$B6,Data!$C:$C,Vitezistii!M$1)=0," ",SUMIFS(Data!$K:$K,Data!$A:$A,Vitezistii!$B6,Data!$C:$C,Vitezistii!M$1))+SUMIFS(Data!$S:$S,Data!$A:$A,Vitezistii!$B6,Data!$C:$C,Vitezistii!M$1),0)</f>
        <v>4</v>
      </c>
      <c r="N6" s="109">
        <f>IFERROR(IF(SUMIFS(Data!$K:$K,Data!$A:$A,Vitezistii!$B6,Data!$C:$C,Vitezistii!N$1)=0," ",SUMIFS(Data!$K:$K,Data!$A:$A,Vitezistii!$B6,Data!$C:$C,Vitezistii!N$1))+SUMIFS(Data!$S:$S,Data!$A:$A,Vitezistii!$B6,Data!$C:$C,Vitezistii!N$1),0)</f>
        <v>4</v>
      </c>
      <c r="O6" s="109">
        <f>IFERROR(IF(SUMIFS(Data!$K:$K,Data!$A:$A,Vitezistii!$B6,Data!$C:$C,Vitezistii!O$1)=0," ",SUMIFS(Data!$K:$K,Data!$A:$A,Vitezistii!$B6,Data!$C:$C,Vitezistii!O$1))+SUMIFS(Data!$S:$S,Data!$A:$A,Vitezistii!$B6,Data!$C:$C,Vitezistii!O$1),0)</f>
        <v>4</v>
      </c>
      <c r="P6" s="109">
        <f>IFERROR(IF(SUMIFS(Data!$K:$K,Data!$A:$A,Vitezistii!$B6,Data!$C:$C,Vitezistii!P$1)=0," ",SUMIFS(Data!$K:$K,Data!$A:$A,Vitezistii!$B6,Data!$C:$C,Vitezistii!P$1))+SUMIFS(Data!$S:$S,Data!$A:$A,Vitezistii!$B6,Data!$C:$C,Vitezistii!P$1),0)</f>
        <v>0</v>
      </c>
      <c r="Q6" s="109">
        <f>IFERROR(IF(SUMIFS(Data!$K:$K,Data!$A:$A,Vitezistii!$B6,Data!$C:$C,Vitezistii!Q$1)=0," ",SUMIFS(Data!$K:$K,Data!$A:$A,Vitezistii!$B6,Data!$C:$C,Vitezistii!Q$1))+SUMIFS(Data!$S:$S,Data!$A:$A,Vitezistii!$B6,Data!$C:$C,Vitezistii!Q$1),0)</f>
        <v>4</v>
      </c>
      <c r="R6" s="109">
        <f t="shared" si="0"/>
        <v>58.4</v>
      </c>
      <c r="S6" s="109">
        <f>SUMIFS(Data!D:D,Data!A:A,Vitezistii!B8)</f>
        <v>254.26000000000005</v>
      </c>
      <c r="T6" s="11">
        <f>SUMIFS(Data!I:I,Data!A:A,Vitezistii!B8)/COUNTIF(Data!A:A,Vitezistii!B8)</f>
        <v>3.2161429273698848E-3</v>
      </c>
    </row>
    <row r="7" spans="1:20" ht="12.75" x14ac:dyDescent="0.2">
      <c r="A7" s="65">
        <v>6</v>
      </c>
      <c r="B7" s="27" t="s">
        <v>417</v>
      </c>
      <c r="C7" s="109">
        <f>IFERROR(IF(SUMIFS(Data!$K:$K,Data!$A:$A,Vitezistii!$B7,Data!$C:$C,Vitezistii!C$1)=0," ",SUMIFS(Data!$K:$K,Data!$A:$A,Vitezistii!$B7,Data!$C:$C,Vitezistii!C$1))+SUMIFS(Data!$S:$S,Data!$A:$A,Vitezistii!$B7,Data!$C:$C,Vitezistii!C$1),0)</f>
        <v>6.5</v>
      </c>
      <c r="D7" s="109">
        <f>IFERROR(IF(SUMIFS(Data!$K:$K,Data!$A:$A,Vitezistii!$B7,Data!$C:$C,Vitezistii!D$1)=0," ",SUMIFS(Data!$K:$K,Data!$A:$A,Vitezistii!$B7,Data!$C:$C,Vitezistii!D$1))+SUMIFS(Data!$S:$S,Data!$A:$A,Vitezistii!$B7,Data!$C:$C,Vitezistii!D$1),0)</f>
        <v>4</v>
      </c>
      <c r="E7" s="109">
        <f>IFERROR(IF(SUMIFS(Data!$K:$K,Data!$A:$A,Vitezistii!$B7,Data!$C:$C,Vitezistii!E$1)=0," ",SUMIFS(Data!$K:$K,Data!$A:$A,Vitezistii!$B7,Data!$C:$C,Vitezistii!E$1))+SUMIFS(Data!$S:$S,Data!$A:$A,Vitezistii!$B7,Data!$C:$C,Vitezistii!E$1),0)</f>
        <v>0</v>
      </c>
      <c r="F7" s="109">
        <f>IFERROR(IF(SUMIFS(Data!$K:$K,Data!$A:$A,Vitezistii!$B7,Data!$C:$C,Vitezistii!F$1)=0," ",SUMIFS(Data!$K:$K,Data!$A:$A,Vitezistii!$B7,Data!$C:$C,Vitezistii!F$1))+SUMIFS(Data!$S:$S,Data!$A:$A,Vitezistii!$B7,Data!$C:$C,Vitezistii!F$1),0)</f>
        <v>4.5</v>
      </c>
      <c r="G7" s="109">
        <f>IFERROR(IF(SUMIFS(Data!$K:$K,Data!$A:$A,Vitezistii!$B7,Data!$C:$C,Vitezistii!G$1)=0," ",SUMIFS(Data!$K:$K,Data!$A:$A,Vitezistii!$B7,Data!$C:$C,Vitezistii!G$1))+SUMIFS(Data!$S:$S,Data!$A:$A,Vitezistii!$B7,Data!$C:$C,Vitezistii!G$1),0)</f>
        <v>3.5</v>
      </c>
      <c r="H7" s="109">
        <f>IFERROR(IF(SUMIFS(Data!$K:$K,Data!$A:$A,Vitezistii!$B7,Data!$C:$C,Vitezistii!H$1)=0," ",SUMIFS(Data!$K:$K,Data!$A:$A,Vitezistii!$B7,Data!$C:$C,Vitezistii!H$1))+SUMIFS(Data!$S:$S,Data!$A:$A,Vitezistii!$B7,Data!$C:$C,Vitezistii!H$1),0)</f>
        <v>0.75</v>
      </c>
      <c r="I7" s="109">
        <f>IFERROR(IF(SUMIFS(Data!$K:$K,Data!$A:$A,Vitezistii!$B7,Data!$C:$C,Vitezistii!I$1)=0," ",SUMIFS(Data!$K:$K,Data!$A:$A,Vitezistii!$B7,Data!$C:$C,Vitezistii!I$1))+SUMIFS(Data!$S:$S,Data!$A:$A,Vitezistii!$B7,Data!$C:$C,Vitezistii!I$1),0)</f>
        <v>5.45</v>
      </c>
      <c r="J7" s="109">
        <f>IFERROR(IF(SUMIFS(Data!$K:$K,Data!$A:$A,Vitezistii!$B7,Data!$C:$C,Vitezistii!J$1)=0," ",SUMIFS(Data!$K:$K,Data!$A:$A,Vitezistii!$B7,Data!$C:$C,Vitezistii!J$1))+SUMIFS(Data!$S:$S,Data!$A:$A,Vitezistii!$B7,Data!$C:$C,Vitezistii!J$1),0)</f>
        <v>6.5</v>
      </c>
      <c r="K7" s="109">
        <f>IFERROR(IF(SUMIFS(Data!$K:$K,Data!$A:$A,Vitezistii!$B7,Data!$C:$C,Vitezistii!K$1)=0," ",SUMIFS(Data!$K:$K,Data!$A:$A,Vitezistii!$B7,Data!$C:$C,Vitezistii!K$1))+SUMIFS(Data!$S:$S,Data!$A:$A,Vitezistii!$B7,Data!$C:$C,Vitezistii!K$1),0)</f>
        <v>4.5</v>
      </c>
      <c r="L7" s="109">
        <f>IFERROR(IF(SUMIFS(Data!$K:$K,Data!$A:$A,Vitezistii!$B7,Data!$C:$C,Vitezistii!L$1)=0," ",SUMIFS(Data!$K:$K,Data!$A:$A,Vitezistii!$B7,Data!$C:$C,Vitezistii!L$1))+SUMIFS(Data!$S:$S,Data!$A:$A,Vitezistii!$B7,Data!$C:$C,Vitezistii!L$1),0)</f>
        <v>7.25</v>
      </c>
      <c r="M7" s="109">
        <f>IFERROR(IF(SUMIFS(Data!$K:$K,Data!$A:$A,Vitezistii!$B7,Data!$C:$C,Vitezistii!M$1)=0," ",SUMIFS(Data!$K:$K,Data!$A:$A,Vitezistii!$B7,Data!$C:$C,Vitezistii!M$1))+SUMIFS(Data!$S:$S,Data!$A:$A,Vitezistii!$B7,Data!$C:$C,Vitezistii!M$1),0)</f>
        <v>0</v>
      </c>
      <c r="N7" s="109">
        <f>IFERROR(IF(SUMIFS(Data!$K:$K,Data!$A:$A,Vitezistii!$B7,Data!$C:$C,Vitezistii!N$1)=0," ",SUMIFS(Data!$K:$K,Data!$A:$A,Vitezistii!$B7,Data!$C:$C,Vitezistii!N$1))+SUMIFS(Data!$S:$S,Data!$A:$A,Vitezistii!$B7,Data!$C:$C,Vitezistii!N$1),0)</f>
        <v>2.5</v>
      </c>
      <c r="O7" s="109">
        <f>IFERROR(IF(SUMIFS(Data!$K:$K,Data!$A:$A,Vitezistii!$B7,Data!$C:$C,Vitezistii!O$1)=0," ",SUMIFS(Data!$K:$K,Data!$A:$A,Vitezistii!$B7,Data!$C:$C,Vitezistii!O$1))+SUMIFS(Data!$S:$S,Data!$A:$A,Vitezistii!$B7,Data!$C:$C,Vitezistii!O$1),0)</f>
        <v>4.5</v>
      </c>
      <c r="P7" s="109">
        <f>IFERROR(IF(SUMIFS(Data!$K:$K,Data!$A:$A,Vitezistii!$B7,Data!$C:$C,Vitezistii!P$1)=0," ",SUMIFS(Data!$K:$K,Data!$A:$A,Vitezistii!$B7,Data!$C:$C,Vitezistii!P$1))+SUMIFS(Data!$S:$S,Data!$A:$A,Vitezistii!$B7,Data!$C:$C,Vitezistii!P$1),0)</f>
        <v>5.9</v>
      </c>
      <c r="Q7" s="109">
        <f>IFERROR(IF(SUMIFS(Data!$K:$K,Data!$A:$A,Vitezistii!$B7,Data!$C:$C,Vitezistii!Q$1)=0," ",SUMIFS(Data!$K:$K,Data!$A:$A,Vitezistii!$B7,Data!$C:$C,Vitezistii!Q$1))+SUMIFS(Data!$S:$S,Data!$A:$A,Vitezistii!$B7,Data!$C:$C,Vitezistii!Q$1),0)</f>
        <v>0</v>
      </c>
      <c r="R7" s="109">
        <f t="shared" si="0"/>
        <v>55.85</v>
      </c>
      <c r="S7" s="109">
        <f>SUMIFS(Data!D:D,Data!A:A,Vitezistii!B9)</f>
        <v>279.07000000000005</v>
      </c>
      <c r="T7" s="11">
        <f>SUMIFS(Data!I:I,Data!A:A,Vitezistii!B9)/COUNTIF(Data!A:A,Vitezistii!B9)</f>
        <v>3.244919306844311E-3</v>
      </c>
    </row>
    <row r="8" spans="1:20" ht="12.75" x14ac:dyDescent="0.2">
      <c r="A8" s="65">
        <v>7</v>
      </c>
      <c r="B8" s="27" t="s">
        <v>357</v>
      </c>
      <c r="C8" s="109">
        <f>IFERROR(IF(SUMIFS(Data!$K:$K,Data!$A:$A,Vitezistii!$B8,Data!$C:$C,Vitezistii!C$1)=0," ",SUMIFS(Data!$K:$K,Data!$A:$A,Vitezistii!$B8,Data!$C:$C,Vitezistii!C$1))+SUMIFS(Data!$S:$S,Data!$A:$A,Vitezistii!$B8,Data!$C:$C,Vitezistii!C$1),0)</f>
        <v>4.5</v>
      </c>
      <c r="D8" s="109">
        <f>IFERROR(IF(SUMIFS(Data!$K:$K,Data!$A:$A,Vitezistii!$B8,Data!$C:$C,Vitezistii!D$1)=0," ",SUMIFS(Data!$K:$K,Data!$A:$A,Vitezistii!$B8,Data!$C:$C,Vitezistii!D$1))+SUMIFS(Data!$S:$S,Data!$A:$A,Vitezistii!$B8,Data!$C:$C,Vitezistii!D$1),0)</f>
        <v>5.15</v>
      </c>
      <c r="E8" s="109">
        <f>IFERROR(IF(SUMIFS(Data!$K:$K,Data!$A:$A,Vitezistii!$B8,Data!$C:$C,Vitezistii!E$1)=0," ",SUMIFS(Data!$K:$K,Data!$A:$A,Vitezistii!$B8,Data!$C:$C,Vitezistii!E$1))+SUMIFS(Data!$S:$S,Data!$A:$A,Vitezistii!$B8,Data!$C:$C,Vitezistii!E$1),0)</f>
        <v>3.5</v>
      </c>
      <c r="F8" s="109">
        <f>IFERROR(IF(SUMIFS(Data!$K:$K,Data!$A:$A,Vitezistii!$B8,Data!$C:$C,Vitezistii!F$1)=0," ",SUMIFS(Data!$K:$K,Data!$A:$A,Vitezistii!$B8,Data!$C:$C,Vitezistii!F$1))+SUMIFS(Data!$S:$S,Data!$A:$A,Vitezistii!$B8,Data!$C:$C,Vitezistii!F$1),0)</f>
        <v>3.5</v>
      </c>
      <c r="G8" s="109">
        <f>IFERROR(IF(SUMIFS(Data!$K:$K,Data!$A:$A,Vitezistii!$B8,Data!$C:$C,Vitezistii!G$1)=0," ",SUMIFS(Data!$K:$K,Data!$A:$A,Vitezistii!$B8,Data!$C:$C,Vitezistii!G$1))+SUMIFS(Data!$S:$S,Data!$A:$A,Vitezistii!$B8,Data!$C:$C,Vitezistii!G$1),0)</f>
        <v>4</v>
      </c>
      <c r="H8" s="109">
        <f>IFERROR(IF(SUMIFS(Data!$K:$K,Data!$A:$A,Vitezistii!$B8,Data!$C:$C,Vitezistii!H$1)=0," ",SUMIFS(Data!$K:$K,Data!$A:$A,Vitezistii!$B8,Data!$C:$C,Vitezistii!H$1))+SUMIFS(Data!$S:$S,Data!$A:$A,Vitezistii!$B8,Data!$C:$C,Vitezistii!H$1),0)</f>
        <v>2</v>
      </c>
      <c r="I8" s="109">
        <f>IFERROR(IF(SUMIFS(Data!$K:$K,Data!$A:$A,Vitezistii!$B8,Data!$C:$C,Vitezistii!I$1)=0," ",SUMIFS(Data!$K:$K,Data!$A:$A,Vitezistii!$B8,Data!$C:$C,Vitezistii!I$1))+SUMIFS(Data!$S:$S,Data!$A:$A,Vitezistii!$B8,Data!$C:$C,Vitezistii!I$1),0)</f>
        <v>3</v>
      </c>
      <c r="J8" s="109">
        <f>IFERROR(IF(SUMIFS(Data!$K:$K,Data!$A:$A,Vitezistii!$B8,Data!$C:$C,Vitezistii!J$1)=0," ",SUMIFS(Data!$K:$K,Data!$A:$A,Vitezistii!$B8,Data!$C:$C,Vitezistii!J$1))+SUMIFS(Data!$S:$S,Data!$A:$A,Vitezistii!$B8,Data!$C:$C,Vitezistii!J$1),0)</f>
        <v>5.15</v>
      </c>
      <c r="K8" s="109">
        <f>IFERROR(IF(SUMIFS(Data!$K:$K,Data!$A:$A,Vitezistii!$B8,Data!$C:$C,Vitezistii!K$1)=0," ",SUMIFS(Data!$K:$K,Data!$A:$A,Vitezistii!$B8,Data!$C:$C,Vitezistii!K$1))+SUMIFS(Data!$S:$S,Data!$A:$A,Vitezistii!$B8,Data!$C:$C,Vitezistii!K$1),0)</f>
        <v>3</v>
      </c>
      <c r="L8" s="109">
        <f>IFERROR(IF(SUMIFS(Data!$K:$K,Data!$A:$A,Vitezistii!$B8,Data!$C:$C,Vitezistii!L$1)=0," ",SUMIFS(Data!$K:$K,Data!$A:$A,Vitezistii!$B8,Data!$C:$C,Vitezistii!L$1))+SUMIFS(Data!$S:$S,Data!$A:$A,Vitezistii!$B8,Data!$C:$C,Vitezistii!L$1),0)</f>
        <v>2.5</v>
      </c>
      <c r="M8" s="109">
        <f>IFERROR(IF(SUMIFS(Data!$K:$K,Data!$A:$A,Vitezistii!$B8,Data!$C:$C,Vitezistii!M$1)=0," ",SUMIFS(Data!$K:$K,Data!$A:$A,Vitezistii!$B8,Data!$C:$C,Vitezistii!M$1))+SUMIFS(Data!$S:$S,Data!$A:$A,Vitezistii!$B8,Data!$C:$C,Vitezistii!M$1),0)</f>
        <v>3</v>
      </c>
      <c r="N8" s="109">
        <f>IFERROR(IF(SUMIFS(Data!$K:$K,Data!$A:$A,Vitezistii!$B8,Data!$C:$C,Vitezistii!N$1)=0," ",SUMIFS(Data!$K:$K,Data!$A:$A,Vitezistii!$B8,Data!$C:$C,Vitezistii!N$1))+SUMIFS(Data!$S:$S,Data!$A:$A,Vitezistii!$B8,Data!$C:$C,Vitezistii!N$1),0)</f>
        <v>3.5</v>
      </c>
      <c r="O8" s="109">
        <f>IFERROR(IF(SUMIFS(Data!$K:$K,Data!$A:$A,Vitezistii!$B8,Data!$C:$C,Vitezistii!O$1)=0," ",SUMIFS(Data!$K:$K,Data!$A:$A,Vitezistii!$B8,Data!$C:$C,Vitezistii!O$1))+SUMIFS(Data!$S:$S,Data!$A:$A,Vitezistii!$B8,Data!$C:$C,Vitezistii!O$1),0)</f>
        <v>3</v>
      </c>
      <c r="P8" s="109">
        <f>IFERROR(IF(SUMIFS(Data!$K:$K,Data!$A:$A,Vitezistii!$B8,Data!$C:$C,Vitezistii!P$1)=0," ",SUMIFS(Data!$K:$K,Data!$A:$A,Vitezistii!$B8,Data!$C:$C,Vitezistii!P$1))+SUMIFS(Data!$S:$S,Data!$A:$A,Vitezistii!$B8,Data!$C:$C,Vitezistii!P$1),0)</f>
        <v>3.5</v>
      </c>
      <c r="Q8" s="109">
        <f>IFERROR(IF(SUMIFS(Data!$K:$K,Data!$A:$A,Vitezistii!$B8,Data!$C:$C,Vitezistii!Q$1)=0," ",SUMIFS(Data!$K:$K,Data!$A:$A,Vitezistii!$B8,Data!$C:$C,Vitezistii!Q$1))+SUMIFS(Data!$S:$S,Data!$A:$A,Vitezistii!$B8,Data!$C:$C,Vitezistii!Q$1),0)</f>
        <v>3.5</v>
      </c>
      <c r="R8" s="109">
        <f t="shared" si="0"/>
        <v>52.8</v>
      </c>
      <c r="S8" s="109">
        <f>SUMIFS(Data!D:D,Data!A:A,Vitezistii!B10)</f>
        <v>343.88</v>
      </c>
      <c r="T8" s="11">
        <f>SUMIFS(Data!I:I,Data!A:A,Vitezistii!B10)/COUNTIF(Data!A:A,Vitezistii!B10)</f>
        <v>3.3607683500828157E-3</v>
      </c>
    </row>
    <row r="9" spans="1:20" ht="12.75" x14ac:dyDescent="0.2">
      <c r="A9" s="65">
        <v>8</v>
      </c>
      <c r="B9" s="27" t="s">
        <v>511</v>
      </c>
      <c r="C9" s="109">
        <f>IFERROR(IF(SUMIFS(Data!$K:$K,Data!$A:$A,Vitezistii!$B9,Data!$C:$C,Vitezistii!C$1)=0," ",SUMIFS(Data!$K:$K,Data!$A:$A,Vitezistii!$B9,Data!$C:$C,Vitezistii!C$1))+SUMIFS(Data!$S:$S,Data!$A:$A,Vitezistii!$B9,Data!$C:$C,Vitezistii!C$1),0)</f>
        <v>3</v>
      </c>
      <c r="D9" s="109">
        <f>IFERROR(IF(SUMIFS(Data!$K:$K,Data!$A:$A,Vitezistii!$B9,Data!$C:$C,Vitezistii!D$1)=0," ",SUMIFS(Data!$K:$K,Data!$A:$A,Vitezistii!$B9,Data!$C:$C,Vitezistii!D$1))+SUMIFS(Data!$S:$S,Data!$A:$A,Vitezistii!$B9,Data!$C:$C,Vitezistii!D$1),0)</f>
        <v>3</v>
      </c>
      <c r="E9" s="109">
        <f>IFERROR(IF(SUMIFS(Data!$K:$K,Data!$A:$A,Vitezistii!$B9,Data!$C:$C,Vitezistii!E$1)=0," ",SUMIFS(Data!$K:$K,Data!$A:$A,Vitezistii!$B9,Data!$C:$C,Vitezistii!E$1))+SUMIFS(Data!$S:$S,Data!$A:$A,Vitezistii!$B9,Data!$C:$C,Vitezistii!E$1),0)</f>
        <v>2.5</v>
      </c>
      <c r="F9" s="109">
        <f>IFERROR(IF(SUMIFS(Data!$K:$K,Data!$A:$A,Vitezistii!$B9,Data!$C:$C,Vitezistii!F$1)=0," ",SUMIFS(Data!$K:$K,Data!$A:$A,Vitezistii!$B9,Data!$C:$C,Vitezistii!F$1))+SUMIFS(Data!$S:$S,Data!$A:$A,Vitezistii!$B9,Data!$C:$C,Vitezistii!F$1),0)</f>
        <v>2</v>
      </c>
      <c r="G9" s="109">
        <f>IFERROR(IF(SUMIFS(Data!$K:$K,Data!$A:$A,Vitezistii!$B9,Data!$C:$C,Vitezistii!G$1)=0," ",SUMIFS(Data!$K:$K,Data!$A:$A,Vitezistii!$B9,Data!$C:$C,Vitezistii!G$1))+SUMIFS(Data!$S:$S,Data!$A:$A,Vitezistii!$B9,Data!$C:$C,Vitezistii!G$1),0)</f>
        <v>2.5</v>
      </c>
      <c r="H9" s="109">
        <f>IFERROR(IF(SUMIFS(Data!$K:$K,Data!$A:$A,Vitezistii!$B9,Data!$C:$C,Vitezistii!H$1)=0," ",SUMIFS(Data!$K:$K,Data!$A:$A,Vitezistii!$B9,Data!$C:$C,Vitezistii!H$1))+SUMIFS(Data!$S:$S,Data!$A:$A,Vitezistii!$B9,Data!$C:$C,Vitezistii!H$1),0)</f>
        <v>5.15</v>
      </c>
      <c r="I9" s="109">
        <f>IFERROR(IF(SUMIFS(Data!$K:$K,Data!$A:$A,Vitezistii!$B9,Data!$C:$C,Vitezistii!I$1)=0," ",SUMIFS(Data!$K:$K,Data!$A:$A,Vitezistii!$B9,Data!$C:$C,Vitezistii!I$1))+SUMIFS(Data!$S:$S,Data!$A:$A,Vitezistii!$B9,Data!$C:$C,Vitezistii!I$1),0)</f>
        <v>3</v>
      </c>
      <c r="J9" s="109">
        <f>IFERROR(IF(SUMIFS(Data!$K:$K,Data!$A:$A,Vitezistii!$B9,Data!$C:$C,Vitezistii!J$1)=0," ",SUMIFS(Data!$K:$K,Data!$A:$A,Vitezistii!$B9,Data!$C:$C,Vitezistii!J$1))+SUMIFS(Data!$S:$S,Data!$A:$A,Vitezistii!$B9,Data!$C:$C,Vitezistii!J$1),0)</f>
        <v>4</v>
      </c>
      <c r="K9" s="109">
        <f>IFERROR(IF(SUMIFS(Data!$K:$K,Data!$A:$A,Vitezistii!$B9,Data!$C:$C,Vitezistii!K$1)=0," ",SUMIFS(Data!$K:$K,Data!$A:$A,Vitezistii!$B9,Data!$C:$C,Vitezistii!K$1))+SUMIFS(Data!$S:$S,Data!$A:$A,Vitezistii!$B9,Data!$C:$C,Vitezistii!K$1),0)</f>
        <v>4.5</v>
      </c>
      <c r="L9" s="109">
        <f>IFERROR(IF(SUMIFS(Data!$K:$K,Data!$A:$A,Vitezistii!$B9,Data!$C:$C,Vitezistii!L$1)=0," ",SUMIFS(Data!$K:$K,Data!$A:$A,Vitezistii!$B9,Data!$C:$C,Vitezistii!L$1))+SUMIFS(Data!$S:$S,Data!$A:$A,Vitezistii!$B9,Data!$C:$C,Vitezistii!L$1),0)</f>
        <v>3</v>
      </c>
      <c r="M9" s="109">
        <f>IFERROR(IF(SUMIFS(Data!$K:$K,Data!$A:$A,Vitezistii!$B9,Data!$C:$C,Vitezistii!M$1)=0," ",SUMIFS(Data!$K:$K,Data!$A:$A,Vitezistii!$B9,Data!$C:$C,Vitezistii!M$1))+SUMIFS(Data!$S:$S,Data!$A:$A,Vitezistii!$B9,Data!$C:$C,Vitezistii!M$1),0)</f>
        <v>4.5</v>
      </c>
      <c r="N9" s="109">
        <f>IFERROR(IF(SUMIFS(Data!$K:$K,Data!$A:$A,Vitezistii!$B9,Data!$C:$C,Vitezistii!N$1)=0," ",SUMIFS(Data!$K:$K,Data!$A:$A,Vitezistii!$B9,Data!$C:$C,Vitezistii!N$1))+SUMIFS(Data!$S:$S,Data!$A:$A,Vitezistii!$B9,Data!$C:$C,Vitezistii!N$1),0)</f>
        <v>4.5</v>
      </c>
      <c r="O9" s="109">
        <f>IFERROR(IF(SUMIFS(Data!$K:$K,Data!$A:$A,Vitezistii!$B9,Data!$C:$C,Vitezistii!O$1)=0," ",SUMIFS(Data!$K:$K,Data!$A:$A,Vitezistii!$B9,Data!$C:$C,Vitezistii!O$1))+SUMIFS(Data!$S:$S,Data!$A:$A,Vitezistii!$B9,Data!$C:$C,Vitezistii!O$1),0)</f>
        <v>2</v>
      </c>
      <c r="P9" s="109">
        <f>IFERROR(IF(SUMIFS(Data!$K:$K,Data!$A:$A,Vitezistii!$B9,Data!$C:$C,Vitezistii!P$1)=0," ",SUMIFS(Data!$K:$K,Data!$A:$A,Vitezistii!$B9,Data!$C:$C,Vitezistii!P$1))+SUMIFS(Data!$S:$S,Data!$A:$A,Vitezistii!$B9,Data!$C:$C,Vitezistii!P$1),0)</f>
        <v>5.45</v>
      </c>
      <c r="Q9" s="109">
        <f>IFERROR(IF(SUMIFS(Data!$K:$K,Data!$A:$A,Vitezistii!$B9,Data!$C:$C,Vitezistii!Q$1)=0," ",SUMIFS(Data!$K:$K,Data!$A:$A,Vitezistii!$B9,Data!$C:$C,Vitezistii!Q$1))+SUMIFS(Data!$S:$S,Data!$A:$A,Vitezistii!$B9,Data!$C:$C,Vitezistii!Q$1),0)</f>
        <v>3.5</v>
      </c>
      <c r="R9" s="109">
        <f t="shared" si="0"/>
        <v>52.6</v>
      </c>
      <c r="S9" s="109">
        <f>SUMIFS(Data!D:D,Data!A:A,Vitezistii!B11)</f>
        <v>210.74</v>
      </c>
      <c r="T9" s="11">
        <f>SUMIFS(Data!I:I,Data!A:A,Vitezistii!B11)/COUNTIF(Data!A:A,Vitezistii!B11)</f>
        <v>3.3603448227638145E-3</v>
      </c>
    </row>
    <row r="10" spans="1:20" ht="12.75" x14ac:dyDescent="0.2">
      <c r="A10" s="65">
        <v>9</v>
      </c>
      <c r="B10" s="27" t="s">
        <v>187</v>
      </c>
      <c r="C10" s="109">
        <f>IFERROR(IF(SUMIFS(Data!$K:$K,Data!$A:$A,Vitezistii!$B10,Data!$C:$C,Vitezistii!C$1)=0," ",SUMIFS(Data!$K:$K,Data!$A:$A,Vitezistii!$B10,Data!$C:$C,Vitezistii!C$1))+SUMIFS(Data!$S:$S,Data!$A:$A,Vitezistii!$B10,Data!$C:$C,Vitezistii!C$1),0)</f>
        <v>3</v>
      </c>
      <c r="D10" s="109">
        <f>IFERROR(IF(SUMIFS(Data!$K:$K,Data!$A:$A,Vitezistii!$B10,Data!$C:$C,Vitezistii!D$1)=0," ",SUMIFS(Data!$K:$K,Data!$A:$A,Vitezistii!$B10,Data!$C:$C,Vitezistii!D$1))+SUMIFS(Data!$S:$S,Data!$A:$A,Vitezistii!$B10,Data!$C:$C,Vitezistii!D$1),0)</f>
        <v>3</v>
      </c>
      <c r="E10" s="109">
        <f>IFERROR(IF(SUMIFS(Data!$K:$K,Data!$A:$A,Vitezistii!$B10,Data!$C:$C,Vitezistii!E$1)=0," ",SUMIFS(Data!$K:$K,Data!$A:$A,Vitezistii!$B10,Data!$C:$C,Vitezistii!E$1))+SUMIFS(Data!$S:$S,Data!$A:$A,Vitezistii!$B10,Data!$C:$C,Vitezistii!E$1),0)</f>
        <v>4.5</v>
      </c>
      <c r="F10" s="109">
        <f>IFERROR(IF(SUMIFS(Data!$K:$K,Data!$A:$A,Vitezistii!$B10,Data!$C:$C,Vitezistii!F$1)=0," ",SUMIFS(Data!$K:$K,Data!$A:$A,Vitezistii!$B10,Data!$C:$C,Vitezistii!F$1))+SUMIFS(Data!$S:$S,Data!$A:$A,Vitezistii!$B10,Data!$C:$C,Vitezistii!F$1),0)</f>
        <v>3.5</v>
      </c>
      <c r="G10" s="109">
        <f>IFERROR(IF(SUMIFS(Data!$K:$K,Data!$A:$A,Vitezistii!$B10,Data!$C:$C,Vitezistii!G$1)=0," ",SUMIFS(Data!$K:$K,Data!$A:$A,Vitezistii!$B10,Data!$C:$C,Vitezistii!G$1))+SUMIFS(Data!$S:$S,Data!$A:$A,Vitezistii!$B10,Data!$C:$C,Vitezistii!G$1),0)</f>
        <v>0.25</v>
      </c>
      <c r="H10" s="109">
        <f>IFERROR(IF(SUMIFS(Data!$K:$K,Data!$A:$A,Vitezistii!$B10,Data!$C:$C,Vitezistii!H$1)=0," ",SUMIFS(Data!$K:$K,Data!$A:$A,Vitezistii!$B10,Data!$C:$C,Vitezistii!H$1))+SUMIFS(Data!$S:$S,Data!$A:$A,Vitezistii!$B10,Data!$C:$C,Vitezistii!H$1),0)</f>
        <v>3.5</v>
      </c>
      <c r="I10" s="109">
        <f>IFERROR(IF(SUMIFS(Data!$K:$K,Data!$A:$A,Vitezistii!$B10,Data!$C:$C,Vitezistii!I$1)=0," ",SUMIFS(Data!$K:$K,Data!$A:$A,Vitezistii!$B10,Data!$C:$C,Vitezistii!I$1))+SUMIFS(Data!$S:$S,Data!$A:$A,Vitezistii!$B10,Data!$C:$C,Vitezistii!I$1),0)</f>
        <v>3.5</v>
      </c>
      <c r="J10" s="109">
        <f>IFERROR(IF(SUMIFS(Data!$K:$K,Data!$A:$A,Vitezistii!$B10,Data!$C:$C,Vitezistii!J$1)=0," ",SUMIFS(Data!$K:$K,Data!$A:$A,Vitezistii!$B10,Data!$C:$C,Vitezistii!J$1))+SUMIFS(Data!$S:$S,Data!$A:$A,Vitezistii!$B10,Data!$C:$C,Vitezistii!J$1),0)</f>
        <v>3</v>
      </c>
      <c r="K10" s="109">
        <f>IFERROR(IF(SUMIFS(Data!$K:$K,Data!$A:$A,Vitezistii!$B10,Data!$C:$C,Vitezistii!K$1)=0," ",SUMIFS(Data!$K:$K,Data!$A:$A,Vitezistii!$B10,Data!$C:$C,Vitezistii!K$1))+SUMIFS(Data!$S:$S,Data!$A:$A,Vitezistii!$B10,Data!$C:$C,Vitezistii!K$1),0)</f>
        <v>3</v>
      </c>
      <c r="L10" s="109">
        <f>IFERROR(IF(SUMIFS(Data!$K:$K,Data!$A:$A,Vitezistii!$B10,Data!$C:$C,Vitezistii!L$1)=0," ",SUMIFS(Data!$K:$K,Data!$A:$A,Vitezistii!$B10,Data!$C:$C,Vitezistii!L$1))+SUMIFS(Data!$S:$S,Data!$A:$A,Vitezistii!$B10,Data!$C:$C,Vitezistii!L$1),0)</f>
        <v>3.5</v>
      </c>
      <c r="M10" s="109">
        <f>IFERROR(IF(SUMIFS(Data!$K:$K,Data!$A:$A,Vitezistii!$B10,Data!$C:$C,Vitezistii!M$1)=0," ",SUMIFS(Data!$K:$K,Data!$A:$A,Vitezistii!$B10,Data!$C:$C,Vitezistii!M$1))+SUMIFS(Data!$S:$S,Data!$A:$A,Vitezistii!$B10,Data!$C:$C,Vitezistii!M$1),0)</f>
        <v>4</v>
      </c>
      <c r="N10" s="109">
        <f>IFERROR(IF(SUMIFS(Data!$K:$K,Data!$A:$A,Vitezistii!$B10,Data!$C:$C,Vitezistii!N$1)=0," ",SUMIFS(Data!$K:$K,Data!$A:$A,Vitezistii!$B10,Data!$C:$C,Vitezistii!N$1))+SUMIFS(Data!$S:$S,Data!$A:$A,Vitezistii!$B10,Data!$C:$C,Vitezistii!N$1),0)</f>
        <v>3</v>
      </c>
      <c r="O10" s="109">
        <f>IFERROR(IF(SUMIFS(Data!$K:$K,Data!$A:$A,Vitezistii!$B10,Data!$C:$C,Vitezistii!O$1)=0," ",SUMIFS(Data!$K:$K,Data!$A:$A,Vitezistii!$B10,Data!$C:$C,Vitezistii!O$1))+SUMIFS(Data!$S:$S,Data!$A:$A,Vitezistii!$B10,Data!$C:$C,Vitezistii!O$1),0)</f>
        <v>1.75</v>
      </c>
      <c r="P10" s="109">
        <f>IFERROR(IF(SUMIFS(Data!$K:$K,Data!$A:$A,Vitezistii!$B10,Data!$C:$C,Vitezistii!P$1)=0," ",SUMIFS(Data!$K:$K,Data!$A:$A,Vitezistii!$B10,Data!$C:$C,Vitezistii!P$1))+SUMIFS(Data!$S:$S,Data!$A:$A,Vitezistii!$B10,Data!$C:$C,Vitezistii!P$1),0)</f>
        <v>5.15</v>
      </c>
      <c r="Q10" s="109">
        <f>IFERROR(IF(SUMIFS(Data!$K:$K,Data!$A:$A,Vitezistii!$B10,Data!$C:$C,Vitezistii!Q$1)=0," ",SUMIFS(Data!$K:$K,Data!$A:$A,Vitezistii!$B10,Data!$C:$C,Vitezistii!Q$1))+SUMIFS(Data!$S:$S,Data!$A:$A,Vitezistii!$B10,Data!$C:$C,Vitezistii!Q$1),0)</f>
        <v>4.5</v>
      </c>
      <c r="R10" s="109">
        <f t="shared" si="0"/>
        <v>49.15</v>
      </c>
      <c r="S10" s="109">
        <f>SUMIFS(Data!D:D,Data!A:A,Vitezistii!B12)</f>
        <v>246.01000000000005</v>
      </c>
      <c r="T10" s="11">
        <f>SUMIFS(Data!I:I,Data!A:A,Vitezistii!B12)/COUNTIF(Data!A:A,Vitezistii!B12)</f>
        <v>3.2012368660021711E-3</v>
      </c>
    </row>
    <row r="11" spans="1:20" ht="12.75" x14ac:dyDescent="0.2">
      <c r="A11" s="65">
        <v>10</v>
      </c>
      <c r="B11" s="27" t="s">
        <v>17</v>
      </c>
      <c r="C11" s="109">
        <f>IFERROR(IF(SUMIFS(Data!$K:$K,Data!$A:$A,Vitezistii!$B11,Data!$C:$C,Vitezistii!C$1)=0," ",SUMIFS(Data!$K:$K,Data!$A:$A,Vitezistii!$B11,Data!$C:$C,Vitezistii!C$1))+SUMIFS(Data!$S:$S,Data!$A:$A,Vitezistii!$B11,Data!$C:$C,Vitezistii!C$1),0)</f>
        <v>3</v>
      </c>
      <c r="D11" s="109">
        <f>IFERROR(IF(SUMIFS(Data!$K:$K,Data!$A:$A,Vitezistii!$B11,Data!$C:$C,Vitezistii!D$1)=0," ",SUMIFS(Data!$K:$K,Data!$A:$A,Vitezistii!$B11,Data!$C:$C,Vitezistii!D$1))+SUMIFS(Data!$S:$S,Data!$A:$A,Vitezistii!$B11,Data!$C:$C,Vitezistii!D$1),0)</f>
        <v>6.5</v>
      </c>
      <c r="E11" s="109">
        <f>IFERROR(IF(SUMIFS(Data!$K:$K,Data!$A:$A,Vitezistii!$B11,Data!$C:$C,Vitezistii!E$1)=0," ",SUMIFS(Data!$K:$K,Data!$A:$A,Vitezistii!$B11,Data!$C:$C,Vitezistii!E$1))+SUMIFS(Data!$S:$S,Data!$A:$A,Vitezistii!$B11,Data!$C:$C,Vitezistii!E$1),0)</f>
        <v>3.5</v>
      </c>
      <c r="F11" s="109">
        <f>IFERROR(IF(SUMIFS(Data!$K:$K,Data!$A:$A,Vitezistii!$B11,Data!$C:$C,Vitezistii!F$1)=0," ",SUMIFS(Data!$K:$K,Data!$A:$A,Vitezistii!$B11,Data!$C:$C,Vitezistii!F$1))+SUMIFS(Data!$S:$S,Data!$A:$A,Vitezistii!$B11,Data!$C:$C,Vitezistii!F$1),0)</f>
        <v>3</v>
      </c>
      <c r="G11" s="109">
        <f>IFERROR(IF(SUMIFS(Data!$K:$K,Data!$A:$A,Vitezistii!$B11,Data!$C:$C,Vitezistii!G$1)=0," ",SUMIFS(Data!$K:$K,Data!$A:$A,Vitezistii!$B11,Data!$C:$C,Vitezistii!G$1))+SUMIFS(Data!$S:$S,Data!$A:$A,Vitezistii!$B11,Data!$C:$C,Vitezistii!G$1),0)</f>
        <v>8.15</v>
      </c>
      <c r="H11" s="109">
        <f>IFERROR(IF(SUMIFS(Data!$K:$K,Data!$A:$A,Vitezistii!$B11,Data!$C:$C,Vitezistii!H$1)=0," ",SUMIFS(Data!$K:$K,Data!$A:$A,Vitezistii!$B11,Data!$C:$C,Vitezistii!H$1))+SUMIFS(Data!$S:$S,Data!$A:$A,Vitezistii!$B11,Data!$C:$C,Vitezistii!H$1),0)</f>
        <v>3</v>
      </c>
      <c r="I11" s="109">
        <f>IFERROR(IF(SUMIFS(Data!$K:$K,Data!$A:$A,Vitezistii!$B11,Data!$C:$C,Vitezistii!I$1)=0," ",SUMIFS(Data!$K:$K,Data!$A:$A,Vitezistii!$B11,Data!$C:$C,Vitezistii!I$1))+SUMIFS(Data!$S:$S,Data!$A:$A,Vitezistii!$B11,Data!$C:$C,Vitezistii!I$1),0)</f>
        <v>3</v>
      </c>
      <c r="J11" s="109">
        <f>IFERROR(IF(SUMIFS(Data!$K:$K,Data!$A:$A,Vitezistii!$B11,Data!$C:$C,Vitezistii!J$1)=0," ",SUMIFS(Data!$K:$K,Data!$A:$A,Vitezistii!$B11,Data!$C:$C,Vitezistii!J$1))+SUMIFS(Data!$S:$S,Data!$A:$A,Vitezistii!$B11,Data!$C:$C,Vitezistii!J$1),0)</f>
        <v>0.25</v>
      </c>
      <c r="K11" s="109">
        <f>IFERROR(IF(SUMIFS(Data!$K:$K,Data!$A:$A,Vitezistii!$B11,Data!$C:$C,Vitezistii!K$1)=0," ",SUMIFS(Data!$K:$K,Data!$A:$A,Vitezistii!$B11,Data!$C:$C,Vitezistii!K$1))+SUMIFS(Data!$S:$S,Data!$A:$A,Vitezistii!$B11,Data!$C:$C,Vitezistii!K$1),0)</f>
        <v>3.5</v>
      </c>
      <c r="L11" s="109">
        <f>IFERROR(IF(SUMIFS(Data!$K:$K,Data!$A:$A,Vitezistii!$B11,Data!$C:$C,Vitezistii!L$1)=0," ",SUMIFS(Data!$K:$K,Data!$A:$A,Vitezistii!$B11,Data!$C:$C,Vitezistii!L$1))+SUMIFS(Data!$S:$S,Data!$A:$A,Vitezistii!$B11,Data!$C:$C,Vitezistii!L$1),0)</f>
        <v>3</v>
      </c>
      <c r="M11" s="109">
        <f>IFERROR(IF(SUMIFS(Data!$K:$K,Data!$A:$A,Vitezistii!$B11,Data!$C:$C,Vitezistii!M$1)=0," ",SUMIFS(Data!$K:$K,Data!$A:$A,Vitezistii!$B11,Data!$C:$C,Vitezistii!M$1))+SUMIFS(Data!$S:$S,Data!$A:$A,Vitezistii!$B11,Data!$C:$C,Vitezistii!M$1),0)</f>
        <v>3</v>
      </c>
      <c r="N11" s="109">
        <f>IFERROR(IF(SUMIFS(Data!$K:$K,Data!$A:$A,Vitezistii!$B11,Data!$C:$C,Vitezistii!N$1)=0," ",SUMIFS(Data!$K:$K,Data!$A:$A,Vitezistii!$B11,Data!$C:$C,Vitezistii!N$1))+SUMIFS(Data!$S:$S,Data!$A:$A,Vitezistii!$B11,Data!$C:$C,Vitezistii!N$1),0)</f>
        <v>3</v>
      </c>
      <c r="O11" s="109">
        <f>IFERROR(IF(SUMIFS(Data!$K:$K,Data!$A:$A,Vitezistii!$B11,Data!$C:$C,Vitezistii!O$1)=0," ",SUMIFS(Data!$K:$K,Data!$A:$A,Vitezistii!$B11,Data!$C:$C,Vitezistii!O$1))+SUMIFS(Data!$S:$S,Data!$A:$A,Vitezistii!$B11,Data!$C:$C,Vitezistii!O$1),0)</f>
        <v>4</v>
      </c>
      <c r="P11" s="109">
        <f>IFERROR(IF(SUMIFS(Data!$K:$K,Data!$A:$A,Vitezistii!$B11,Data!$C:$C,Vitezistii!P$1)=0," ",SUMIFS(Data!$K:$K,Data!$A:$A,Vitezistii!$B11,Data!$C:$C,Vitezistii!P$1))+SUMIFS(Data!$S:$S,Data!$A:$A,Vitezistii!$B11,Data!$C:$C,Vitezistii!P$1),0)</f>
        <v>2</v>
      </c>
      <c r="Q11" s="109">
        <f>IFERROR(IF(SUMIFS(Data!$K:$K,Data!$A:$A,Vitezistii!$B11,Data!$C:$C,Vitezistii!Q$1)=0," ",SUMIFS(Data!$K:$K,Data!$A:$A,Vitezistii!$B11,Data!$C:$C,Vitezistii!Q$1))+SUMIFS(Data!$S:$S,Data!$A:$A,Vitezistii!$B11,Data!$C:$C,Vitezistii!Q$1),0)</f>
        <v>0</v>
      </c>
      <c r="R11" s="109">
        <f t="shared" si="0"/>
        <v>48.9</v>
      </c>
      <c r="S11" s="109">
        <f>SUMIFS(Data!D:D,Data!A:A,Vitezistii!B13)</f>
        <v>210.48000000000002</v>
      </c>
      <c r="T11" s="11">
        <f>SUMIFS(Data!I:I,Data!A:A,Vitezistii!B13)/COUNTIF(Data!A:A,Vitezistii!B13)</f>
        <v>3.3502787208409936E-3</v>
      </c>
    </row>
    <row r="12" spans="1:20" ht="12.75" x14ac:dyDescent="0.2">
      <c r="A12" s="65">
        <v>11</v>
      </c>
      <c r="B12" s="27" t="s">
        <v>220</v>
      </c>
      <c r="C12" s="109">
        <f>IFERROR(IF(SUMIFS(Data!$K:$K,Data!$A:$A,Vitezistii!$B12,Data!$C:$C,Vitezistii!C$1)=0," ",SUMIFS(Data!$K:$K,Data!$A:$A,Vitezistii!$B12,Data!$C:$C,Vitezistii!C$1))+SUMIFS(Data!$S:$S,Data!$A:$A,Vitezistii!$B12,Data!$C:$C,Vitezistii!C$1),0)</f>
        <v>4.5</v>
      </c>
      <c r="D12" s="109">
        <f>IFERROR(IF(SUMIFS(Data!$K:$K,Data!$A:$A,Vitezistii!$B12,Data!$C:$C,Vitezistii!D$1)=0," ",SUMIFS(Data!$K:$K,Data!$A:$A,Vitezistii!$B12,Data!$C:$C,Vitezistii!D$1))+SUMIFS(Data!$S:$S,Data!$A:$A,Vitezistii!$B12,Data!$C:$C,Vitezistii!D$1),0)</f>
        <v>3</v>
      </c>
      <c r="E12" s="109">
        <f>IFERROR(IF(SUMIFS(Data!$K:$K,Data!$A:$A,Vitezistii!$B12,Data!$C:$C,Vitezistii!E$1)=0," ",SUMIFS(Data!$K:$K,Data!$A:$A,Vitezistii!$B12,Data!$C:$C,Vitezistii!E$1))+SUMIFS(Data!$S:$S,Data!$A:$A,Vitezistii!$B12,Data!$C:$C,Vitezistii!E$1),0)</f>
        <v>3</v>
      </c>
      <c r="F12" s="109">
        <f>IFERROR(IF(SUMIFS(Data!$K:$K,Data!$A:$A,Vitezistii!$B12,Data!$C:$C,Vitezistii!F$1)=0," ",SUMIFS(Data!$K:$K,Data!$A:$A,Vitezistii!$B12,Data!$C:$C,Vitezistii!F$1))+SUMIFS(Data!$S:$S,Data!$A:$A,Vitezistii!$B12,Data!$C:$C,Vitezistii!F$1),0)</f>
        <v>4.5</v>
      </c>
      <c r="G12" s="109">
        <f>IFERROR(IF(SUMIFS(Data!$K:$K,Data!$A:$A,Vitezistii!$B12,Data!$C:$C,Vitezistii!G$1)=0," ",SUMIFS(Data!$K:$K,Data!$A:$A,Vitezistii!$B12,Data!$C:$C,Vitezistii!G$1))+SUMIFS(Data!$S:$S,Data!$A:$A,Vitezistii!$B12,Data!$C:$C,Vitezistii!G$1),0)</f>
        <v>4</v>
      </c>
      <c r="H12" s="109">
        <f>IFERROR(IF(SUMIFS(Data!$K:$K,Data!$A:$A,Vitezistii!$B12,Data!$C:$C,Vitezistii!H$1)=0," ",SUMIFS(Data!$K:$K,Data!$A:$A,Vitezistii!$B12,Data!$C:$C,Vitezistii!H$1))+SUMIFS(Data!$S:$S,Data!$A:$A,Vitezistii!$B12,Data!$C:$C,Vitezistii!H$1),0)</f>
        <v>5.15</v>
      </c>
      <c r="I12" s="109">
        <f>IFERROR(IF(SUMIFS(Data!$K:$K,Data!$A:$A,Vitezistii!$B12,Data!$C:$C,Vitezistii!I$1)=0," ",SUMIFS(Data!$K:$K,Data!$A:$A,Vitezistii!$B12,Data!$C:$C,Vitezistii!I$1))+SUMIFS(Data!$S:$S,Data!$A:$A,Vitezistii!$B12,Data!$C:$C,Vitezistii!I$1),0)</f>
        <v>2</v>
      </c>
      <c r="J12" s="109">
        <f>IFERROR(IF(SUMIFS(Data!$K:$K,Data!$A:$A,Vitezistii!$B12,Data!$C:$C,Vitezistii!J$1)=0," ",SUMIFS(Data!$K:$K,Data!$A:$A,Vitezistii!$B12,Data!$C:$C,Vitezistii!J$1))+SUMIFS(Data!$S:$S,Data!$A:$A,Vitezistii!$B12,Data!$C:$C,Vitezistii!J$1),0)</f>
        <v>3.5</v>
      </c>
      <c r="K12" s="109">
        <f>IFERROR(IF(SUMIFS(Data!$K:$K,Data!$A:$A,Vitezistii!$B12,Data!$C:$C,Vitezistii!K$1)=0," ",SUMIFS(Data!$K:$K,Data!$A:$A,Vitezistii!$B12,Data!$C:$C,Vitezistii!K$1))+SUMIFS(Data!$S:$S,Data!$A:$A,Vitezistii!$B12,Data!$C:$C,Vitezistii!K$1),0)</f>
        <v>3.5</v>
      </c>
      <c r="L12" s="109">
        <f>IFERROR(IF(SUMIFS(Data!$K:$K,Data!$A:$A,Vitezistii!$B12,Data!$C:$C,Vitezistii!L$1)=0," ",SUMIFS(Data!$K:$K,Data!$A:$A,Vitezistii!$B12,Data!$C:$C,Vitezistii!L$1))+SUMIFS(Data!$S:$S,Data!$A:$A,Vitezistii!$B12,Data!$C:$C,Vitezistii!L$1),0)</f>
        <v>3.5</v>
      </c>
      <c r="M12" s="109">
        <f>IFERROR(IF(SUMIFS(Data!$K:$K,Data!$A:$A,Vitezistii!$B12,Data!$C:$C,Vitezistii!M$1)=0," ",SUMIFS(Data!$K:$K,Data!$A:$A,Vitezistii!$B12,Data!$C:$C,Vitezistii!M$1))+SUMIFS(Data!$S:$S,Data!$A:$A,Vitezistii!$B12,Data!$C:$C,Vitezistii!M$1),0)</f>
        <v>2</v>
      </c>
      <c r="N12" s="109">
        <f>IFERROR(IF(SUMIFS(Data!$K:$K,Data!$A:$A,Vitezistii!$B12,Data!$C:$C,Vitezistii!N$1)=0," ",SUMIFS(Data!$K:$K,Data!$A:$A,Vitezistii!$B12,Data!$C:$C,Vitezistii!N$1))+SUMIFS(Data!$S:$S,Data!$A:$A,Vitezistii!$B12,Data!$C:$C,Vitezistii!N$1),0)</f>
        <v>2.5</v>
      </c>
      <c r="O12" s="109">
        <f>IFERROR(IF(SUMIFS(Data!$K:$K,Data!$A:$A,Vitezistii!$B12,Data!$C:$C,Vitezistii!O$1)=0," ",SUMIFS(Data!$K:$K,Data!$A:$A,Vitezistii!$B12,Data!$C:$C,Vitezistii!O$1))+SUMIFS(Data!$S:$S,Data!$A:$A,Vitezistii!$B12,Data!$C:$C,Vitezistii!O$1),0)</f>
        <v>5.15</v>
      </c>
      <c r="P12" s="109">
        <f>IFERROR(IF(SUMIFS(Data!$K:$K,Data!$A:$A,Vitezistii!$B12,Data!$C:$C,Vitezistii!P$1)=0," ",SUMIFS(Data!$K:$K,Data!$A:$A,Vitezistii!$B12,Data!$C:$C,Vitezistii!P$1))+SUMIFS(Data!$S:$S,Data!$A:$A,Vitezistii!$B12,Data!$C:$C,Vitezistii!P$1),0)</f>
        <v>2.5</v>
      </c>
      <c r="Q12" s="109">
        <f>IFERROR(IF(SUMIFS(Data!$K:$K,Data!$A:$A,Vitezistii!$B12,Data!$C:$C,Vitezistii!Q$1)=0," ",SUMIFS(Data!$K:$K,Data!$A:$A,Vitezistii!$B12,Data!$C:$C,Vitezistii!Q$1))+SUMIFS(Data!$S:$S,Data!$A:$A,Vitezistii!$B12,Data!$C:$C,Vitezistii!Q$1),0)</f>
        <v>0</v>
      </c>
      <c r="R12" s="109">
        <f t="shared" si="0"/>
        <v>48.8</v>
      </c>
      <c r="S12" s="109">
        <f>SUMIFS(Data!D:D,Data!A:A,Vitezistii!B14)</f>
        <v>238.27</v>
      </c>
      <c r="T12" s="11">
        <f>SUMIFS(Data!I:I,Data!A:A,Vitezistii!B14)/COUNTIF(Data!A:A,Vitezistii!B14)</f>
        <v>3.4424009243372881E-3</v>
      </c>
    </row>
    <row r="13" spans="1:20" ht="12.75" x14ac:dyDescent="0.2">
      <c r="A13" s="65">
        <v>12</v>
      </c>
      <c r="B13" s="27" t="s">
        <v>10</v>
      </c>
      <c r="C13" s="109">
        <f>IFERROR(IF(SUMIFS(Data!$K:$K,Data!$A:$A,Vitezistii!$B13,Data!$C:$C,Vitezistii!C$1)=0," ",SUMIFS(Data!$K:$K,Data!$A:$A,Vitezistii!$B13,Data!$C:$C,Vitezistii!C$1))+SUMIFS(Data!$S:$S,Data!$A:$A,Vitezistii!$B13,Data!$C:$C,Vitezistii!C$1),0)</f>
        <v>5.15</v>
      </c>
      <c r="D13" s="109">
        <f>IFERROR(IF(SUMIFS(Data!$K:$K,Data!$A:$A,Vitezistii!$B13,Data!$C:$C,Vitezistii!D$1)=0," ",SUMIFS(Data!$K:$K,Data!$A:$A,Vitezistii!$B13,Data!$C:$C,Vitezistii!D$1))+SUMIFS(Data!$S:$S,Data!$A:$A,Vitezistii!$B13,Data!$C:$C,Vitezistii!D$1),0)</f>
        <v>4</v>
      </c>
      <c r="E13" s="109">
        <f>IFERROR(IF(SUMIFS(Data!$K:$K,Data!$A:$A,Vitezistii!$B13,Data!$C:$C,Vitezistii!E$1)=0," ",SUMIFS(Data!$K:$K,Data!$A:$A,Vitezistii!$B13,Data!$C:$C,Vitezistii!E$1))+SUMIFS(Data!$S:$S,Data!$A:$A,Vitezistii!$B13,Data!$C:$C,Vitezistii!E$1),0)</f>
        <v>3.5</v>
      </c>
      <c r="F13" s="109">
        <f>IFERROR(IF(SUMIFS(Data!$K:$K,Data!$A:$A,Vitezistii!$B13,Data!$C:$C,Vitezistii!F$1)=0," ",SUMIFS(Data!$K:$K,Data!$A:$A,Vitezistii!$B13,Data!$C:$C,Vitezistii!F$1))+SUMIFS(Data!$S:$S,Data!$A:$A,Vitezistii!$B13,Data!$C:$C,Vitezistii!F$1),0)</f>
        <v>2</v>
      </c>
      <c r="G13" s="109">
        <f>IFERROR(IF(SUMIFS(Data!$K:$K,Data!$A:$A,Vitezistii!$B13,Data!$C:$C,Vitezistii!G$1)=0," ",SUMIFS(Data!$K:$K,Data!$A:$A,Vitezistii!$B13,Data!$C:$C,Vitezistii!G$1))+SUMIFS(Data!$S:$S,Data!$A:$A,Vitezistii!$B13,Data!$C:$C,Vitezistii!G$1),0)</f>
        <v>4.5</v>
      </c>
      <c r="H13" s="109">
        <f>IFERROR(IF(SUMIFS(Data!$K:$K,Data!$A:$A,Vitezistii!$B13,Data!$C:$C,Vitezistii!H$1)=0," ",SUMIFS(Data!$K:$K,Data!$A:$A,Vitezistii!$B13,Data!$C:$C,Vitezistii!H$1))+SUMIFS(Data!$S:$S,Data!$A:$A,Vitezistii!$B13,Data!$C:$C,Vitezistii!H$1),0)</f>
        <v>1</v>
      </c>
      <c r="I13" s="109">
        <f>IFERROR(IF(SUMIFS(Data!$K:$K,Data!$A:$A,Vitezistii!$B13,Data!$C:$C,Vitezistii!I$1)=0," ",SUMIFS(Data!$K:$K,Data!$A:$A,Vitezistii!$B13,Data!$C:$C,Vitezistii!I$1))+SUMIFS(Data!$S:$S,Data!$A:$A,Vitezistii!$B13,Data!$C:$C,Vitezistii!I$1),0)</f>
        <v>0</v>
      </c>
      <c r="J13" s="109">
        <f>IFERROR(IF(SUMIFS(Data!$K:$K,Data!$A:$A,Vitezistii!$B13,Data!$C:$C,Vitezistii!J$1)=0," ",SUMIFS(Data!$K:$K,Data!$A:$A,Vitezistii!$B13,Data!$C:$C,Vitezistii!J$1))+SUMIFS(Data!$S:$S,Data!$A:$A,Vitezistii!$B13,Data!$C:$C,Vitezistii!J$1),0)</f>
        <v>5.9</v>
      </c>
      <c r="K13" s="109">
        <f>IFERROR(IF(SUMIFS(Data!$K:$K,Data!$A:$A,Vitezistii!$B13,Data!$C:$C,Vitezistii!K$1)=0," ",SUMIFS(Data!$K:$K,Data!$A:$A,Vitezistii!$B13,Data!$C:$C,Vitezistii!K$1))+SUMIFS(Data!$S:$S,Data!$A:$A,Vitezistii!$B13,Data!$C:$C,Vitezistii!K$1),0)</f>
        <v>3.5</v>
      </c>
      <c r="L13" s="109">
        <f>IFERROR(IF(SUMIFS(Data!$K:$K,Data!$A:$A,Vitezistii!$B13,Data!$C:$C,Vitezistii!L$1)=0," ",SUMIFS(Data!$K:$K,Data!$A:$A,Vitezistii!$B13,Data!$C:$C,Vitezistii!L$1))+SUMIFS(Data!$S:$S,Data!$A:$A,Vitezistii!$B13,Data!$C:$C,Vitezistii!L$1),0)</f>
        <v>2.5</v>
      </c>
      <c r="M13" s="109">
        <f>IFERROR(IF(SUMIFS(Data!$K:$K,Data!$A:$A,Vitezistii!$B13,Data!$C:$C,Vitezistii!M$1)=0," ",SUMIFS(Data!$K:$K,Data!$A:$A,Vitezistii!$B13,Data!$C:$C,Vitezistii!M$1))+SUMIFS(Data!$S:$S,Data!$A:$A,Vitezistii!$B13,Data!$C:$C,Vitezistii!M$1),0)</f>
        <v>0</v>
      </c>
      <c r="N13" s="109">
        <f>IFERROR(IF(SUMIFS(Data!$K:$K,Data!$A:$A,Vitezistii!$B13,Data!$C:$C,Vitezistii!N$1)=0," ",SUMIFS(Data!$K:$K,Data!$A:$A,Vitezistii!$B13,Data!$C:$C,Vitezistii!N$1))+SUMIFS(Data!$S:$S,Data!$A:$A,Vitezistii!$B13,Data!$C:$C,Vitezistii!N$1),0)</f>
        <v>3.5</v>
      </c>
      <c r="O13" s="109">
        <f>IFERROR(IF(SUMIFS(Data!$K:$K,Data!$A:$A,Vitezistii!$B13,Data!$C:$C,Vitezistii!O$1)=0," ",SUMIFS(Data!$K:$K,Data!$A:$A,Vitezistii!$B13,Data!$C:$C,Vitezistii!O$1))+SUMIFS(Data!$S:$S,Data!$A:$A,Vitezistii!$B13,Data!$C:$C,Vitezistii!O$1),0)</f>
        <v>2.5</v>
      </c>
      <c r="P13" s="109">
        <f>IFERROR(IF(SUMIFS(Data!$K:$K,Data!$A:$A,Vitezistii!$B13,Data!$C:$C,Vitezistii!P$1)=0," ",SUMIFS(Data!$K:$K,Data!$A:$A,Vitezistii!$B13,Data!$C:$C,Vitezistii!P$1))+SUMIFS(Data!$S:$S,Data!$A:$A,Vitezistii!$B13,Data!$C:$C,Vitezistii!P$1),0)</f>
        <v>7.25</v>
      </c>
      <c r="Q13" s="109">
        <f>IFERROR(IF(SUMIFS(Data!$K:$K,Data!$A:$A,Vitezistii!$B13,Data!$C:$C,Vitezistii!Q$1)=0," ",SUMIFS(Data!$K:$K,Data!$A:$A,Vitezistii!$B13,Data!$C:$C,Vitezistii!Q$1))+SUMIFS(Data!$S:$S,Data!$A:$A,Vitezistii!$B13,Data!$C:$C,Vitezistii!Q$1),0)</f>
        <v>3</v>
      </c>
      <c r="R13" s="109">
        <f t="shared" si="0"/>
        <v>48.3</v>
      </c>
      <c r="S13" s="109">
        <f>SUMIFS(Data!D:D,Data!A:A,Vitezistii!B15)</f>
        <v>426.0499999999999</v>
      </c>
      <c r="T13" s="11">
        <f>SUMIFS(Data!I:I,Data!A:A,Vitezistii!B15)/COUNTIF(Data!A:A,Vitezistii!B15)</f>
        <v>3.5255747151815057E-3</v>
      </c>
    </row>
    <row r="14" spans="1:20" ht="12.75" x14ac:dyDescent="0.2">
      <c r="A14" s="65">
        <v>13</v>
      </c>
      <c r="B14" s="27" t="s">
        <v>377</v>
      </c>
      <c r="C14" s="109">
        <f>IFERROR(IF(SUMIFS(Data!$K:$K,Data!$A:$A,Vitezistii!$B14,Data!$C:$C,Vitezistii!C$1)=0," ",SUMIFS(Data!$K:$K,Data!$A:$A,Vitezistii!$B14,Data!$C:$C,Vitezistii!C$1))+SUMIFS(Data!$S:$S,Data!$A:$A,Vitezistii!$B14,Data!$C:$C,Vitezistii!C$1),0)</f>
        <v>4</v>
      </c>
      <c r="D14" s="109">
        <f>IFERROR(IF(SUMIFS(Data!$K:$K,Data!$A:$A,Vitezistii!$B14,Data!$C:$C,Vitezistii!D$1)=0," ",SUMIFS(Data!$K:$K,Data!$A:$A,Vitezistii!$B14,Data!$C:$C,Vitezistii!D$1))+SUMIFS(Data!$S:$S,Data!$A:$A,Vitezistii!$B14,Data!$C:$C,Vitezistii!D$1),0)</f>
        <v>3</v>
      </c>
      <c r="E14" s="109">
        <f>IFERROR(IF(SUMIFS(Data!$K:$K,Data!$A:$A,Vitezistii!$B14,Data!$C:$C,Vitezistii!E$1)=0," ",SUMIFS(Data!$K:$K,Data!$A:$A,Vitezistii!$B14,Data!$C:$C,Vitezistii!E$1))+SUMIFS(Data!$S:$S,Data!$A:$A,Vitezistii!$B14,Data!$C:$C,Vitezistii!E$1),0)</f>
        <v>8.15</v>
      </c>
      <c r="F14" s="109">
        <f>IFERROR(IF(SUMIFS(Data!$K:$K,Data!$A:$A,Vitezistii!$B14,Data!$C:$C,Vitezistii!F$1)=0," ",SUMIFS(Data!$K:$K,Data!$A:$A,Vitezistii!$B14,Data!$C:$C,Vitezistii!F$1))+SUMIFS(Data!$S:$S,Data!$A:$A,Vitezistii!$B14,Data!$C:$C,Vitezistii!F$1),0)</f>
        <v>3</v>
      </c>
      <c r="G14" s="109">
        <f>IFERROR(IF(SUMIFS(Data!$K:$K,Data!$A:$A,Vitezistii!$B14,Data!$C:$C,Vitezistii!G$1)=0," ",SUMIFS(Data!$K:$K,Data!$A:$A,Vitezistii!$B14,Data!$C:$C,Vitezistii!G$1))+SUMIFS(Data!$S:$S,Data!$A:$A,Vitezistii!$B14,Data!$C:$C,Vitezistii!G$1),0)</f>
        <v>5.15</v>
      </c>
      <c r="H14" s="109">
        <f>IFERROR(IF(SUMIFS(Data!$K:$K,Data!$A:$A,Vitezistii!$B14,Data!$C:$C,Vitezistii!H$1)=0," ",SUMIFS(Data!$K:$K,Data!$A:$A,Vitezistii!$B14,Data!$C:$C,Vitezistii!H$1))+SUMIFS(Data!$S:$S,Data!$A:$A,Vitezistii!$B14,Data!$C:$C,Vitezistii!H$1),0)</f>
        <v>2</v>
      </c>
      <c r="I14" s="109">
        <f>IFERROR(IF(SUMIFS(Data!$K:$K,Data!$A:$A,Vitezistii!$B14,Data!$C:$C,Vitezistii!I$1)=0," ",SUMIFS(Data!$K:$K,Data!$A:$A,Vitezistii!$B14,Data!$C:$C,Vitezistii!I$1))+SUMIFS(Data!$S:$S,Data!$A:$A,Vitezistii!$B14,Data!$C:$C,Vitezistii!I$1),0)</f>
        <v>1.25</v>
      </c>
      <c r="J14" s="109">
        <f>IFERROR(IF(SUMIFS(Data!$K:$K,Data!$A:$A,Vitezistii!$B14,Data!$C:$C,Vitezistii!J$1)=0," ",SUMIFS(Data!$K:$K,Data!$A:$A,Vitezistii!$B14,Data!$C:$C,Vitezistii!J$1))+SUMIFS(Data!$S:$S,Data!$A:$A,Vitezistii!$B14,Data!$C:$C,Vitezistii!J$1),0)</f>
        <v>1</v>
      </c>
      <c r="K14" s="109">
        <f>IFERROR(IF(SUMIFS(Data!$K:$K,Data!$A:$A,Vitezistii!$B14,Data!$C:$C,Vitezistii!K$1)=0," ",SUMIFS(Data!$K:$K,Data!$A:$A,Vitezistii!$B14,Data!$C:$C,Vitezistii!K$1))+SUMIFS(Data!$S:$S,Data!$A:$A,Vitezistii!$B14,Data!$C:$C,Vitezistii!K$1),0)</f>
        <v>3</v>
      </c>
      <c r="L14" s="109">
        <f>IFERROR(IF(SUMIFS(Data!$K:$K,Data!$A:$A,Vitezistii!$B14,Data!$C:$C,Vitezistii!L$1)=0," ",SUMIFS(Data!$K:$K,Data!$A:$A,Vitezistii!$B14,Data!$C:$C,Vitezistii!L$1))+SUMIFS(Data!$S:$S,Data!$A:$A,Vitezistii!$B14,Data!$C:$C,Vitezistii!L$1),0)</f>
        <v>2</v>
      </c>
      <c r="M14" s="109">
        <f>IFERROR(IF(SUMIFS(Data!$K:$K,Data!$A:$A,Vitezistii!$B14,Data!$C:$C,Vitezistii!M$1)=0," ",SUMIFS(Data!$K:$K,Data!$A:$A,Vitezistii!$B14,Data!$C:$C,Vitezistii!M$1))+SUMIFS(Data!$S:$S,Data!$A:$A,Vitezistii!$B14,Data!$C:$C,Vitezistii!M$1),0)</f>
        <v>3</v>
      </c>
      <c r="N14" s="109">
        <f>IFERROR(IF(SUMIFS(Data!$K:$K,Data!$A:$A,Vitezistii!$B14,Data!$C:$C,Vitezistii!N$1)=0," ",SUMIFS(Data!$K:$K,Data!$A:$A,Vitezistii!$B14,Data!$C:$C,Vitezistii!N$1))+SUMIFS(Data!$S:$S,Data!$A:$A,Vitezistii!$B14,Data!$C:$C,Vitezistii!N$1),0)</f>
        <v>4.5</v>
      </c>
      <c r="O14" s="109">
        <f>IFERROR(IF(SUMIFS(Data!$K:$K,Data!$A:$A,Vitezistii!$B14,Data!$C:$C,Vitezistii!O$1)=0," ",SUMIFS(Data!$K:$K,Data!$A:$A,Vitezistii!$B14,Data!$C:$C,Vitezistii!O$1))+SUMIFS(Data!$S:$S,Data!$A:$A,Vitezistii!$B14,Data!$C:$C,Vitezistii!O$1),0)</f>
        <v>1.25</v>
      </c>
      <c r="P14" s="109">
        <f>IFERROR(IF(SUMIFS(Data!$K:$K,Data!$A:$A,Vitezistii!$B14,Data!$C:$C,Vitezistii!P$1)=0," ",SUMIFS(Data!$K:$K,Data!$A:$A,Vitezistii!$B14,Data!$C:$C,Vitezistii!P$1))+SUMIFS(Data!$S:$S,Data!$A:$A,Vitezistii!$B14,Data!$C:$C,Vitezistii!P$1),0)</f>
        <v>3.5</v>
      </c>
      <c r="Q14" s="109">
        <f>IFERROR(IF(SUMIFS(Data!$K:$K,Data!$A:$A,Vitezistii!$B14,Data!$C:$C,Vitezistii!Q$1)=0," ",SUMIFS(Data!$K:$K,Data!$A:$A,Vitezistii!$B14,Data!$C:$C,Vitezistii!Q$1))+SUMIFS(Data!$S:$S,Data!$A:$A,Vitezistii!$B14,Data!$C:$C,Vitezistii!Q$1),0)</f>
        <v>3.5</v>
      </c>
      <c r="R14" s="109">
        <f t="shared" si="0"/>
        <v>48.3</v>
      </c>
      <c r="S14" s="109">
        <f>SUMIFS(Data!D:D,Data!A:A,Vitezistii!B16)</f>
        <v>215.77000000000004</v>
      </c>
      <c r="T14" s="11">
        <f>SUMIFS(Data!I:I,Data!A:A,Vitezistii!B16)/COUNTIF(Data!A:A,Vitezistii!B16)</f>
        <v>3.6066341299485554E-3</v>
      </c>
    </row>
    <row r="15" spans="1:20" ht="12.75" x14ac:dyDescent="0.2">
      <c r="A15" s="65">
        <v>14</v>
      </c>
      <c r="B15" s="27" t="s">
        <v>13</v>
      </c>
      <c r="C15" s="109">
        <f>IFERROR(IF(SUMIFS(Data!$K:$K,Data!$A:$A,Vitezistii!$B15,Data!$C:$C,Vitezistii!C$1)=0," ",SUMIFS(Data!$K:$K,Data!$A:$A,Vitezistii!$B15,Data!$C:$C,Vitezistii!C$1))+SUMIFS(Data!$S:$S,Data!$A:$A,Vitezistii!$B15,Data!$C:$C,Vitezistii!C$1),0)</f>
        <v>3</v>
      </c>
      <c r="D15" s="109">
        <f>IFERROR(IF(SUMIFS(Data!$K:$K,Data!$A:$A,Vitezistii!$B15,Data!$C:$C,Vitezistii!D$1)=0," ",SUMIFS(Data!$K:$K,Data!$A:$A,Vitezistii!$B15,Data!$C:$C,Vitezistii!D$1))+SUMIFS(Data!$S:$S,Data!$A:$A,Vitezistii!$B15,Data!$C:$C,Vitezistii!D$1),0)</f>
        <v>3.5</v>
      </c>
      <c r="E15" s="109">
        <f>IFERROR(IF(SUMIFS(Data!$K:$K,Data!$A:$A,Vitezistii!$B15,Data!$C:$C,Vitezistii!E$1)=0," ",SUMIFS(Data!$K:$K,Data!$A:$A,Vitezistii!$B15,Data!$C:$C,Vitezistii!E$1))+SUMIFS(Data!$S:$S,Data!$A:$A,Vitezistii!$B15,Data!$C:$C,Vitezistii!E$1),0)</f>
        <v>3.5</v>
      </c>
      <c r="F15" s="109">
        <f>IFERROR(IF(SUMIFS(Data!$K:$K,Data!$A:$A,Vitezistii!$B15,Data!$C:$C,Vitezistii!F$1)=0," ",SUMIFS(Data!$K:$K,Data!$A:$A,Vitezistii!$B15,Data!$C:$C,Vitezistii!F$1))+SUMIFS(Data!$S:$S,Data!$A:$A,Vitezistii!$B15,Data!$C:$C,Vitezistii!F$1),0)</f>
        <v>4.5</v>
      </c>
      <c r="G15" s="109">
        <f>IFERROR(IF(SUMIFS(Data!$K:$K,Data!$A:$A,Vitezistii!$B15,Data!$C:$C,Vitezistii!G$1)=0," ",SUMIFS(Data!$K:$K,Data!$A:$A,Vitezistii!$B15,Data!$C:$C,Vitezistii!G$1))+SUMIFS(Data!$S:$S,Data!$A:$A,Vitezistii!$B15,Data!$C:$C,Vitezistii!G$1),0)</f>
        <v>3.5</v>
      </c>
      <c r="H15" s="109">
        <f>IFERROR(IF(SUMIFS(Data!$K:$K,Data!$A:$A,Vitezistii!$B15,Data!$C:$C,Vitezistii!H$1)=0," ",SUMIFS(Data!$K:$K,Data!$A:$A,Vitezistii!$B15,Data!$C:$C,Vitezistii!H$1))+SUMIFS(Data!$S:$S,Data!$A:$A,Vitezistii!$B15,Data!$C:$C,Vitezistii!H$1),0)</f>
        <v>2</v>
      </c>
      <c r="I15" s="109">
        <f>IFERROR(IF(SUMIFS(Data!$K:$K,Data!$A:$A,Vitezistii!$B15,Data!$C:$C,Vitezistii!I$1)=0," ",SUMIFS(Data!$K:$K,Data!$A:$A,Vitezistii!$B15,Data!$C:$C,Vitezistii!I$1))+SUMIFS(Data!$S:$S,Data!$A:$A,Vitezistii!$B15,Data!$C:$C,Vitezistii!I$1),0)</f>
        <v>0.5</v>
      </c>
      <c r="J15" s="109">
        <f>IFERROR(IF(SUMIFS(Data!$K:$K,Data!$A:$A,Vitezistii!$B15,Data!$C:$C,Vitezistii!J$1)=0," ",SUMIFS(Data!$K:$K,Data!$A:$A,Vitezistii!$B15,Data!$C:$C,Vitezistii!J$1))+SUMIFS(Data!$S:$S,Data!$A:$A,Vitezistii!$B15,Data!$C:$C,Vitezistii!J$1),0)</f>
        <v>4</v>
      </c>
      <c r="K15" s="109">
        <f>IFERROR(IF(SUMIFS(Data!$K:$K,Data!$A:$A,Vitezistii!$B15,Data!$C:$C,Vitezistii!K$1)=0," ",SUMIFS(Data!$K:$K,Data!$A:$A,Vitezistii!$B15,Data!$C:$C,Vitezistii!K$1))+SUMIFS(Data!$S:$S,Data!$A:$A,Vitezistii!$B15,Data!$C:$C,Vitezistii!K$1),0)</f>
        <v>4</v>
      </c>
      <c r="L15" s="109">
        <f>IFERROR(IF(SUMIFS(Data!$K:$K,Data!$A:$A,Vitezistii!$B15,Data!$C:$C,Vitezistii!L$1)=0," ",SUMIFS(Data!$K:$K,Data!$A:$A,Vitezistii!$B15,Data!$C:$C,Vitezistii!L$1))+SUMIFS(Data!$S:$S,Data!$A:$A,Vitezistii!$B15,Data!$C:$C,Vitezistii!L$1),0)</f>
        <v>4</v>
      </c>
      <c r="M15" s="109">
        <f>IFERROR(IF(SUMIFS(Data!$K:$K,Data!$A:$A,Vitezistii!$B15,Data!$C:$C,Vitezistii!M$1)=0," ",SUMIFS(Data!$K:$K,Data!$A:$A,Vitezistii!$B15,Data!$C:$C,Vitezistii!M$1))+SUMIFS(Data!$S:$S,Data!$A:$A,Vitezistii!$B15,Data!$C:$C,Vitezistii!M$1),0)</f>
        <v>4.5</v>
      </c>
      <c r="N15" s="109">
        <f>IFERROR(IF(SUMIFS(Data!$K:$K,Data!$A:$A,Vitezistii!$B15,Data!$C:$C,Vitezistii!N$1)=0," ",SUMIFS(Data!$K:$K,Data!$A:$A,Vitezistii!$B15,Data!$C:$C,Vitezistii!N$1))+SUMIFS(Data!$S:$S,Data!$A:$A,Vitezistii!$B15,Data!$C:$C,Vitezistii!N$1),0)</f>
        <v>4</v>
      </c>
      <c r="O15" s="109">
        <f>IFERROR(IF(SUMIFS(Data!$K:$K,Data!$A:$A,Vitezistii!$B15,Data!$C:$C,Vitezistii!O$1)=0," ",SUMIFS(Data!$K:$K,Data!$A:$A,Vitezistii!$B15,Data!$C:$C,Vitezistii!O$1))+SUMIFS(Data!$S:$S,Data!$A:$A,Vitezistii!$B15,Data!$C:$C,Vitezistii!O$1),0)</f>
        <v>1.75</v>
      </c>
      <c r="P15" s="109">
        <f>IFERROR(IF(SUMIFS(Data!$K:$K,Data!$A:$A,Vitezistii!$B15,Data!$C:$C,Vitezistii!P$1)=0," ",SUMIFS(Data!$K:$K,Data!$A:$A,Vitezistii!$B15,Data!$C:$C,Vitezistii!P$1))+SUMIFS(Data!$S:$S,Data!$A:$A,Vitezistii!$B15,Data!$C:$C,Vitezistii!P$1),0)</f>
        <v>0</v>
      </c>
      <c r="Q15" s="109">
        <f>IFERROR(IF(SUMIFS(Data!$K:$K,Data!$A:$A,Vitezistii!$B15,Data!$C:$C,Vitezistii!Q$1)=0," ",SUMIFS(Data!$K:$K,Data!$A:$A,Vitezistii!$B15,Data!$C:$C,Vitezistii!Q$1))+SUMIFS(Data!$S:$S,Data!$A:$A,Vitezistii!$B15,Data!$C:$C,Vitezistii!Q$1),0)</f>
        <v>3</v>
      </c>
      <c r="R15" s="109">
        <f t="shared" si="0"/>
        <v>45.75</v>
      </c>
      <c r="S15" s="109">
        <f>SUMIFS(Data!D:D,Data!A:A,Vitezistii!B17)</f>
        <v>178.04</v>
      </c>
      <c r="T15" s="11">
        <f>SUMIFS(Data!I:I,Data!A:A,Vitezistii!B17)/COUNTIF(Data!A:A,Vitezistii!B17)</f>
        <v>3.5881828070921302E-3</v>
      </c>
    </row>
    <row r="16" spans="1:20" ht="12.75" x14ac:dyDescent="0.2">
      <c r="A16" s="65">
        <v>15</v>
      </c>
      <c r="B16" s="27" t="s">
        <v>513</v>
      </c>
      <c r="C16" s="109">
        <f>IFERROR(IF(SUMIFS(Data!$K:$K,Data!$A:$A,Vitezistii!$B16,Data!$C:$C,Vitezistii!C$1)=0," ",SUMIFS(Data!$K:$K,Data!$A:$A,Vitezistii!$B16,Data!$C:$C,Vitezistii!C$1))+SUMIFS(Data!$S:$S,Data!$A:$A,Vitezistii!$B16,Data!$C:$C,Vitezistii!C$1),0)</f>
        <v>3.5</v>
      </c>
      <c r="D16" s="109">
        <f>IFERROR(IF(SUMIFS(Data!$K:$K,Data!$A:$A,Vitezistii!$B16,Data!$C:$C,Vitezistii!D$1)=0," ",SUMIFS(Data!$K:$K,Data!$A:$A,Vitezistii!$B16,Data!$C:$C,Vitezistii!D$1))+SUMIFS(Data!$S:$S,Data!$A:$A,Vitezistii!$B16,Data!$C:$C,Vitezistii!D$1),0)</f>
        <v>4.5</v>
      </c>
      <c r="E16" s="109">
        <f>IFERROR(IF(SUMIFS(Data!$K:$K,Data!$A:$A,Vitezistii!$B16,Data!$C:$C,Vitezistii!E$1)=0," ",SUMIFS(Data!$K:$K,Data!$A:$A,Vitezistii!$B16,Data!$C:$C,Vitezistii!E$1))+SUMIFS(Data!$S:$S,Data!$A:$A,Vitezistii!$B16,Data!$C:$C,Vitezistii!E$1),0)</f>
        <v>1.75</v>
      </c>
      <c r="F16" s="109">
        <f>IFERROR(IF(SUMIFS(Data!$K:$K,Data!$A:$A,Vitezistii!$B16,Data!$C:$C,Vitezistii!F$1)=0," ",SUMIFS(Data!$K:$K,Data!$A:$A,Vitezistii!$B16,Data!$C:$C,Vitezistii!F$1))+SUMIFS(Data!$S:$S,Data!$A:$A,Vitezistii!$B16,Data!$C:$C,Vitezistii!F$1),0)</f>
        <v>5.15</v>
      </c>
      <c r="G16" s="109">
        <f>IFERROR(IF(SUMIFS(Data!$K:$K,Data!$A:$A,Vitezistii!$B16,Data!$C:$C,Vitezistii!G$1)=0," ",SUMIFS(Data!$K:$K,Data!$A:$A,Vitezistii!$B16,Data!$C:$C,Vitezistii!G$1))+SUMIFS(Data!$S:$S,Data!$A:$A,Vitezistii!$B16,Data!$C:$C,Vitezistii!G$1),0)</f>
        <v>4</v>
      </c>
      <c r="H16" s="109">
        <f>IFERROR(IF(SUMIFS(Data!$K:$K,Data!$A:$A,Vitezistii!$B16,Data!$C:$C,Vitezistii!H$1)=0," ",SUMIFS(Data!$K:$K,Data!$A:$A,Vitezistii!$B16,Data!$C:$C,Vitezistii!H$1))+SUMIFS(Data!$S:$S,Data!$A:$A,Vitezistii!$B16,Data!$C:$C,Vitezistii!H$1),0)</f>
        <v>0</v>
      </c>
      <c r="I16" s="109">
        <f>IFERROR(IF(SUMIFS(Data!$K:$K,Data!$A:$A,Vitezistii!$B16,Data!$C:$C,Vitezistii!I$1)=0," ",SUMIFS(Data!$K:$K,Data!$A:$A,Vitezistii!$B16,Data!$C:$C,Vitezistii!I$1))+SUMIFS(Data!$S:$S,Data!$A:$A,Vitezistii!$B16,Data!$C:$C,Vitezistii!I$1),0)</f>
        <v>0.25</v>
      </c>
      <c r="J16" s="109">
        <f>IFERROR(IF(SUMIFS(Data!$K:$K,Data!$A:$A,Vitezistii!$B16,Data!$C:$C,Vitezistii!J$1)=0," ",SUMIFS(Data!$K:$K,Data!$A:$A,Vitezistii!$B16,Data!$C:$C,Vitezistii!J$1))+SUMIFS(Data!$S:$S,Data!$A:$A,Vitezistii!$B16,Data!$C:$C,Vitezistii!J$1),0)</f>
        <v>4.5</v>
      </c>
      <c r="K16" s="109">
        <f>IFERROR(IF(SUMIFS(Data!$K:$K,Data!$A:$A,Vitezistii!$B16,Data!$C:$C,Vitezistii!K$1)=0," ",SUMIFS(Data!$K:$K,Data!$A:$A,Vitezistii!$B16,Data!$C:$C,Vitezistii!K$1))+SUMIFS(Data!$S:$S,Data!$A:$A,Vitezistii!$B16,Data!$C:$C,Vitezistii!K$1),0)</f>
        <v>4.5</v>
      </c>
      <c r="L16" s="109">
        <f>IFERROR(IF(SUMIFS(Data!$K:$K,Data!$A:$A,Vitezistii!$B16,Data!$C:$C,Vitezistii!L$1)=0," ",SUMIFS(Data!$K:$K,Data!$A:$A,Vitezistii!$B16,Data!$C:$C,Vitezistii!L$1))+SUMIFS(Data!$S:$S,Data!$A:$A,Vitezistii!$B16,Data!$C:$C,Vitezistii!L$1),0)</f>
        <v>2</v>
      </c>
      <c r="M16" s="109">
        <f>IFERROR(IF(SUMIFS(Data!$K:$K,Data!$A:$A,Vitezistii!$B16,Data!$C:$C,Vitezistii!M$1)=0," ",SUMIFS(Data!$K:$K,Data!$A:$A,Vitezistii!$B16,Data!$C:$C,Vitezistii!M$1))+SUMIFS(Data!$S:$S,Data!$A:$A,Vitezistii!$B16,Data!$C:$C,Vitezistii!M$1),0)</f>
        <v>2</v>
      </c>
      <c r="N16" s="109">
        <f>IFERROR(IF(SUMIFS(Data!$K:$K,Data!$A:$A,Vitezistii!$B16,Data!$C:$C,Vitezistii!N$1)=0," ",SUMIFS(Data!$K:$K,Data!$A:$A,Vitezistii!$B16,Data!$C:$C,Vitezistii!N$1))+SUMIFS(Data!$S:$S,Data!$A:$A,Vitezistii!$B16,Data!$C:$C,Vitezistii!N$1),0)</f>
        <v>3</v>
      </c>
      <c r="O16" s="109">
        <f>IFERROR(IF(SUMIFS(Data!$K:$K,Data!$A:$A,Vitezistii!$B16,Data!$C:$C,Vitezistii!O$1)=0," ",SUMIFS(Data!$K:$K,Data!$A:$A,Vitezistii!$B16,Data!$C:$C,Vitezistii!O$1))+SUMIFS(Data!$S:$S,Data!$A:$A,Vitezistii!$B16,Data!$C:$C,Vitezistii!O$1),0)</f>
        <v>4.5</v>
      </c>
      <c r="P16" s="109">
        <f>IFERROR(IF(SUMIFS(Data!$K:$K,Data!$A:$A,Vitezistii!$B16,Data!$C:$C,Vitezistii!P$1)=0," ",SUMIFS(Data!$K:$K,Data!$A:$A,Vitezistii!$B16,Data!$C:$C,Vitezistii!P$1))+SUMIFS(Data!$S:$S,Data!$A:$A,Vitezistii!$B16,Data!$C:$C,Vitezistii!P$1),0)</f>
        <v>2.5</v>
      </c>
      <c r="Q16" s="109">
        <f>IFERROR(IF(SUMIFS(Data!$K:$K,Data!$A:$A,Vitezistii!$B16,Data!$C:$C,Vitezistii!Q$1)=0," ",SUMIFS(Data!$K:$K,Data!$A:$A,Vitezistii!$B16,Data!$C:$C,Vitezistii!Q$1))+SUMIFS(Data!$S:$S,Data!$A:$A,Vitezistii!$B16,Data!$C:$C,Vitezistii!Q$1),0)</f>
        <v>2</v>
      </c>
      <c r="R16" s="109">
        <f t="shared" si="0"/>
        <v>44.15</v>
      </c>
      <c r="S16" s="109">
        <f>SUMIFS(Data!D:D,Data!A:A,Vitezistii!B18)</f>
        <v>329.37</v>
      </c>
      <c r="T16" s="11">
        <f>SUMIFS(Data!I:I,Data!A:A,Vitezistii!B18)/COUNTIF(Data!A:A,Vitezistii!B18)</f>
        <v>3.8673486266356753E-3</v>
      </c>
    </row>
    <row r="17" spans="1:20" ht="12.75" x14ac:dyDescent="0.2">
      <c r="A17" s="65">
        <v>16</v>
      </c>
      <c r="B17" s="27" t="s">
        <v>517</v>
      </c>
      <c r="C17" s="109">
        <f>IFERROR(IF(SUMIFS(Data!$K:$K,Data!$A:$A,Vitezistii!$B17,Data!$C:$C,Vitezistii!C$1)=0," ",SUMIFS(Data!$K:$K,Data!$A:$A,Vitezistii!$B17,Data!$C:$C,Vitezistii!C$1))+SUMIFS(Data!$S:$S,Data!$A:$A,Vitezistii!$B17,Data!$C:$C,Vitezistii!C$1),0)</f>
        <v>4</v>
      </c>
      <c r="D17" s="109">
        <f>IFERROR(IF(SUMIFS(Data!$K:$K,Data!$A:$A,Vitezistii!$B17,Data!$C:$C,Vitezistii!D$1)=0," ",SUMIFS(Data!$K:$K,Data!$A:$A,Vitezistii!$B17,Data!$C:$C,Vitezistii!D$1))+SUMIFS(Data!$S:$S,Data!$A:$A,Vitezistii!$B17,Data!$C:$C,Vitezistii!D$1),0)</f>
        <v>4.5</v>
      </c>
      <c r="E17" s="109">
        <f>IFERROR(IF(SUMIFS(Data!$K:$K,Data!$A:$A,Vitezistii!$B17,Data!$C:$C,Vitezistii!E$1)=0," ",SUMIFS(Data!$K:$K,Data!$A:$A,Vitezistii!$B17,Data!$C:$C,Vitezistii!E$1))+SUMIFS(Data!$S:$S,Data!$A:$A,Vitezistii!$B17,Data!$C:$C,Vitezistii!E$1),0)</f>
        <v>4</v>
      </c>
      <c r="F17" s="109">
        <f>IFERROR(IF(SUMIFS(Data!$K:$K,Data!$A:$A,Vitezistii!$B17,Data!$C:$C,Vitezistii!F$1)=0," ",SUMIFS(Data!$K:$K,Data!$A:$A,Vitezistii!$B17,Data!$C:$C,Vitezistii!F$1))+SUMIFS(Data!$S:$S,Data!$A:$A,Vitezistii!$B17,Data!$C:$C,Vitezistii!F$1),0)</f>
        <v>4.5</v>
      </c>
      <c r="G17" s="109">
        <f>IFERROR(IF(SUMIFS(Data!$K:$K,Data!$A:$A,Vitezistii!$B17,Data!$C:$C,Vitezistii!G$1)=0," ",SUMIFS(Data!$K:$K,Data!$A:$A,Vitezistii!$B17,Data!$C:$C,Vitezistii!G$1))+SUMIFS(Data!$S:$S,Data!$A:$A,Vitezistii!$B17,Data!$C:$C,Vitezistii!G$1),0)</f>
        <v>4.5</v>
      </c>
      <c r="H17" s="109">
        <f>IFERROR(IF(SUMIFS(Data!$K:$K,Data!$A:$A,Vitezistii!$B17,Data!$C:$C,Vitezistii!H$1)=0," ",SUMIFS(Data!$K:$K,Data!$A:$A,Vitezistii!$B17,Data!$C:$C,Vitezistii!H$1))+SUMIFS(Data!$S:$S,Data!$A:$A,Vitezistii!$B17,Data!$C:$C,Vitezistii!H$1),0)</f>
        <v>0.25</v>
      </c>
      <c r="I17" s="109">
        <f>IFERROR(IF(SUMIFS(Data!$K:$K,Data!$A:$A,Vitezistii!$B17,Data!$C:$C,Vitezistii!I$1)=0," ",SUMIFS(Data!$K:$K,Data!$A:$A,Vitezistii!$B17,Data!$C:$C,Vitezistii!I$1))+SUMIFS(Data!$S:$S,Data!$A:$A,Vitezistii!$B17,Data!$C:$C,Vitezistii!I$1),0)</f>
        <v>0</v>
      </c>
      <c r="J17" s="109">
        <f>IFERROR(IF(SUMIFS(Data!$K:$K,Data!$A:$A,Vitezistii!$B17,Data!$C:$C,Vitezistii!J$1)=0," ",SUMIFS(Data!$K:$K,Data!$A:$A,Vitezistii!$B17,Data!$C:$C,Vitezistii!J$1))+SUMIFS(Data!$S:$S,Data!$A:$A,Vitezistii!$B17,Data!$C:$C,Vitezistii!J$1),0)</f>
        <v>4</v>
      </c>
      <c r="K17" s="109">
        <f>IFERROR(IF(SUMIFS(Data!$K:$K,Data!$A:$A,Vitezistii!$B17,Data!$C:$C,Vitezistii!K$1)=0," ",SUMIFS(Data!$K:$K,Data!$A:$A,Vitezistii!$B17,Data!$C:$C,Vitezistii!K$1))+SUMIFS(Data!$S:$S,Data!$A:$A,Vitezistii!$B17,Data!$C:$C,Vitezistii!K$1),0)</f>
        <v>0</v>
      </c>
      <c r="L17" s="109">
        <f>IFERROR(IF(SUMIFS(Data!$K:$K,Data!$A:$A,Vitezistii!$B17,Data!$C:$C,Vitezistii!L$1)=0," ",SUMIFS(Data!$K:$K,Data!$A:$A,Vitezistii!$B17,Data!$C:$C,Vitezistii!L$1))+SUMIFS(Data!$S:$S,Data!$A:$A,Vitezistii!$B17,Data!$C:$C,Vitezistii!L$1),0)</f>
        <v>3.5</v>
      </c>
      <c r="M17" s="109">
        <f>IFERROR(IF(SUMIFS(Data!$K:$K,Data!$A:$A,Vitezistii!$B17,Data!$C:$C,Vitezistii!M$1)=0," ",SUMIFS(Data!$K:$K,Data!$A:$A,Vitezistii!$B17,Data!$C:$C,Vitezistii!M$1))+SUMIFS(Data!$S:$S,Data!$A:$A,Vitezistii!$B17,Data!$C:$C,Vitezistii!M$1),0)</f>
        <v>3.5</v>
      </c>
      <c r="N17" s="109">
        <f>IFERROR(IF(SUMIFS(Data!$K:$K,Data!$A:$A,Vitezistii!$B17,Data!$C:$C,Vitezistii!N$1)=0," ",SUMIFS(Data!$K:$K,Data!$A:$A,Vitezistii!$B17,Data!$C:$C,Vitezistii!N$1))+SUMIFS(Data!$S:$S,Data!$A:$A,Vitezistii!$B17,Data!$C:$C,Vitezistii!N$1),0)</f>
        <v>0</v>
      </c>
      <c r="O17" s="109">
        <f>IFERROR(IF(SUMIFS(Data!$K:$K,Data!$A:$A,Vitezistii!$B17,Data!$C:$C,Vitezistii!O$1)=0," ",SUMIFS(Data!$K:$K,Data!$A:$A,Vitezistii!$B17,Data!$C:$C,Vitezistii!O$1))+SUMIFS(Data!$S:$S,Data!$A:$A,Vitezistii!$B17,Data!$C:$C,Vitezistii!O$1),0)</f>
        <v>3.5</v>
      </c>
      <c r="P17" s="109">
        <f>IFERROR(IF(SUMIFS(Data!$K:$K,Data!$A:$A,Vitezistii!$B17,Data!$C:$C,Vitezistii!P$1)=0," ",SUMIFS(Data!$K:$K,Data!$A:$A,Vitezistii!$B17,Data!$C:$C,Vitezistii!P$1))+SUMIFS(Data!$S:$S,Data!$A:$A,Vitezistii!$B17,Data!$C:$C,Vitezistii!P$1),0)</f>
        <v>4</v>
      </c>
      <c r="Q17" s="109">
        <f>IFERROR(IF(SUMIFS(Data!$K:$K,Data!$A:$A,Vitezistii!$B17,Data!$C:$C,Vitezistii!Q$1)=0," ",SUMIFS(Data!$K:$K,Data!$A:$A,Vitezistii!$B17,Data!$C:$C,Vitezistii!Q$1))+SUMIFS(Data!$S:$S,Data!$A:$A,Vitezistii!$B17,Data!$C:$C,Vitezistii!Q$1),0)</f>
        <v>3</v>
      </c>
      <c r="R17" s="109">
        <f t="shared" si="0"/>
        <v>43.25</v>
      </c>
      <c r="S17" s="109">
        <f>SUMIFS(Data!D:D,Data!A:A,Vitezistii!B19)</f>
        <v>238.08999999999997</v>
      </c>
      <c r="T17" s="11">
        <f>SUMIFS(Data!I:I,Data!A:A,Vitezistii!B19)/COUNTIF(Data!A:A,Vitezistii!B19)</f>
        <v>3.5431351874003945E-3</v>
      </c>
    </row>
    <row r="18" spans="1:20" ht="12.75" x14ac:dyDescent="0.2">
      <c r="A18" s="65">
        <v>17</v>
      </c>
      <c r="B18" s="27" t="s">
        <v>363</v>
      </c>
      <c r="C18" s="109">
        <f>IFERROR(IF(SUMIFS(Data!$K:$K,Data!$A:$A,Vitezistii!$B18,Data!$C:$C,Vitezistii!C$1)=0," ",SUMIFS(Data!$K:$K,Data!$A:$A,Vitezistii!$B18,Data!$C:$C,Vitezistii!C$1))+SUMIFS(Data!$S:$S,Data!$A:$A,Vitezistii!$B18,Data!$C:$C,Vitezistii!C$1),0)</f>
        <v>2</v>
      </c>
      <c r="D18" s="109">
        <f>IFERROR(IF(SUMIFS(Data!$K:$K,Data!$A:$A,Vitezistii!$B18,Data!$C:$C,Vitezistii!D$1)=0," ",SUMIFS(Data!$K:$K,Data!$A:$A,Vitezistii!$B18,Data!$C:$C,Vitezistii!D$1))+SUMIFS(Data!$S:$S,Data!$A:$A,Vitezistii!$B18,Data!$C:$C,Vitezistii!D$1),0)</f>
        <v>0</v>
      </c>
      <c r="E18" s="109">
        <f>IFERROR(IF(SUMIFS(Data!$K:$K,Data!$A:$A,Vitezistii!$B18,Data!$C:$C,Vitezistii!E$1)=0," ",SUMIFS(Data!$K:$K,Data!$A:$A,Vitezistii!$B18,Data!$C:$C,Vitezistii!E$1))+SUMIFS(Data!$S:$S,Data!$A:$A,Vitezistii!$B18,Data!$C:$C,Vitezistii!E$1),0)</f>
        <v>3.5</v>
      </c>
      <c r="F18" s="109">
        <f>IFERROR(IF(SUMIFS(Data!$K:$K,Data!$A:$A,Vitezistii!$B18,Data!$C:$C,Vitezistii!F$1)=0," ",SUMIFS(Data!$K:$K,Data!$A:$A,Vitezistii!$B18,Data!$C:$C,Vitezistii!F$1))+SUMIFS(Data!$S:$S,Data!$A:$A,Vitezistii!$B18,Data!$C:$C,Vitezistii!F$1),0)</f>
        <v>5.15</v>
      </c>
      <c r="G18" s="109">
        <f>IFERROR(IF(SUMIFS(Data!$K:$K,Data!$A:$A,Vitezistii!$B18,Data!$C:$C,Vitezistii!G$1)=0," ",SUMIFS(Data!$K:$K,Data!$A:$A,Vitezistii!$B18,Data!$C:$C,Vitezistii!G$1))+SUMIFS(Data!$S:$S,Data!$A:$A,Vitezistii!$B18,Data!$C:$C,Vitezistii!G$1),0)</f>
        <v>1.75</v>
      </c>
      <c r="H18" s="109">
        <f>IFERROR(IF(SUMIFS(Data!$K:$K,Data!$A:$A,Vitezistii!$B18,Data!$C:$C,Vitezistii!H$1)=0," ",SUMIFS(Data!$K:$K,Data!$A:$A,Vitezistii!$B18,Data!$C:$C,Vitezistii!H$1))+SUMIFS(Data!$S:$S,Data!$A:$A,Vitezistii!$B18,Data!$C:$C,Vitezistii!H$1),0)</f>
        <v>0.25</v>
      </c>
      <c r="I18" s="109">
        <f>IFERROR(IF(SUMIFS(Data!$K:$K,Data!$A:$A,Vitezistii!$B18,Data!$C:$C,Vitezistii!I$1)=0," ",SUMIFS(Data!$K:$K,Data!$A:$A,Vitezistii!$B18,Data!$C:$C,Vitezistii!I$1))+SUMIFS(Data!$S:$S,Data!$A:$A,Vitezistii!$B18,Data!$C:$C,Vitezistii!I$1),0)</f>
        <v>1.75</v>
      </c>
      <c r="J18" s="109">
        <f>IFERROR(IF(SUMIFS(Data!$K:$K,Data!$A:$A,Vitezistii!$B18,Data!$C:$C,Vitezistii!J$1)=0," ",SUMIFS(Data!$K:$K,Data!$A:$A,Vitezistii!$B18,Data!$C:$C,Vitezistii!J$1))+SUMIFS(Data!$S:$S,Data!$A:$A,Vitezistii!$B18,Data!$C:$C,Vitezistii!J$1),0)</f>
        <v>5.9</v>
      </c>
      <c r="K18" s="109">
        <f>IFERROR(IF(SUMIFS(Data!$K:$K,Data!$A:$A,Vitezistii!$B18,Data!$C:$C,Vitezistii!K$1)=0," ",SUMIFS(Data!$K:$K,Data!$A:$A,Vitezistii!$B18,Data!$C:$C,Vitezistii!K$1))+SUMIFS(Data!$S:$S,Data!$A:$A,Vitezistii!$B18,Data!$C:$C,Vitezistii!K$1),0)</f>
        <v>4</v>
      </c>
      <c r="L18" s="109">
        <f>IFERROR(IF(SUMIFS(Data!$K:$K,Data!$A:$A,Vitezistii!$B18,Data!$C:$C,Vitezistii!L$1)=0," ",SUMIFS(Data!$K:$K,Data!$A:$A,Vitezistii!$B18,Data!$C:$C,Vitezistii!L$1))+SUMIFS(Data!$S:$S,Data!$A:$A,Vitezistii!$B18,Data!$C:$C,Vitezistii!L$1),0)</f>
        <v>0</v>
      </c>
      <c r="M18" s="109">
        <f>IFERROR(IF(SUMIFS(Data!$K:$K,Data!$A:$A,Vitezistii!$B18,Data!$C:$C,Vitezistii!M$1)=0," ",SUMIFS(Data!$K:$K,Data!$A:$A,Vitezistii!$B18,Data!$C:$C,Vitezistii!M$1))+SUMIFS(Data!$S:$S,Data!$A:$A,Vitezistii!$B18,Data!$C:$C,Vitezistii!M$1),0)</f>
        <v>2</v>
      </c>
      <c r="N18" s="109">
        <f>IFERROR(IF(SUMIFS(Data!$K:$K,Data!$A:$A,Vitezistii!$B18,Data!$C:$C,Vitezistii!N$1)=0," ",SUMIFS(Data!$K:$K,Data!$A:$A,Vitezistii!$B18,Data!$C:$C,Vitezistii!N$1))+SUMIFS(Data!$S:$S,Data!$A:$A,Vitezistii!$B18,Data!$C:$C,Vitezistii!N$1),0)</f>
        <v>2.5</v>
      </c>
      <c r="O18" s="109">
        <f>IFERROR(IF(SUMIFS(Data!$K:$K,Data!$A:$A,Vitezistii!$B18,Data!$C:$C,Vitezistii!O$1)=0," ",SUMIFS(Data!$K:$K,Data!$A:$A,Vitezistii!$B18,Data!$C:$C,Vitezistii!O$1))+SUMIFS(Data!$S:$S,Data!$A:$A,Vitezistii!$B18,Data!$C:$C,Vitezistii!O$1),0)</f>
        <v>4</v>
      </c>
      <c r="P18" s="109">
        <f>IFERROR(IF(SUMIFS(Data!$K:$K,Data!$A:$A,Vitezistii!$B18,Data!$C:$C,Vitezistii!P$1)=0," ",SUMIFS(Data!$K:$K,Data!$A:$A,Vitezistii!$B18,Data!$C:$C,Vitezistii!P$1))+SUMIFS(Data!$S:$S,Data!$A:$A,Vitezistii!$B18,Data!$C:$C,Vitezistii!P$1),0)</f>
        <v>2.5</v>
      </c>
      <c r="Q18" s="109">
        <f>IFERROR(IF(SUMIFS(Data!$K:$K,Data!$A:$A,Vitezistii!$B18,Data!$C:$C,Vitezistii!Q$1)=0," ",SUMIFS(Data!$K:$K,Data!$A:$A,Vitezistii!$B18,Data!$C:$C,Vitezistii!Q$1))+SUMIFS(Data!$S:$S,Data!$A:$A,Vitezistii!$B18,Data!$C:$C,Vitezistii!Q$1),0)</f>
        <v>4.5</v>
      </c>
      <c r="R18" s="109">
        <f t="shared" si="0"/>
        <v>39.799999999999997</v>
      </c>
      <c r="S18" s="109">
        <f>SUMIFS(Data!D:D,Data!A:A,Vitezistii!B20)</f>
        <v>198.67999999999998</v>
      </c>
      <c r="T18" s="11">
        <f>SUMIFS(Data!I:I,Data!A:A,Vitezistii!B20)/COUNTIF(Data!A:A,Vitezistii!B20)</f>
        <v>3.4911039448274847E-3</v>
      </c>
    </row>
    <row r="19" spans="1:20" ht="12.75" x14ac:dyDescent="0.2">
      <c r="A19" s="65">
        <v>18</v>
      </c>
      <c r="B19" s="27" t="s">
        <v>426</v>
      </c>
      <c r="C19" s="109">
        <f>IFERROR(IF(SUMIFS(Data!$K:$K,Data!$A:$A,Vitezistii!$B19,Data!$C:$C,Vitezistii!C$1)=0," ",SUMIFS(Data!$K:$K,Data!$A:$A,Vitezistii!$B19,Data!$C:$C,Vitezistii!C$1))+SUMIFS(Data!$S:$S,Data!$A:$A,Vitezistii!$B19,Data!$C:$C,Vitezistii!C$1),0)</f>
        <v>2</v>
      </c>
      <c r="D19" s="109">
        <f>IFERROR(IF(SUMIFS(Data!$K:$K,Data!$A:$A,Vitezistii!$B19,Data!$C:$C,Vitezistii!D$1)=0," ",SUMIFS(Data!$K:$K,Data!$A:$A,Vitezistii!$B19,Data!$C:$C,Vitezistii!D$1))+SUMIFS(Data!$S:$S,Data!$A:$A,Vitezistii!$B19,Data!$C:$C,Vitezistii!D$1),0)</f>
        <v>2.5</v>
      </c>
      <c r="E19" s="109">
        <f>IFERROR(IF(SUMIFS(Data!$K:$K,Data!$A:$A,Vitezistii!$B19,Data!$C:$C,Vitezistii!E$1)=0," ",SUMIFS(Data!$K:$K,Data!$A:$A,Vitezistii!$B19,Data!$C:$C,Vitezistii!E$1))+SUMIFS(Data!$S:$S,Data!$A:$A,Vitezistii!$B19,Data!$C:$C,Vitezistii!E$1),0)</f>
        <v>4</v>
      </c>
      <c r="F19" s="109">
        <f>IFERROR(IF(SUMIFS(Data!$K:$K,Data!$A:$A,Vitezistii!$B19,Data!$C:$C,Vitezistii!F$1)=0," ",SUMIFS(Data!$K:$K,Data!$A:$A,Vitezistii!$B19,Data!$C:$C,Vitezistii!F$1))+SUMIFS(Data!$S:$S,Data!$A:$A,Vitezistii!$B19,Data!$C:$C,Vitezistii!F$1),0)</f>
        <v>4</v>
      </c>
      <c r="G19" s="109">
        <f>IFERROR(IF(SUMIFS(Data!$K:$K,Data!$A:$A,Vitezistii!$B19,Data!$C:$C,Vitezistii!G$1)=0," ",SUMIFS(Data!$K:$K,Data!$A:$A,Vitezistii!$B19,Data!$C:$C,Vitezistii!G$1))+SUMIFS(Data!$S:$S,Data!$A:$A,Vitezistii!$B19,Data!$C:$C,Vitezistii!G$1),0)</f>
        <v>1.75</v>
      </c>
      <c r="H19" s="109">
        <f>IFERROR(IF(SUMIFS(Data!$K:$K,Data!$A:$A,Vitezistii!$B19,Data!$C:$C,Vitezistii!H$1)=0," ",SUMIFS(Data!$K:$K,Data!$A:$A,Vitezistii!$B19,Data!$C:$C,Vitezistii!H$1))+SUMIFS(Data!$S:$S,Data!$A:$A,Vitezistii!$B19,Data!$C:$C,Vitezistii!H$1),0)</f>
        <v>1.5</v>
      </c>
      <c r="I19" s="109">
        <f>IFERROR(IF(SUMIFS(Data!$K:$K,Data!$A:$A,Vitezistii!$B19,Data!$C:$C,Vitezistii!I$1)=0," ",SUMIFS(Data!$K:$K,Data!$A:$A,Vitezistii!$B19,Data!$C:$C,Vitezistii!I$1))+SUMIFS(Data!$S:$S,Data!$A:$A,Vitezistii!$B19,Data!$C:$C,Vitezistii!I$1),0)</f>
        <v>2.5</v>
      </c>
      <c r="J19" s="109">
        <f>IFERROR(IF(SUMIFS(Data!$K:$K,Data!$A:$A,Vitezistii!$B19,Data!$C:$C,Vitezistii!J$1)=0," ",SUMIFS(Data!$K:$K,Data!$A:$A,Vitezistii!$B19,Data!$C:$C,Vitezistii!J$1))+SUMIFS(Data!$S:$S,Data!$A:$A,Vitezistii!$B19,Data!$C:$C,Vitezistii!J$1),0)</f>
        <v>2</v>
      </c>
      <c r="K19" s="109">
        <f>IFERROR(IF(SUMIFS(Data!$K:$K,Data!$A:$A,Vitezistii!$B19,Data!$C:$C,Vitezistii!K$1)=0," ",SUMIFS(Data!$K:$K,Data!$A:$A,Vitezistii!$B19,Data!$C:$C,Vitezistii!K$1))+SUMIFS(Data!$S:$S,Data!$A:$A,Vitezistii!$B19,Data!$C:$C,Vitezistii!K$1),0)</f>
        <v>3</v>
      </c>
      <c r="L19" s="109">
        <f>IFERROR(IF(SUMIFS(Data!$K:$K,Data!$A:$A,Vitezistii!$B19,Data!$C:$C,Vitezistii!L$1)=0," ",SUMIFS(Data!$K:$K,Data!$A:$A,Vitezistii!$B19,Data!$C:$C,Vitezistii!L$1))+SUMIFS(Data!$S:$S,Data!$A:$A,Vitezistii!$B19,Data!$C:$C,Vitezistii!L$1),0)</f>
        <v>3.5</v>
      </c>
      <c r="M19" s="109">
        <f>IFERROR(IF(SUMIFS(Data!$K:$K,Data!$A:$A,Vitezistii!$B19,Data!$C:$C,Vitezistii!M$1)=0," ",SUMIFS(Data!$K:$K,Data!$A:$A,Vitezistii!$B19,Data!$C:$C,Vitezistii!M$1))+SUMIFS(Data!$S:$S,Data!$A:$A,Vitezistii!$B19,Data!$C:$C,Vitezistii!M$1),0)</f>
        <v>3</v>
      </c>
      <c r="N19" s="109">
        <f>IFERROR(IF(SUMIFS(Data!$K:$K,Data!$A:$A,Vitezistii!$B19,Data!$C:$C,Vitezistii!N$1)=0," ",SUMIFS(Data!$K:$K,Data!$A:$A,Vitezistii!$B19,Data!$C:$C,Vitezistii!N$1))+SUMIFS(Data!$S:$S,Data!$A:$A,Vitezistii!$B19,Data!$C:$C,Vitezistii!N$1),0)</f>
        <v>3</v>
      </c>
      <c r="O19" s="109">
        <f>IFERROR(IF(SUMIFS(Data!$K:$K,Data!$A:$A,Vitezistii!$B19,Data!$C:$C,Vitezistii!O$1)=0," ",SUMIFS(Data!$K:$K,Data!$A:$A,Vitezistii!$B19,Data!$C:$C,Vitezistii!O$1))+SUMIFS(Data!$S:$S,Data!$A:$A,Vitezistii!$B19,Data!$C:$C,Vitezistii!O$1),0)</f>
        <v>2.5</v>
      </c>
      <c r="P19" s="109">
        <f>IFERROR(IF(SUMIFS(Data!$K:$K,Data!$A:$A,Vitezistii!$B19,Data!$C:$C,Vitezistii!P$1)=0," ",SUMIFS(Data!$K:$K,Data!$A:$A,Vitezistii!$B19,Data!$C:$C,Vitezistii!P$1))+SUMIFS(Data!$S:$S,Data!$A:$A,Vitezistii!$B19,Data!$C:$C,Vitezistii!P$1),0)</f>
        <v>2.5</v>
      </c>
      <c r="Q19" s="109">
        <f>IFERROR(IF(SUMIFS(Data!$K:$K,Data!$A:$A,Vitezistii!$B19,Data!$C:$C,Vitezistii!Q$1)=0," ",SUMIFS(Data!$K:$K,Data!$A:$A,Vitezistii!$B19,Data!$C:$C,Vitezistii!Q$1))+SUMIFS(Data!$S:$S,Data!$A:$A,Vitezistii!$B19,Data!$C:$C,Vitezistii!Q$1),0)</f>
        <v>2</v>
      </c>
      <c r="R19" s="109">
        <f t="shared" si="0"/>
        <v>39.75</v>
      </c>
      <c r="S19" s="109">
        <f>SUMIFS(Data!D:D,Data!A:A,Vitezistii!B21)</f>
        <v>143.86000000000001</v>
      </c>
      <c r="T19" s="11">
        <f>SUMIFS(Data!I:I,Data!A:A,Vitezistii!B21)/COUNTIF(Data!A:A,Vitezistii!B21)</f>
        <v>3.1434068832607168E-3</v>
      </c>
    </row>
    <row r="20" spans="1:20" ht="12.75" x14ac:dyDescent="0.2">
      <c r="A20" s="65">
        <v>19</v>
      </c>
      <c r="B20" s="27" t="s">
        <v>427</v>
      </c>
      <c r="C20" s="109">
        <f>IFERROR(IF(SUMIFS(Data!$K:$K,Data!$A:$A,Vitezistii!$B20,Data!$C:$C,Vitezistii!C$1)=0," ",SUMIFS(Data!$K:$K,Data!$A:$A,Vitezistii!$B20,Data!$C:$C,Vitezistii!C$1))+SUMIFS(Data!$S:$S,Data!$A:$A,Vitezistii!$B20,Data!$C:$C,Vitezistii!C$1),0)</f>
        <v>3</v>
      </c>
      <c r="D20" s="109">
        <f>IFERROR(IF(SUMIFS(Data!$K:$K,Data!$A:$A,Vitezistii!$B20,Data!$C:$C,Vitezistii!D$1)=0," ",SUMIFS(Data!$K:$K,Data!$A:$A,Vitezistii!$B20,Data!$C:$C,Vitezistii!D$1))+SUMIFS(Data!$S:$S,Data!$A:$A,Vitezistii!$B20,Data!$C:$C,Vitezistii!D$1),0)</f>
        <v>2.5</v>
      </c>
      <c r="E20" s="109">
        <f>IFERROR(IF(SUMIFS(Data!$K:$K,Data!$A:$A,Vitezistii!$B20,Data!$C:$C,Vitezistii!E$1)=0," ",SUMIFS(Data!$K:$K,Data!$A:$A,Vitezistii!$B20,Data!$C:$C,Vitezistii!E$1))+SUMIFS(Data!$S:$S,Data!$A:$A,Vitezistii!$B20,Data!$C:$C,Vitezistii!E$1),0)</f>
        <v>3</v>
      </c>
      <c r="F20" s="109">
        <f>IFERROR(IF(SUMIFS(Data!$K:$K,Data!$A:$A,Vitezistii!$B20,Data!$C:$C,Vitezistii!F$1)=0," ",SUMIFS(Data!$K:$K,Data!$A:$A,Vitezistii!$B20,Data!$C:$C,Vitezistii!F$1))+SUMIFS(Data!$S:$S,Data!$A:$A,Vitezistii!$B20,Data!$C:$C,Vitezistii!F$1),0)</f>
        <v>4.5</v>
      </c>
      <c r="G20" s="109">
        <f>IFERROR(IF(SUMIFS(Data!$K:$K,Data!$A:$A,Vitezistii!$B20,Data!$C:$C,Vitezistii!G$1)=0," ",SUMIFS(Data!$K:$K,Data!$A:$A,Vitezistii!$B20,Data!$C:$C,Vitezistii!G$1))+SUMIFS(Data!$S:$S,Data!$A:$A,Vitezistii!$B20,Data!$C:$C,Vitezistii!G$1),0)</f>
        <v>3.5</v>
      </c>
      <c r="H20" s="109">
        <f>IFERROR(IF(SUMIFS(Data!$K:$K,Data!$A:$A,Vitezistii!$B20,Data!$C:$C,Vitezistii!H$1)=0," ",SUMIFS(Data!$K:$K,Data!$A:$A,Vitezistii!$B20,Data!$C:$C,Vitezistii!H$1))+SUMIFS(Data!$S:$S,Data!$A:$A,Vitezistii!$B20,Data!$C:$C,Vitezistii!H$1),0)</f>
        <v>1.25</v>
      </c>
      <c r="I20" s="109">
        <f>IFERROR(IF(SUMIFS(Data!$K:$K,Data!$A:$A,Vitezistii!$B20,Data!$C:$C,Vitezistii!I$1)=0," ",SUMIFS(Data!$K:$K,Data!$A:$A,Vitezistii!$B20,Data!$C:$C,Vitezistii!I$1))+SUMIFS(Data!$S:$S,Data!$A:$A,Vitezistii!$B20,Data!$C:$C,Vitezistii!I$1),0)</f>
        <v>2</v>
      </c>
      <c r="J20" s="109">
        <f>IFERROR(IF(SUMIFS(Data!$K:$K,Data!$A:$A,Vitezistii!$B20,Data!$C:$C,Vitezistii!J$1)=0," ",SUMIFS(Data!$K:$K,Data!$A:$A,Vitezistii!$B20,Data!$C:$C,Vitezistii!J$1))+SUMIFS(Data!$S:$S,Data!$A:$A,Vitezistii!$B20,Data!$C:$C,Vitezistii!J$1),0)</f>
        <v>0</v>
      </c>
      <c r="K20" s="109">
        <f>IFERROR(IF(SUMIFS(Data!$K:$K,Data!$A:$A,Vitezistii!$B20,Data!$C:$C,Vitezistii!K$1)=0," ",SUMIFS(Data!$K:$K,Data!$A:$A,Vitezistii!$B20,Data!$C:$C,Vitezistii!K$1))+SUMIFS(Data!$S:$S,Data!$A:$A,Vitezistii!$B20,Data!$C:$C,Vitezistii!K$1),0)</f>
        <v>3.5</v>
      </c>
      <c r="L20" s="109">
        <f>IFERROR(IF(SUMIFS(Data!$K:$K,Data!$A:$A,Vitezistii!$B20,Data!$C:$C,Vitezistii!L$1)=0," ",SUMIFS(Data!$K:$K,Data!$A:$A,Vitezistii!$B20,Data!$C:$C,Vitezistii!L$1))+SUMIFS(Data!$S:$S,Data!$A:$A,Vitezistii!$B20,Data!$C:$C,Vitezistii!L$1),0)</f>
        <v>1.75</v>
      </c>
      <c r="M20" s="109">
        <f>IFERROR(IF(SUMIFS(Data!$K:$K,Data!$A:$A,Vitezistii!$B20,Data!$C:$C,Vitezistii!M$1)=0," ",SUMIFS(Data!$K:$K,Data!$A:$A,Vitezistii!$B20,Data!$C:$C,Vitezistii!M$1))+SUMIFS(Data!$S:$S,Data!$A:$A,Vitezistii!$B20,Data!$C:$C,Vitezistii!M$1),0)</f>
        <v>1.75</v>
      </c>
      <c r="N20" s="109">
        <f>IFERROR(IF(SUMIFS(Data!$K:$K,Data!$A:$A,Vitezistii!$B20,Data!$C:$C,Vitezistii!N$1)=0," ",SUMIFS(Data!$K:$K,Data!$A:$A,Vitezistii!$B20,Data!$C:$C,Vitezistii!N$1))+SUMIFS(Data!$S:$S,Data!$A:$A,Vitezistii!$B20,Data!$C:$C,Vitezistii!N$1),0)</f>
        <v>3.5</v>
      </c>
      <c r="O20" s="109">
        <f>IFERROR(IF(SUMIFS(Data!$K:$K,Data!$A:$A,Vitezistii!$B20,Data!$C:$C,Vitezistii!O$1)=0," ",SUMIFS(Data!$K:$K,Data!$A:$A,Vitezistii!$B20,Data!$C:$C,Vitezistii!O$1))+SUMIFS(Data!$S:$S,Data!$A:$A,Vitezistii!$B20,Data!$C:$C,Vitezistii!O$1),0)</f>
        <v>3</v>
      </c>
      <c r="P20" s="109">
        <f>IFERROR(IF(SUMIFS(Data!$K:$K,Data!$A:$A,Vitezistii!$B20,Data!$C:$C,Vitezistii!P$1)=0," ",SUMIFS(Data!$K:$K,Data!$A:$A,Vitezistii!$B20,Data!$C:$C,Vitezistii!P$1))+SUMIFS(Data!$S:$S,Data!$A:$A,Vitezistii!$B20,Data!$C:$C,Vitezistii!P$1),0)</f>
        <v>3</v>
      </c>
      <c r="Q20" s="109">
        <f>IFERROR(IF(SUMIFS(Data!$K:$K,Data!$A:$A,Vitezistii!$B20,Data!$C:$C,Vitezistii!Q$1)=0," ",SUMIFS(Data!$K:$K,Data!$A:$A,Vitezistii!$B20,Data!$C:$C,Vitezistii!Q$1))+SUMIFS(Data!$S:$S,Data!$A:$A,Vitezistii!$B20,Data!$C:$C,Vitezistii!Q$1),0)</f>
        <v>3.5</v>
      </c>
      <c r="R20" s="109">
        <f t="shared" si="0"/>
        <v>39.75</v>
      </c>
      <c r="S20" s="109">
        <f>SUMIFS(Data!D:D,Data!A:A,Vitezistii!B22)</f>
        <v>210.52999999999994</v>
      </c>
      <c r="T20" s="11">
        <f>SUMIFS(Data!I:I,Data!A:A,Vitezistii!B22)/COUNTIF(Data!A:A,Vitezistii!B22)</f>
        <v>3.6990858311103424E-3</v>
      </c>
    </row>
    <row r="21" spans="1:20" ht="12.75" x14ac:dyDescent="0.2">
      <c r="A21" s="65">
        <v>20</v>
      </c>
      <c r="B21" s="27" t="s">
        <v>201</v>
      </c>
      <c r="C21" s="109">
        <f>IFERROR(IF(SUMIFS(Data!$K:$K,Data!$A:$A,Vitezistii!$B21,Data!$C:$C,Vitezistii!C$1)=0," ",SUMIFS(Data!$K:$K,Data!$A:$A,Vitezistii!$B21,Data!$C:$C,Vitezistii!C$1))+SUMIFS(Data!$S:$S,Data!$A:$A,Vitezistii!$B21,Data!$C:$C,Vitezistii!C$1),0)</f>
        <v>2.5</v>
      </c>
      <c r="D21" s="109">
        <f>IFERROR(IF(SUMIFS(Data!$K:$K,Data!$A:$A,Vitezistii!$B21,Data!$C:$C,Vitezistii!D$1)=0," ",SUMIFS(Data!$K:$K,Data!$A:$A,Vitezistii!$B21,Data!$C:$C,Vitezistii!D$1))+SUMIFS(Data!$S:$S,Data!$A:$A,Vitezistii!$B21,Data!$C:$C,Vitezistii!D$1),0)</f>
        <v>5.15</v>
      </c>
      <c r="E21" s="109">
        <f>IFERROR(IF(SUMIFS(Data!$K:$K,Data!$A:$A,Vitezistii!$B21,Data!$C:$C,Vitezistii!E$1)=0," ",SUMIFS(Data!$K:$K,Data!$A:$A,Vitezistii!$B21,Data!$C:$C,Vitezistii!E$1))+SUMIFS(Data!$S:$S,Data!$A:$A,Vitezistii!$B21,Data!$C:$C,Vitezistii!E$1),0)</f>
        <v>5.45</v>
      </c>
      <c r="F21" s="109">
        <f>IFERROR(IF(SUMIFS(Data!$K:$K,Data!$A:$A,Vitezistii!$B21,Data!$C:$C,Vitezistii!F$1)=0," ",SUMIFS(Data!$K:$K,Data!$A:$A,Vitezistii!$B21,Data!$C:$C,Vitezistii!F$1))+SUMIFS(Data!$S:$S,Data!$A:$A,Vitezistii!$B21,Data!$C:$C,Vitezistii!F$1),0)</f>
        <v>4</v>
      </c>
      <c r="G21" s="109">
        <f>IFERROR(IF(SUMIFS(Data!$K:$K,Data!$A:$A,Vitezistii!$B21,Data!$C:$C,Vitezistii!G$1)=0," ",SUMIFS(Data!$K:$K,Data!$A:$A,Vitezistii!$B21,Data!$C:$C,Vitezistii!G$1))+SUMIFS(Data!$S:$S,Data!$A:$A,Vitezistii!$B21,Data!$C:$C,Vitezistii!G$1),0)</f>
        <v>3.5</v>
      </c>
      <c r="H21" s="109">
        <f>IFERROR(IF(SUMIFS(Data!$K:$K,Data!$A:$A,Vitezistii!$B21,Data!$C:$C,Vitezistii!H$1)=0," ",SUMIFS(Data!$K:$K,Data!$A:$A,Vitezistii!$B21,Data!$C:$C,Vitezistii!H$1))+SUMIFS(Data!$S:$S,Data!$A:$A,Vitezistii!$B21,Data!$C:$C,Vitezistii!H$1),0)</f>
        <v>0.25</v>
      </c>
      <c r="I21" s="109">
        <f>IFERROR(IF(SUMIFS(Data!$K:$K,Data!$A:$A,Vitezistii!$B21,Data!$C:$C,Vitezistii!I$1)=0," ",SUMIFS(Data!$K:$K,Data!$A:$A,Vitezistii!$B21,Data!$C:$C,Vitezistii!I$1))+SUMIFS(Data!$S:$S,Data!$A:$A,Vitezistii!$B21,Data!$C:$C,Vitezistii!I$1),0)</f>
        <v>3</v>
      </c>
      <c r="J21" s="109">
        <f>IFERROR(IF(SUMIFS(Data!$K:$K,Data!$A:$A,Vitezistii!$B21,Data!$C:$C,Vitezistii!J$1)=0," ",SUMIFS(Data!$K:$K,Data!$A:$A,Vitezistii!$B21,Data!$C:$C,Vitezistii!J$1))+SUMIFS(Data!$S:$S,Data!$A:$A,Vitezistii!$B21,Data!$C:$C,Vitezistii!J$1),0)</f>
        <v>2.5</v>
      </c>
      <c r="K21" s="109">
        <f>IFERROR(IF(SUMIFS(Data!$K:$K,Data!$A:$A,Vitezistii!$B21,Data!$C:$C,Vitezistii!K$1)=0," ",SUMIFS(Data!$K:$K,Data!$A:$A,Vitezistii!$B21,Data!$C:$C,Vitezistii!K$1))+SUMIFS(Data!$S:$S,Data!$A:$A,Vitezistii!$B21,Data!$C:$C,Vitezistii!K$1),0)</f>
        <v>4</v>
      </c>
      <c r="L21" s="109">
        <f>IFERROR(IF(SUMIFS(Data!$K:$K,Data!$A:$A,Vitezistii!$B21,Data!$C:$C,Vitezistii!L$1)=0," ",SUMIFS(Data!$K:$K,Data!$A:$A,Vitezistii!$B21,Data!$C:$C,Vitezistii!L$1))+SUMIFS(Data!$S:$S,Data!$A:$A,Vitezistii!$B21,Data!$C:$C,Vitezistii!L$1),0)</f>
        <v>2.5</v>
      </c>
      <c r="M21" s="109">
        <f>IFERROR(IF(SUMIFS(Data!$K:$K,Data!$A:$A,Vitezistii!$B21,Data!$C:$C,Vitezistii!M$1)=0," ",SUMIFS(Data!$K:$K,Data!$A:$A,Vitezistii!$B21,Data!$C:$C,Vitezistii!M$1))+SUMIFS(Data!$S:$S,Data!$A:$A,Vitezistii!$B21,Data!$C:$C,Vitezistii!M$1),0)</f>
        <v>2</v>
      </c>
      <c r="N21" s="109">
        <f>IFERROR(IF(SUMIFS(Data!$K:$K,Data!$A:$A,Vitezistii!$B21,Data!$C:$C,Vitezistii!N$1)=0," ",SUMIFS(Data!$K:$K,Data!$A:$A,Vitezistii!$B21,Data!$C:$C,Vitezistii!N$1))+SUMIFS(Data!$S:$S,Data!$A:$A,Vitezistii!$B21,Data!$C:$C,Vitezistii!N$1),0)</f>
        <v>3.5</v>
      </c>
      <c r="O21" s="109">
        <f>IFERROR(IF(SUMIFS(Data!$K:$K,Data!$A:$A,Vitezistii!$B21,Data!$C:$C,Vitezistii!O$1)=0," ",SUMIFS(Data!$K:$K,Data!$A:$A,Vitezistii!$B21,Data!$C:$C,Vitezistii!O$1))+SUMIFS(Data!$S:$S,Data!$A:$A,Vitezistii!$B21,Data!$C:$C,Vitezistii!O$1),0)</f>
        <v>0</v>
      </c>
      <c r="P21" s="109">
        <f>IFERROR(IF(SUMIFS(Data!$K:$K,Data!$A:$A,Vitezistii!$B21,Data!$C:$C,Vitezistii!P$1)=0," ",SUMIFS(Data!$K:$K,Data!$A:$A,Vitezistii!$B21,Data!$C:$C,Vitezistii!P$1))+SUMIFS(Data!$S:$S,Data!$A:$A,Vitezistii!$B21,Data!$C:$C,Vitezistii!P$1),0)</f>
        <v>0</v>
      </c>
      <c r="Q21" s="109">
        <f>IFERROR(IF(SUMIFS(Data!$K:$K,Data!$A:$A,Vitezistii!$B21,Data!$C:$C,Vitezistii!Q$1)=0," ",SUMIFS(Data!$K:$K,Data!$A:$A,Vitezistii!$B21,Data!$C:$C,Vitezistii!Q$1))+SUMIFS(Data!$S:$S,Data!$A:$A,Vitezistii!$B21,Data!$C:$C,Vitezistii!Q$1),0)</f>
        <v>0</v>
      </c>
      <c r="R21" s="109">
        <f t="shared" si="0"/>
        <v>38.35</v>
      </c>
      <c r="S21" s="109">
        <f>SUMIFS(Data!D:D,Data!A:A,Vitezistii!B23)</f>
        <v>289.06</v>
      </c>
      <c r="T21" s="11">
        <f>SUMIFS(Data!I:I,Data!A:A,Vitezistii!B23)/COUNTIF(Data!A:A,Vitezistii!B23)</f>
        <v>4.301145367693571E-3</v>
      </c>
    </row>
    <row r="22" spans="1:20" ht="12.75" x14ac:dyDescent="0.2">
      <c r="A22" s="65">
        <v>21</v>
      </c>
      <c r="B22" s="27" t="s">
        <v>233</v>
      </c>
      <c r="C22" s="109">
        <f>IFERROR(IF(SUMIFS(Data!$K:$K,Data!$A:$A,Vitezistii!$B22,Data!$C:$C,Vitezistii!C$1)=0," ",SUMIFS(Data!$K:$K,Data!$A:$A,Vitezistii!$B22,Data!$C:$C,Vitezistii!C$1))+SUMIFS(Data!$S:$S,Data!$A:$A,Vitezistii!$B22,Data!$C:$C,Vitezistii!C$1),0)</f>
        <v>1.5</v>
      </c>
      <c r="D22" s="109">
        <f>IFERROR(IF(SUMIFS(Data!$K:$K,Data!$A:$A,Vitezistii!$B22,Data!$C:$C,Vitezistii!D$1)=0," ",SUMIFS(Data!$K:$K,Data!$A:$A,Vitezistii!$B22,Data!$C:$C,Vitezistii!D$1))+SUMIFS(Data!$S:$S,Data!$A:$A,Vitezistii!$B22,Data!$C:$C,Vitezistii!D$1),0)</f>
        <v>0</v>
      </c>
      <c r="E22" s="109">
        <f>IFERROR(IF(SUMIFS(Data!$K:$K,Data!$A:$A,Vitezistii!$B22,Data!$C:$C,Vitezistii!E$1)=0," ",SUMIFS(Data!$K:$K,Data!$A:$A,Vitezistii!$B22,Data!$C:$C,Vitezistii!E$1))+SUMIFS(Data!$S:$S,Data!$A:$A,Vitezistii!$B22,Data!$C:$C,Vitezistii!E$1),0)</f>
        <v>4</v>
      </c>
      <c r="F22" s="109">
        <f>IFERROR(IF(SUMIFS(Data!$K:$K,Data!$A:$A,Vitezistii!$B22,Data!$C:$C,Vitezistii!F$1)=0," ",SUMIFS(Data!$K:$K,Data!$A:$A,Vitezistii!$B22,Data!$C:$C,Vitezistii!F$1))+SUMIFS(Data!$S:$S,Data!$A:$A,Vitezistii!$B22,Data!$C:$C,Vitezistii!F$1),0)</f>
        <v>3</v>
      </c>
      <c r="G22" s="109">
        <f>IFERROR(IF(SUMIFS(Data!$K:$K,Data!$A:$A,Vitezistii!$B22,Data!$C:$C,Vitezistii!G$1)=0," ",SUMIFS(Data!$K:$K,Data!$A:$A,Vitezistii!$B22,Data!$C:$C,Vitezistii!G$1))+SUMIFS(Data!$S:$S,Data!$A:$A,Vitezistii!$B22,Data!$C:$C,Vitezistii!G$1),0)</f>
        <v>0.75</v>
      </c>
      <c r="H22" s="109">
        <f>IFERROR(IF(SUMIFS(Data!$K:$K,Data!$A:$A,Vitezistii!$B22,Data!$C:$C,Vitezistii!H$1)=0," ",SUMIFS(Data!$K:$K,Data!$A:$A,Vitezistii!$B22,Data!$C:$C,Vitezistii!H$1))+SUMIFS(Data!$S:$S,Data!$A:$A,Vitezistii!$B22,Data!$C:$C,Vitezistii!H$1),0)</f>
        <v>3</v>
      </c>
      <c r="I22" s="109">
        <f>IFERROR(IF(SUMIFS(Data!$K:$K,Data!$A:$A,Vitezistii!$B22,Data!$C:$C,Vitezistii!I$1)=0," ",SUMIFS(Data!$K:$K,Data!$A:$A,Vitezistii!$B22,Data!$C:$C,Vitezistii!I$1))+SUMIFS(Data!$S:$S,Data!$A:$A,Vitezistii!$B22,Data!$C:$C,Vitezistii!I$1),0)</f>
        <v>2.5</v>
      </c>
      <c r="J22" s="109">
        <f>IFERROR(IF(SUMIFS(Data!$K:$K,Data!$A:$A,Vitezistii!$B22,Data!$C:$C,Vitezistii!J$1)=0," ",SUMIFS(Data!$K:$K,Data!$A:$A,Vitezistii!$B22,Data!$C:$C,Vitezistii!J$1))+SUMIFS(Data!$S:$S,Data!$A:$A,Vitezistii!$B22,Data!$C:$C,Vitezistii!J$1),0)</f>
        <v>2</v>
      </c>
      <c r="K22" s="109">
        <f>IFERROR(IF(SUMIFS(Data!$K:$K,Data!$A:$A,Vitezistii!$B22,Data!$C:$C,Vitezistii!K$1)=0," ",SUMIFS(Data!$K:$K,Data!$A:$A,Vitezistii!$B22,Data!$C:$C,Vitezistii!K$1))+SUMIFS(Data!$S:$S,Data!$A:$A,Vitezistii!$B22,Data!$C:$C,Vitezistii!K$1),0)</f>
        <v>4</v>
      </c>
      <c r="L22" s="109">
        <f>IFERROR(IF(SUMIFS(Data!$K:$K,Data!$A:$A,Vitezistii!$B22,Data!$C:$C,Vitezistii!L$1)=0," ",SUMIFS(Data!$K:$K,Data!$A:$A,Vitezistii!$B22,Data!$C:$C,Vitezistii!L$1))+SUMIFS(Data!$S:$S,Data!$A:$A,Vitezistii!$B22,Data!$C:$C,Vitezistii!L$1),0)</f>
        <v>2.5</v>
      </c>
      <c r="M22" s="109">
        <f>IFERROR(IF(SUMIFS(Data!$K:$K,Data!$A:$A,Vitezistii!$B22,Data!$C:$C,Vitezistii!M$1)=0," ",SUMIFS(Data!$K:$K,Data!$A:$A,Vitezistii!$B22,Data!$C:$C,Vitezistii!M$1))+SUMIFS(Data!$S:$S,Data!$A:$A,Vitezistii!$B22,Data!$C:$C,Vitezistii!M$1),0)</f>
        <v>2.5</v>
      </c>
      <c r="N22" s="109">
        <f>IFERROR(IF(SUMIFS(Data!$K:$K,Data!$A:$A,Vitezistii!$B22,Data!$C:$C,Vitezistii!N$1)=0," ",SUMIFS(Data!$K:$K,Data!$A:$A,Vitezistii!$B22,Data!$C:$C,Vitezistii!N$1))+SUMIFS(Data!$S:$S,Data!$A:$A,Vitezistii!$B22,Data!$C:$C,Vitezistii!N$1),0)</f>
        <v>4</v>
      </c>
      <c r="O22" s="109">
        <f>IFERROR(IF(SUMIFS(Data!$K:$K,Data!$A:$A,Vitezistii!$B22,Data!$C:$C,Vitezistii!O$1)=0," ",SUMIFS(Data!$K:$K,Data!$A:$A,Vitezistii!$B22,Data!$C:$C,Vitezistii!O$1))+SUMIFS(Data!$S:$S,Data!$A:$A,Vitezistii!$B22,Data!$C:$C,Vitezistii!O$1),0)</f>
        <v>2</v>
      </c>
      <c r="P22" s="109">
        <f>IFERROR(IF(SUMIFS(Data!$K:$K,Data!$A:$A,Vitezistii!$B22,Data!$C:$C,Vitezistii!P$1)=0," ",SUMIFS(Data!$K:$K,Data!$A:$A,Vitezistii!$B22,Data!$C:$C,Vitezistii!P$1))+SUMIFS(Data!$S:$S,Data!$A:$A,Vitezistii!$B22,Data!$C:$C,Vitezistii!P$1),0)</f>
        <v>1.75</v>
      </c>
      <c r="Q22" s="109">
        <f>IFERROR(IF(SUMIFS(Data!$K:$K,Data!$A:$A,Vitezistii!$B22,Data!$C:$C,Vitezistii!Q$1)=0," ",SUMIFS(Data!$K:$K,Data!$A:$A,Vitezistii!$B22,Data!$C:$C,Vitezistii!Q$1))+SUMIFS(Data!$S:$S,Data!$A:$A,Vitezistii!$B22,Data!$C:$C,Vitezistii!Q$1),0)</f>
        <v>4</v>
      </c>
      <c r="R22" s="109">
        <f t="shared" si="0"/>
        <v>37.5</v>
      </c>
      <c r="S22" s="109">
        <f>SUMIFS(Data!D:D,Data!A:A,Vitezistii!B24)</f>
        <v>193.46</v>
      </c>
      <c r="T22" s="11">
        <f>SUMIFS(Data!I:I,Data!A:A,Vitezistii!B24)/COUNTIF(Data!A:A,Vitezistii!B24)</f>
        <v>3.7528390812137285E-3</v>
      </c>
    </row>
    <row r="23" spans="1:20" ht="12.75" x14ac:dyDescent="0.2">
      <c r="A23" s="65">
        <v>22</v>
      </c>
      <c r="B23" s="27" t="s">
        <v>366</v>
      </c>
      <c r="C23" s="109">
        <f>IFERROR(IF(SUMIFS(Data!$K:$K,Data!$A:$A,Vitezistii!$B23,Data!$C:$C,Vitezistii!C$1)=0," ",SUMIFS(Data!$K:$K,Data!$A:$A,Vitezistii!$B23,Data!$C:$C,Vitezistii!C$1))+SUMIFS(Data!$S:$S,Data!$A:$A,Vitezistii!$B23,Data!$C:$C,Vitezistii!C$1),0)</f>
        <v>2.5</v>
      </c>
      <c r="D23" s="109">
        <f>IFERROR(IF(SUMIFS(Data!$K:$K,Data!$A:$A,Vitezistii!$B23,Data!$C:$C,Vitezistii!D$1)=0," ",SUMIFS(Data!$K:$K,Data!$A:$A,Vitezistii!$B23,Data!$C:$C,Vitezistii!D$1))+SUMIFS(Data!$S:$S,Data!$A:$A,Vitezistii!$B23,Data!$C:$C,Vitezistii!D$1),0)</f>
        <v>4</v>
      </c>
      <c r="E23" s="109">
        <f>IFERROR(IF(SUMIFS(Data!$K:$K,Data!$A:$A,Vitezistii!$B23,Data!$C:$C,Vitezistii!E$1)=0," ",SUMIFS(Data!$K:$K,Data!$A:$A,Vitezistii!$B23,Data!$C:$C,Vitezistii!E$1))+SUMIFS(Data!$S:$S,Data!$A:$A,Vitezistii!$B23,Data!$C:$C,Vitezistii!E$1),0)</f>
        <v>3</v>
      </c>
      <c r="F23" s="109">
        <f>IFERROR(IF(SUMIFS(Data!$K:$K,Data!$A:$A,Vitezistii!$B23,Data!$C:$C,Vitezistii!F$1)=0," ",SUMIFS(Data!$K:$K,Data!$A:$A,Vitezistii!$B23,Data!$C:$C,Vitezistii!F$1))+SUMIFS(Data!$S:$S,Data!$A:$A,Vitezistii!$B23,Data!$C:$C,Vitezistii!F$1),0)</f>
        <v>4</v>
      </c>
      <c r="G23" s="109">
        <f>IFERROR(IF(SUMIFS(Data!$K:$K,Data!$A:$A,Vitezistii!$B23,Data!$C:$C,Vitezistii!G$1)=0," ",SUMIFS(Data!$K:$K,Data!$A:$A,Vitezistii!$B23,Data!$C:$C,Vitezistii!G$1))+SUMIFS(Data!$S:$S,Data!$A:$A,Vitezistii!$B23,Data!$C:$C,Vitezistii!G$1),0)</f>
        <v>4</v>
      </c>
      <c r="H23" s="109">
        <f>IFERROR(IF(SUMIFS(Data!$K:$K,Data!$A:$A,Vitezistii!$B23,Data!$C:$C,Vitezistii!H$1)=0," ",SUMIFS(Data!$K:$K,Data!$A:$A,Vitezistii!$B23,Data!$C:$C,Vitezistii!H$1))+SUMIFS(Data!$S:$S,Data!$A:$A,Vitezistii!$B23,Data!$C:$C,Vitezistii!H$1),0)</f>
        <v>3.5</v>
      </c>
      <c r="I23" s="109">
        <f>IFERROR(IF(SUMIFS(Data!$K:$K,Data!$A:$A,Vitezistii!$B23,Data!$C:$C,Vitezistii!I$1)=0," ",SUMIFS(Data!$K:$K,Data!$A:$A,Vitezistii!$B23,Data!$C:$C,Vitezistii!I$1))+SUMIFS(Data!$S:$S,Data!$A:$A,Vitezistii!$B23,Data!$C:$C,Vitezistii!I$1),0)</f>
        <v>3.5</v>
      </c>
      <c r="J23" s="109">
        <f>IFERROR(IF(SUMIFS(Data!$K:$K,Data!$A:$A,Vitezistii!$B23,Data!$C:$C,Vitezistii!J$1)=0," ",SUMIFS(Data!$K:$K,Data!$A:$A,Vitezistii!$B23,Data!$C:$C,Vitezistii!J$1))+SUMIFS(Data!$S:$S,Data!$A:$A,Vitezistii!$B23,Data!$C:$C,Vitezistii!J$1),0)</f>
        <v>1.5</v>
      </c>
      <c r="K23" s="109">
        <f>IFERROR(IF(SUMIFS(Data!$K:$K,Data!$A:$A,Vitezistii!$B23,Data!$C:$C,Vitezistii!K$1)=0," ",SUMIFS(Data!$K:$K,Data!$A:$A,Vitezistii!$B23,Data!$C:$C,Vitezistii!K$1))+SUMIFS(Data!$S:$S,Data!$A:$A,Vitezistii!$B23,Data!$C:$C,Vitezistii!K$1),0)</f>
        <v>3.5</v>
      </c>
      <c r="L23" s="109">
        <f>IFERROR(IF(SUMIFS(Data!$K:$K,Data!$A:$A,Vitezistii!$B23,Data!$C:$C,Vitezistii!L$1)=0," ",SUMIFS(Data!$K:$K,Data!$A:$A,Vitezistii!$B23,Data!$C:$C,Vitezistii!L$1))+SUMIFS(Data!$S:$S,Data!$A:$A,Vitezistii!$B23,Data!$C:$C,Vitezistii!L$1),0)</f>
        <v>0</v>
      </c>
      <c r="M23" s="109">
        <f>IFERROR(IF(SUMIFS(Data!$K:$K,Data!$A:$A,Vitezistii!$B23,Data!$C:$C,Vitezistii!M$1)=0," ",SUMIFS(Data!$K:$K,Data!$A:$A,Vitezistii!$B23,Data!$C:$C,Vitezistii!M$1))+SUMIFS(Data!$S:$S,Data!$A:$A,Vitezistii!$B23,Data!$C:$C,Vitezistii!M$1),0)</f>
        <v>3</v>
      </c>
      <c r="N23" s="109">
        <f>IFERROR(IF(SUMIFS(Data!$K:$K,Data!$A:$A,Vitezistii!$B23,Data!$C:$C,Vitezistii!N$1)=0," ",SUMIFS(Data!$K:$K,Data!$A:$A,Vitezistii!$B23,Data!$C:$C,Vitezistii!N$1))+SUMIFS(Data!$S:$S,Data!$A:$A,Vitezistii!$B23,Data!$C:$C,Vitezistii!N$1),0)</f>
        <v>1.75</v>
      </c>
      <c r="O23" s="109">
        <f>IFERROR(IF(SUMIFS(Data!$K:$K,Data!$A:$A,Vitezistii!$B23,Data!$C:$C,Vitezistii!O$1)=0," ",SUMIFS(Data!$K:$K,Data!$A:$A,Vitezistii!$B23,Data!$C:$C,Vitezistii!O$1))+SUMIFS(Data!$S:$S,Data!$A:$A,Vitezistii!$B23,Data!$C:$C,Vitezistii!O$1),0)</f>
        <v>1</v>
      </c>
      <c r="P23" s="109">
        <f>IFERROR(IF(SUMIFS(Data!$K:$K,Data!$A:$A,Vitezistii!$B23,Data!$C:$C,Vitezistii!P$1)=0," ",SUMIFS(Data!$K:$K,Data!$A:$A,Vitezistii!$B23,Data!$C:$C,Vitezistii!P$1))+SUMIFS(Data!$S:$S,Data!$A:$A,Vitezistii!$B23,Data!$C:$C,Vitezistii!P$1),0)</f>
        <v>0</v>
      </c>
      <c r="Q23" s="109">
        <f>IFERROR(IF(SUMIFS(Data!$K:$K,Data!$A:$A,Vitezistii!$B23,Data!$C:$C,Vitezistii!Q$1)=0," ",SUMIFS(Data!$K:$K,Data!$A:$A,Vitezistii!$B23,Data!$C:$C,Vitezistii!Q$1))+SUMIFS(Data!$S:$S,Data!$A:$A,Vitezistii!$B23,Data!$C:$C,Vitezistii!Q$1),0)</f>
        <v>2</v>
      </c>
      <c r="R23" s="109">
        <f t="shared" si="0"/>
        <v>37.25</v>
      </c>
      <c r="S23" s="109">
        <f>SUMIFS(Data!D:D,Data!A:A,Vitezistii!B25)</f>
        <v>222.16999999999996</v>
      </c>
      <c r="T23" s="11">
        <f>SUMIFS(Data!I:I,Data!A:A,Vitezistii!B25)/COUNTIF(Data!A:A,Vitezistii!B25)</f>
        <v>3.6345830252317835E-3</v>
      </c>
    </row>
    <row r="24" spans="1:20" ht="12.75" x14ac:dyDescent="0.2">
      <c r="A24" s="65">
        <v>23</v>
      </c>
      <c r="B24" s="27" t="s">
        <v>235</v>
      </c>
      <c r="C24" s="109">
        <f>IFERROR(IF(SUMIFS(Data!$K:$K,Data!$A:$A,Vitezistii!$B24,Data!$C:$C,Vitezistii!C$1)=0," ",SUMIFS(Data!$K:$K,Data!$A:$A,Vitezistii!$B24,Data!$C:$C,Vitezistii!C$1))+SUMIFS(Data!$S:$S,Data!$A:$A,Vitezistii!$B24,Data!$C:$C,Vitezistii!C$1),0)</f>
        <v>3.5</v>
      </c>
      <c r="D24" s="109">
        <f>IFERROR(IF(SUMIFS(Data!$K:$K,Data!$A:$A,Vitezistii!$B24,Data!$C:$C,Vitezistii!D$1)=0," ",SUMIFS(Data!$K:$K,Data!$A:$A,Vitezistii!$B24,Data!$C:$C,Vitezistii!D$1))+SUMIFS(Data!$S:$S,Data!$A:$A,Vitezistii!$B24,Data!$C:$C,Vitezistii!D$1),0)</f>
        <v>4</v>
      </c>
      <c r="E24" s="109">
        <f>IFERROR(IF(SUMIFS(Data!$K:$K,Data!$A:$A,Vitezistii!$B24,Data!$C:$C,Vitezistii!E$1)=0," ",SUMIFS(Data!$K:$K,Data!$A:$A,Vitezistii!$B24,Data!$C:$C,Vitezistii!E$1))+SUMIFS(Data!$S:$S,Data!$A:$A,Vitezistii!$B24,Data!$C:$C,Vitezistii!E$1),0)</f>
        <v>2</v>
      </c>
      <c r="F24" s="109">
        <f>IFERROR(IF(SUMIFS(Data!$K:$K,Data!$A:$A,Vitezistii!$B24,Data!$C:$C,Vitezistii!F$1)=0," ",SUMIFS(Data!$K:$K,Data!$A:$A,Vitezistii!$B24,Data!$C:$C,Vitezistii!F$1))+SUMIFS(Data!$S:$S,Data!$A:$A,Vitezistii!$B24,Data!$C:$C,Vitezistii!F$1),0)</f>
        <v>3</v>
      </c>
      <c r="G24" s="109">
        <f>IFERROR(IF(SUMIFS(Data!$K:$K,Data!$A:$A,Vitezistii!$B24,Data!$C:$C,Vitezistii!G$1)=0," ",SUMIFS(Data!$K:$K,Data!$A:$A,Vitezistii!$B24,Data!$C:$C,Vitezistii!G$1))+SUMIFS(Data!$S:$S,Data!$A:$A,Vitezistii!$B24,Data!$C:$C,Vitezistii!G$1),0)</f>
        <v>4</v>
      </c>
      <c r="H24" s="109">
        <f>IFERROR(IF(SUMIFS(Data!$K:$K,Data!$A:$A,Vitezistii!$B24,Data!$C:$C,Vitezistii!H$1)=0," ",SUMIFS(Data!$K:$K,Data!$A:$A,Vitezistii!$B24,Data!$C:$C,Vitezistii!H$1))+SUMIFS(Data!$S:$S,Data!$A:$A,Vitezistii!$B24,Data!$C:$C,Vitezistii!H$1),0)</f>
        <v>0</v>
      </c>
      <c r="I24" s="109">
        <f>IFERROR(IF(SUMIFS(Data!$K:$K,Data!$A:$A,Vitezistii!$B24,Data!$C:$C,Vitezistii!I$1)=0," ",SUMIFS(Data!$K:$K,Data!$A:$A,Vitezistii!$B24,Data!$C:$C,Vitezistii!I$1))+SUMIFS(Data!$S:$S,Data!$A:$A,Vitezistii!$B24,Data!$C:$C,Vitezistii!I$1),0)</f>
        <v>1.5</v>
      </c>
      <c r="J24" s="109">
        <f>IFERROR(IF(SUMIFS(Data!$K:$K,Data!$A:$A,Vitezistii!$B24,Data!$C:$C,Vitezistii!J$1)=0," ",SUMIFS(Data!$K:$K,Data!$A:$A,Vitezistii!$B24,Data!$C:$C,Vitezistii!J$1))+SUMIFS(Data!$S:$S,Data!$A:$A,Vitezistii!$B24,Data!$C:$C,Vitezistii!J$1),0)</f>
        <v>1.75</v>
      </c>
      <c r="K24" s="109">
        <f>IFERROR(IF(SUMIFS(Data!$K:$K,Data!$A:$A,Vitezistii!$B24,Data!$C:$C,Vitezistii!K$1)=0," ",SUMIFS(Data!$K:$K,Data!$A:$A,Vitezistii!$B24,Data!$C:$C,Vitezistii!K$1))+SUMIFS(Data!$S:$S,Data!$A:$A,Vitezistii!$B24,Data!$C:$C,Vitezistii!K$1),0)</f>
        <v>1.75</v>
      </c>
      <c r="L24" s="109">
        <f>IFERROR(IF(SUMIFS(Data!$K:$K,Data!$A:$A,Vitezistii!$B24,Data!$C:$C,Vitezistii!L$1)=0," ",SUMIFS(Data!$K:$K,Data!$A:$A,Vitezistii!$B24,Data!$C:$C,Vitezistii!L$1))+SUMIFS(Data!$S:$S,Data!$A:$A,Vitezistii!$B24,Data!$C:$C,Vitezistii!L$1),0)</f>
        <v>1.75</v>
      </c>
      <c r="M24" s="109">
        <f>IFERROR(IF(SUMIFS(Data!$K:$K,Data!$A:$A,Vitezistii!$B24,Data!$C:$C,Vitezistii!M$1)=0," ",SUMIFS(Data!$K:$K,Data!$A:$A,Vitezistii!$B24,Data!$C:$C,Vitezistii!M$1))+SUMIFS(Data!$S:$S,Data!$A:$A,Vitezistii!$B24,Data!$C:$C,Vitezistii!M$1),0)</f>
        <v>3.5</v>
      </c>
      <c r="N24" s="109">
        <f>IFERROR(IF(SUMIFS(Data!$K:$K,Data!$A:$A,Vitezistii!$B24,Data!$C:$C,Vitezistii!N$1)=0," ",SUMIFS(Data!$K:$K,Data!$A:$A,Vitezistii!$B24,Data!$C:$C,Vitezistii!N$1))+SUMIFS(Data!$S:$S,Data!$A:$A,Vitezistii!$B24,Data!$C:$C,Vitezistii!N$1),0)</f>
        <v>2.5</v>
      </c>
      <c r="O24" s="109">
        <f>IFERROR(IF(SUMIFS(Data!$K:$K,Data!$A:$A,Vitezistii!$B24,Data!$C:$C,Vitezistii!O$1)=0," ",SUMIFS(Data!$K:$K,Data!$A:$A,Vitezistii!$B24,Data!$C:$C,Vitezistii!O$1))+SUMIFS(Data!$S:$S,Data!$A:$A,Vitezistii!$B24,Data!$C:$C,Vitezistii!O$1),0)</f>
        <v>3</v>
      </c>
      <c r="P24" s="109">
        <f>IFERROR(IF(SUMIFS(Data!$K:$K,Data!$A:$A,Vitezistii!$B24,Data!$C:$C,Vitezistii!P$1)=0," ",SUMIFS(Data!$K:$K,Data!$A:$A,Vitezistii!$B24,Data!$C:$C,Vitezistii!P$1))+SUMIFS(Data!$S:$S,Data!$A:$A,Vitezistii!$B24,Data!$C:$C,Vitezistii!P$1),0)</f>
        <v>2</v>
      </c>
      <c r="Q24" s="109">
        <f>IFERROR(IF(SUMIFS(Data!$K:$K,Data!$A:$A,Vitezistii!$B24,Data!$C:$C,Vitezistii!Q$1)=0," ",SUMIFS(Data!$K:$K,Data!$A:$A,Vitezistii!$B24,Data!$C:$C,Vitezistii!Q$1))+SUMIFS(Data!$S:$S,Data!$A:$A,Vitezistii!$B24,Data!$C:$C,Vitezistii!Q$1),0)</f>
        <v>2.5</v>
      </c>
      <c r="R24" s="109">
        <f t="shared" si="0"/>
        <v>36.75</v>
      </c>
      <c r="S24" s="109">
        <f>SUMIFS(Data!D:D,Data!A:A,Vitezistii!B26)</f>
        <v>292.47999999999996</v>
      </c>
      <c r="T24" s="11">
        <f>SUMIFS(Data!I:I,Data!A:A,Vitezistii!B26)/COUNTIF(Data!A:A,Vitezistii!B26)</f>
        <v>3.2662153146390711E-3</v>
      </c>
    </row>
    <row r="25" spans="1:20" ht="12.75" x14ac:dyDescent="0.2">
      <c r="A25" s="65">
        <v>24</v>
      </c>
      <c r="B25" s="106" t="s">
        <v>428</v>
      </c>
      <c r="C25" s="109">
        <f>IFERROR(IF(SUMIFS(Data!$K:$K,Data!$A:$A,Vitezistii!$B25,Data!$C:$C,Vitezistii!C$1)=0," ",SUMIFS(Data!$K:$K,Data!$A:$A,Vitezistii!$B25,Data!$C:$C,Vitezistii!C$1))+SUMIFS(Data!$S:$S,Data!$A:$A,Vitezistii!$B25,Data!$C:$C,Vitezistii!C$1),0)</f>
        <v>2.5</v>
      </c>
      <c r="D25" s="109">
        <f>IFERROR(IF(SUMIFS(Data!$K:$K,Data!$A:$A,Vitezistii!$B25,Data!$C:$C,Vitezistii!D$1)=0," ",SUMIFS(Data!$K:$K,Data!$A:$A,Vitezistii!$B25,Data!$C:$C,Vitezistii!D$1))+SUMIFS(Data!$S:$S,Data!$A:$A,Vitezistii!$B25,Data!$C:$C,Vitezistii!D$1),0)</f>
        <v>4</v>
      </c>
      <c r="E25" s="109">
        <f>IFERROR(IF(SUMIFS(Data!$K:$K,Data!$A:$A,Vitezistii!$B25,Data!$C:$C,Vitezistii!E$1)=0," ",SUMIFS(Data!$K:$K,Data!$A:$A,Vitezistii!$B25,Data!$C:$C,Vitezistii!E$1))+SUMIFS(Data!$S:$S,Data!$A:$A,Vitezistii!$B25,Data!$C:$C,Vitezistii!E$1),0)</f>
        <v>1.75</v>
      </c>
      <c r="F25" s="109">
        <f>IFERROR(IF(SUMIFS(Data!$K:$K,Data!$A:$A,Vitezistii!$B25,Data!$C:$C,Vitezistii!F$1)=0," ",SUMIFS(Data!$K:$K,Data!$A:$A,Vitezistii!$B25,Data!$C:$C,Vitezistii!F$1))+SUMIFS(Data!$S:$S,Data!$A:$A,Vitezistii!$B25,Data!$C:$C,Vitezistii!F$1),0)</f>
        <v>2</v>
      </c>
      <c r="G25" s="109">
        <f>IFERROR(IF(SUMIFS(Data!$K:$K,Data!$A:$A,Vitezistii!$B25,Data!$C:$C,Vitezistii!G$1)=0," ",SUMIFS(Data!$K:$K,Data!$A:$A,Vitezistii!$B25,Data!$C:$C,Vitezistii!G$1))+SUMIFS(Data!$S:$S,Data!$A:$A,Vitezistii!$B25,Data!$C:$C,Vitezistii!G$1),0)</f>
        <v>4.5</v>
      </c>
      <c r="H25" s="109">
        <f>IFERROR(IF(SUMIFS(Data!$K:$K,Data!$A:$A,Vitezistii!$B25,Data!$C:$C,Vitezistii!H$1)=0," ",SUMIFS(Data!$K:$K,Data!$A:$A,Vitezistii!$B25,Data!$C:$C,Vitezistii!H$1))+SUMIFS(Data!$S:$S,Data!$A:$A,Vitezistii!$B25,Data!$C:$C,Vitezistii!H$1),0)</f>
        <v>1.75</v>
      </c>
      <c r="I25" s="109">
        <f>IFERROR(IF(SUMIFS(Data!$K:$K,Data!$A:$A,Vitezistii!$B25,Data!$C:$C,Vitezistii!I$1)=0," ",SUMIFS(Data!$K:$K,Data!$A:$A,Vitezistii!$B25,Data!$C:$C,Vitezistii!I$1))+SUMIFS(Data!$S:$S,Data!$A:$A,Vitezistii!$B25,Data!$C:$C,Vitezistii!I$1),0)</f>
        <v>3</v>
      </c>
      <c r="J25" s="109">
        <f>IFERROR(IF(SUMIFS(Data!$K:$K,Data!$A:$A,Vitezistii!$B25,Data!$C:$C,Vitezistii!J$1)=0," ",SUMIFS(Data!$K:$K,Data!$A:$A,Vitezistii!$B25,Data!$C:$C,Vitezistii!J$1))+SUMIFS(Data!$S:$S,Data!$A:$A,Vitezistii!$B25,Data!$C:$C,Vitezistii!J$1),0)</f>
        <v>3</v>
      </c>
      <c r="K25" s="109">
        <f>IFERROR(IF(SUMIFS(Data!$K:$K,Data!$A:$A,Vitezistii!$B25,Data!$C:$C,Vitezistii!K$1)=0," ",SUMIFS(Data!$K:$K,Data!$A:$A,Vitezistii!$B25,Data!$C:$C,Vitezistii!K$1))+SUMIFS(Data!$S:$S,Data!$A:$A,Vitezistii!$B25,Data!$C:$C,Vitezistii!K$1),0)</f>
        <v>1.5</v>
      </c>
      <c r="L25" s="109">
        <f>IFERROR(IF(SUMIFS(Data!$K:$K,Data!$A:$A,Vitezistii!$B25,Data!$C:$C,Vitezistii!L$1)=0," ",SUMIFS(Data!$K:$K,Data!$A:$A,Vitezistii!$B25,Data!$C:$C,Vitezistii!L$1))+SUMIFS(Data!$S:$S,Data!$A:$A,Vitezistii!$B25,Data!$C:$C,Vitezistii!L$1),0)</f>
        <v>2</v>
      </c>
      <c r="M25" s="109">
        <f>IFERROR(IF(SUMIFS(Data!$K:$K,Data!$A:$A,Vitezistii!$B25,Data!$C:$C,Vitezistii!M$1)=0," ",SUMIFS(Data!$K:$K,Data!$A:$A,Vitezistii!$B25,Data!$C:$C,Vitezistii!M$1))+SUMIFS(Data!$S:$S,Data!$A:$A,Vitezistii!$B25,Data!$C:$C,Vitezistii!M$1),0)</f>
        <v>3</v>
      </c>
      <c r="N25" s="109">
        <f>IFERROR(IF(SUMIFS(Data!$K:$K,Data!$A:$A,Vitezistii!$B25,Data!$C:$C,Vitezistii!N$1)=0," ",SUMIFS(Data!$K:$K,Data!$A:$A,Vitezistii!$B25,Data!$C:$C,Vitezistii!N$1))+SUMIFS(Data!$S:$S,Data!$A:$A,Vitezistii!$B25,Data!$C:$C,Vitezistii!N$1),0)</f>
        <v>1.75</v>
      </c>
      <c r="O25" s="109">
        <f>IFERROR(IF(SUMIFS(Data!$K:$K,Data!$A:$A,Vitezistii!$B25,Data!$C:$C,Vitezistii!O$1)=0," ",SUMIFS(Data!$K:$K,Data!$A:$A,Vitezistii!$B25,Data!$C:$C,Vitezistii!O$1))+SUMIFS(Data!$S:$S,Data!$A:$A,Vitezistii!$B25,Data!$C:$C,Vitezistii!O$1),0)</f>
        <v>1.75</v>
      </c>
      <c r="P25" s="109">
        <f>IFERROR(IF(SUMIFS(Data!$K:$K,Data!$A:$A,Vitezistii!$B25,Data!$C:$C,Vitezistii!P$1)=0," ",SUMIFS(Data!$K:$K,Data!$A:$A,Vitezistii!$B25,Data!$C:$C,Vitezistii!P$1))+SUMIFS(Data!$S:$S,Data!$A:$A,Vitezistii!$B25,Data!$C:$C,Vitezistii!P$1),0)</f>
        <v>1.75</v>
      </c>
      <c r="Q25" s="109">
        <f>IFERROR(IF(SUMIFS(Data!$K:$K,Data!$A:$A,Vitezistii!$B25,Data!$C:$C,Vitezistii!Q$1)=0," ",SUMIFS(Data!$K:$K,Data!$A:$A,Vitezistii!$B25,Data!$C:$C,Vitezistii!Q$1))+SUMIFS(Data!$S:$S,Data!$A:$A,Vitezistii!$B25,Data!$C:$C,Vitezistii!Q$1),0)</f>
        <v>1.75</v>
      </c>
      <c r="R25" s="109">
        <f t="shared" si="0"/>
        <v>36</v>
      </c>
      <c r="S25" s="109">
        <f>SUMIFS(Data!D:D,Data!A:A,Vitezistii!B27)</f>
        <v>185.75999999999996</v>
      </c>
      <c r="T25" s="11">
        <f>SUMIFS(Data!I:I,Data!A:A,Vitezistii!B27)/COUNTIF(Data!A:A,Vitezistii!B27)</f>
        <v>3.670518392294105E-3</v>
      </c>
    </row>
    <row r="26" spans="1:20" ht="12.75" x14ac:dyDescent="0.2">
      <c r="A26" s="65">
        <v>25</v>
      </c>
      <c r="B26" s="27" t="s">
        <v>191</v>
      </c>
      <c r="C26" s="109">
        <f>IFERROR(IF(SUMIFS(Data!$K:$K,Data!$A:$A,Vitezistii!$B26,Data!$C:$C,Vitezistii!C$1)=0," ",SUMIFS(Data!$K:$K,Data!$A:$A,Vitezistii!$B26,Data!$C:$C,Vitezistii!C$1))+SUMIFS(Data!$S:$S,Data!$A:$A,Vitezistii!$B26,Data!$C:$C,Vitezistii!C$1),0)</f>
        <v>3</v>
      </c>
      <c r="D26" s="109">
        <f>IFERROR(IF(SUMIFS(Data!$K:$K,Data!$A:$A,Vitezistii!$B26,Data!$C:$C,Vitezistii!D$1)=0," ",SUMIFS(Data!$K:$K,Data!$A:$A,Vitezistii!$B26,Data!$C:$C,Vitezistii!D$1))+SUMIFS(Data!$S:$S,Data!$A:$A,Vitezistii!$B26,Data!$C:$C,Vitezistii!D$1),0)</f>
        <v>1.5</v>
      </c>
      <c r="E26" s="109">
        <f>IFERROR(IF(SUMIFS(Data!$K:$K,Data!$A:$A,Vitezistii!$B26,Data!$C:$C,Vitezistii!E$1)=0," ",SUMIFS(Data!$K:$K,Data!$A:$A,Vitezistii!$B26,Data!$C:$C,Vitezistii!E$1))+SUMIFS(Data!$S:$S,Data!$A:$A,Vitezistii!$B26,Data!$C:$C,Vitezistii!E$1),0)</f>
        <v>4</v>
      </c>
      <c r="F26" s="109">
        <f>IFERROR(IF(SUMIFS(Data!$K:$K,Data!$A:$A,Vitezistii!$B26,Data!$C:$C,Vitezistii!F$1)=0," ",SUMIFS(Data!$K:$K,Data!$A:$A,Vitezistii!$B26,Data!$C:$C,Vitezistii!F$1))+SUMIFS(Data!$S:$S,Data!$A:$A,Vitezistii!$B26,Data!$C:$C,Vitezistii!F$1),0)</f>
        <v>3</v>
      </c>
      <c r="G26" s="109">
        <f>IFERROR(IF(SUMIFS(Data!$K:$K,Data!$A:$A,Vitezistii!$B26,Data!$C:$C,Vitezistii!G$1)=0," ",SUMIFS(Data!$K:$K,Data!$A:$A,Vitezistii!$B26,Data!$C:$C,Vitezistii!G$1))+SUMIFS(Data!$S:$S,Data!$A:$A,Vitezistii!$B26,Data!$C:$C,Vitezistii!G$1),0)</f>
        <v>2</v>
      </c>
      <c r="H26" s="109">
        <f>IFERROR(IF(SUMIFS(Data!$K:$K,Data!$A:$A,Vitezistii!$B26,Data!$C:$C,Vitezistii!H$1)=0," ",SUMIFS(Data!$K:$K,Data!$A:$A,Vitezistii!$B26,Data!$C:$C,Vitezistii!H$1))+SUMIFS(Data!$S:$S,Data!$A:$A,Vitezistii!$B26,Data!$C:$C,Vitezistii!H$1),0)</f>
        <v>3.5</v>
      </c>
      <c r="I26" s="109">
        <f>IFERROR(IF(SUMIFS(Data!$K:$K,Data!$A:$A,Vitezistii!$B26,Data!$C:$C,Vitezistii!I$1)=0," ",SUMIFS(Data!$K:$K,Data!$A:$A,Vitezistii!$B26,Data!$C:$C,Vitezistii!I$1))+SUMIFS(Data!$S:$S,Data!$A:$A,Vitezistii!$B26,Data!$C:$C,Vitezistii!I$1),0)</f>
        <v>2.5</v>
      </c>
      <c r="J26" s="109">
        <f>IFERROR(IF(SUMIFS(Data!$K:$K,Data!$A:$A,Vitezistii!$B26,Data!$C:$C,Vitezistii!J$1)=0," ",SUMIFS(Data!$K:$K,Data!$A:$A,Vitezistii!$B26,Data!$C:$C,Vitezistii!J$1))+SUMIFS(Data!$S:$S,Data!$A:$A,Vitezistii!$B26,Data!$C:$C,Vitezistii!J$1),0)</f>
        <v>0</v>
      </c>
      <c r="K26" s="109">
        <f>IFERROR(IF(SUMIFS(Data!$K:$K,Data!$A:$A,Vitezistii!$B26,Data!$C:$C,Vitezistii!K$1)=0," ",SUMIFS(Data!$K:$K,Data!$A:$A,Vitezistii!$B26,Data!$C:$C,Vitezistii!K$1))+SUMIFS(Data!$S:$S,Data!$A:$A,Vitezistii!$B26,Data!$C:$C,Vitezistii!K$1),0)</f>
        <v>3</v>
      </c>
      <c r="L26" s="109">
        <f>IFERROR(IF(SUMIFS(Data!$K:$K,Data!$A:$A,Vitezistii!$B26,Data!$C:$C,Vitezistii!L$1)=0," ",SUMIFS(Data!$K:$K,Data!$A:$A,Vitezistii!$B26,Data!$C:$C,Vitezistii!L$1))+SUMIFS(Data!$S:$S,Data!$A:$A,Vitezistii!$B26,Data!$C:$C,Vitezistii!L$1),0)</f>
        <v>3</v>
      </c>
      <c r="M26" s="109">
        <f>IFERROR(IF(SUMIFS(Data!$K:$K,Data!$A:$A,Vitezistii!$B26,Data!$C:$C,Vitezistii!M$1)=0," ",SUMIFS(Data!$K:$K,Data!$A:$A,Vitezistii!$B26,Data!$C:$C,Vitezistii!M$1))+SUMIFS(Data!$S:$S,Data!$A:$A,Vitezistii!$B26,Data!$C:$C,Vitezistii!M$1),0)</f>
        <v>1.75</v>
      </c>
      <c r="N26" s="109">
        <f>IFERROR(IF(SUMIFS(Data!$K:$K,Data!$A:$A,Vitezistii!$B26,Data!$C:$C,Vitezistii!N$1)=0," ",SUMIFS(Data!$K:$K,Data!$A:$A,Vitezistii!$B26,Data!$C:$C,Vitezistii!N$1))+SUMIFS(Data!$S:$S,Data!$A:$A,Vitezistii!$B26,Data!$C:$C,Vitezistii!N$1),0)</f>
        <v>3</v>
      </c>
      <c r="O26" s="109">
        <f>IFERROR(IF(SUMIFS(Data!$K:$K,Data!$A:$A,Vitezistii!$B26,Data!$C:$C,Vitezistii!O$1)=0," ",SUMIFS(Data!$K:$K,Data!$A:$A,Vitezistii!$B26,Data!$C:$C,Vitezistii!O$1))+SUMIFS(Data!$S:$S,Data!$A:$A,Vitezistii!$B26,Data!$C:$C,Vitezistii!O$1),0)</f>
        <v>3</v>
      </c>
      <c r="P26" s="109">
        <f>IFERROR(IF(SUMIFS(Data!$K:$K,Data!$A:$A,Vitezistii!$B26,Data!$C:$C,Vitezistii!P$1)=0," ",SUMIFS(Data!$K:$K,Data!$A:$A,Vitezistii!$B26,Data!$C:$C,Vitezistii!P$1))+SUMIFS(Data!$S:$S,Data!$A:$A,Vitezistii!$B26,Data!$C:$C,Vitezistii!P$1),0)</f>
        <v>2</v>
      </c>
      <c r="Q26" s="109">
        <f>IFERROR(IF(SUMIFS(Data!$K:$K,Data!$A:$A,Vitezistii!$B26,Data!$C:$C,Vitezistii!Q$1)=0," ",SUMIFS(Data!$K:$K,Data!$A:$A,Vitezistii!$B26,Data!$C:$C,Vitezistii!Q$1))+SUMIFS(Data!$S:$S,Data!$A:$A,Vitezistii!$B26,Data!$C:$C,Vitezistii!Q$1),0)</f>
        <v>0</v>
      </c>
      <c r="R26" s="109">
        <f t="shared" si="0"/>
        <v>35.25</v>
      </c>
      <c r="S26" s="109">
        <f>SUMIFS(Data!D:D,Data!A:A,Vitezistii!B28)</f>
        <v>95.64</v>
      </c>
      <c r="T26" s="11">
        <f>SUMIFS(Data!I:I,Data!A:A,Vitezistii!B28)/COUNTIF(Data!A:A,Vitezistii!B28)</f>
        <v>3.7091922574391313E-3</v>
      </c>
    </row>
    <row r="27" spans="1:20" ht="12.75" x14ac:dyDescent="0.2">
      <c r="A27" s="65">
        <v>26</v>
      </c>
      <c r="B27" s="27" t="s">
        <v>370</v>
      </c>
      <c r="C27" s="109">
        <f>IFERROR(IF(SUMIFS(Data!$K:$K,Data!$A:$A,Vitezistii!$B27,Data!$C:$C,Vitezistii!C$1)=0," ",SUMIFS(Data!$K:$K,Data!$A:$A,Vitezistii!$B27,Data!$C:$C,Vitezistii!C$1))+SUMIFS(Data!$S:$S,Data!$A:$A,Vitezistii!$B27,Data!$C:$C,Vitezistii!C$1),0)</f>
        <v>2.5</v>
      </c>
      <c r="D27" s="109">
        <f>IFERROR(IF(SUMIFS(Data!$K:$K,Data!$A:$A,Vitezistii!$B27,Data!$C:$C,Vitezistii!D$1)=0," ",SUMIFS(Data!$K:$K,Data!$A:$A,Vitezistii!$B27,Data!$C:$C,Vitezistii!D$1))+SUMIFS(Data!$S:$S,Data!$A:$A,Vitezistii!$B27,Data!$C:$C,Vitezistii!D$1),0)</f>
        <v>3.5</v>
      </c>
      <c r="E27" s="109">
        <f>IFERROR(IF(SUMIFS(Data!$K:$K,Data!$A:$A,Vitezistii!$B27,Data!$C:$C,Vitezistii!E$1)=0," ",SUMIFS(Data!$K:$K,Data!$A:$A,Vitezistii!$B27,Data!$C:$C,Vitezistii!E$1))+SUMIFS(Data!$S:$S,Data!$A:$A,Vitezistii!$B27,Data!$C:$C,Vitezistii!E$1),0)</f>
        <v>1.75</v>
      </c>
      <c r="F27" s="109">
        <f>IFERROR(IF(SUMIFS(Data!$K:$K,Data!$A:$A,Vitezistii!$B27,Data!$C:$C,Vitezistii!F$1)=0," ",SUMIFS(Data!$K:$K,Data!$A:$A,Vitezistii!$B27,Data!$C:$C,Vitezistii!F$1))+SUMIFS(Data!$S:$S,Data!$A:$A,Vitezistii!$B27,Data!$C:$C,Vitezistii!F$1),0)</f>
        <v>2.5</v>
      </c>
      <c r="G27" s="109">
        <f>IFERROR(IF(SUMIFS(Data!$K:$K,Data!$A:$A,Vitezistii!$B27,Data!$C:$C,Vitezistii!G$1)=0," ",SUMIFS(Data!$K:$K,Data!$A:$A,Vitezistii!$B27,Data!$C:$C,Vitezistii!G$1))+SUMIFS(Data!$S:$S,Data!$A:$A,Vitezistii!$B27,Data!$C:$C,Vitezistii!G$1),0)</f>
        <v>3</v>
      </c>
      <c r="H27" s="109">
        <f>IFERROR(IF(SUMIFS(Data!$K:$K,Data!$A:$A,Vitezistii!$B27,Data!$C:$C,Vitezistii!H$1)=0," ",SUMIFS(Data!$K:$K,Data!$A:$A,Vitezistii!$B27,Data!$C:$C,Vitezistii!H$1))+SUMIFS(Data!$S:$S,Data!$A:$A,Vitezistii!$B27,Data!$C:$C,Vitezistii!H$1),0)</f>
        <v>2</v>
      </c>
      <c r="I27" s="109">
        <f>IFERROR(IF(SUMIFS(Data!$K:$K,Data!$A:$A,Vitezistii!$B27,Data!$C:$C,Vitezistii!I$1)=0," ",SUMIFS(Data!$K:$K,Data!$A:$A,Vitezistii!$B27,Data!$C:$C,Vitezistii!I$1))+SUMIFS(Data!$S:$S,Data!$A:$A,Vitezistii!$B27,Data!$C:$C,Vitezistii!I$1),0)</f>
        <v>1.75</v>
      </c>
      <c r="J27" s="109">
        <f>IFERROR(IF(SUMIFS(Data!$K:$K,Data!$A:$A,Vitezistii!$B27,Data!$C:$C,Vitezistii!J$1)=0," ",SUMIFS(Data!$K:$K,Data!$A:$A,Vitezistii!$B27,Data!$C:$C,Vitezistii!J$1))+SUMIFS(Data!$S:$S,Data!$A:$A,Vitezistii!$B27,Data!$C:$C,Vitezistii!J$1),0)</f>
        <v>2.5</v>
      </c>
      <c r="K27" s="109">
        <f>IFERROR(IF(SUMIFS(Data!$K:$K,Data!$A:$A,Vitezistii!$B27,Data!$C:$C,Vitezistii!K$1)=0," ",SUMIFS(Data!$K:$K,Data!$A:$A,Vitezistii!$B27,Data!$C:$C,Vitezistii!K$1))+SUMIFS(Data!$S:$S,Data!$A:$A,Vitezistii!$B27,Data!$C:$C,Vitezistii!K$1),0)</f>
        <v>1.75</v>
      </c>
      <c r="L27" s="109">
        <f>IFERROR(IF(SUMIFS(Data!$K:$K,Data!$A:$A,Vitezistii!$B27,Data!$C:$C,Vitezistii!L$1)=0," ",SUMIFS(Data!$K:$K,Data!$A:$A,Vitezistii!$B27,Data!$C:$C,Vitezistii!L$1))+SUMIFS(Data!$S:$S,Data!$A:$A,Vitezistii!$B27,Data!$C:$C,Vitezistii!L$1),0)</f>
        <v>1.75</v>
      </c>
      <c r="M27" s="109">
        <f>IFERROR(IF(SUMIFS(Data!$K:$K,Data!$A:$A,Vitezistii!$B27,Data!$C:$C,Vitezistii!M$1)=0," ",SUMIFS(Data!$K:$K,Data!$A:$A,Vitezistii!$B27,Data!$C:$C,Vitezistii!M$1))+SUMIFS(Data!$S:$S,Data!$A:$A,Vitezistii!$B27,Data!$C:$C,Vitezistii!M$1),0)</f>
        <v>3</v>
      </c>
      <c r="N27" s="109">
        <f>IFERROR(IF(SUMIFS(Data!$K:$K,Data!$A:$A,Vitezistii!$B27,Data!$C:$C,Vitezistii!N$1)=0," ",SUMIFS(Data!$K:$K,Data!$A:$A,Vitezistii!$B27,Data!$C:$C,Vitezistii!N$1))+SUMIFS(Data!$S:$S,Data!$A:$A,Vitezistii!$B27,Data!$C:$C,Vitezistii!N$1),0)</f>
        <v>1.5</v>
      </c>
      <c r="O27" s="109">
        <f>IFERROR(IF(SUMIFS(Data!$K:$K,Data!$A:$A,Vitezistii!$B27,Data!$C:$C,Vitezistii!O$1)=0," ",SUMIFS(Data!$K:$K,Data!$A:$A,Vitezistii!$B27,Data!$C:$C,Vitezistii!O$1))+SUMIFS(Data!$S:$S,Data!$A:$A,Vitezistii!$B27,Data!$C:$C,Vitezistii!O$1),0)</f>
        <v>2.5</v>
      </c>
      <c r="P27" s="109">
        <f>IFERROR(IF(SUMIFS(Data!$K:$K,Data!$A:$A,Vitezistii!$B27,Data!$C:$C,Vitezistii!P$1)=0," ",SUMIFS(Data!$K:$K,Data!$A:$A,Vitezistii!$B27,Data!$C:$C,Vitezistii!P$1))+SUMIFS(Data!$S:$S,Data!$A:$A,Vitezistii!$B27,Data!$C:$C,Vitezistii!P$1),0)</f>
        <v>3</v>
      </c>
      <c r="Q27" s="109">
        <f>IFERROR(IF(SUMIFS(Data!$K:$K,Data!$A:$A,Vitezistii!$B27,Data!$C:$C,Vitezistii!Q$1)=0," ",SUMIFS(Data!$K:$K,Data!$A:$A,Vitezistii!$B27,Data!$C:$C,Vitezistii!Q$1))+SUMIFS(Data!$S:$S,Data!$A:$A,Vitezistii!$B27,Data!$C:$C,Vitezistii!Q$1),0)</f>
        <v>2</v>
      </c>
      <c r="R27" s="109">
        <f t="shared" si="0"/>
        <v>35</v>
      </c>
      <c r="S27" s="109">
        <f>SUMIFS(Data!D:D,Data!A:A,Vitezistii!B29)</f>
        <v>302.11</v>
      </c>
      <c r="T27" s="11">
        <f>SUMIFS(Data!I:I,Data!A:A,Vitezistii!B29)/COUNTIF(Data!A:A,Vitezistii!B29)</f>
        <v>4.2395340602281494E-3</v>
      </c>
    </row>
    <row r="28" spans="1:20" ht="12.75" x14ac:dyDescent="0.2">
      <c r="A28" s="65">
        <v>27</v>
      </c>
      <c r="B28" s="27" t="s">
        <v>232</v>
      </c>
      <c r="C28" s="109">
        <f>IFERROR(IF(SUMIFS(Data!$K:$K,Data!$A:$A,Vitezistii!$B28,Data!$C:$C,Vitezistii!C$1)=0," ",SUMIFS(Data!$K:$K,Data!$A:$A,Vitezistii!$B28,Data!$C:$C,Vitezistii!C$1))+SUMIFS(Data!$S:$S,Data!$A:$A,Vitezistii!$B28,Data!$C:$C,Vitezistii!C$1),0)</f>
        <v>1.5</v>
      </c>
      <c r="D28" s="109">
        <f>IFERROR(IF(SUMIFS(Data!$K:$K,Data!$A:$A,Vitezistii!$B28,Data!$C:$C,Vitezistii!D$1)=0," ",SUMIFS(Data!$K:$K,Data!$A:$A,Vitezistii!$B28,Data!$C:$C,Vitezistii!D$1))+SUMIFS(Data!$S:$S,Data!$A:$A,Vitezistii!$B28,Data!$C:$C,Vitezistii!D$1),0)</f>
        <v>1.75</v>
      </c>
      <c r="E28" s="109">
        <f>IFERROR(IF(SUMIFS(Data!$K:$K,Data!$A:$A,Vitezistii!$B28,Data!$C:$C,Vitezistii!E$1)=0," ",SUMIFS(Data!$K:$K,Data!$A:$A,Vitezistii!$B28,Data!$C:$C,Vitezistii!E$1))+SUMIFS(Data!$S:$S,Data!$A:$A,Vitezistii!$B28,Data!$C:$C,Vitezistii!E$1),0)</f>
        <v>2.5</v>
      </c>
      <c r="F28" s="109">
        <f>IFERROR(IF(SUMIFS(Data!$K:$K,Data!$A:$A,Vitezistii!$B28,Data!$C:$C,Vitezistii!F$1)=0," ",SUMIFS(Data!$K:$K,Data!$A:$A,Vitezistii!$B28,Data!$C:$C,Vitezistii!F$1))+SUMIFS(Data!$S:$S,Data!$A:$A,Vitezistii!$B28,Data!$C:$C,Vitezistii!F$1),0)</f>
        <v>3</v>
      </c>
      <c r="G28" s="109">
        <f>IFERROR(IF(SUMIFS(Data!$K:$K,Data!$A:$A,Vitezistii!$B28,Data!$C:$C,Vitezistii!G$1)=0," ",SUMIFS(Data!$K:$K,Data!$A:$A,Vitezistii!$B28,Data!$C:$C,Vitezistii!G$1))+SUMIFS(Data!$S:$S,Data!$A:$A,Vitezistii!$B28,Data!$C:$C,Vitezistii!G$1),0)</f>
        <v>0.25</v>
      </c>
      <c r="H28" s="109">
        <f>IFERROR(IF(SUMIFS(Data!$K:$K,Data!$A:$A,Vitezistii!$B28,Data!$C:$C,Vitezistii!H$1)=0," ",SUMIFS(Data!$K:$K,Data!$A:$A,Vitezistii!$B28,Data!$C:$C,Vitezistii!H$1))+SUMIFS(Data!$S:$S,Data!$A:$A,Vitezistii!$B28,Data!$C:$C,Vitezistii!H$1),0)</f>
        <v>2.5</v>
      </c>
      <c r="I28" s="109">
        <f>IFERROR(IF(SUMIFS(Data!$K:$K,Data!$A:$A,Vitezistii!$B28,Data!$C:$C,Vitezistii!I$1)=0," ",SUMIFS(Data!$K:$K,Data!$A:$A,Vitezistii!$B28,Data!$C:$C,Vitezistii!I$1))+SUMIFS(Data!$S:$S,Data!$A:$A,Vitezistii!$B28,Data!$C:$C,Vitezistii!I$1),0)</f>
        <v>2.5</v>
      </c>
      <c r="J28" s="109">
        <f>IFERROR(IF(SUMIFS(Data!$K:$K,Data!$A:$A,Vitezistii!$B28,Data!$C:$C,Vitezistii!J$1)=0," ",SUMIFS(Data!$K:$K,Data!$A:$A,Vitezistii!$B28,Data!$C:$C,Vitezistii!J$1))+SUMIFS(Data!$S:$S,Data!$A:$A,Vitezistii!$B28,Data!$C:$C,Vitezistii!J$1),0)</f>
        <v>1.75</v>
      </c>
      <c r="K28" s="109">
        <f>IFERROR(IF(SUMIFS(Data!$K:$K,Data!$A:$A,Vitezistii!$B28,Data!$C:$C,Vitezistii!K$1)=0," ",SUMIFS(Data!$K:$K,Data!$A:$A,Vitezistii!$B28,Data!$C:$C,Vitezistii!K$1))+SUMIFS(Data!$S:$S,Data!$A:$A,Vitezistii!$B28,Data!$C:$C,Vitezistii!K$1),0)</f>
        <v>2.5</v>
      </c>
      <c r="L28" s="109">
        <f>IFERROR(IF(SUMIFS(Data!$K:$K,Data!$A:$A,Vitezistii!$B28,Data!$C:$C,Vitezistii!L$1)=0," ",SUMIFS(Data!$K:$K,Data!$A:$A,Vitezistii!$B28,Data!$C:$C,Vitezistii!L$1))+SUMIFS(Data!$S:$S,Data!$A:$A,Vitezistii!$B28,Data!$C:$C,Vitezistii!L$1),0)</f>
        <v>1.75</v>
      </c>
      <c r="M28" s="109">
        <f>IFERROR(IF(SUMIFS(Data!$K:$K,Data!$A:$A,Vitezistii!$B28,Data!$C:$C,Vitezistii!M$1)=0," ",SUMIFS(Data!$K:$K,Data!$A:$A,Vitezistii!$B28,Data!$C:$C,Vitezistii!M$1))+SUMIFS(Data!$S:$S,Data!$A:$A,Vitezistii!$B28,Data!$C:$C,Vitezistii!M$1),0)</f>
        <v>3</v>
      </c>
      <c r="N28" s="109">
        <f>IFERROR(IF(SUMIFS(Data!$K:$K,Data!$A:$A,Vitezistii!$B28,Data!$C:$C,Vitezistii!N$1)=0," ",SUMIFS(Data!$K:$K,Data!$A:$A,Vitezistii!$B28,Data!$C:$C,Vitezistii!N$1))+SUMIFS(Data!$S:$S,Data!$A:$A,Vitezistii!$B28,Data!$C:$C,Vitezistii!N$1),0)</f>
        <v>2.5</v>
      </c>
      <c r="O28" s="109">
        <f>IFERROR(IF(SUMIFS(Data!$K:$K,Data!$A:$A,Vitezistii!$B28,Data!$C:$C,Vitezistii!O$1)=0," ",SUMIFS(Data!$K:$K,Data!$A:$A,Vitezistii!$B28,Data!$C:$C,Vitezistii!O$1))+SUMIFS(Data!$S:$S,Data!$A:$A,Vitezistii!$B28,Data!$C:$C,Vitezistii!O$1),0)</f>
        <v>3</v>
      </c>
      <c r="P28" s="109">
        <f>IFERROR(IF(SUMIFS(Data!$K:$K,Data!$A:$A,Vitezistii!$B28,Data!$C:$C,Vitezistii!P$1)=0," ",SUMIFS(Data!$K:$K,Data!$A:$A,Vitezistii!$B28,Data!$C:$C,Vitezistii!P$1))+SUMIFS(Data!$S:$S,Data!$A:$A,Vitezistii!$B28,Data!$C:$C,Vitezistii!P$1),0)</f>
        <v>3</v>
      </c>
      <c r="Q28" s="109">
        <f>IFERROR(IF(SUMIFS(Data!$K:$K,Data!$A:$A,Vitezistii!$B28,Data!$C:$C,Vitezistii!Q$1)=0," ",SUMIFS(Data!$K:$K,Data!$A:$A,Vitezistii!$B28,Data!$C:$C,Vitezistii!Q$1))+SUMIFS(Data!$S:$S,Data!$A:$A,Vitezistii!$B28,Data!$C:$C,Vitezistii!Q$1),0)</f>
        <v>2.5</v>
      </c>
      <c r="R28" s="109">
        <f t="shared" si="0"/>
        <v>34</v>
      </c>
      <c r="S28" s="109">
        <f>SUMIFS(Data!D:D,Data!A:A,Vitezistii!B30)</f>
        <v>219.05</v>
      </c>
      <c r="T28" s="11">
        <f>SUMIFS(Data!I:I,Data!A:A,Vitezistii!B30)/COUNTIF(Data!A:A,Vitezistii!B30)</f>
        <v>4.2290848484122096E-3</v>
      </c>
    </row>
    <row r="29" spans="1:20" ht="12.75" x14ac:dyDescent="0.2">
      <c r="A29" s="65">
        <v>28</v>
      </c>
      <c r="B29" s="27" t="s">
        <v>209</v>
      </c>
      <c r="C29" s="109">
        <f>IFERROR(IF(SUMIFS(Data!$K:$K,Data!$A:$A,Vitezistii!$B29,Data!$C:$C,Vitezistii!C$1)=0," ",SUMIFS(Data!$K:$K,Data!$A:$A,Vitezistii!$B29,Data!$C:$C,Vitezistii!C$1))+SUMIFS(Data!$S:$S,Data!$A:$A,Vitezistii!$B29,Data!$C:$C,Vitezistii!C$1),0)</f>
        <v>1.5</v>
      </c>
      <c r="D29" s="109">
        <f>IFERROR(IF(SUMIFS(Data!$K:$K,Data!$A:$A,Vitezistii!$B29,Data!$C:$C,Vitezistii!D$1)=0," ",SUMIFS(Data!$K:$K,Data!$A:$A,Vitezistii!$B29,Data!$C:$C,Vitezistii!D$1))+SUMIFS(Data!$S:$S,Data!$A:$A,Vitezistii!$B29,Data!$C:$C,Vitezistii!D$1),0)</f>
        <v>0</v>
      </c>
      <c r="E29" s="109">
        <f>IFERROR(IF(SUMIFS(Data!$K:$K,Data!$A:$A,Vitezistii!$B29,Data!$C:$C,Vitezistii!E$1)=0," ",SUMIFS(Data!$K:$K,Data!$A:$A,Vitezistii!$B29,Data!$C:$C,Vitezistii!E$1))+SUMIFS(Data!$S:$S,Data!$A:$A,Vitezistii!$B29,Data!$C:$C,Vitezistii!E$1),0)</f>
        <v>3</v>
      </c>
      <c r="F29" s="109">
        <f>IFERROR(IF(SUMIFS(Data!$K:$K,Data!$A:$A,Vitezistii!$B29,Data!$C:$C,Vitezistii!F$1)=0," ",SUMIFS(Data!$K:$K,Data!$A:$A,Vitezistii!$B29,Data!$C:$C,Vitezistii!F$1))+SUMIFS(Data!$S:$S,Data!$A:$A,Vitezistii!$B29,Data!$C:$C,Vitezistii!F$1),0)</f>
        <v>1</v>
      </c>
      <c r="G29" s="109">
        <f>IFERROR(IF(SUMIFS(Data!$K:$K,Data!$A:$A,Vitezistii!$B29,Data!$C:$C,Vitezistii!G$1)=0," ",SUMIFS(Data!$K:$K,Data!$A:$A,Vitezistii!$B29,Data!$C:$C,Vitezistii!G$1))+SUMIFS(Data!$S:$S,Data!$A:$A,Vitezistii!$B29,Data!$C:$C,Vitezistii!G$1),0)</f>
        <v>2.5</v>
      </c>
      <c r="H29" s="109">
        <f>IFERROR(IF(SUMIFS(Data!$K:$K,Data!$A:$A,Vitezistii!$B29,Data!$C:$C,Vitezistii!H$1)=0," ",SUMIFS(Data!$K:$K,Data!$A:$A,Vitezistii!$B29,Data!$C:$C,Vitezistii!H$1))+SUMIFS(Data!$S:$S,Data!$A:$A,Vitezistii!$B29,Data!$C:$C,Vitezistii!H$1),0)</f>
        <v>0</v>
      </c>
      <c r="I29" s="109">
        <f>IFERROR(IF(SUMIFS(Data!$K:$K,Data!$A:$A,Vitezistii!$B29,Data!$C:$C,Vitezistii!I$1)=0," ",SUMIFS(Data!$K:$K,Data!$A:$A,Vitezistii!$B29,Data!$C:$C,Vitezistii!I$1))+SUMIFS(Data!$S:$S,Data!$A:$A,Vitezistii!$B29,Data!$C:$C,Vitezistii!I$1),0)</f>
        <v>3.5</v>
      </c>
      <c r="J29" s="109">
        <f>IFERROR(IF(SUMIFS(Data!$K:$K,Data!$A:$A,Vitezistii!$B29,Data!$C:$C,Vitezistii!J$1)=0," ",SUMIFS(Data!$K:$K,Data!$A:$A,Vitezistii!$B29,Data!$C:$C,Vitezistii!J$1))+SUMIFS(Data!$S:$S,Data!$A:$A,Vitezistii!$B29,Data!$C:$C,Vitezistii!J$1),0)</f>
        <v>0</v>
      </c>
      <c r="K29" s="109">
        <f>IFERROR(IF(SUMIFS(Data!$K:$K,Data!$A:$A,Vitezistii!$B29,Data!$C:$C,Vitezistii!K$1)=0," ",SUMIFS(Data!$K:$K,Data!$A:$A,Vitezistii!$B29,Data!$C:$C,Vitezistii!K$1))+SUMIFS(Data!$S:$S,Data!$A:$A,Vitezistii!$B29,Data!$C:$C,Vitezistii!K$1),0)</f>
        <v>1.75</v>
      </c>
      <c r="L29" s="109">
        <f>IFERROR(IF(SUMIFS(Data!$K:$K,Data!$A:$A,Vitezistii!$B29,Data!$C:$C,Vitezistii!L$1)=0," ",SUMIFS(Data!$K:$K,Data!$A:$A,Vitezistii!$B29,Data!$C:$C,Vitezistii!L$1))+SUMIFS(Data!$S:$S,Data!$A:$A,Vitezistii!$B29,Data!$C:$C,Vitezistii!L$1),0)</f>
        <v>4</v>
      </c>
      <c r="M29" s="109">
        <f>IFERROR(IF(SUMIFS(Data!$K:$K,Data!$A:$A,Vitezistii!$B29,Data!$C:$C,Vitezistii!M$1)=0," ",SUMIFS(Data!$K:$K,Data!$A:$A,Vitezistii!$B29,Data!$C:$C,Vitezistii!M$1))+SUMIFS(Data!$S:$S,Data!$A:$A,Vitezistii!$B29,Data!$C:$C,Vitezistii!M$1),0)</f>
        <v>4.5</v>
      </c>
      <c r="N29" s="109">
        <f>IFERROR(IF(SUMIFS(Data!$K:$K,Data!$A:$A,Vitezistii!$B29,Data!$C:$C,Vitezistii!N$1)=0," ",SUMIFS(Data!$K:$K,Data!$A:$A,Vitezistii!$B29,Data!$C:$C,Vitezistii!N$1))+SUMIFS(Data!$S:$S,Data!$A:$A,Vitezistii!$B29,Data!$C:$C,Vitezistii!N$1),0)</f>
        <v>1.75</v>
      </c>
      <c r="O29" s="109">
        <f>IFERROR(IF(SUMIFS(Data!$K:$K,Data!$A:$A,Vitezistii!$B29,Data!$C:$C,Vitezistii!O$1)=0," ",SUMIFS(Data!$K:$K,Data!$A:$A,Vitezistii!$B29,Data!$C:$C,Vitezistii!O$1))+SUMIFS(Data!$S:$S,Data!$A:$A,Vitezistii!$B29,Data!$C:$C,Vitezistii!O$1),0)</f>
        <v>4</v>
      </c>
      <c r="P29" s="109">
        <f>IFERROR(IF(SUMIFS(Data!$K:$K,Data!$A:$A,Vitezistii!$B29,Data!$C:$C,Vitezistii!P$1)=0," ",SUMIFS(Data!$K:$K,Data!$A:$A,Vitezistii!$B29,Data!$C:$C,Vitezistii!P$1))+SUMIFS(Data!$S:$S,Data!$A:$A,Vitezistii!$B29,Data!$C:$C,Vitezistii!P$1),0)</f>
        <v>2</v>
      </c>
      <c r="Q29" s="109">
        <f>IFERROR(IF(SUMIFS(Data!$K:$K,Data!$A:$A,Vitezistii!$B29,Data!$C:$C,Vitezistii!Q$1)=0," ",SUMIFS(Data!$K:$K,Data!$A:$A,Vitezistii!$B29,Data!$C:$C,Vitezistii!Q$1))+SUMIFS(Data!$S:$S,Data!$A:$A,Vitezistii!$B29,Data!$C:$C,Vitezistii!Q$1),0)</f>
        <v>1.5</v>
      </c>
      <c r="R29" s="109">
        <f t="shared" si="0"/>
        <v>31</v>
      </c>
      <c r="S29" s="109">
        <f>SUMIFS(Data!D:D,Data!A:A,Vitezistii!B31)</f>
        <v>248.26999999999998</v>
      </c>
      <c r="T29" s="11">
        <f>SUMIFS(Data!I:I,Data!A:A,Vitezistii!B31)/COUNTIF(Data!A:A,Vitezistii!B31)</f>
        <v>4.1452534239219225E-3</v>
      </c>
    </row>
    <row r="30" spans="1:20" ht="12.75" x14ac:dyDescent="0.2">
      <c r="A30" s="65">
        <v>29</v>
      </c>
      <c r="B30" s="27" t="s">
        <v>234</v>
      </c>
      <c r="C30" s="109">
        <f>IFERROR(IF(SUMIFS(Data!$K:$K,Data!$A:$A,Vitezistii!$B30,Data!$C:$C,Vitezistii!C$1)=0," ",SUMIFS(Data!$K:$K,Data!$A:$A,Vitezistii!$B30,Data!$C:$C,Vitezistii!C$1))+SUMIFS(Data!$S:$S,Data!$A:$A,Vitezistii!$B30,Data!$C:$C,Vitezistii!C$1),0)</f>
        <v>0</v>
      </c>
      <c r="D30" s="109">
        <f>IFERROR(IF(SUMIFS(Data!$K:$K,Data!$A:$A,Vitezistii!$B30,Data!$C:$C,Vitezistii!D$1)=0," ",SUMIFS(Data!$K:$K,Data!$A:$A,Vitezistii!$B30,Data!$C:$C,Vitezistii!D$1))+SUMIFS(Data!$S:$S,Data!$A:$A,Vitezistii!$B30,Data!$C:$C,Vitezistii!D$1),0)</f>
        <v>3</v>
      </c>
      <c r="E30" s="109">
        <f>IFERROR(IF(SUMIFS(Data!$K:$K,Data!$A:$A,Vitezistii!$B30,Data!$C:$C,Vitezistii!E$1)=0," ",SUMIFS(Data!$K:$K,Data!$A:$A,Vitezistii!$B30,Data!$C:$C,Vitezistii!E$1))+SUMIFS(Data!$S:$S,Data!$A:$A,Vitezistii!$B30,Data!$C:$C,Vitezistii!E$1),0)</f>
        <v>1</v>
      </c>
      <c r="F30" s="109">
        <f>IFERROR(IF(SUMIFS(Data!$K:$K,Data!$A:$A,Vitezistii!$B30,Data!$C:$C,Vitezistii!F$1)=0," ",SUMIFS(Data!$K:$K,Data!$A:$A,Vitezistii!$B30,Data!$C:$C,Vitezistii!F$1))+SUMIFS(Data!$S:$S,Data!$A:$A,Vitezistii!$B30,Data!$C:$C,Vitezistii!F$1),0)</f>
        <v>2.5</v>
      </c>
      <c r="G30" s="109">
        <f>IFERROR(IF(SUMIFS(Data!$K:$K,Data!$A:$A,Vitezistii!$B30,Data!$C:$C,Vitezistii!G$1)=0," ",SUMIFS(Data!$K:$K,Data!$A:$A,Vitezistii!$B30,Data!$C:$C,Vitezistii!G$1))+SUMIFS(Data!$S:$S,Data!$A:$A,Vitezistii!$B30,Data!$C:$C,Vitezistii!G$1),0)</f>
        <v>2</v>
      </c>
      <c r="H30" s="109">
        <f>IFERROR(IF(SUMIFS(Data!$K:$K,Data!$A:$A,Vitezistii!$B30,Data!$C:$C,Vitezistii!H$1)=0," ",SUMIFS(Data!$K:$K,Data!$A:$A,Vitezistii!$B30,Data!$C:$C,Vitezistii!H$1))+SUMIFS(Data!$S:$S,Data!$A:$A,Vitezistii!$B30,Data!$C:$C,Vitezistii!H$1),0)</f>
        <v>1.75</v>
      </c>
      <c r="I30" s="109">
        <f>IFERROR(IF(SUMIFS(Data!$K:$K,Data!$A:$A,Vitezistii!$B30,Data!$C:$C,Vitezistii!I$1)=0," ",SUMIFS(Data!$K:$K,Data!$A:$A,Vitezistii!$B30,Data!$C:$C,Vitezistii!I$1))+SUMIFS(Data!$S:$S,Data!$A:$A,Vitezistii!$B30,Data!$C:$C,Vitezistii!I$1),0)</f>
        <v>3.5</v>
      </c>
      <c r="J30" s="109">
        <f>IFERROR(IF(SUMIFS(Data!$K:$K,Data!$A:$A,Vitezistii!$B30,Data!$C:$C,Vitezistii!J$1)=0," ",SUMIFS(Data!$K:$K,Data!$A:$A,Vitezistii!$B30,Data!$C:$C,Vitezistii!J$1))+SUMIFS(Data!$S:$S,Data!$A:$A,Vitezistii!$B30,Data!$C:$C,Vitezistii!J$1),0)</f>
        <v>1.5</v>
      </c>
      <c r="K30" s="109">
        <f>IFERROR(IF(SUMIFS(Data!$K:$K,Data!$A:$A,Vitezistii!$B30,Data!$C:$C,Vitezistii!K$1)=0," ",SUMIFS(Data!$K:$K,Data!$A:$A,Vitezistii!$B30,Data!$C:$C,Vitezistii!K$1))+SUMIFS(Data!$S:$S,Data!$A:$A,Vitezistii!$B30,Data!$C:$C,Vitezistii!K$1),0)</f>
        <v>1.5</v>
      </c>
      <c r="L30" s="109">
        <f>IFERROR(IF(SUMIFS(Data!$K:$K,Data!$A:$A,Vitezistii!$B30,Data!$C:$C,Vitezistii!L$1)=0," ",SUMIFS(Data!$K:$K,Data!$A:$A,Vitezistii!$B30,Data!$C:$C,Vitezistii!L$1))+SUMIFS(Data!$S:$S,Data!$A:$A,Vitezistii!$B30,Data!$C:$C,Vitezistii!L$1),0)</f>
        <v>2</v>
      </c>
      <c r="M30" s="109">
        <f>IFERROR(IF(SUMIFS(Data!$K:$K,Data!$A:$A,Vitezistii!$B30,Data!$C:$C,Vitezistii!M$1)=0," ",SUMIFS(Data!$K:$K,Data!$A:$A,Vitezistii!$B30,Data!$C:$C,Vitezistii!M$1))+SUMIFS(Data!$S:$S,Data!$A:$A,Vitezistii!$B30,Data!$C:$C,Vitezistii!M$1),0)</f>
        <v>3</v>
      </c>
      <c r="N30" s="109">
        <f>IFERROR(IF(SUMIFS(Data!$K:$K,Data!$A:$A,Vitezistii!$B30,Data!$C:$C,Vitezistii!N$1)=0," ",SUMIFS(Data!$K:$K,Data!$A:$A,Vitezistii!$B30,Data!$C:$C,Vitezistii!N$1))+SUMIFS(Data!$S:$S,Data!$A:$A,Vitezistii!$B30,Data!$C:$C,Vitezistii!N$1),0)</f>
        <v>1.75</v>
      </c>
      <c r="O30" s="109">
        <f>IFERROR(IF(SUMIFS(Data!$K:$K,Data!$A:$A,Vitezistii!$B30,Data!$C:$C,Vitezistii!O$1)=0," ",SUMIFS(Data!$K:$K,Data!$A:$A,Vitezistii!$B30,Data!$C:$C,Vitezistii!O$1))+SUMIFS(Data!$S:$S,Data!$A:$A,Vitezistii!$B30,Data!$C:$C,Vitezistii!O$1),0)</f>
        <v>2</v>
      </c>
      <c r="P30" s="109">
        <f>IFERROR(IF(SUMIFS(Data!$K:$K,Data!$A:$A,Vitezistii!$B30,Data!$C:$C,Vitezistii!P$1)=0," ",SUMIFS(Data!$K:$K,Data!$A:$A,Vitezistii!$B30,Data!$C:$C,Vitezistii!P$1))+SUMIFS(Data!$S:$S,Data!$A:$A,Vitezistii!$B30,Data!$C:$C,Vitezistii!P$1),0)</f>
        <v>3</v>
      </c>
      <c r="Q30" s="109">
        <f>IFERROR(IF(SUMIFS(Data!$K:$K,Data!$A:$A,Vitezistii!$B30,Data!$C:$C,Vitezistii!Q$1)=0," ",SUMIFS(Data!$K:$K,Data!$A:$A,Vitezistii!$B30,Data!$C:$C,Vitezistii!Q$1))+SUMIFS(Data!$S:$S,Data!$A:$A,Vitezistii!$B30,Data!$C:$C,Vitezistii!Q$1),0)</f>
        <v>2.5</v>
      </c>
      <c r="R30" s="109">
        <f t="shared" si="0"/>
        <v>31</v>
      </c>
      <c r="S30" s="109">
        <f>SUMIFS(Data!D:D,Data!A:A,Vitezistii!B32)</f>
        <v>114.63</v>
      </c>
      <c r="T30" s="11">
        <f>SUMIFS(Data!I:I,Data!A:A,Vitezistii!B32)/COUNTIF(Data!A:A,Vitezistii!B32)</f>
        <v>3.6216453325503832E-3</v>
      </c>
    </row>
    <row r="31" spans="1:20" ht="12.75" x14ac:dyDescent="0.2">
      <c r="A31" s="65">
        <v>30</v>
      </c>
      <c r="B31" s="27" t="s">
        <v>514</v>
      </c>
      <c r="C31" s="109">
        <f>IFERROR(IF(SUMIFS(Data!$K:$K,Data!$A:$A,Vitezistii!$B31,Data!$C:$C,Vitezistii!C$1)=0," ",SUMIFS(Data!$K:$K,Data!$A:$A,Vitezistii!$B31,Data!$C:$C,Vitezistii!C$1))+SUMIFS(Data!$S:$S,Data!$A:$A,Vitezistii!$B31,Data!$C:$C,Vitezistii!C$1),0)</f>
        <v>2.5</v>
      </c>
      <c r="D31" s="109">
        <f>IFERROR(IF(SUMIFS(Data!$K:$K,Data!$A:$A,Vitezistii!$B31,Data!$C:$C,Vitezistii!D$1)=0," ",SUMIFS(Data!$K:$K,Data!$A:$A,Vitezistii!$B31,Data!$C:$C,Vitezistii!D$1))+SUMIFS(Data!$S:$S,Data!$A:$A,Vitezistii!$B31,Data!$C:$C,Vitezistii!D$1),0)</f>
        <v>2</v>
      </c>
      <c r="E31" s="109">
        <f>IFERROR(IF(SUMIFS(Data!$K:$K,Data!$A:$A,Vitezistii!$B31,Data!$C:$C,Vitezistii!E$1)=0," ",SUMIFS(Data!$K:$K,Data!$A:$A,Vitezistii!$B31,Data!$C:$C,Vitezistii!E$1))+SUMIFS(Data!$S:$S,Data!$A:$A,Vitezistii!$B31,Data!$C:$C,Vitezistii!E$1),0)</f>
        <v>0</v>
      </c>
      <c r="F31" s="109">
        <f>IFERROR(IF(SUMIFS(Data!$K:$K,Data!$A:$A,Vitezistii!$B31,Data!$C:$C,Vitezistii!F$1)=0," ",SUMIFS(Data!$K:$K,Data!$A:$A,Vitezistii!$B31,Data!$C:$C,Vitezistii!F$1))+SUMIFS(Data!$S:$S,Data!$A:$A,Vitezistii!$B31,Data!$C:$C,Vitezistii!F$1),0)</f>
        <v>4</v>
      </c>
      <c r="G31" s="109">
        <f>IFERROR(IF(SUMIFS(Data!$K:$K,Data!$A:$A,Vitezistii!$B31,Data!$C:$C,Vitezistii!G$1)=0," ",SUMIFS(Data!$K:$K,Data!$A:$A,Vitezistii!$B31,Data!$C:$C,Vitezistii!G$1))+SUMIFS(Data!$S:$S,Data!$A:$A,Vitezistii!$B31,Data!$C:$C,Vitezistii!G$1),0)</f>
        <v>3</v>
      </c>
      <c r="H31" s="109">
        <f>IFERROR(IF(SUMIFS(Data!$K:$K,Data!$A:$A,Vitezistii!$B31,Data!$C:$C,Vitezistii!H$1)=0," ",SUMIFS(Data!$K:$K,Data!$A:$A,Vitezistii!$B31,Data!$C:$C,Vitezistii!H$1))+SUMIFS(Data!$S:$S,Data!$A:$A,Vitezistii!$B31,Data!$C:$C,Vitezistii!H$1),0)</f>
        <v>0</v>
      </c>
      <c r="I31" s="109">
        <f>IFERROR(IF(SUMIFS(Data!$K:$K,Data!$A:$A,Vitezistii!$B31,Data!$C:$C,Vitezistii!I$1)=0," ",SUMIFS(Data!$K:$K,Data!$A:$A,Vitezistii!$B31,Data!$C:$C,Vitezistii!I$1))+SUMIFS(Data!$S:$S,Data!$A:$A,Vitezistii!$B31,Data!$C:$C,Vitezistii!I$1),0)</f>
        <v>5.15</v>
      </c>
      <c r="J31" s="109">
        <f>IFERROR(IF(SUMIFS(Data!$K:$K,Data!$A:$A,Vitezistii!$B31,Data!$C:$C,Vitezistii!J$1)=0," ",SUMIFS(Data!$K:$K,Data!$A:$A,Vitezistii!$B31,Data!$C:$C,Vitezistii!J$1))+SUMIFS(Data!$S:$S,Data!$A:$A,Vitezistii!$B31,Data!$C:$C,Vitezistii!J$1),0)</f>
        <v>1</v>
      </c>
      <c r="K31" s="109">
        <f>IFERROR(IF(SUMIFS(Data!$K:$K,Data!$A:$A,Vitezistii!$B31,Data!$C:$C,Vitezistii!K$1)=0," ",SUMIFS(Data!$K:$K,Data!$A:$A,Vitezistii!$B31,Data!$C:$C,Vitezistii!K$1))+SUMIFS(Data!$S:$S,Data!$A:$A,Vitezistii!$B31,Data!$C:$C,Vitezistii!K$1),0)</f>
        <v>4.5</v>
      </c>
      <c r="L31" s="109">
        <f>IFERROR(IF(SUMIFS(Data!$K:$K,Data!$A:$A,Vitezistii!$B31,Data!$C:$C,Vitezistii!L$1)=0," ",SUMIFS(Data!$K:$K,Data!$A:$A,Vitezistii!$B31,Data!$C:$C,Vitezistii!L$1))+SUMIFS(Data!$S:$S,Data!$A:$A,Vitezistii!$B31,Data!$C:$C,Vitezistii!L$1),0)</f>
        <v>2</v>
      </c>
      <c r="M31" s="109">
        <f>IFERROR(IF(SUMIFS(Data!$K:$K,Data!$A:$A,Vitezistii!$B31,Data!$C:$C,Vitezistii!M$1)=0," ",SUMIFS(Data!$K:$K,Data!$A:$A,Vitezistii!$B31,Data!$C:$C,Vitezistii!M$1))+SUMIFS(Data!$S:$S,Data!$A:$A,Vitezistii!$B31,Data!$C:$C,Vitezistii!M$1),0)</f>
        <v>0.75</v>
      </c>
      <c r="N31" s="109">
        <f>IFERROR(IF(SUMIFS(Data!$K:$K,Data!$A:$A,Vitezistii!$B31,Data!$C:$C,Vitezistii!N$1)=0," ",SUMIFS(Data!$K:$K,Data!$A:$A,Vitezistii!$B31,Data!$C:$C,Vitezistii!N$1))+SUMIFS(Data!$S:$S,Data!$A:$A,Vitezistii!$B31,Data!$C:$C,Vitezistii!N$1),0)</f>
        <v>3</v>
      </c>
      <c r="O31" s="109">
        <f>IFERROR(IF(SUMIFS(Data!$K:$K,Data!$A:$A,Vitezistii!$B31,Data!$C:$C,Vitezistii!O$1)=0," ",SUMIFS(Data!$K:$K,Data!$A:$A,Vitezistii!$B31,Data!$C:$C,Vitezistii!O$1))+SUMIFS(Data!$S:$S,Data!$A:$A,Vitezistii!$B31,Data!$C:$C,Vitezistii!O$1),0)</f>
        <v>3</v>
      </c>
      <c r="P31" s="109">
        <f>IFERROR(IF(SUMIFS(Data!$K:$K,Data!$A:$A,Vitezistii!$B31,Data!$C:$C,Vitezistii!P$1)=0," ",SUMIFS(Data!$K:$K,Data!$A:$A,Vitezistii!$B31,Data!$C:$C,Vitezistii!P$1))+SUMIFS(Data!$S:$S,Data!$A:$A,Vitezistii!$B31,Data!$C:$C,Vitezistii!P$1),0)</f>
        <v>0</v>
      </c>
      <c r="Q31" s="109">
        <f>IFERROR(IF(SUMIFS(Data!$K:$K,Data!$A:$A,Vitezistii!$B31,Data!$C:$C,Vitezistii!Q$1)=0," ",SUMIFS(Data!$K:$K,Data!$A:$A,Vitezistii!$B31,Data!$C:$C,Vitezistii!Q$1))+SUMIFS(Data!$S:$S,Data!$A:$A,Vitezistii!$B31,Data!$C:$C,Vitezistii!Q$1),0)</f>
        <v>0</v>
      </c>
      <c r="R31" s="109">
        <f t="shared" si="0"/>
        <v>30.9</v>
      </c>
      <c r="S31" s="109">
        <f>SUMIFS(Data!D:D,Data!A:A,Vitezistii!B33)</f>
        <v>324.25</v>
      </c>
      <c r="T31" s="11">
        <f>SUMIFS(Data!I:I,Data!A:A,Vitezistii!B33)/COUNTIF(Data!A:A,Vitezistii!B33)</f>
        <v>3.9620113098944301E-3</v>
      </c>
    </row>
    <row r="32" spans="1:20" ht="12.75" x14ac:dyDescent="0.2">
      <c r="A32" s="65">
        <v>31</v>
      </c>
      <c r="B32" s="27" t="s">
        <v>308</v>
      </c>
      <c r="C32" s="109">
        <f>IFERROR(IF(SUMIFS(Data!$K:$K,Data!$A:$A,Vitezistii!$B32,Data!$C:$C,Vitezistii!C$1)=0," ",SUMIFS(Data!$K:$K,Data!$A:$A,Vitezistii!$B32,Data!$C:$C,Vitezistii!C$1))+SUMIFS(Data!$S:$S,Data!$A:$A,Vitezistii!$B32,Data!$C:$C,Vitezistii!C$1),0)</f>
        <v>1.5</v>
      </c>
      <c r="D32" s="109">
        <f>IFERROR(IF(SUMIFS(Data!$K:$K,Data!$A:$A,Vitezistii!$B32,Data!$C:$C,Vitezistii!D$1)=0," ",SUMIFS(Data!$K:$K,Data!$A:$A,Vitezistii!$B32,Data!$C:$C,Vitezistii!D$1))+SUMIFS(Data!$S:$S,Data!$A:$A,Vitezistii!$B32,Data!$C:$C,Vitezistii!D$1),0)</f>
        <v>4.5</v>
      </c>
      <c r="E32" s="109">
        <f>IFERROR(IF(SUMIFS(Data!$K:$K,Data!$A:$A,Vitezistii!$B32,Data!$C:$C,Vitezistii!E$1)=0," ",SUMIFS(Data!$K:$K,Data!$A:$A,Vitezistii!$B32,Data!$C:$C,Vitezistii!E$1))+SUMIFS(Data!$S:$S,Data!$A:$A,Vitezistii!$B32,Data!$C:$C,Vitezistii!E$1),0)</f>
        <v>6.5</v>
      </c>
      <c r="F32" s="109">
        <f>IFERROR(IF(SUMIFS(Data!$K:$K,Data!$A:$A,Vitezistii!$B32,Data!$C:$C,Vitezistii!F$1)=0," ",SUMIFS(Data!$K:$K,Data!$A:$A,Vitezistii!$B32,Data!$C:$C,Vitezistii!F$1))+SUMIFS(Data!$S:$S,Data!$A:$A,Vitezistii!$B32,Data!$C:$C,Vitezistii!F$1),0)</f>
        <v>1.25</v>
      </c>
      <c r="G32" s="109">
        <f>IFERROR(IF(SUMIFS(Data!$K:$K,Data!$A:$A,Vitezistii!$B32,Data!$C:$C,Vitezistii!G$1)=0," ",SUMIFS(Data!$K:$K,Data!$A:$A,Vitezistii!$B32,Data!$C:$C,Vitezistii!G$1))+SUMIFS(Data!$S:$S,Data!$A:$A,Vitezistii!$B32,Data!$C:$C,Vitezistii!G$1),0)</f>
        <v>4</v>
      </c>
      <c r="H32" s="109">
        <f>IFERROR(IF(SUMIFS(Data!$K:$K,Data!$A:$A,Vitezistii!$B32,Data!$C:$C,Vitezistii!H$1)=0," ",SUMIFS(Data!$K:$K,Data!$A:$A,Vitezistii!$B32,Data!$C:$C,Vitezistii!H$1))+SUMIFS(Data!$S:$S,Data!$A:$A,Vitezistii!$B32,Data!$C:$C,Vitezistii!H$1),0)</f>
        <v>0</v>
      </c>
      <c r="I32" s="109">
        <f>IFERROR(IF(SUMIFS(Data!$K:$K,Data!$A:$A,Vitezistii!$B32,Data!$C:$C,Vitezistii!I$1)=0," ",SUMIFS(Data!$K:$K,Data!$A:$A,Vitezistii!$B32,Data!$C:$C,Vitezistii!I$1))+SUMIFS(Data!$S:$S,Data!$A:$A,Vitezistii!$B32,Data!$C:$C,Vitezistii!I$1),0)</f>
        <v>4</v>
      </c>
      <c r="J32" s="109">
        <f>IFERROR(IF(SUMIFS(Data!$K:$K,Data!$A:$A,Vitezistii!$B32,Data!$C:$C,Vitezistii!J$1)=0," ",SUMIFS(Data!$K:$K,Data!$A:$A,Vitezistii!$B32,Data!$C:$C,Vitezistii!J$1))+SUMIFS(Data!$S:$S,Data!$A:$A,Vitezistii!$B32,Data!$C:$C,Vitezistii!J$1),0)</f>
        <v>4.5</v>
      </c>
      <c r="K32" s="109">
        <f>IFERROR(IF(SUMIFS(Data!$K:$K,Data!$A:$A,Vitezistii!$B32,Data!$C:$C,Vitezistii!K$1)=0," ",SUMIFS(Data!$K:$K,Data!$A:$A,Vitezistii!$B32,Data!$C:$C,Vitezistii!K$1))+SUMIFS(Data!$S:$S,Data!$A:$A,Vitezistii!$B32,Data!$C:$C,Vitezistii!K$1),0)</f>
        <v>1</v>
      </c>
      <c r="L32" s="109">
        <f>IFERROR(IF(SUMIFS(Data!$K:$K,Data!$A:$A,Vitezistii!$B32,Data!$C:$C,Vitezistii!L$1)=0," ",SUMIFS(Data!$K:$K,Data!$A:$A,Vitezistii!$B32,Data!$C:$C,Vitezistii!L$1))+SUMIFS(Data!$S:$S,Data!$A:$A,Vitezistii!$B32,Data!$C:$C,Vitezistii!L$1),0)</f>
        <v>1.75</v>
      </c>
      <c r="M32" s="109">
        <f>IFERROR(IF(SUMIFS(Data!$K:$K,Data!$A:$A,Vitezistii!$B32,Data!$C:$C,Vitezistii!M$1)=0," ",SUMIFS(Data!$K:$K,Data!$A:$A,Vitezistii!$B32,Data!$C:$C,Vitezistii!M$1))+SUMIFS(Data!$S:$S,Data!$A:$A,Vitezistii!$B32,Data!$C:$C,Vitezistii!M$1),0)</f>
        <v>1.75</v>
      </c>
      <c r="N32" s="109">
        <f>IFERROR(IF(SUMIFS(Data!$K:$K,Data!$A:$A,Vitezistii!$B32,Data!$C:$C,Vitezistii!N$1)=0," ",SUMIFS(Data!$K:$K,Data!$A:$A,Vitezistii!$B32,Data!$C:$C,Vitezistii!N$1))+SUMIFS(Data!$S:$S,Data!$A:$A,Vitezistii!$B32,Data!$C:$C,Vitezistii!N$1),0)</f>
        <v>0</v>
      </c>
      <c r="O32" s="109">
        <f>IFERROR(IF(SUMIFS(Data!$K:$K,Data!$A:$A,Vitezistii!$B32,Data!$C:$C,Vitezistii!O$1)=0," ",SUMIFS(Data!$K:$K,Data!$A:$A,Vitezistii!$B32,Data!$C:$C,Vitezistii!O$1))+SUMIFS(Data!$S:$S,Data!$A:$A,Vitezistii!$B32,Data!$C:$C,Vitezistii!O$1),0)</f>
        <v>0</v>
      </c>
      <c r="P32" s="109">
        <f>IFERROR(IF(SUMIFS(Data!$K:$K,Data!$A:$A,Vitezistii!$B32,Data!$C:$C,Vitezistii!P$1)=0," ",SUMIFS(Data!$K:$K,Data!$A:$A,Vitezistii!$B32,Data!$C:$C,Vitezistii!P$1))+SUMIFS(Data!$S:$S,Data!$A:$A,Vitezistii!$B32,Data!$C:$C,Vitezistii!P$1),0)</f>
        <v>0</v>
      </c>
      <c r="Q32" s="109">
        <f>IFERROR(IF(SUMIFS(Data!$K:$K,Data!$A:$A,Vitezistii!$B32,Data!$C:$C,Vitezistii!Q$1)=0," ",SUMIFS(Data!$K:$K,Data!$A:$A,Vitezistii!$B32,Data!$C:$C,Vitezistii!Q$1))+SUMIFS(Data!$S:$S,Data!$A:$A,Vitezistii!$B32,Data!$C:$C,Vitezistii!Q$1),0)</f>
        <v>0</v>
      </c>
      <c r="R32" s="109">
        <f t="shared" si="0"/>
        <v>30.75</v>
      </c>
      <c r="S32" s="109">
        <f>SUMIFS(Data!D:D,Data!A:A,Vitezistii!B34)</f>
        <v>307.02999999999992</v>
      </c>
      <c r="T32" s="11">
        <f>SUMIFS(Data!I:I,Data!A:A,Vitezistii!B34)/COUNTIF(Data!A:A,Vitezistii!B34)</f>
        <v>4.441824903399217E-3</v>
      </c>
    </row>
    <row r="33" spans="1:20" ht="12.75" x14ac:dyDescent="0.2">
      <c r="A33" s="65">
        <v>32</v>
      </c>
      <c r="B33" s="27" t="s">
        <v>352</v>
      </c>
      <c r="C33" s="109">
        <f>IFERROR(IF(SUMIFS(Data!$K:$K,Data!$A:$A,Vitezistii!$B33,Data!$C:$C,Vitezistii!C$1)=0," ",SUMIFS(Data!$K:$K,Data!$A:$A,Vitezistii!$B33,Data!$C:$C,Vitezistii!C$1))+SUMIFS(Data!$S:$S,Data!$A:$A,Vitezistii!$B33,Data!$C:$C,Vitezistii!C$1),0)</f>
        <v>4</v>
      </c>
      <c r="D33" s="109">
        <f>IFERROR(IF(SUMIFS(Data!$K:$K,Data!$A:$A,Vitezistii!$B33,Data!$C:$C,Vitezistii!D$1)=0," ",SUMIFS(Data!$K:$K,Data!$A:$A,Vitezistii!$B33,Data!$C:$C,Vitezistii!D$1))+SUMIFS(Data!$S:$S,Data!$A:$A,Vitezistii!$B33,Data!$C:$C,Vitezistii!D$1),0)</f>
        <v>2.5</v>
      </c>
      <c r="E33" s="109">
        <f>IFERROR(IF(SUMIFS(Data!$K:$K,Data!$A:$A,Vitezistii!$B33,Data!$C:$C,Vitezistii!E$1)=0," ",SUMIFS(Data!$K:$K,Data!$A:$A,Vitezistii!$B33,Data!$C:$C,Vitezistii!E$1))+SUMIFS(Data!$S:$S,Data!$A:$A,Vitezistii!$B33,Data!$C:$C,Vitezistii!E$1),0)</f>
        <v>3.5</v>
      </c>
      <c r="F33" s="109">
        <f>IFERROR(IF(SUMIFS(Data!$K:$K,Data!$A:$A,Vitezistii!$B33,Data!$C:$C,Vitezistii!F$1)=0," ",SUMIFS(Data!$K:$K,Data!$A:$A,Vitezistii!$B33,Data!$C:$C,Vitezistii!F$1))+SUMIFS(Data!$S:$S,Data!$A:$A,Vitezistii!$B33,Data!$C:$C,Vitezistii!F$1),0)</f>
        <v>1.25</v>
      </c>
      <c r="G33" s="109">
        <f>IFERROR(IF(SUMIFS(Data!$K:$K,Data!$A:$A,Vitezistii!$B33,Data!$C:$C,Vitezistii!G$1)=0," ",SUMIFS(Data!$K:$K,Data!$A:$A,Vitezistii!$B33,Data!$C:$C,Vitezistii!G$1))+SUMIFS(Data!$S:$S,Data!$A:$A,Vitezistii!$B33,Data!$C:$C,Vitezistii!G$1),0)</f>
        <v>3.5</v>
      </c>
      <c r="H33" s="109">
        <f>IFERROR(IF(SUMIFS(Data!$K:$K,Data!$A:$A,Vitezistii!$B33,Data!$C:$C,Vitezistii!H$1)=0," ",SUMIFS(Data!$K:$K,Data!$A:$A,Vitezistii!$B33,Data!$C:$C,Vitezistii!H$1))+SUMIFS(Data!$S:$S,Data!$A:$A,Vitezistii!$B33,Data!$C:$C,Vitezistii!H$1),0)</f>
        <v>0.75</v>
      </c>
      <c r="I33" s="109">
        <f>IFERROR(IF(SUMIFS(Data!$K:$K,Data!$A:$A,Vitezistii!$B33,Data!$C:$C,Vitezistii!I$1)=0," ",SUMIFS(Data!$K:$K,Data!$A:$A,Vitezistii!$B33,Data!$C:$C,Vitezistii!I$1))+SUMIFS(Data!$S:$S,Data!$A:$A,Vitezistii!$B33,Data!$C:$C,Vitezistii!I$1),0)</f>
        <v>0.5</v>
      </c>
      <c r="J33" s="109">
        <f>IFERROR(IF(SUMIFS(Data!$K:$K,Data!$A:$A,Vitezistii!$B33,Data!$C:$C,Vitezistii!J$1)=0," ",SUMIFS(Data!$K:$K,Data!$A:$A,Vitezistii!$B33,Data!$C:$C,Vitezistii!J$1))+SUMIFS(Data!$S:$S,Data!$A:$A,Vitezistii!$B33,Data!$C:$C,Vitezistii!J$1),0)</f>
        <v>3</v>
      </c>
      <c r="K33" s="109">
        <f>IFERROR(IF(SUMIFS(Data!$K:$K,Data!$A:$A,Vitezistii!$B33,Data!$C:$C,Vitezistii!K$1)=0," ",SUMIFS(Data!$K:$K,Data!$A:$A,Vitezistii!$B33,Data!$C:$C,Vitezistii!K$1))+SUMIFS(Data!$S:$S,Data!$A:$A,Vitezistii!$B33,Data!$C:$C,Vitezistii!K$1),0)</f>
        <v>0.25</v>
      </c>
      <c r="L33" s="109">
        <f>IFERROR(IF(SUMIFS(Data!$K:$K,Data!$A:$A,Vitezistii!$B33,Data!$C:$C,Vitezistii!L$1)=0," ",SUMIFS(Data!$K:$K,Data!$A:$A,Vitezistii!$B33,Data!$C:$C,Vitezistii!L$1))+SUMIFS(Data!$S:$S,Data!$A:$A,Vitezistii!$B33,Data!$C:$C,Vitezistii!L$1),0)</f>
        <v>4</v>
      </c>
      <c r="M33" s="109">
        <f>IFERROR(IF(SUMIFS(Data!$K:$K,Data!$A:$A,Vitezistii!$B33,Data!$C:$C,Vitezistii!M$1)=0," ",SUMIFS(Data!$K:$K,Data!$A:$A,Vitezistii!$B33,Data!$C:$C,Vitezistii!M$1))+SUMIFS(Data!$S:$S,Data!$A:$A,Vitezistii!$B33,Data!$C:$C,Vitezistii!M$1),0)</f>
        <v>0.75</v>
      </c>
      <c r="N33" s="109">
        <f>IFERROR(IF(SUMIFS(Data!$K:$K,Data!$A:$A,Vitezistii!$B33,Data!$C:$C,Vitezistii!N$1)=0," ",SUMIFS(Data!$K:$K,Data!$A:$A,Vitezistii!$B33,Data!$C:$C,Vitezistii!N$1))+SUMIFS(Data!$S:$S,Data!$A:$A,Vitezistii!$B33,Data!$C:$C,Vitezistii!N$1),0)</f>
        <v>3.5</v>
      </c>
      <c r="O33" s="109">
        <f>IFERROR(IF(SUMIFS(Data!$K:$K,Data!$A:$A,Vitezistii!$B33,Data!$C:$C,Vitezistii!O$1)=0," ",SUMIFS(Data!$K:$K,Data!$A:$A,Vitezistii!$B33,Data!$C:$C,Vitezistii!O$1))+SUMIFS(Data!$S:$S,Data!$A:$A,Vitezistii!$B33,Data!$C:$C,Vitezistii!O$1),0)</f>
        <v>1.75</v>
      </c>
      <c r="P33" s="109">
        <f>IFERROR(IF(SUMIFS(Data!$K:$K,Data!$A:$A,Vitezistii!$B33,Data!$C:$C,Vitezistii!P$1)=0," ",SUMIFS(Data!$K:$K,Data!$A:$A,Vitezistii!$B33,Data!$C:$C,Vitezistii!P$1))+SUMIFS(Data!$S:$S,Data!$A:$A,Vitezistii!$B33,Data!$C:$C,Vitezistii!P$1),0)</f>
        <v>0.75</v>
      </c>
      <c r="Q33" s="109">
        <f>IFERROR(IF(SUMIFS(Data!$K:$K,Data!$A:$A,Vitezistii!$B33,Data!$C:$C,Vitezistii!Q$1)=0," ",SUMIFS(Data!$K:$K,Data!$A:$A,Vitezistii!$B33,Data!$C:$C,Vitezistii!Q$1))+SUMIFS(Data!$S:$S,Data!$A:$A,Vitezistii!$B33,Data!$C:$C,Vitezistii!Q$1),0)</f>
        <v>0.5</v>
      </c>
      <c r="R33" s="109">
        <f t="shared" si="0"/>
        <v>30.5</v>
      </c>
      <c r="S33" s="109">
        <f>SUMIFS(Data!D:D,Data!A:A,Vitezistii!B35)</f>
        <v>338.62999999999994</v>
      </c>
      <c r="T33" s="11">
        <f>SUMIFS(Data!I:I,Data!A:A,Vitezistii!B35)/COUNTIF(Data!A:A,Vitezistii!B35)</f>
        <v>4.0711368404940159E-3</v>
      </c>
    </row>
    <row r="34" spans="1:20" ht="12.75" x14ac:dyDescent="0.2">
      <c r="A34" s="65">
        <v>33</v>
      </c>
      <c r="B34" s="27" t="s">
        <v>227</v>
      </c>
      <c r="C34" s="109">
        <f>IFERROR(IF(SUMIFS(Data!$K:$K,Data!$A:$A,Vitezistii!$B34,Data!$C:$C,Vitezistii!C$1)=0," ",SUMIFS(Data!$K:$K,Data!$A:$A,Vitezistii!$B34,Data!$C:$C,Vitezistii!C$1))+SUMIFS(Data!$S:$S,Data!$A:$A,Vitezistii!$B34,Data!$C:$C,Vitezistii!C$1),0)</f>
        <v>0</v>
      </c>
      <c r="D34" s="109">
        <f>IFERROR(IF(SUMIFS(Data!$K:$K,Data!$A:$A,Vitezistii!$B34,Data!$C:$C,Vitezistii!D$1)=0," ",SUMIFS(Data!$K:$K,Data!$A:$A,Vitezistii!$B34,Data!$C:$C,Vitezistii!D$1))+SUMIFS(Data!$S:$S,Data!$A:$A,Vitezistii!$B34,Data!$C:$C,Vitezistii!D$1),0)</f>
        <v>3.5</v>
      </c>
      <c r="E34" s="109">
        <f>IFERROR(IF(SUMIFS(Data!$K:$K,Data!$A:$A,Vitezistii!$B34,Data!$C:$C,Vitezistii!E$1)=0," ",SUMIFS(Data!$K:$K,Data!$A:$A,Vitezistii!$B34,Data!$C:$C,Vitezistii!E$1))+SUMIFS(Data!$S:$S,Data!$A:$A,Vitezistii!$B34,Data!$C:$C,Vitezistii!E$1),0)</f>
        <v>2.5</v>
      </c>
      <c r="F34" s="109">
        <f>IFERROR(IF(SUMIFS(Data!$K:$K,Data!$A:$A,Vitezistii!$B34,Data!$C:$C,Vitezistii!F$1)=0," ",SUMIFS(Data!$K:$K,Data!$A:$A,Vitezistii!$B34,Data!$C:$C,Vitezistii!F$1))+SUMIFS(Data!$S:$S,Data!$A:$A,Vitezistii!$B34,Data!$C:$C,Vitezistii!F$1),0)</f>
        <v>4</v>
      </c>
      <c r="G34" s="109">
        <f>IFERROR(IF(SUMIFS(Data!$K:$K,Data!$A:$A,Vitezistii!$B34,Data!$C:$C,Vitezistii!G$1)=0," ",SUMIFS(Data!$K:$K,Data!$A:$A,Vitezistii!$B34,Data!$C:$C,Vitezistii!G$1))+SUMIFS(Data!$S:$S,Data!$A:$A,Vitezistii!$B34,Data!$C:$C,Vitezistii!G$1),0)</f>
        <v>2</v>
      </c>
      <c r="H34" s="109">
        <f>IFERROR(IF(SUMIFS(Data!$K:$K,Data!$A:$A,Vitezistii!$B34,Data!$C:$C,Vitezistii!H$1)=0," ",SUMIFS(Data!$K:$K,Data!$A:$A,Vitezistii!$B34,Data!$C:$C,Vitezistii!H$1))+SUMIFS(Data!$S:$S,Data!$A:$A,Vitezistii!$B34,Data!$C:$C,Vitezistii!H$1),0)</f>
        <v>0.25</v>
      </c>
      <c r="I34" s="109">
        <f>IFERROR(IF(SUMIFS(Data!$K:$K,Data!$A:$A,Vitezistii!$B34,Data!$C:$C,Vitezistii!I$1)=0," ",SUMIFS(Data!$K:$K,Data!$A:$A,Vitezistii!$B34,Data!$C:$C,Vitezistii!I$1))+SUMIFS(Data!$S:$S,Data!$A:$A,Vitezistii!$B34,Data!$C:$C,Vitezistii!I$1),0)</f>
        <v>3</v>
      </c>
      <c r="J34" s="109">
        <f>IFERROR(IF(SUMIFS(Data!$K:$K,Data!$A:$A,Vitezistii!$B34,Data!$C:$C,Vitezistii!J$1)=0," ",SUMIFS(Data!$K:$K,Data!$A:$A,Vitezistii!$B34,Data!$C:$C,Vitezistii!J$1))+SUMIFS(Data!$S:$S,Data!$A:$A,Vitezistii!$B34,Data!$C:$C,Vitezistii!J$1),0)</f>
        <v>0.25</v>
      </c>
      <c r="K34" s="109">
        <f>IFERROR(IF(SUMIFS(Data!$K:$K,Data!$A:$A,Vitezistii!$B34,Data!$C:$C,Vitezistii!K$1)=0," ",SUMIFS(Data!$K:$K,Data!$A:$A,Vitezistii!$B34,Data!$C:$C,Vitezistii!K$1))+SUMIFS(Data!$S:$S,Data!$A:$A,Vitezistii!$B34,Data!$C:$C,Vitezistii!K$1),0)</f>
        <v>2</v>
      </c>
      <c r="L34" s="109">
        <f>IFERROR(IF(SUMIFS(Data!$K:$K,Data!$A:$A,Vitezistii!$B34,Data!$C:$C,Vitezistii!L$1)=0," ",SUMIFS(Data!$K:$K,Data!$A:$A,Vitezistii!$B34,Data!$C:$C,Vitezistii!L$1))+SUMIFS(Data!$S:$S,Data!$A:$A,Vitezistii!$B34,Data!$C:$C,Vitezistii!L$1),0)</f>
        <v>2</v>
      </c>
      <c r="M34" s="109">
        <f>IFERROR(IF(SUMIFS(Data!$K:$K,Data!$A:$A,Vitezistii!$B34,Data!$C:$C,Vitezistii!M$1)=0," ",SUMIFS(Data!$K:$K,Data!$A:$A,Vitezistii!$B34,Data!$C:$C,Vitezistii!M$1))+SUMIFS(Data!$S:$S,Data!$A:$A,Vitezistii!$B34,Data!$C:$C,Vitezistii!M$1),0)</f>
        <v>2</v>
      </c>
      <c r="N34" s="109">
        <f>IFERROR(IF(SUMIFS(Data!$K:$K,Data!$A:$A,Vitezistii!$B34,Data!$C:$C,Vitezistii!N$1)=0," ",SUMIFS(Data!$K:$K,Data!$A:$A,Vitezistii!$B34,Data!$C:$C,Vitezistii!N$1))+SUMIFS(Data!$S:$S,Data!$A:$A,Vitezistii!$B34,Data!$C:$C,Vitezistii!N$1),0)</f>
        <v>1.75</v>
      </c>
      <c r="O34" s="109">
        <f>IFERROR(IF(SUMIFS(Data!$K:$K,Data!$A:$A,Vitezistii!$B34,Data!$C:$C,Vitezistii!O$1)=0," ",SUMIFS(Data!$K:$K,Data!$A:$A,Vitezistii!$B34,Data!$C:$C,Vitezistii!O$1))+SUMIFS(Data!$S:$S,Data!$A:$A,Vitezistii!$B34,Data!$C:$C,Vitezistii!O$1),0)</f>
        <v>1.5</v>
      </c>
      <c r="P34" s="109">
        <f>IFERROR(IF(SUMIFS(Data!$K:$K,Data!$A:$A,Vitezistii!$B34,Data!$C:$C,Vitezistii!P$1)=0," ",SUMIFS(Data!$K:$K,Data!$A:$A,Vitezistii!$B34,Data!$C:$C,Vitezistii!P$1))+SUMIFS(Data!$S:$S,Data!$A:$A,Vitezistii!$B34,Data!$C:$C,Vitezistii!P$1),0)</f>
        <v>3</v>
      </c>
      <c r="Q34" s="109">
        <f>IFERROR(IF(SUMIFS(Data!$K:$K,Data!$A:$A,Vitezistii!$B34,Data!$C:$C,Vitezistii!Q$1)=0," ",SUMIFS(Data!$K:$K,Data!$A:$A,Vitezistii!$B34,Data!$C:$C,Vitezistii!Q$1))+SUMIFS(Data!$S:$S,Data!$A:$A,Vitezistii!$B34,Data!$C:$C,Vitezistii!Q$1),0)</f>
        <v>2.5</v>
      </c>
      <c r="R34" s="109">
        <f t="shared" si="0"/>
        <v>30.25</v>
      </c>
      <c r="S34" s="109">
        <f>SUMIFS(Data!D:D,Data!A:A,Vitezistii!B36)</f>
        <v>274.5</v>
      </c>
      <c r="T34" s="11">
        <f>SUMIFS(Data!I:I,Data!A:A,Vitezistii!B36)/COUNTIF(Data!A:A,Vitezistii!B36)</f>
        <v>3.8740385738888555E-3</v>
      </c>
    </row>
    <row r="35" spans="1:20" ht="12.75" x14ac:dyDescent="0.2">
      <c r="A35" s="65">
        <v>34</v>
      </c>
      <c r="B35" s="27" t="s">
        <v>194</v>
      </c>
      <c r="C35" s="109">
        <f>IFERROR(IF(SUMIFS(Data!$K:$K,Data!$A:$A,Vitezistii!$B35,Data!$C:$C,Vitezistii!C$1)=0," ",SUMIFS(Data!$K:$K,Data!$A:$A,Vitezistii!$B35,Data!$C:$C,Vitezistii!C$1))+SUMIFS(Data!$S:$S,Data!$A:$A,Vitezistii!$B35,Data!$C:$C,Vitezistii!C$1),0)</f>
        <v>0</v>
      </c>
      <c r="D35" s="109">
        <f>IFERROR(IF(SUMIFS(Data!$K:$K,Data!$A:$A,Vitezistii!$B35,Data!$C:$C,Vitezistii!D$1)=0," ",SUMIFS(Data!$K:$K,Data!$A:$A,Vitezistii!$B35,Data!$C:$C,Vitezistii!D$1))+SUMIFS(Data!$S:$S,Data!$A:$A,Vitezistii!$B35,Data!$C:$C,Vitezistii!D$1),0)</f>
        <v>1</v>
      </c>
      <c r="E35" s="109">
        <f>IFERROR(IF(SUMIFS(Data!$K:$K,Data!$A:$A,Vitezistii!$B35,Data!$C:$C,Vitezistii!E$1)=0," ",SUMIFS(Data!$K:$K,Data!$A:$A,Vitezistii!$B35,Data!$C:$C,Vitezistii!E$1))+SUMIFS(Data!$S:$S,Data!$A:$A,Vitezistii!$B35,Data!$C:$C,Vitezistii!E$1),0)</f>
        <v>1.25</v>
      </c>
      <c r="F35" s="109">
        <f>IFERROR(IF(SUMIFS(Data!$K:$K,Data!$A:$A,Vitezistii!$B35,Data!$C:$C,Vitezistii!F$1)=0," ",SUMIFS(Data!$K:$K,Data!$A:$A,Vitezistii!$B35,Data!$C:$C,Vitezistii!F$1))+SUMIFS(Data!$S:$S,Data!$A:$A,Vitezistii!$B35,Data!$C:$C,Vitezistii!F$1),0)</f>
        <v>4</v>
      </c>
      <c r="G35" s="109">
        <f>IFERROR(IF(SUMIFS(Data!$K:$K,Data!$A:$A,Vitezistii!$B35,Data!$C:$C,Vitezistii!G$1)=0," ",SUMIFS(Data!$K:$K,Data!$A:$A,Vitezistii!$B35,Data!$C:$C,Vitezistii!G$1))+SUMIFS(Data!$S:$S,Data!$A:$A,Vitezistii!$B35,Data!$C:$C,Vitezistii!G$1),0)</f>
        <v>3</v>
      </c>
      <c r="H35" s="109">
        <f>IFERROR(IF(SUMIFS(Data!$K:$K,Data!$A:$A,Vitezistii!$B35,Data!$C:$C,Vitezistii!H$1)=0," ",SUMIFS(Data!$K:$K,Data!$A:$A,Vitezistii!$B35,Data!$C:$C,Vitezistii!H$1))+SUMIFS(Data!$S:$S,Data!$A:$A,Vitezistii!$B35,Data!$C:$C,Vitezistii!H$1),0)</f>
        <v>0.25</v>
      </c>
      <c r="I35" s="109">
        <f>IFERROR(IF(SUMIFS(Data!$K:$K,Data!$A:$A,Vitezistii!$B35,Data!$C:$C,Vitezistii!I$1)=0," ",SUMIFS(Data!$K:$K,Data!$A:$A,Vitezistii!$B35,Data!$C:$C,Vitezistii!I$1))+SUMIFS(Data!$S:$S,Data!$A:$A,Vitezistii!$B35,Data!$C:$C,Vitezistii!I$1),0)</f>
        <v>3.5</v>
      </c>
      <c r="J35" s="109">
        <f>IFERROR(IF(SUMIFS(Data!$K:$K,Data!$A:$A,Vitezistii!$B35,Data!$C:$C,Vitezistii!J$1)=0," ",SUMIFS(Data!$K:$K,Data!$A:$A,Vitezistii!$B35,Data!$C:$C,Vitezistii!J$1))+SUMIFS(Data!$S:$S,Data!$A:$A,Vitezistii!$B35,Data!$C:$C,Vitezistii!J$1),0)</f>
        <v>2.5</v>
      </c>
      <c r="K35" s="109">
        <f>IFERROR(IF(SUMIFS(Data!$K:$K,Data!$A:$A,Vitezistii!$B35,Data!$C:$C,Vitezistii!K$1)=0," ",SUMIFS(Data!$K:$K,Data!$A:$A,Vitezistii!$B35,Data!$C:$C,Vitezistii!K$1))+SUMIFS(Data!$S:$S,Data!$A:$A,Vitezistii!$B35,Data!$C:$C,Vitezistii!K$1),0)</f>
        <v>0</v>
      </c>
      <c r="L35" s="109">
        <f>IFERROR(IF(SUMIFS(Data!$K:$K,Data!$A:$A,Vitezistii!$B35,Data!$C:$C,Vitezistii!L$1)=0," ",SUMIFS(Data!$K:$K,Data!$A:$A,Vitezistii!$B35,Data!$C:$C,Vitezistii!L$1))+SUMIFS(Data!$S:$S,Data!$A:$A,Vitezistii!$B35,Data!$C:$C,Vitezistii!L$1),0)</f>
        <v>1.75</v>
      </c>
      <c r="M35" s="109">
        <f>IFERROR(IF(SUMIFS(Data!$K:$K,Data!$A:$A,Vitezistii!$B35,Data!$C:$C,Vitezistii!M$1)=0," ",SUMIFS(Data!$K:$K,Data!$A:$A,Vitezistii!$B35,Data!$C:$C,Vitezistii!M$1))+SUMIFS(Data!$S:$S,Data!$A:$A,Vitezistii!$B35,Data!$C:$C,Vitezistii!M$1),0)</f>
        <v>2.5</v>
      </c>
      <c r="N35" s="109">
        <f>IFERROR(IF(SUMIFS(Data!$K:$K,Data!$A:$A,Vitezistii!$B35,Data!$C:$C,Vitezistii!N$1)=0," ",SUMIFS(Data!$K:$K,Data!$A:$A,Vitezistii!$B35,Data!$C:$C,Vitezistii!N$1))+SUMIFS(Data!$S:$S,Data!$A:$A,Vitezistii!$B35,Data!$C:$C,Vitezistii!N$1),0)</f>
        <v>3.5</v>
      </c>
      <c r="O35" s="109">
        <f>IFERROR(IF(SUMIFS(Data!$K:$K,Data!$A:$A,Vitezistii!$B35,Data!$C:$C,Vitezistii!O$1)=0," ",SUMIFS(Data!$K:$K,Data!$A:$A,Vitezistii!$B35,Data!$C:$C,Vitezistii!O$1))+SUMIFS(Data!$S:$S,Data!$A:$A,Vitezistii!$B35,Data!$C:$C,Vitezistii!O$1),0)</f>
        <v>1.75</v>
      </c>
      <c r="P35" s="109">
        <f>IFERROR(IF(SUMIFS(Data!$K:$K,Data!$A:$A,Vitezistii!$B35,Data!$C:$C,Vitezistii!P$1)=0," ",SUMIFS(Data!$K:$K,Data!$A:$A,Vitezistii!$B35,Data!$C:$C,Vitezistii!P$1))+SUMIFS(Data!$S:$S,Data!$A:$A,Vitezistii!$B35,Data!$C:$C,Vitezistii!P$1),0)</f>
        <v>1.75</v>
      </c>
      <c r="Q35" s="109">
        <f>IFERROR(IF(SUMIFS(Data!$K:$K,Data!$A:$A,Vitezistii!$B35,Data!$C:$C,Vitezistii!Q$1)=0," ",SUMIFS(Data!$K:$K,Data!$A:$A,Vitezistii!$B35,Data!$C:$C,Vitezistii!Q$1))+SUMIFS(Data!$S:$S,Data!$A:$A,Vitezistii!$B35,Data!$C:$C,Vitezistii!Q$1),0)</f>
        <v>3.5</v>
      </c>
      <c r="R35" s="109">
        <f t="shared" si="0"/>
        <v>30.25</v>
      </c>
      <c r="S35" s="109">
        <f>SUMIFS(Data!D:D,Data!A:A,Vitezistii!B37)</f>
        <v>304.79000000000002</v>
      </c>
      <c r="T35" s="11">
        <f>SUMIFS(Data!I:I,Data!A:A,Vitezistii!B37)/COUNTIF(Data!A:A,Vitezistii!B37)</f>
        <v>4.003370828669194E-3</v>
      </c>
    </row>
    <row r="36" spans="1:20" ht="12.75" x14ac:dyDescent="0.2">
      <c r="A36" s="65">
        <v>35</v>
      </c>
      <c r="B36" s="27" t="s">
        <v>231</v>
      </c>
      <c r="C36" s="109">
        <f>IFERROR(IF(SUMIFS(Data!$K:$K,Data!$A:$A,Vitezistii!$B36,Data!$C:$C,Vitezistii!C$1)=0," ",SUMIFS(Data!$K:$K,Data!$A:$A,Vitezistii!$B36,Data!$C:$C,Vitezistii!C$1))+SUMIFS(Data!$S:$S,Data!$A:$A,Vitezistii!$B36,Data!$C:$C,Vitezistii!C$1),0)</f>
        <v>1.5</v>
      </c>
      <c r="D36" s="109">
        <f>IFERROR(IF(SUMIFS(Data!$K:$K,Data!$A:$A,Vitezistii!$B36,Data!$C:$C,Vitezistii!D$1)=0," ",SUMIFS(Data!$K:$K,Data!$A:$A,Vitezistii!$B36,Data!$C:$C,Vitezistii!D$1))+SUMIFS(Data!$S:$S,Data!$A:$A,Vitezistii!$B36,Data!$C:$C,Vitezistii!D$1),0)</f>
        <v>3</v>
      </c>
      <c r="E36" s="109">
        <f>IFERROR(IF(SUMIFS(Data!$K:$K,Data!$A:$A,Vitezistii!$B36,Data!$C:$C,Vitezistii!E$1)=0," ",SUMIFS(Data!$K:$K,Data!$A:$A,Vitezistii!$B36,Data!$C:$C,Vitezistii!E$1))+SUMIFS(Data!$S:$S,Data!$A:$A,Vitezistii!$B36,Data!$C:$C,Vitezistii!E$1),0)</f>
        <v>1.75</v>
      </c>
      <c r="F36" s="109">
        <f>IFERROR(IF(SUMIFS(Data!$K:$K,Data!$A:$A,Vitezistii!$B36,Data!$C:$C,Vitezistii!F$1)=0," ",SUMIFS(Data!$K:$K,Data!$A:$A,Vitezistii!$B36,Data!$C:$C,Vitezistii!F$1))+SUMIFS(Data!$S:$S,Data!$A:$A,Vitezistii!$B36,Data!$C:$C,Vitezistii!F$1),0)</f>
        <v>2.5</v>
      </c>
      <c r="G36" s="109">
        <f>IFERROR(IF(SUMIFS(Data!$K:$K,Data!$A:$A,Vitezistii!$B36,Data!$C:$C,Vitezistii!G$1)=0," ",SUMIFS(Data!$K:$K,Data!$A:$A,Vitezistii!$B36,Data!$C:$C,Vitezistii!G$1))+SUMIFS(Data!$S:$S,Data!$A:$A,Vitezistii!$B36,Data!$C:$C,Vitezistii!G$1),0)</f>
        <v>1.5</v>
      </c>
      <c r="H36" s="109">
        <f>IFERROR(IF(SUMIFS(Data!$K:$K,Data!$A:$A,Vitezistii!$B36,Data!$C:$C,Vitezistii!H$1)=0," ",SUMIFS(Data!$K:$K,Data!$A:$A,Vitezistii!$B36,Data!$C:$C,Vitezistii!H$1))+SUMIFS(Data!$S:$S,Data!$A:$A,Vitezistii!$B36,Data!$C:$C,Vitezistii!H$1),0)</f>
        <v>1.75</v>
      </c>
      <c r="I36" s="109">
        <f>IFERROR(IF(SUMIFS(Data!$K:$K,Data!$A:$A,Vitezistii!$B36,Data!$C:$C,Vitezistii!I$1)=0," ",SUMIFS(Data!$K:$K,Data!$A:$A,Vitezistii!$B36,Data!$C:$C,Vitezistii!I$1))+SUMIFS(Data!$S:$S,Data!$A:$A,Vitezistii!$B36,Data!$C:$C,Vitezistii!I$1),0)</f>
        <v>1.25</v>
      </c>
      <c r="J36" s="109">
        <f>IFERROR(IF(SUMIFS(Data!$K:$K,Data!$A:$A,Vitezistii!$B36,Data!$C:$C,Vitezistii!J$1)=0," ",SUMIFS(Data!$K:$K,Data!$A:$A,Vitezistii!$B36,Data!$C:$C,Vitezistii!J$1))+SUMIFS(Data!$S:$S,Data!$A:$A,Vitezistii!$B36,Data!$C:$C,Vitezistii!J$1),0)</f>
        <v>1.25</v>
      </c>
      <c r="K36" s="109">
        <f>IFERROR(IF(SUMIFS(Data!$K:$K,Data!$A:$A,Vitezistii!$B36,Data!$C:$C,Vitezistii!K$1)=0," ",SUMIFS(Data!$K:$K,Data!$A:$A,Vitezistii!$B36,Data!$C:$C,Vitezistii!K$1))+SUMIFS(Data!$S:$S,Data!$A:$A,Vitezistii!$B36,Data!$C:$C,Vitezistii!K$1),0)</f>
        <v>1.5</v>
      </c>
      <c r="L36" s="109">
        <f>IFERROR(IF(SUMIFS(Data!$K:$K,Data!$A:$A,Vitezistii!$B36,Data!$C:$C,Vitezistii!L$1)=0," ",SUMIFS(Data!$K:$K,Data!$A:$A,Vitezistii!$B36,Data!$C:$C,Vitezistii!L$1))+SUMIFS(Data!$S:$S,Data!$A:$A,Vitezistii!$B36,Data!$C:$C,Vitezistii!L$1),0)</f>
        <v>3.5</v>
      </c>
      <c r="M36" s="109">
        <f>IFERROR(IF(SUMIFS(Data!$K:$K,Data!$A:$A,Vitezistii!$B36,Data!$C:$C,Vitezistii!M$1)=0," ",SUMIFS(Data!$K:$K,Data!$A:$A,Vitezistii!$B36,Data!$C:$C,Vitezistii!M$1))+SUMIFS(Data!$S:$S,Data!$A:$A,Vitezistii!$B36,Data!$C:$C,Vitezistii!M$1),0)</f>
        <v>3</v>
      </c>
      <c r="N36" s="109">
        <f>IFERROR(IF(SUMIFS(Data!$K:$K,Data!$A:$A,Vitezistii!$B36,Data!$C:$C,Vitezistii!N$1)=0," ",SUMIFS(Data!$K:$K,Data!$A:$A,Vitezistii!$B36,Data!$C:$C,Vitezistii!N$1))+SUMIFS(Data!$S:$S,Data!$A:$A,Vitezistii!$B36,Data!$C:$C,Vitezistii!N$1),0)</f>
        <v>1.5</v>
      </c>
      <c r="O36" s="109">
        <f>IFERROR(IF(SUMIFS(Data!$K:$K,Data!$A:$A,Vitezistii!$B36,Data!$C:$C,Vitezistii!O$1)=0," ",SUMIFS(Data!$K:$K,Data!$A:$A,Vitezistii!$B36,Data!$C:$C,Vitezistii!O$1))+SUMIFS(Data!$S:$S,Data!$A:$A,Vitezistii!$B36,Data!$C:$C,Vitezistii!O$1),0)</f>
        <v>1.75</v>
      </c>
      <c r="P36" s="109">
        <f>IFERROR(IF(SUMIFS(Data!$K:$K,Data!$A:$A,Vitezistii!$B36,Data!$C:$C,Vitezistii!P$1)=0," ",SUMIFS(Data!$K:$K,Data!$A:$A,Vitezistii!$B36,Data!$C:$C,Vitezistii!P$1))+SUMIFS(Data!$S:$S,Data!$A:$A,Vitezistii!$B36,Data!$C:$C,Vitezistii!P$1),0)</f>
        <v>1.75</v>
      </c>
      <c r="Q36" s="109">
        <f>IFERROR(IF(SUMIFS(Data!$K:$K,Data!$A:$A,Vitezistii!$B36,Data!$C:$C,Vitezistii!Q$1)=0," ",SUMIFS(Data!$K:$K,Data!$A:$A,Vitezistii!$B36,Data!$C:$C,Vitezistii!Q$1))+SUMIFS(Data!$S:$S,Data!$A:$A,Vitezistii!$B36,Data!$C:$C,Vitezistii!Q$1),0)</f>
        <v>1.75</v>
      </c>
      <c r="R36" s="109">
        <f t="shared" si="0"/>
        <v>29.25</v>
      </c>
      <c r="S36" s="109">
        <f>SUMIFS(Data!D:D,Data!A:A,Vitezistii!B38)</f>
        <v>270.57</v>
      </c>
      <c r="T36" s="11">
        <f>SUMIFS(Data!I:I,Data!A:A,Vitezistii!B38)/COUNTIF(Data!A:A,Vitezistii!B38)</f>
        <v>3.9832619398368959E-3</v>
      </c>
    </row>
    <row r="37" spans="1:20" ht="12.75" x14ac:dyDescent="0.2">
      <c r="A37" s="65">
        <v>36</v>
      </c>
      <c r="B37" s="27" t="s">
        <v>528</v>
      </c>
      <c r="C37" s="109">
        <f>IFERROR(IF(SUMIFS(Data!$K:$K,Data!$A:$A,Vitezistii!$B37,Data!$C:$C,Vitezistii!C$1)=0," ",SUMIFS(Data!$K:$K,Data!$A:$A,Vitezistii!$B37,Data!$C:$C,Vitezistii!C$1))+SUMIFS(Data!$S:$S,Data!$A:$A,Vitezistii!$B37,Data!$C:$C,Vitezistii!C$1),0)</f>
        <v>0</v>
      </c>
      <c r="D37" s="109">
        <f>IFERROR(IF(SUMIFS(Data!$K:$K,Data!$A:$A,Vitezistii!$B37,Data!$C:$C,Vitezistii!D$1)=0," ",SUMIFS(Data!$K:$K,Data!$A:$A,Vitezistii!$B37,Data!$C:$C,Vitezistii!D$1))+SUMIFS(Data!$S:$S,Data!$A:$A,Vitezistii!$B37,Data!$C:$C,Vitezistii!D$1),0)</f>
        <v>1.25</v>
      </c>
      <c r="E37" s="109">
        <f>IFERROR(IF(SUMIFS(Data!$K:$K,Data!$A:$A,Vitezistii!$B37,Data!$C:$C,Vitezistii!E$1)=0," ",SUMIFS(Data!$K:$K,Data!$A:$A,Vitezistii!$B37,Data!$C:$C,Vitezistii!E$1))+SUMIFS(Data!$S:$S,Data!$A:$A,Vitezistii!$B37,Data!$C:$C,Vitezistii!E$1),0)</f>
        <v>4</v>
      </c>
      <c r="F37" s="109">
        <f>IFERROR(IF(SUMIFS(Data!$K:$K,Data!$A:$A,Vitezistii!$B37,Data!$C:$C,Vitezistii!F$1)=0," ",SUMIFS(Data!$K:$K,Data!$A:$A,Vitezistii!$B37,Data!$C:$C,Vitezistii!F$1))+SUMIFS(Data!$S:$S,Data!$A:$A,Vitezistii!$B37,Data!$C:$C,Vitezistii!F$1),0)</f>
        <v>3.5</v>
      </c>
      <c r="G37" s="109">
        <f>IFERROR(IF(SUMIFS(Data!$K:$K,Data!$A:$A,Vitezistii!$B37,Data!$C:$C,Vitezistii!G$1)=0," ",SUMIFS(Data!$K:$K,Data!$A:$A,Vitezistii!$B37,Data!$C:$C,Vitezistii!G$1))+SUMIFS(Data!$S:$S,Data!$A:$A,Vitezistii!$B37,Data!$C:$C,Vitezistii!G$1),0)</f>
        <v>1.5</v>
      </c>
      <c r="H37" s="109">
        <f>IFERROR(IF(SUMIFS(Data!$K:$K,Data!$A:$A,Vitezistii!$B37,Data!$C:$C,Vitezistii!H$1)=0," ",SUMIFS(Data!$K:$K,Data!$A:$A,Vitezistii!$B37,Data!$C:$C,Vitezistii!H$1))+SUMIFS(Data!$S:$S,Data!$A:$A,Vitezistii!$B37,Data!$C:$C,Vitezistii!H$1),0)</f>
        <v>0</v>
      </c>
      <c r="I37" s="109">
        <f>IFERROR(IF(SUMIFS(Data!$K:$K,Data!$A:$A,Vitezistii!$B37,Data!$C:$C,Vitezistii!I$1)=0," ",SUMIFS(Data!$K:$K,Data!$A:$A,Vitezistii!$B37,Data!$C:$C,Vitezistii!I$1))+SUMIFS(Data!$S:$S,Data!$A:$A,Vitezistii!$B37,Data!$C:$C,Vitezistii!I$1),0)</f>
        <v>2</v>
      </c>
      <c r="J37" s="109">
        <f>IFERROR(IF(SUMIFS(Data!$K:$K,Data!$A:$A,Vitezistii!$B37,Data!$C:$C,Vitezistii!J$1)=0," ",SUMIFS(Data!$K:$K,Data!$A:$A,Vitezistii!$B37,Data!$C:$C,Vitezistii!J$1))+SUMIFS(Data!$S:$S,Data!$A:$A,Vitezistii!$B37,Data!$C:$C,Vitezistii!J$1),0)</f>
        <v>1.75</v>
      </c>
      <c r="K37" s="109">
        <f>IFERROR(IF(SUMIFS(Data!$K:$K,Data!$A:$A,Vitezistii!$B37,Data!$C:$C,Vitezistii!K$1)=0," ",SUMIFS(Data!$K:$K,Data!$A:$A,Vitezistii!$B37,Data!$C:$C,Vitezistii!K$1))+SUMIFS(Data!$S:$S,Data!$A:$A,Vitezistii!$B37,Data!$C:$C,Vitezistii!K$1),0)</f>
        <v>2</v>
      </c>
      <c r="L37" s="109">
        <f>IFERROR(IF(SUMIFS(Data!$K:$K,Data!$A:$A,Vitezistii!$B37,Data!$C:$C,Vitezistii!L$1)=0," ",SUMIFS(Data!$K:$K,Data!$A:$A,Vitezistii!$B37,Data!$C:$C,Vitezistii!L$1))+SUMIFS(Data!$S:$S,Data!$A:$A,Vitezistii!$B37,Data!$C:$C,Vitezistii!L$1),0)</f>
        <v>0</v>
      </c>
      <c r="M37" s="109">
        <f>IFERROR(IF(SUMIFS(Data!$K:$K,Data!$A:$A,Vitezistii!$B37,Data!$C:$C,Vitezistii!M$1)=0," ",SUMIFS(Data!$K:$K,Data!$A:$A,Vitezistii!$B37,Data!$C:$C,Vitezistii!M$1))+SUMIFS(Data!$S:$S,Data!$A:$A,Vitezistii!$B37,Data!$C:$C,Vitezistii!M$1),0)</f>
        <v>0.25</v>
      </c>
      <c r="N37" s="109">
        <f>IFERROR(IF(SUMIFS(Data!$K:$K,Data!$A:$A,Vitezistii!$B37,Data!$C:$C,Vitezistii!N$1)=0," ",SUMIFS(Data!$K:$K,Data!$A:$A,Vitezistii!$B37,Data!$C:$C,Vitezistii!N$1))+SUMIFS(Data!$S:$S,Data!$A:$A,Vitezistii!$B37,Data!$C:$C,Vitezistii!N$1),0)</f>
        <v>3.5</v>
      </c>
      <c r="O37" s="109">
        <f>IFERROR(IF(SUMIFS(Data!$K:$K,Data!$A:$A,Vitezistii!$B37,Data!$C:$C,Vitezistii!O$1)=0," ",SUMIFS(Data!$K:$K,Data!$A:$A,Vitezistii!$B37,Data!$C:$C,Vitezistii!O$1))+SUMIFS(Data!$S:$S,Data!$A:$A,Vitezistii!$B37,Data!$C:$C,Vitezistii!O$1),0)</f>
        <v>2</v>
      </c>
      <c r="P37" s="109">
        <f>IFERROR(IF(SUMIFS(Data!$K:$K,Data!$A:$A,Vitezistii!$B37,Data!$C:$C,Vitezistii!P$1)=0," ",SUMIFS(Data!$K:$K,Data!$A:$A,Vitezistii!$B37,Data!$C:$C,Vitezistii!P$1))+SUMIFS(Data!$S:$S,Data!$A:$A,Vitezistii!$B37,Data!$C:$C,Vitezistii!P$1),0)</f>
        <v>4</v>
      </c>
      <c r="Q37" s="109">
        <f>IFERROR(IF(SUMIFS(Data!$K:$K,Data!$A:$A,Vitezistii!$B37,Data!$C:$C,Vitezistii!Q$1)=0," ",SUMIFS(Data!$K:$K,Data!$A:$A,Vitezistii!$B37,Data!$C:$C,Vitezistii!Q$1))+SUMIFS(Data!$S:$S,Data!$A:$A,Vitezistii!$B37,Data!$C:$C,Vitezistii!Q$1),0)</f>
        <v>3.5</v>
      </c>
      <c r="R37" s="109">
        <f t="shared" si="0"/>
        <v>29.25</v>
      </c>
      <c r="S37" s="109">
        <f>SUMIFS(Data!D:D,Data!A:A,Vitezistii!B39)</f>
        <v>146.65999999999997</v>
      </c>
      <c r="T37" s="11">
        <f>SUMIFS(Data!I:I,Data!A:A,Vitezistii!B39)/COUNTIF(Data!A:A,Vitezistii!B39)</f>
        <v>3.4936985001206584E-3</v>
      </c>
    </row>
    <row r="38" spans="1:20" ht="12.75" x14ac:dyDescent="0.2">
      <c r="A38" s="65">
        <v>37</v>
      </c>
      <c r="B38" s="27" t="s">
        <v>520</v>
      </c>
      <c r="C38" s="109">
        <f>IFERROR(IF(SUMIFS(Data!$K:$K,Data!$A:$A,Vitezistii!$B38,Data!$C:$C,Vitezistii!C$1)=0," ",SUMIFS(Data!$K:$K,Data!$A:$A,Vitezistii!$B38,Data!$C:$C,Vitezistii!C$1))+SUMIFS(Data!$S:$S,Data!$A:$A,Vitezistii!$B38,Data!$C:$C,Vitezistii!C$1),0)</f>
        <v>0.25</v>
      </c>
      <c r="D38" s="109">
        <f>IFERROR(IF(SUMIFS(Data!$K:$K,Data!$A:$A,Vitezistii!$B38,Data!$C:$C,Vitezistii!D$1)=0," ",SUMIFS(Data!$K:$K,Data!$A:$A,Vitezistii!$B38,Data!$C:$C,Vitezistii!D$1))+SUMIFS(Data!$S:$S,Data!$A:$A,Vitezistii!$B38,Data!$C:$C,Vitezistii!D$1),0)</f>
        <v>3</v>
      </c>
      <c r="E38" s="109">
        <f>IFERROR(IF(SUMIFS(Data!$K:$K,Data!$A:$A,Vitezistii!$B38,Data!$C:$C,Vitezistii!E$1)=0," ",SUMIFS(Data!$K:$K,Data!$A:$A,Vitezistii!$B38,Data!$C:$C,Vitezistii!E$1))+SUMIFS(Data!$S:$S,Data!$A:$A,Vitezistii!$B38,Data!$C:$C,Vitezistii!E$1),0)</f>
        <v>0.25</v>
      </c>
      <c r="F38" s="109">
        <f>IFERROR(IF(SUMIFS(Data!$K:$K,Data!$A:$A,Vitezistii!$B38,Data!$C:$C,Vitezistii!F$1)=0," ",SUMIFS(Data!$K:$K,Data!$A:$A,Vitezistii!$B38,Data!$C:$C,Vitezistii!F$1))+SUMIFS(Data!$S:$S,Data!$A:$A,Vitezistii!$B38,Data!$C:$C,Vitezistii!F$1),0)</f>
        <v>1.25</v>
      </c>
      <c r="G38" s="109">
        <f>IFERROR(IF(SUMIFS(Data!$K:$K,Data!$A:$A,Vitezistii!$B38,Data!$C:$C,Vitezistii!G$1)=0," ",SUMIFS(Data!$K:$K,Data!$A:$A,Vitezistii!$B38,Data!$C:$C,Vitezistii!G$1))+SUMIFS(Data!$S:$S,Data!$A:$A,Vitezistii!$B38,Data!$C:$C,Vitezistii!G$1),0)</f>
        <v>2.5</v>
      </c>
      <c r="H38" s="109">
        <f>IFERROR(IF(SUMIFS(Data!$K:$K,Data!$A:$A,Vitezistii!$B38,Data!$C:$C,Vitezistii!H$1)=0," ",SUMIFS(Data!$K:$K,Data!$A:$A,Vitezistii!$B38,Data!$C:$C,Vitezistii!H$1))+SUMIFS(Data!$S:$S,Data!$A:$A,Vitezistii!$B38,Data!$C:$C,Vitezistii!H$1),0)</f>
        <v>1.5</v>
      </c>
      <c r="I38" s="109">
        <f>IFERROR(IF(SUMIFS(Data!$K:$K,Data!$A:$A,Vitezistii!$B38,Data!$C:$C,Vitezistii!I$1)=0," ",SUMIFS(Data!$K:$K,Data!$A:$A,Vitezistii!$B38,Data!$C:$C,Vitezistii!I$1))+SUMIFS(Data!$S:$S,Data!$A:$A,Vitezistii!$B38,Data!$C:$C,Vitezistii!I$1),0)</f>
        <v>1.75</v>
      </c>
      <c r="J38" s="109">
        <f>IFERROR(IF(SUMIFS(Data!$K:$K,Data!$A:$A,Vitezistii!$B38,Data!$C:$C,Vitezistii!J$1)=0," ",SUMIFS(Data!$K:$K,Data!$A:$A,Vitezistii!$B38,Data!$C:$C,Vitezistii!J$1))+SUMIFS(Data!$S:$S,Data!$A:$A,Vitezistii!$B38,Data!$C:$C,Vitezistii!J$1),0)</f>
        <v>1.75</v>
      </c>
      <c r="K38" s="109">
        <f>IFERROR(IF(SUMIFS(Data!$K:$K,Data!$A:$A,Vitezistii!$B38,Data!$C:$C,Vitezistii!K$1)=0," ",SUMIFS(Data!$K:$K,Data!$A:$A,Vitezistii!$B38,Data!$C:$C,Vitezistii!K$1))+SUMIFS(Data!$S:$S,Data!$A:$A,Vitezistii!$B38,Data!$C:$C,Vitezistii!K$1),0)</f>
        <v>1.75</v>
      </c>
      <c r="L38" s="109">
        <f>IFERROR(IF(SUMIFS(Data!$K:$K,Data!$A:$A,Vitezistii!$B38,Data!$C:$C,Vitezistii!L$1)=0," ",SUMIFS(Data!$K:$K,Data!$A:$A,Vitezistii!$B38,Data!$C:$C,Vitezistii!L$1))+SUMIFS(Data!$S:$S,Data!$A:$A,Vitezistii!$B38,Data!$C:$C,Vitezistii!L$1),0)</f>
        <v>1.75</v>
      </c>
      <c r="M38" s="109">
        <f>IFERROR(IF(SUMIFS(Data!$K:$K,Data!$A:$A,Vitezistii!$B38,Data!$C:$C,Vitezistii!M$1)=0," ",SUMIFS(Data!$K:$K,Data!$A:$A,Vitezistii!$B38,Data!$C:$C,Vitezistii!M$1))+SUMIFS(Data!$S:$S,Data!$A:$A,Vitezistii!$B38,Data!$C:$C,Vitezistii!M$1),0)</f>
        <v>3.5</v>
      </c>
      <c r="N38" s="109">
        <f>IFERROR(IF(SUMIFS(Data!$K:$K,Data!$A:$A,Vitezistii!$B38,Data!$C:$C,Vitezistii!N$1)=0," ",SUMIFS(Data!$K:$K,Data!$A:$A,Vitezistii!$B38,Data!$C:$C,Vitezistii!N$1))+SUMIFS(Data!$S:$S,Data!$A:$A,Vitezistii!$B38,Data!$C:$C,Vitezistii!N$1),0)</f>
        <v>1.75</v>
      </c>
      <c r="O38" s="109">
        <f>IFERROR(IF(SUMIFS(Data!$K:$K,Data!$A:$A,Vitezistii!$B38,Data!$C:$C,Vitezistii!O$1)=0," ",SUMIFS(Data!$K:$K,Data!$A:$A,Vitezistii!$B38,Data!$C:$C,Vitezistii!O$1))+SUMIFS(Data!$S:$S,Data!$A:$A,Vitezistii!$B38,Data!$C:$C,Vitezistii!O$1),0)</f>
        <v>4</v>
      </c>
      <c r="P38" s="109">
        <f>IFERROR(IF(SUMIFS(Data!$K:$K,Data!$A:$A,Vitezistii!$B38,Data!$C:$C,Vitezistii!P$1)=0," ",SUMIFS(Data!$K:$K,Data!$A:$A,Vitezistii!$B38,Data!$C:$C,Vitezistii!P$1))+SUMIFS(Data!$S:$S,Data!$A:$A,Vitezistii!$B38,Data!$C:$C,Vitezistii!P$1),0)</f>
        <v>2</v>
      </c>
      <c r="Q38" s="109">
        <f>IFERROR(IF(SUMIFS(Data!$K:$K,Data!$A:$A,Vitezistii!$B38,Data!$C:$C,Vitezistii!Q$1)=0," ",SUMIFS(Data!$K:$K,Data!$A:$A,Vitezistii!$B38,Data!$C:$C,Vitezistii!Q$1))+SUMIFS(Data!$S:$S,Data!$A:$A,Vitezistii!$B38,Data!$C:$C,Vitezistii!Q$1),0)</f>
        <v>1.25</v>
      </c>
      <c r="R38" s="109">
        <f t="shared" si="0"/>
        <v>28.25</v>
      </c>
      <c r="S38" s="109">
        <f>SUMIFS(Data!D:D,Data!A:A,Vitezistii!B40)</f>
        <v>292.52999999999997</v>
      </c>
      <c r="T38" s="11">
        <f>SUMIFS(Data!I:I,Data!A:A,Vitezistii!B40)/COUNTIF(Data!A:A,Vitezistii!B40)</f>
        <v>4.3585334891633448E-3</v>
      </c>
    </row>
    <row r="39" spans="1:20" ht="12.75" x14ac:dyDescent="0.2">
      <c r="A39" s="65">
        <v>38</v>
      </c>
      <c r="B39" s="27" t="s">
        <v>136</v>
      </c>
      <c r="C39" s="109">
        <f>IFERROR(IF(SUMIFS(Data!$K:$K,Data!$A:$A,Vitezistii!$B39,Data!$C:$C,Vitezistii!C$1)=0," ",SUMIFS(Data!$K:$K,Data!$A:$A,Vitezistii!$B39,Data!$C:$C,Vitezistii!C$1))+SUMIFS(Data!$S:$S,Data!$A:$A,Vitezistii!$B39,Data!$C:$C,Vitezistii!C$1),0)</f>
        <v>3</v>
      </c>
      <c r="D39" s="109">
        <f>IFERROR(IF(SUMIFS(Data!$K:$K,Data!$A:$A,Vitezistii!$B39,Data!$C:$C,Vitezistii!D$1)=0," ",SUMIFS(Data!$K:$K,Data!$A:$A,Vitezistii!$B39,Data!$C:$C,Vitezistii!D$1))+SUMIFS(Data!$S:$S,Data!$A:$A,Vitezistii!$B39,Data!$C:$C,Vitezistii!D$1),0)</f>
        <v>4</v>
      </c>
      <c r="E39" s="109">
        <f>IFERROR(IF(SUMIFS(Data!$K:$K,Data!$A:$A,Vitezistii!$B39,Data!$C:$C,Vitezistii!E$1)=0," ",SUMIFS(Data!$K:$K,Data!$A:$A,Vitezistii!$B39,Data!$C:$C,Vitezistii!E$1))+SUMIFS(Data!$S:$S,Data!$A:$A,Vitezistii!$B39,Data!$C:$C,Vitezistii!E$1),0)</f>
        <v>1.25</v>
      </c>
      <c r="F39" s="109">
        <f>IFERROR(IF(SUMIFS(Data!$K:$K,Data!$A:$A,Vitezistii!$B39,Data!$C:$C,Vitezistii!F$1)=0," ",SUMIFS(Data!$K:$K,Data!$A:$A,Vitezistii!$B39,Data!$C:$C,Vitezistii!F$1))+SUMIFS(Data!$S:$S,Data!$A:$A,Vitezistii!$B39,Data!$C:$C,Vitezistii!F$1),0)</f>
        <v>4.5</v>
      </c>
      <c r="G39" s="109">
        <f>IFERROR(IF(SUMIFS(Data!$K:$K,Data!$A:$A,Vitezistii!$B39,Data!$C:$C,Vitezistii!G$1)=0," ",SUMIFS(Data!$K:$K,Data!$A:$A,Vitezistii!$B39,Data!$C:$C,Vitezistii!G$1))+SUMIFS(Data!$S:$S,Data!$A:$A,Vitezistii!$B39,Data!$C:$C,Vitezistii!G$1),0)</f>
        <v>2.5</v>
      </c>
      <c r="H39" s="109">
        <f>IFERROR(IF(SUMIFS(Data!$K:$K,Data!$A:$A,Vitezistii!$B39,Data!$C:$C,Vitezistii!H$1)=0," ",SUMIFS(Data!$K:$K,Data!$A:$A,Vitezistii!$B39,Data!$C:$C,Vitezistii!H$1))+SUMIFS(Data!$S:$S,Data!$A:$A,Vitezistii!$B39,Data!$C:$C,Vitezistii!H$1),0)</f>
        <v>3</v>
      </c>
      <c r="I39" s="109">
        <f>IFERROR(IF(SUMIFS(Data!$K:$K,Data!$A:$A,Vitezistii!$B39,Data!$C:$C,Vitezistii!I$1)=0," ",SUMIFS(Data!$K:$K,Data!$A:$A,Vitezistii!$B39,Data!$C:$C,Vitezistii!I$1))+SUMIFS(Data!$S:$S,Data!$A:$A,Vitezistii!$B39,Data!$C:$C,Vitezistii!I$1),0)</f>
        <v>0</v>
      </c>
      <c r="J39" s="109">
        <f>IFERROR(IF(SUMIFS(Data!$K:$K,Data!$A:$A,Vitezistii!$B39,Data!$C:$C,Vitezistii!J$1)=0," ",SUMIFS(Data!$K:$K,Data!$A:$A,Vitezistii!$B39,Data!$C:$C,Vitezistii!J$1))+SUMIFS(Data!$S:$S,Data!$A:$A,Vitezistii!$B39,Data!$C:$C,Vitezistii!J$1),0)</f>
        <v>3.5</v>
      </c>
      <c r="K39" s="109">
        <f>IFERROR(IF(SUMIFS(Data!$K:$K,Data!$A:$A,Vitezistii!$B39,Data!$C:$C,Vitezistii!K$1)=0," ",SUMIFS(Data!$K:$K,Data!$A:$A,Vitezistii!$B39,Data!$C:$C,Vitezistii!K$1))+SUMIFS(Data!$S:$S,Data!$A:$A,Vitezistii!$B39,Data!$C:$C,Vitezistii!K$1),0)</f>
        <v>0</v>
      </c>
      <c r="L39" s="109">
        <f>IFERROR(IF(SUMIFS(Data!$K:$K,Data!$A:$A,Vitezistii!$B39,Data!$C:$C,Vitezistii!L$1)=0," ",SUMIFS(Data!$K:$K,Data!$A:$A,Vitezistii!$B39,Data!$C:$C,Vitezistii!L$1))+SUMIFS(Data!$S:$S,Data!$A:$A,Vitezistii!$B39,Data!$C:$C,Vitezistii!L$1),0)</f>
        <v>0</v>
      </c>
      <c r="M39" s="109">
        <f>IFERROR(IF(SUMIFS(Data!$K:$K,Data!$A:$A,Vitezistii!$B39,Data!$C:$C,Vitezistii!M$1)=0," ",SUMIFS(Data!$K:$K,Data!$A:$A,Vitezistii!$B39,Data!$C:$C,Vitezistii!M$1))+SUMIFS(Data!$S:$S,Data!$A:$A,Vitezistii!$B39,Data!$C:$C,Vitezistii!M$1),0)</f>
        <v>1.25</v>
      </c>
      <c r="N39" s="109">
        <f>IFERROR(IF(SUMIFS(Data!$K:$K,Data!$A:$A,Vitezistii!$B39,Data!$C:$C,Vitezistii!N$1)=0," ",SUMIFS(Data!$K:$K,Data!$A:$A,Vitezistii!$B39,Data!$C:$C,Vitezistii!N$1))+SUMIFS(Data!$S:$S,Data!$A:$A,Vitezistii!$B39,Data!$C:$C,Vitezistii!N$1),0)</f>
        <v>2</v>
      </c>
      <c r="O39" s="109">
        <f>IFERROR(IF(SUMIFS(Data!$K:$K,Data!$A:$A,Vitezistii!$B39,Data!$C:$C,Vitezistii!O$1)=0," ",SUMIFS(Data!$K:$K,Data!$A:$A,Vitezistii!$B39,Data!$C:$C,Vitezistii!O$1))+SUMIFS(Data!$S:$S,Data!$A:$A,Vitezistii!$B39,Data!$C:$C,Vitezistii!O$1),0)</f>
        <v>2.5</v>
      </c>
      <c r="P39" s="109">
        <f>IFERROR(IF(SUMIFS(Data!$K:$K,Data!$A:$A,Vitezistii!$B39,Data!$C:$C,Vitezistii!P$1)=0," ",SUMIFS(Data!$K:$K,Data!$A:$A,Vitezistii!$B39,Data!$C:$C,Vitezistii!P$1))+SUMIFS(Data!$S:$S,Data!$A:$A,Vitezistii!$B39,Data!$C:$C,Vitezistii!P$1),0)</f>
        <v>0.25</v>
      </c>
      <c r="Q39" s="109">
        <f>IFERROR(IF(SUMIFS(Data!$K:$K,Data!$A:$A,Vitezistii!$B39,Data!$C:$C,Vitezistii!Q$1)=0," ",SUMIFS(Data!$K:$K,Data!$A:$A,Vitezistii!$B39,Data!$C:$C,Vitezistii!Q$1))+SUMIFS(Data!$S:$S,Data!$A:$A,Vitezistii!$B39,Data!$C:$C,Vitezistii!Q$1),0)</f>
        <v>0.25</v>
      </c>
      <c r="R39" s="109">
        <f t="shared" si="0"/>
        <v>28</v>
      </c>
      <c r="S39" s="109">
        <f>SUMIFS(Data!D:D,Data!A:A,Vitezistii!B41)</f>
        <v>200.50999999999996</v>
      </c>
      <c r="T39" s="11">
        <f>SUMIFS(Data!I:I,Data!A:A,Vitezistii!B41)/COUNTIF(Data!A:A,Vitezistii!B41)</f>
        <v>4.6762399210770085E-3</v>
      </c>
    </row>
    <row r="40" spans="1:20" ht="12.75" x14ac:dyDescent="0.2">
      <c r="A40" s="65">
        <v>39</v>
      </c>
      <c r="B40" s="27" t="s">
        <v>373</v>
      </c>
      <c r="C40" s="109">
        <f>IFERROR(IF(SUMIFS(Data!$K:$K,Data!$A:$A,Vitezistii!$B40,Data!$C:$C,Vitezistii!C$1)=0," ",SUMIFS(Data!$K:$K,Data!$A:$A,Vitezistii!$B40,Data!$C:$C,Vitezistii!C$1))+SUMIFS(Data!$S:$S,Data!$A:$A,Vitezistii!$B40,Data!$C:$C,Vitezistii!C$1),0)</f>
        <v>3</v>
      </c>
      <c r="D40" s="109">
        <f>IFERROR(IF(SUMIFS(Data!$K:$K,Data!$A:$A,Vitezistii!$B40,Data!$C:$C,Vitezistii!D$1)=0," ",SUMIFS(Data!$K:$K,Data!$A:$A,Vitezistii!$B40,Data!$C:$C,Vitezistii!D$1))+SUMIFS(Data!$S:$S,Data!$A:$A,Vitezistii!$B40,Data!$C:$C,Vitezistii!D$1),0)</f>
        <v>0</v>
      </c>
      <c r="E40" s="109">
        <f>IFERROR(IF(SUMIFS(Data!$K:$K,Data!$A:$A,Vitezistii!$B40,Data!$C:$C,Vitezistii!E$1)=0," ",SUMIFS(Data!$K:$K,Data!$A:$A,Vitezistii!$B40,Data!$C:$C,Vitezistii!E$1))+SUMIFS(Data!$S:$S,Data!$A:$A,Vitezistii!$B40,Data!$C:$C,Vitezistii!E$1),0)</f>
        <v>0</v>
      </c>
      <c r="F40" s="109">
        <f>IFERROR(IF(SUMIFS(Data!$K:$K,Data!$A:$A,Vitezistii!$B40,Data!$C:$C,Vitezistii!F$1)=0," ",SUMIFS(Data!$K:$K,Data!$A:$A,Vitezistii!$B40,Data!$C:$C,Vitezistii!F$1))+SUMIFS(Data!$S:$S,Data!$A:$A,Vitezistii!$B40,Data!$C:$C,Vitezistii!F$1),0)</f>
        <v>0.25</v>
      </c>
      <c r="G40" s="109">
        <f>IFERROR(IF(SUMIFS(Data!$K:$K,Data!$A:$A,Vitezistii!$B40,Data!$C:$C,Vitezistii!G$1)=0," ",SUMIFS(Data!$K:$K,Data!$A:$A,Vitezistii!$B40,Data!$C:$C,Vitezistii!G$1))+SUMIFS(Data!$S:$S,Data!$A:$A,Vitezistii!$B40,Data!$C:$C,Vitezistii!G$1),0)</f>
        <v>1.5</v>
      </c>
      <c r="H40" s="109">
        <f>IFERROR(IF(SUMIFS(Data!$K:$K,Data!$A:$A,Vitezistii!$B40,Data!$C:$C,Vitezistii!H$1)=0," ",SUMIFS(Data!$K:$K,Data!$A:$A,Vitezistii!$B40,Data!$C:$C,Vitezistii!H$1))+SUMIFS(Data!$S:$S,Data!$A:$A,Vitezistii!$B40,Data!$C:$C,Vitezistii!H$1),0)</f>
        <v>4</v>
      </c>
      <c r="I40" s="109">
        <f>IFERROR(IF(SUMIFS(Data!$K:$K,Data!$A:$A,Vitezistii!$B40,Data!$C:$C,Vitezistii!I$1)=0," ",SUMIFS(Data!$K:$K,Data!$A:$A,Vitezistii!$B40,Data!$C:$C,Vitezistii!I$1))+SUMIFS(Data!$S:$S,Data!$A:$A,Vitezistii!$B40,Data!$C:$C,Vitezistii!I$1),0)</f>
        <v>2.5</v>
      </c>
      <c r="J40" s="109">
        <f>IFERROR(IF(SUMIFS(Data!$K:$K,Data!$A:$A,Vitezistii!$B40,Data!$C:$C,Vitezistii!J$1)=0," ",SUMIFS(Data!$K:$K,Data!$A:$A,Vitezistii!$B40,Data!$C:$C,Vitezistii!J$1))+SUMIFS(Data!$S:$S,Data!$A:$A,Vitezistii!$B40,Data!$C:$C,Vitezistii!J$1),0)</f>
        <v>0</v>
      </c>
      <c r="K40" s="109">
        <f>IFERROR(IF(SUMIFS(Data!$K:$K,Data!$A:$A,Vitezistii!$B40,Data!$C:$C,Vitezistii!K$1)=0," ",SUMIFS(Data!$K:$K,Data!$A:$A,Vitezistii!$B40,Data!$C:$C,Vitezistii!K$1))+SUMIFS(Data!$S:$S,Data!$A:$A,Vitezistii!$B40,Data!$C:$C,Vitezistii!K$1),0)</f>
        <v>0.75</v>
      </c>
      <c r="L40" s="109">
        <f>IFERROR(IF(SUMIFS(Data!$K:$K,Data!$A:$A,Vitezistii!$B40,Data!$C:$C,Vitezistii!L$1)=0," ",SUMIFS(Data!$K:$K,Data!$A:$A,Vitezistii!$B40,Data!$C:$C,Vitezistii!L$1))+SUMIFS(Data!$S:$S,Data!$A:$A,Vitezistii!$B40,Data!$C:$C,Vitezistii!L$1),0)</f>
        <v>2.5</v>
      </c>
      <c r="M40" s="109">
        <f>IFERROR(IF(SUMIFS(Data!$K:$K,Data!$A:$A,Vitezistii!$B40,Data!$C:$C,Vitezistii!M$1)=0," ",SUMIFS(Data!$K:$K,Data!$A:$A,Vitezistii!$B40,Data!$C:$C,Vitezistii!M$1))+SUMIFS(Data!$S:$S,Data!$A:$A,Vitezistii!$B40,Data!$C:$C,Vitezistii!M$1),0)</f>
        <v>0</v>
      </c>
      <c r="N40" s="109">
        <f>IFERROR(IF(SUMIFS(Data!$K:$K,Data!$A:$A,Vitezistii!$B40,Data!$C:$C,Vitezistii!N$1)=0," ",SUMIFS(Data!$K:$K,Data!$A:$A,Vitezistii!$B40,Data!$C:$C,Vitezistii!N$1))+SUMIFS(Data!$S:$S,Data!$A:$A,Vitezistii!$B40,Data!$C:$C,Vitezistii!N$1),0)</f>
        <v>3.5</v>
      </c>
      <c r="O40" s="109">
        <f>IFERROR(IF(SUMIFS(Data!$K:$K,Data!$A:$A,Vitezistii!$B40,Data!$C:$C,Vitezistii!O$1)=0," ",SUMIFS(Data!$K:$K,Data!$A:$A,Vitezistii!$B40,Data!$C:$C,Vitezistii!O$1))+SUMIFS(Data!$S:$S,Data!$A:$A,Vitezistii!$B40,Data!$C:$C,Vitezistii!O$1),0)</f>
        <v>0</v>
      </c>
      <c r="P40" s="109">
        <f>IFERROR(IF(SUMIFS(Data!$K:$K,Data!$A:$A,Vitezistii!$B40,Data!$C:$C,Vitezistii!P$1)=0," ",SUMIFS(Data!$K:$K,Data!$A:$A,Vitezistii!$B40,Data!$C:$C,Vitezistii!P$1))+SUMIFS(Data!$S:$S,Data!$A:$A,Vitezistii!$B40,Data!$C:$C,Vitezistii!P$1),0)</f>
        <v>4.5</v>
      </c>
      <c r="Q40" s="109">
        <f>IFERROR(IF(SUMIFS(Data!$K:$K,Data!$A:$A,Vitezistii!$B40,Data!$C:$C,Vitezistii!Q$1)=0," ",SUMIFS(Data!$K:$K,Data!$A:$A,Vitezistii!$B40,Data!$C:$C,Vitezistii!Q$1))+SUMIFS(Data!$S:$S,Data!$A:$A,Vitezistii!$B40,Data!$C:$C,Vitezistii!Q$1),0)</f>
        <v>5.45</v>
      </c>
      <c r="R40" s="109">
        <f t="shared" si="0"/>
        <v>27.95</v>
      </c>
      <c r="S40" s="109">
        <f>SUMIFS(Data!D:D,Data!A:A,Vitezistii!B42)</f>
        <v>173.82999999999998</v>
      </c>
      <c r="T40" s="11">
        <f>SUMIFS(Data!I:I,Data!A:A,Vitezistii!B42)/COUNTIF(Data!A:A,Vitezistii!B42)</f>
        <v>4.0336775140739443E-3</v>
      </c>
    </row>
    <row r="41" spans="1:20" ht="12.75" x14ac:dyDescent="0.2">
      <c r="A41" s="65">
        <v>40</v>
      </c>
      <c r="B41" s="27" t="s">
        <v>362</v>
      </c>
      <c r="C41" s="109">
        <f>IFERROR(IF(SUMIFS(Data!$K:$K,Data!$A:$A,Vitezistii!$B41,Data!$C:$C,Vitezistii!C$1)=0," ",SUMIFS(Data!$K:$K,Data!$A:$A,Vitezistii!$B41,Data!$C:$C,Vitezistii!C$1))+SUMIFS(Data!$S:$S,Data!$A:$A,Vitezistii!$B41,Data!$C:$C,Vitezistii!C$1),0)</f>
        <v>1.25</v>
      </c>
      <c r="D41" s="109">
        <f>IFERROR(IF(SUMIFS(Data!$K:$K,Data!$A:$A,Vitezistii!$B41,Data!$C:$C,Vitezistii!D$1)=0," ",SUMIFS(Data!$K:$K,Data!$A:$A,Vitezistii!$B41,Data!$C:$C,Vitezistii!D$1))+SUMIFS(Data!$S:$S,Data!$A:$A,Vitezistii!$B41,Data!$C:$C,Vitezistii!D$1),0)</f>
        <v>4</v>
      </c>
      <c r="E41" s="109">
        <f>IFERROR(IF(SUMIFS(Data!$K:$K,Data!$A:$A,Vitezistii!$B41,Data!$C:$C,Vitezistii!E$1)=0," ",SUMIFS(Data!$K:$K,Data!$A:$A,Vitezistii!$B41,Data!$C:$C,Vitezistii!E$1))+SUMIFS(Data!$S:$S,Data!$A:$A,Vitezistii!$B41,Data!$C:$C,Vitezistii!E$1),0)</f>
        <v>1.25</v>
      </c>
      <c r="F41" s="109">
        <f>IFERROR(IF(SUMIFS(Data!$K:$K,Data!$A:$A,Vitezistii!$B41,Data!$C:$C,Vitezistii!F$1)=0," ",SUMIFS(Data!$K:$K,Data!$A:$A,Vitezistii!$B41,Data!$C:$C,Vitezistii!F$1))+SUMIFS(Data!$S:$S,Data!$A:$A,Vitezistii!$B41,Data!$C:$C,Vitezistii!F$1),0)</f>
        <v>0.25</v>
      </c>
      <c r="G41" s="109">
        <f>IFERROR(IF(SUMIFS(Data!$K:$K,Data!$A:$A,Vitezistii!$B41,Data!$C:$C,Vitezistii!G$1)=0," ",SUMIFS(Data!$K:$K,Data!$A:$A,Vitezistii!$B41,Data!$C:$C,Vitezistii!G$1))+SUMIFS(Data!$S:$S,Data!$A:$A,Vitezistii!$B41,Data!$C:$C,Vitezistii!G$1),0)</f>
        <v>4</v>
      </c>
      <c r="H41" s="109">
        <f>IFERROR(IF(SUMIFS(Data!$K:$K,Data!$A:$A,Vitezistii!$B41,Data!$C:$C,Vitezistii!H$1)=0," ",SUMIFS(Data!$K:$K,Data!$A:$A,Vitezistii!$B41,Data!$C:$C,Vitezistii!H$1))+SUMIFS(Data!$S:$S,Data!$A:$A,Vitezistii!$B41,Data!$C:$C,Vitezistii!H$1),0)</f>
        <v>0</v>
      </c>
      <c r="I41" s="109">
        <f>IFERROR(IF(SUMIFS(Data!$K:$K,Data!$A:$A,Vitezistii!$B41,Data!$C:$C,Vitezistii!I$1)=0," ",SUMIFS(Data!$K:$K,Data!$A:$A,Vitezistii!$B41,Data!$C:$C,Vitezistii!I$1))+SUMIFS(Data!$S:$S,Data!$A:$A,Vitezistii!$B41,Data!$C:$C,Vitezistii!I$1),0)</f>
        <v>0</v>
      </c>
      <c r="J41" s="109">
        <f>IFERROR(IF(SUMIFS(Data!$K:$K,Data!$A:$A,Vitezistii!$B41,Data!$C:$C,Vitezistii!J$1)=0," ",SUMIFS(Data!$K:$K,Data!$A:$A,Vitezistii!$B41,Data!$C:$C,Vitezistii!J$1))+SUMIFS(Data!$S:$S,Data!$A:$A,Vitezistii!$B41,Data!$C:$C,Vitezistii!J$1),0)</f>
        <v>3</v>
      </c>
      <c r="K41" s="109">
        <f>IFERROR(IF(SUMIFS(Data!$K:$K,Data!$A:$A,Vitezistii!$B41,Data!$C:$C,Vitezistii!K$1)=0," ",SUMIFS(Data!$K:$K,Data!$A:$A,Vitezistii!$B41,Data!$C:$C,Vitezistii!K$1))+SUMIFS(Data!$S:$S,Data!$A:$A,Vitezistii!$B41,Data!$C:$C,Vitezistii!K$1),0)</f>
        <v>2.5</v>
      </c>
      <c r="L41" s="109">
        <f>IFERROR(IF(SUMIFS(Data!$K:$K,Data!$A:$A,Vitezistii!$B41,Data!$C:$C,Vitezistii!L$1)=0," ",SUMIFS(Data!$K:$K,Data!$A:$A,Vitezistii!$B41,Data!$C:$C,Vitezistii!L$1))+SUMIFS(Data!$S:$S,Data!$A:$A,Vitezistii!$B41,Data!$C:$C,Vitezistii!L$1),0)</f>
        <v>2</v>
      </c>
      <c r="M41" s="109">
        <f>IFERROR(IF(SUMIFS(Data!$K:$K,Data!$A:$A,Vitezistii!$B41,Data!$C:$C,Vitezistii!M$1)=0," ",SUMIFS(Data!$K:$K,Data!$A:$A,Vitezistii!$B41,Data!$C:$C,Vitezistii!M$1))+SUMIFS(Data!$S:$S,Data!$A:$A,Vitezistii!$B41,Data!$C:$C,Vitezistii!M$1),0)</f>
        <v>2.5</v>
      </c>
      <c r="N41" s="109">
        <f>IFERROR(IF(SUMIFS(Data!$K:$K,Data!$A:$A,Vitezistii!$B41,Data!$C:$C,Vitezistii!N$1)=0," ",SUMIFS(Data!$K:$K,Data!$A:$A,Vitezistii!$B41,Data!$C:$C,Vitezistii!N$1))+SUMIFS(Data!$S:$S,Data!$A:$A,Vitezistii!$B41,Data!$C:$C,Vitezistii!N$1),0)</f>
        <v>3.5</v>
      </c>
      <c r="O41" s="109">
        <f>IFERROR(IF(SUMIFS(Data!$K:$K,Data!$A:$A,Vitezistii!$B41,Data!$C:$C,Vitezistii!O$1)=0," ",SUMIFS(Data!$K:$K,Data!$A:$A,Vitezistii!$B41,Data!$C:$C,Vitezistii!O$1))+SUMIFS(Data!$S:$S,Data!$A:$A,Vitezistii!$B41,Data!$C:$C,Vitezistii!O$1),0)</f>
        <v>1.5</v>
      </c>
      <c r="P41" s="109">
        <f>IFERROR(IF(SUMIFS(Data!$K:$K,Data!$A:$A,Vitezistii!$B41,Data!$C:$C,Vitezistii!P$1)=0," ",SUMIFS(Data!$K:$K,Data!$A:$A,Vitezistii!$B41,Data!$C:$C,Vitezistii!P$1))+SUMIFS(Data!$S:$S,Data!$A:$A,Vitezistii!$B41,Data!$C:$C,Vitezistii!P$1),0)</f>
        <v>0</v>
      </c>
      <c r="Q41" s="109">
        <f>IFERROR(IF(SUMIFS(Data!$K:$K,Data!$A:$A,Vitezistii!$B41,Data!$C:$C,Vitezistii!Q$1)=0," ",SUMIFS(Data!$K:$K,Data!$A:$A,Vitezistii!$B41,Data!$C:$C,Vitezistii!Q$1))+SUMIFS(Data!$S:$S,Data!$A:$A,Vitezistii!$B41,Data!$C:$C,Vitezistii!Q$1),0)</f>
        <v>2</v>
      </c>
      <c r="R41" s="109">
        <f t="shared" si="0"/>
        <v>27.75</v>
      </c>
      <c r="S41" s="109">
        <f>SUMIFS(Data!D:D,Data!A:A,Vitezistii!B43)</f>
        <v>368.03999999999996</v>
      </c>
      <c r="T41" s="11">
        <f>SUMIFS(Data!I:I,Data!A:A,Vitezistii!B43)/COUNTIF(Data!A:A,Vitezistii!B43)</f>
        <v>3.9741554425994615E-3</v>
      </c>
    </row>
    <row r="42" spans="1:20" ht="12.75" x14ac:dyDescent="0.2">
      <c r="A42" s="65">
        <v>41</v>
      </c>
      <c r="B42" s="27" t="s">
        <v>365</v>
      </c>
      <c r="C42" s="109">
        <f>IFERROR(IF(SUMIFS(Data!$K:$K,Data!$A:$A,Vitezistii!$B42,Data!$C:$C,Vitezistii!C$1)=0," ",SUMIFS(Data!$K:$K,Data!$A:$A,Vitezistii!$B42,Data!$C:$C,Vitezistii!C$1))+SUMIFS(Data!$S:$S,Data!$A:$A,Vitezistii!$B42,Data!$C:$C,Vitezistii!C$1),0)</f>
        <v>4.5</v>
      </c>
      <c r="D42" s="109">
        <f>IFERROR(IF(SUMIFS(Data!$K:$K,Data!$A:$A,Vitezistii!$B42,Data!$C:$C,Vitezistii!D$1)=0," ",SUMIFS(Data!$K:$K,Data!$A:$A,Vitezistii!$B42,Data!$C:$C,Vitezistii!D$1))+SUMIFS(Data!$S:$S,Data!$A:$A,Vitezistii!$B42,Data!$C:$C,Vitezistii!D$1),0)</f>
        <v>0</v>
      </c>
      <c r="E42" s="109">
        <f>IFERROR(IF(SUMIFS(Data!$K:$K,Data!$A:$A,Vitezistii!$B42,Data!$C:$C,Vitezistii!E$1)=0," ",SUMIFS(Data!$K:$K,Data!$A:$A,Vitezistii!$B42,Data!$C:$C,Vitezistii!E$1))+SUMIFS(Data!$S:$S,Data!$A:$A,Vitezistii!$B42,Data!$C:$C,Vitezistii!E$1),0)</f>
        <v>4</v>
      </c>
      <c r="F42" s="109">
        <f>IFERROR(IF(SUMIFS(Data!$K:$K,Data!$A:$A,Vitezistii!$B42,Data!$C:$C,Vitezistii!F$1)=0," ",SUMIFS(Data!$K:$K,Data!$A:$A,Vitezistii!$B42,Data!$C:$C,Vitezistii!F$1))+SUMIFS(Data!$S:$S,Data!$A:$A,Vitezistii!$B42,Data!$C:$C,Vitezistii!F$1),0)</f>
        <v>4</v>
      </c>
      <c r="G42" s="109">
        <f>IFERROR(IF(SUMIFS(Data!$K:$K,Data!$A:$A,Vitezistii!$B42,Data!$C:$C,Vitezistii!G$1)=0," ",SUMIFS(Data!$K:$K,Data!$A:$A,Vitezistii!$B42,Data!$C:$C,Vitezistii!G$1))+SUMIFS(Data!$S:$S,Data!$A:$A,Vitezistii!$B42,Data!$C:$C,Vitezistii!G$1),0)</f>
        <v>0</v>
      </c>
      <c r="H42" s="109">
        <f>IFERROR(IF(SUMIFS(Data!$K:$K,Data!$A:$A,Vitezistii!$B42,Data!$C:$C,Vitezistii!H$1)=0," ",SUMIFS(Data!$K:$K,Data!$A:$A,Vitezistii!$B42,Data!$C:$C,Vitezistii!H$1))+SUMIFS(Data!$S:$S,Data!$A:$A,Vitezistii!$B42,Data!$C:$C,Vitezistii!H$1),0)</f>
        <v>0.25</v>
      </c>
      <c r="I42" s="109">
        <f>IFERROR(IF(SUMIFS(Data!$K:$K,Data!$A:$A,Vitezistii!$B42,Data!$C:$C,Vitezistii!I$1)=0," ",SUMIFS(Data!$K:$K,Data!$A:$A,Vitezistii!$B42,Data!$C:$C,Vitezistii!I$1))+SUMIFS(Data!$S:$S,Data!$A:$A,Vitezistii!$B42,Data!$C:$C,Vitezistii!I$1),0)</f>
        <v>0</v>
      </c>
      <c r="J42" s="109">
        <f>IFERROR(IF(SUMIFS(Data!$K:$K,Data!$A:$A,Vitezistii!$B42,Data!$C:$C,Vitezistii!J$1)=0," ",SUMIFS(Data!$K:$K,Data!$A:$A,Vitezistii!$B42,Data!$C:$C,Vitezistii!J$1))+SUMIFS(Data!$S:$S,Data!$A:$A,Vitezistii!$B42,Data!$C:$C,Vitezistii!J$1),0)</f>
        <v>2.5</v>
      </c>
      <c r="K42" s="109">
        <f>IFERROR(IF(SUMIFS(Data!$K:$K,Data!$A:$A,Vitezistii!$B42,Data!$C:$C,Vitezistii!K$1)=0," ",SUMIFS(Data!$K:$K,Data!$A:$A,Vitezistii!$B42,Data!$C:$C,Vitezistii!K$1))+SUMIFS(Data!$S:$S,Data!$A:$A,Vitezistii!$B42,Data!$C:$C,Vitezistii!K$1),0)</f>
        <v>5.15</v>
      </c>
      <c r="L42" s="109">
        <f>IFERROR(IF(SUMIFS(Data!$K:$K,Data!$A:$A,Vitezistii!$B42,Data!$C:$C,Vitezistii!L$1)=0," ",SUMIFS(Data!$K:$K,Data!$A:$A,Vitezistii!$B42,Data!$C:$C,Vitezistii!L$1))+SUMIFS(Data!$S:$S,Data!$A:$A,Vitezistii!$B42,Data!$C:$C,Vitezistii!L$1),0)</f>
        <v>0</v>
      </c>
      <c r="M42" s="109">
        <f>IFERROR(IF(SUMIFS(Data!$K:$K,Data!$A:$A,Vitezistii!$B42,Data!$C:$C,Vitezistii!M$1)=0," ",SUMIFS(Data!$K:$K,Data!$A:$A,Vitezistii!$B42,Data!$C:$C,Vitezistii!M$1))+SUMIFS(Data!$S:$S,Data!$A:$A,Vitezistii!$B42,Data!$C:$C,Vitezistii!M$1),0)</f>
        <v>2.5</v>
      </c>
      <c r="N42" s="109">
        <f>IFERROR(IF(SUMIFS(Data!$K:$K,Data!$A:$A,Vitezistii!$B42,Data!$C:$C,Vitezistii!N$1)=0," ",SUMIFS(Data!$K:$K,Data!$A:$A,Vitezistii!$B42,Data!$C:$C,Vitezistii!N$1))+SUMIFS(Data!$S:$S,Data!$A:$A,Vitezistii!$B42,Data!$C:$C,Vitezistii!N$1),0)</f>
        <v>0.5</v>
      </c>
      <c r="O42" s="109">
        <f>IFERROR(IF(SUMIFS(Data!$K:$K,Data!$A:$A,Vitezistii!$B42,Data!$C:$C,Vitezistii!O$1)=0," ",SUMIFS(Data!$K:$K,Data!$A:$A,Vitezistii!$B42,Data!$C:$C,Vitezistii!O$1))+SUMIFS(Data!$S:$S,Data!$A:$A,Vitezistii!$B42,Data!$C:$C,Vitezistii!O$1),0)</f>
        <v>4</v>
      </c>
      <c r="P42" s="109">
        <f>IFERROR(IF(SUMIFS(Data!$K:$K,Data!$A:$A,Vitezistii!$B42,Data!$C:$C,Vitezistii!P$1)=0," ",SUMIFS(Data!$K:$K,Data!$A:$A,Vitezistii!$B42,Data!$C:$C,Vitezistii!P$1))+SUMIFS(Data!$S:$S,Data!$A:$A,Vitezistii!$B42,Data!$C:$C,Vitezistii!P$1),0)</f>
        <v>0</v>
      </c>
      <c r="Q42" s="109">
        <f>IFERROR(IF(SUMIFS(Data!$K:$K,Data!$A:$A,Vitezistii!$B42,Data!$C:$C,Vitezistii!Q$1)=0," ",SUMIFS(Data!$K:$K,Data!$A:$A,Vitezistii!$B42,Data!$C:$C,Vitezistii!Q$1))+SUMIFS(Data!$S:$S,Data!$A:$A,Vitezistii!$B42,Data!$C:$C,Vitezistii!Q$1),0)</f>
        <v>0</v>
      </c>
      <c r="R42" s="109">
        <f t="shared" si="0"/>
        <v>27.4</v>
      </c>
      <c r="S42" s="109">
        <f>SUMIFS(Data!D:D,Data!A:A,Vitezistii!B44)</f>
        <v>132.29999999999998</v>
      </c>
      <c r="T42" s="11">
        <f>SUMIFS(Data!I:I,Data!A:A,Vitezistii!B44)/COUNTIF(Data!A:A,Vitezistii!B44)</f>
        <v>3.9438999044537062E-3</v>
      </c>
    </row>
    <row r="43" spans="1:20" ht="12.75" x14ac:dyDescent="0.2">
      <c r="A43" s="65">
        <v>42</v>
      </c>
      <c r="B43" s="27" t="s">
        <v>149</v>
      </c>
      <c r="C43" s="109">
        <f>IFERROR(IF(SUMIFS(Data!$K:$K,Data!$A:$A,Vitezistii!$B43,Data!$C:$C,Vitezistii!C$1)=0," ",SUMIFS(Data!$K:$K,Data!$A:$A,Vitezistii!$B43,Data!$C:$C,Vitezistii!C$1))+SUMIFS(Data!$S:$S,Data!$A:$A,Vitezistii!$B43,Data!$C:$C,Vitezistii!C$1),0)</f>
        <v>0</v>
      </c>
      <c r="D43" s="109">
        <f>IFERROR(IF(SUMIFS(Data!$K:$K,Data!$A:$A,Vitezistii!$B43,Data!$C:$C,Vitezistii!D$1)=0," ",SUMIFS(Data!$K:$K,Data!$A:$A,Vitezistii!$B43,Data!$C:$C,Vitezistii!D$1))+SUMIFS(Data!$S:$S,Data!$A:$A,Vitezistii!$B43,Data!$C:$C,Vitezistii!D$1),0)</f>
        <v>4</v>
      </c>
      <c r="E43" s="109">
        <f>IFERROR(IF(SUMIFS(Data!$K:$K,Data!$A:$A,Vitezistii!$B43,Data!$C:$C,Vitezistii!E$1)=0," ",SUMIFS(Data!$K:$K,Data!$A:$A,Vitezistii!$B43,Data!$C:$C,Vitezistii!E$1))+SUMIFS(Data!$S:$S,Data!$A:$A,Vitezistii!$B43,Data!$C:$C,Vitezistii!E$1),0)</f>
        <v>0.25</v>
      </c>
      <c r="F43" s="109">
        <f>IFERROR(IF(SUMIFS(Data!$K:$K,Data!$A:$A,Vitezistii!$B43,Data!$C:$C,Vitezistii!F$1)=0," ",SUMIFS(Data!$K:$K,Data!$A:$A,Vitezistii!$B43,Data!$C:$C,Vitezistii!F$1))+SUMIFS(Data!$S:$S,Data!$A:$A,Vitezistii!$B43,Data!$C:$C,Vitezistii!F$1),0)</f>
        <v>3.5</v>
      </c>
      <c r="G43" s="109">
        <f>IFERROR(IF(SUMIFS(Data!$K:$K,Data!$A:$A,Vitezistii!$B43,Data!$C:$C,Vitezistii!G$1)=0," ",SUMIFS(Data!$K:$K,Data!$A:$A,Vitezistii!$B43,Data!$C:$C,Vitezistii!G$1))+SUMIFS(Data!$S:$S,Data!$A:$A,Vitezistii!$B43,Data!$C:$C,Vitezistii!G$1),0)</f>
        <v>4.5</v>
      </c>
      <c r="H43" s="109">
        <f>IFERROR(IF(SUMIFS(Data!$K:$K,Data!$A:$A,Vitezistii!$B43,Data!$C:$C,Vitezistii!H$1)=0," ",SUMIFS(Data!$K:$K,Data!$A:$A,Vitezistii!$B43,Data!$C:$C,Vitezistii!H$1))+SUMIFS(Data!$S:$S,Data!$A:$A,Vitezistii!$B43,Data!$C:$C,Vitezistii!H$1),0)</f>
        <v>0.25</v>
      </c>
      <c r="I43" s="109">
        <f>IFERROR(IF(SUMIFS(Data!$K:$K,Data!$A:$A,Vitezistii!$B43,Data!$C:$C,Vitezistii!I$1)=0," ",SUMIFS(Data!$K:$K,Data!$A:$A,Vitezistii!$B43,Data!$C:$C,Vitezistii!I$1))+SUMIFS(Data!$S:$S,Data!$A:$A,Vitezistii!$B43,Data!$C:$C,Vitezistii!I$1),0)</f>
        <v>0.25</v>
      </c>
      <c r="J43" s="109">
        <f>IFERROR(IF(SUMIFS(Data!$K:$K,Data!$A:$A,Vitezistii!$B43,Data!$C:$C,Vitezistii!J$1)=0," ",SUMIFS(Data!$K:$K,Data!$A:$A,Vitezistii!$B43,Data!$C:$C,Vitezistii!J$1))+SUMIFS(Data!$S:$S,Data!$A:$A,Vitezistii!$B43,Data!$C:$C,Vitezistii!J$1),0)</f>
        <v>0.75</v>
      </c>
      <c r="K43" s="109">
        <f>IFERROR(IF(SUMIFS(Data!$K:$K,Data!$A:$A,Vitezistii!$B43,Data!$C:$C,Vitezistii!K$1)=0," ",SUMIFS(Data!$K:$K,Data!$A:$A,Vitezistii!$B43,Data!$C:$C,Vitezistii!K$1))+SUMIFS(Data!$S:$S,Data!$A:$A,Vitezistii!$B43,Data!$C:$C,Vitezistii!K$1),0)</f>
        <v>2.5</v>
      </c>
      <c r="L43" s="109">
        <f>IFERROR(IF(SUMIFS(Data!$K:$K,Data!$A:$A,Vitezistii!$B43,Data!$C:$C,Vitezistii!L$1)=0," ",SUMIFS(Data!$K:$K,Data!$A:$A,Vitezistii!$B43,Data!$C:$C,Vitezistii!L$1))+SUMIFS(Data!$S:$S,Data!$A:$A,Vitezistii!$B43,Data!$C:$C,Vitezistii!L$1),0)</f>
        <v>0</v>
      </c>
      <c r="M43" s="109">
        <f>IFERROR(IF(SUMIFS(Data!$K:$K,Data!$A:$A,Vitezistii!$B43,Data!$C:$C,Vitezistii!M$1)=0," ",SUMIFS(Data!$K:$K,Data!$A:$A,Vitezistii!$B43,Data!$C:$C,Vitezistii!M$1))+SUMIFS(Data!$S:$S,Data!$A:$A,Vitezistii!$B43,Data!$C:$C,Vitezistii!M$1),0)</f>
        <v>4</v>
      </c>
      <c r="N43" s="109">
        <f>IFERROR(IF(SUMIFS(Data!$K:$K,Data!$A:$A,Vitezistii!$B43,Data!$C:$C,Vitezistii!N$1)=0," ",SUMIFS(Data!$K:$K,Data!$A:$A,Vitezistii!$B43,Data!$C:$C,Vitezistii!N$1))+SUMIFS(Data!$S:$S,Data!$A:$A,Vitezistii!$B43,Data!$C:$C,Vitezistii!N$1),0)</f>
        <v>1.75</v>
      </c>
      <c r="O43" s="109">
        <f>IFERROR(IF(SUMIFS(Data!$K:$K,Data!$A:$A,Vitezistii!$B43,Data!$C:$C,Vitezistii!O$1)=0," ",SUMIFS(Data!$K:$K,Data!$A:$A,Vitezistii!$B43,Data!$C:$C,Vitezistii!O$1))+SUMIFS(Data!$S:$S,Data!$A:$A,Vitezistii!$B43,Data!$C:$C,Vitezistii!O$1),0)</f>
        <v>2.5</v>
      </c>
      <c r="P43" s="109">
        <f>IFERROR(IF(SUMIFS(Data!$K:$K,Data!$A:$A,Vitezistii!$B43,Data!$C:$C,Vitezistii!P$1)=0," ",SUMIFS(Data!$K:$K,Data!$A:$A,Vitezistii!$B43,Data!$C:$C,Vitezistii!P$1))+SUMIFS(Data!$S:$S,Data!$A:$A,Vitezistii!$B43,Data!$C:$C,Vitezistii!P$1),0)</f>
        <v>0</v>
      </c>
      <c r="Q43" s="109">
        <f>IFERROR(IF(SUMIFS(Data!$K:$K,Data!$A:$A,Vitezistii!$B43,Data!$C:$C,Vitezistii!Q$1)=0," ",SUMIFS(Data!$K:$K,Data!$A:$A,Vitezistii!$B43,Data!$C:$C,Vitezistii!Q$1))+SUMIFS(Data!$S:$S,Data!$A:$A,Vitezistii!$B43,Data!$C:$C,Vitezistii!Q$1),0)</f>
        <v>2.5</v>
      </c>
      <c r="R43" s="109">
        <f t="shared" si="0"/>
        <v>26.75</v>
      </c>
      <c r="S43" s="109">
        <f>SUMIFS(Data!D:D,Data!A:A,Vitezistii!B45)</f>
        <v>236.75</v>
      </c>
      <c r="T43" s="11">
        <f>SUMIFS(Data!I:I,Data!A:A,Vitezistii!B45)/COUNTIF(Data!A:A,Vitezistii!B45)</f>
        <v>4.1212267652907166E-3</v>
      </c>
    </row>
    <row r="44" spans="1:20" ht="12.75" x14ac:dyDescent="0.2">
      <c r="A44" s="65">
        <v>43</v>
      </c>
      <c r="B44" s="27" t="s">
        <v>275</v>
      </c>
      <c r="C44" s="109">
        <f>IFERROR(IF(SUMIFS(Data!$K:$K,Data!$A:$A,Vitezistii!$B44,Data!$C:$C,Vitezistii!C$1)=0," ",SUMIFS(Data!$K:$K,Data!$A:$A,Vitezistii!$B44,Data!$C:$C,Vitezistii!C$1))+SUMIFS(Data!$S:$S,Data!$A:$A,Vitezistii!$B44,Data!$C:$C,Vitezistii!C$1),0)</f>
        <v>0</v>
      </c>
      <c r="D44" s="109">
        <f>IFERROR(IF(SUMIFS(Data!$K:$K,Data!$A:$A,Vitezistii!$B44,Data!$C:$C,Vitezistii!D$1)=0," ",SUMIFS(Data!$K:$K,Data!$A:$A,Vitezistii!$B44,Data!$C:$C,Vitezistii!D$1))+SUMIFS(Data!$S:$S,Data!$A:$A,Vitezistii!$B44,Data!$C:$C,Vitezistii!D$1),0)</f>
        <v>3</v>
      </c>
      <c r="E44" s="109">
        <f>IFERROR(IF(SUMIFS(Data!$K:$K,Data!$A:$A,Vitezistii!$B44,Data!$C:$C,Vitezistii!E$1)=0," ",SUMIFS(Data!$K:$K,Data!$A:$A,Vitezistii!$B44,Data!$C:$C,Vitezistii!E$1))+SUMIFS(Data!$S:$S,Data!$A:$A,Vitezistii!$B44,Data!$C:$C,Vitezistii!E$1),0)</f>
        <v>0</v>
      </c>
      <c r="F44" s="109">
        <f>IFERROR(IF(SUMIFS(Data!$K:$K,Data!$A:$A,Vitezistii!$B44,Data!$C:$C,Vitezistii!F$1)=0," ",SUMIFS(Data!$K:$K,Data!$A:$A,Vitezistii!$B44,Data!$C:$C,Vitezistii!F$1))+SUMIFS(Data!$S:$S,Data!$A:$A,Vitezistii!$B44,Data!$C:$C,Vitezistii!F$1),0)</f>
        <v>3</v>
      </c>
      <c r="G44" s="109">
        <f>IFERROR(IF(SUMIFS(Data!$K:$K,Data!$A:$A,Vitezistii!$B44,Data!$C:$C,Vitezistii!G$1)=0," ",SUMIFS(Data!$K:$K,Data!$A:$A,Vitezistii!$B44,Data!$C:$C,Vitezistii!G$1))+SUMIFS(Data!$S:$S,Data!$A:$A,Vitezistii!$B44,Data!$C:$C,Vitezistii!G$1),0)</f>
        <v>3.5</v>
      </c>
      <c r="H44" s="109">
        <f>IFERROR(IF(SUMIFS(Data!$K:$K,Data!$A:$A,Vitezistii!$B44,Data!$C:$C,Vitezistii!H$1)=0," ",SUMIFS(Data!$K:$K,Data!$A:$A,Vitezistii!$B44,Data!$C:$C,Vitezistii!H$1))+SUMIFS(Data!$S:$S,Data!$A:$A,Vitezistii!$B44,Data!$C:$C,Vitezistii!H$1),0)</f>
        <v>3</v>
      </c>
      <c r="I44" s="109">
        <f>IFERROR(IF(SUMIFS(Data!$K:$K,Data!$A:$A,Vitezistii!$B44,Data!$C:$C,Vitezistii!I$1)=0," ",SUMIFS(Data!$K:$K,Data!$A:$A,Vitezistii!$B44,Data!$C:$C,Vitezistii!I$1))+SUMIFS(Data!$S:$S,Data!$A:$A,Vitezistii!$B44,Data!$C:$C,Vitezistii!I$1),0)</f>
        <v>3.5</v>
      </c>
      <c r="J44" s="109">
        <f>IFERROR(IF(SUMIFS(Data!$K:$K,Data!$A:$A,Vitezistii!$B44,Data!$C:$C,Vitezistii!J$1)=0," ",SUMIFS(Data!$K:$K,Data!$A:$A,Vitezistii!$B44,Data!$C:$C,Vitezistii!J$1))+SUMIFS(Data!$S:$S,Data!$A:$A,Vitezistii!$B44,Data!$C:$C,Vitezistii!J$1),0)</f>
        <v>2.5</v>
      </c>
      <c r="K44" s="109">
        <f>IFERROR(IF(SUMIFS(Data!$K:$K,Data!$A:$A,Vitezistii!$B44,Data!$C:$C,Vitezistii!K$1)=0," ",SUMIFS(Data!$K:$K,Data!$A:$A,Vitezistii!$B44,Data!$C:$C,Vitezistii!K$1))+SUMIFS(Data!$S:$S,Data!$A:$A,Vitezistii!$B44,Data!$C:$C,Vitezistii!K$1),0)</f>
        <v>0</v>
      </c>
      <c r="L44" s="109">
        <f>IFERROR(IF(SUMIFS(Data!$K:$K,Data!$A:$A,Vitezistii!$B44,Data!$C:$C,Vitezistii!L$1)=0," ",SUMIFS(Data!$K:$K,Data!$A:$A,Vitezistii!$B44,Data!$C:$C,Vitezistii!L$1))+SUMIFS(Data!$S:$S,Data!$A:$A,Vitezistii!$B44,Data!$C:$C,Vitezistii!L$1),0)</f>
        <v>0</v>
      </c>
      <c r="M44" s="109">
        <f>IFERROR(IF(SUMIFS(Data!$K:$K,Data!$A:$A,Vitezistii!$B44,Data!$C:$C,Vitezistii!M$1)=0," ",SUMIFS(Data!$K:$K,Data!$A:$A,Vitezistii!$B44,Data!$C:$C,Vitezistii!M$1))+SUMIFS(Data!$S:$S,Data!$A:$A,Vitezistii!$B44,Data!$C:$C,Vitezistii!M$1),0)</f>
        <v>0</v>
      </c>
      <c r="N44" s="109">
        <f>IFERROR(IF(SUMIFS(Data!$K:$K,Data!$A:$A,Vitezistii!$B44,Data!$C:$C,Vitezistii!N$1)=0," ",SUMIFS(Data!$K:$K,Data!$A:$A,Vitezistii!$B44,Data!$C:$C,Vitezistii!N$1))+SUMIFS(Data!$S:$S,Data!$A:$A,Vitezistii!$B44,Data!$C:$C,Vitezistii!N$1),0)</f>
        <v>1.5</v>
      </c>
      <c r="O44" s="109">
        <f>IFERROR(IF(SUMIFS(Data!$K:$K,Data!$A:$A,Vitezistii!$B44,Data!$C:$C,Vitezistii!O$1)=0," ",SUMIFS(Data!$K:$K,Data!$A:$A,Vitezistii!$B44,Data!$C:$C,Vitezistii!O$1))+SUMIFS(Data!$S:$S,Data!$A:$A,Vitezistii!$B44,Data!$C:$C,Vitezistii!O$1),0)</f>
        <v>2.5</v>
      </c>
      <c r="P44" s="109">
        <f>IFERROR(IF(SUMIFS(Data!$K:$K,Data!$A:$A,Vitezistii!$B44,Data!$C:$C,Vitezistii!P$1)=0," ",SUMIFS(Data!$K:$K,Data!$A:$A,Vitezistii!$B44,Data!$C:$C,Vitezistii!P$1))+SUMIFS(Data!$S:$S,Data!$A:$A,Vitezistii!$B44,Data!$C:$C,Vitezistii!P$1),0)</f>
        <v>1.75</v>
      </c>
      <c r="Q44" s="109">
        <f>IFERROR(IF(SUMIFS(Data!$K:$K,Data!$A:$A,Vitezistii!$B44,Data!$C:$C,Vitezistii!Q$1)=0," ",SUMIFS(Data!$K:$K,Data!$A:$A,Vitezistii!$B44,Data!$C:$C,Vitezistii!Q$1))+SUMIFS(Data!$S:$S,Data!$A:$A,Vitezistii!$B44,Data!$C:$C,Vitezistii!Q$1),0)</f>
        <v>2</v>
      </c>
      <c r="R44" s="109">
        <f t="shared" si="0"/>
        <v>26.25</v>
      </c>
      <c r="S44" s="109">
        <f>SUMIFS(Data!D:D,Data!A:A,Vitezistii!B46)</f>
        <v>281.98</v>
      </c>
      <c r="T44" s="11">
        <f>SUMIFS(Data!I:I,Data!A:A,Vitezistii!B46)/COUNTIF(Data!A:A,Vitezistii!B46)</f>
        <v>4.5808948137109669E-3</v>
      </c>
    </row>
    <row r="45" spans="1:20" ht="12.75" x14ac:dyDescent="0.2">
      <c r="A45" s="65">
        <v>44</v>
      </c>
      <c r="B45" s="27" t="s">
        <v>369</v>
      </c>
      <c r="C45" s="109">
        <f>IFERROR(IF(SUMIFS(Data!$K:$K,Data!$A:$A,Vitezistii!$B45,Data!$C:$C,Vitezistii!C$1)=0," ",SUMIFS(Data!$K:$K,Data!$A:$A,Vitezistii!$B45,Data!$C:$C,Vitezistii!C$1))+SUMIFS(Data!$S:$S,Data!$A:$A,Vitezistii!$B45,Data!$C:$C,Vitezistii!C$1),0)</f>
        <v>1</v>
      </c>
      <c r="D45" s="109">
        <f>IFERROR(IF(SUMIFS(Data!$K:$K,Data!$A:$A,Vitezistii!$B45,Data!$C:$C,Vitezistii!D$1)=0," ",SUMIFS(Data!$K:$K,Data!$A:$A,Vitezistii!$B45,Data!$C:$C,Vitezistii!D$1))+SUMIFS(Data!$S:$S,Data!$A:$A,Vitezistii!$B45,Data!$C:$C,Vitezistii!D$1),0)</f>
        <v>1</v>
      </c>
      <c r="E45" s="109">
        <f>IFERROR(IF(SUMIFS(Data!$K:$K,Data!$A:$A,Vitezistii!$B45,Data!$C:$C,Vitezistii!E$1)=0," ",SUMIFS(Data!$K:$K,Data!$A:$A,Vitezistii!$B45,Data!$C:$C,Vitezistii!E$1))+SUMIFS(Data!$S:$S,Data!$A:$A,Vitezistii!$B45,Data!$C:$C,Vitezistii!E$1),0)</f>
        <v>1.5</v>
      </c>
      <c r="F45" s="109">
        <f>IFERROR(IF(SUMIFS(Data!$K:$K,Data!$A:$A,Vitezistii!$B45,Data!$C:$C,Vitezistii!F$1)=0," ",SUMIFS(Data!$K:$K,Data!$A:$A,Vitezistii!$B45,Data!$C:$C,Vitezistii!F$1))+SUMIFS(Data!$S:$S,Data!$A:$A,Vitezistii!$B45,Data!$C:$C,Vitezistii!F$1),0)</f>
        <v>3</v>
      </c>
      <c r="G45" s="109">
        <f>IFERROR(IF(SUMIFS(Data!$K:$K,Data!$A:$A,Vitezistii!$B45,Data!$C:$C,Vitezistii!G$1)=0," ",SUMIFS(Data!$K:$K,Data!$A:$A,Vitezistii!$B45,Data!$C:$C,Vitezistii!G$1))+SUMIFS(Data!$S:$S,Data!$A:$A,Vitezistii!$B45,Data!$C:$C,Vitezistii!G$1),0)</f>
        <v>1.75</v>
      </c>
      <c r="H45" s="109">
        <f>IFERROR(IF(SUMIFS(Data!$K:$K,Data!$A:$A,Vitezistii!$B45,Data!$C:$C,Vitezistii!H$1)=0," ",SUMIFS(Data!$K:$K,Data!$A:$A,Vitezistii!$B45,Data!$C:$C,Vitezistii!H$1))+SUMIFS(Data!$S:$S,Data!$A:$A,Vitezistii!$B45,Data!$C:$C,Vitezistii!H$1),0)</f>
        <v>1.75</v>
      </c>
      <c r="I45" s="109">
        <f>IFERROR(IF(SUMIFS(Data!$K:$K,Data!$A:$A,Vitezistii!$B45,Data!$C:$C,Vitezistii!I$1)=0," ",SUMIFS(Data!$K:$K,Data!$A:$A,Vitezistii!$B45,Data!$C:$C,Vitezistii!I$1))+SUMIFS(Data!$S:$S,Data!$A:$A,Vitezistii!$B45,Data!$C:$C,Vitezistii!I$1),0)</f>
        <v>1.75</v>
      </c>
      <c r="J45" s="109">
        <f>IFERROR(IF(SUMIFS(Data!$K:$K,Data!$A:$A,Vitezistii!$B45,Data!$C:$C,Vitezistii!J$1)=0," ",SUMIFS(Data!$K:$K,Data!$A:$A,Vitezistii!$B45,Data!$C:$C,Vitezistii!J$1))+SUMIFS(Data!$S:$S,Data!$A:$A,Vitezistii!$B45,Data!$C:$C,Vitezistii!J$1),0)</f>
        <v>2</v>
      </c>
      <c r="K45" s="109">
        <f>IFERROR(IF(SUMIFS(Data!$K:$K,Data!$A:$A,Vitezistii!$B45,Data!$C:$C,Vitezistii!K$1)=0," ",SUMIFS(Data!$K:$K,Data!$A:$A,Vitezistii!$B45,Data!$C:$C,Vitezistii!K$1))+SUMIFS(Data!$S:$S,Data!$A:$A,Vitezistii!$B45,Data!$C:$C,Vitezistii!K$1),0)</f>
        <v>1.5</v>
      </c>
      <c r="L45" s="109">
        <f>IFERROR(IF(SUMIFS(Data!$K:$K,Data!$A:$A,Vitezistii!$B45,Data!$C:$C,Vitezistii!L$1)=0," ",SUMIFS(Data!$K:$K,Data!$A:$A,Vitezistii!$B45,Data!$C:$C,Vitezistii!L$1))+SUMIFS(Data!$S:$S,Data!$A:$A,Vitezistii!$B45,Data!$C:$C,Vitezistii!L$1),0)</f>
        <v>3</v>
      </c>
      <c r="M45" s="109">
        <f>IFERROR(IF(SUMIFS(Data!$K:$K,Data!$A:$A,Vitezistii!$B45,Data!$C:$C,Vitezistii!M$1)=0," ",SUMIFS(Data!$K:$K,Data!$A:$A,Vitezistii!$B45,Data!$C:$C,Vitezistii!M$1))+SUMIFS(Data!$S:$S,Data!$A:$A,Vitezistii!$B45,Data!$C:$C,Vitezistii!M$1),0)</f>
        <v>1.5</v>
      </c>
      <c r="N45" s="109">
        <f>IFERROR(IF(SUMIFS(Data!$K:$K,Data!$A:$A,Vitezistii!$B45,Data!$C:$C,Vitezistii!N$1)=0," ",SUMIFS(Data!$K:$K,Data!$A:$A,Vitezistii!$B45,Data!$C:$C,Vitezistii!N$1))+SUMIFS(Data!$S:$S,Data!$A:$A,Vitezistii!$B45,Data!$C:$C,Vitezistii!N$1),0)</f>
        <v>2.5</v>
      </c>
      <c r="O45" s="109">
        <f>IFERROR(IF(SUMIFS(Data!$K:$K,Data!$A:$A,Vitezistii!$B45,Data!$C:$C,Vitezistii!O$1)=0," ",SUMIFS(Data!$K:$K,Data!$A:$A,Vitezistii!$B45,Data!$C:$C,Vitezistii!O$1))+SUMIFS(Data!$S:$S,Data!$A:$A,Vitezistii!$B45,Data!$C:$C,Vitezistii!O$1),0)</f>
        <v>2</v>
      </c>
      <c r="P45" s="109">
        <f>IFERROR(IF(SUMIFS(Data!$K:$K,Data!$A:$A,Vitezistii!$B45,Data!$C:$C,Vitezistii!P$1)=0," ",SUMIFS(Data!$K:$K,Data!$A:$A,Vitezistii!$B45,Data!$C:$C,Vitezistii!P$1))+SUMIFS(Data!$S:$S,Data!$A:$A,Vitezistii!$B45,Data!$C:$C,Vitezistii!P$1),0)</f>
        <v>0</v>
      </c>
      <c r="Q45" s="109">
        <f>IFERROR(IF(SUMIFS(Data!$K:$K,Data!$A:$A,Vitezistii!$B45,Data!$C:$C,Vitezistii!Q$1)=0," ",SUMIFS(Data!$K:$K,Data!$A:$A,Vitezistii!$B45,Data!$C:$C,Vitezistii!Q$1))+SUMIFS(Data!$S:$S,Data!$A:$A,Vitezistii!$B45,Data!$C:$C,Vitezistii!Q$1),0)</f>
        <v>1.75</v>
      </c>
      <c r="R45" s="109">
        <f t="shared" si="0"/>
        <v>26</v>
      </c>
      <c r="S45" s="109">
        <f>SUMIFS(Data!D:D,Data!A:A,Vitezistii!B47)</f>
        <v>197.23000000000002</v>
      </c>
      <c r="T45" s="11">
        <f>SUMIFS(Data!I:I,Data!A:A,Vitezistii!B47)/COUNTIF(Data!A:A,Vitezistii!B47)</f>
        <v>3.7112906428294896E-3</v>
      </c>
    </row>
    <row r="46" spans="1:20" ht="12.75" x14ac:dyDescent="0.2">
      <c r="A46" s="65">
        <v>45</v>
      </c>
      <c r="B46" s="27" t="s">
        <v>342</v>
      </c>
      <c r="C46" s="109">
        <f>IFERROR(IF(SUMIFS(Data!$K:$K,Data!$A:$A,Vitezistii!$B46,Data!$C:$C,Vitezistii!C$1)=0," ",SUMIFS(Data!$K:$K,Data!$A:$A,Vitezistii!$B46,Data!$C:$C,Vitezistii!C$1))+SUMIFS(Data!$S:$S,Data!$A:$A,Vitezistii!$B46,Data!$C:$C,Vitezistii!C$1),0)</f>
        <v>1.75</v>
      </c>
      <c r="D46" s="109">
        <f>IFERROR(IF(SUMIFS(Data!$K:$K,Data!$A:$A,Vitezistii!$B46,Data!$C:$C,Vitezistii!D$1)=0," ",SUMIFS(Data!$K:$K,Data!$A:$A,Vitezistii!$B46,Data!$C:$C,Vitezistii!D$1))+SUMIFS(Data!$S:$S,Data!$A:$A,Vitezistii!$B46,Data!$C:$C,Vitezistii!D$1),0)</f>
        <v>3</v>
      </c>
      <c r="E46" s="109">
        <f>IFERROR(IF(SUMIFS(Data!$K:$K,Data!$A:$A,Vitezistii!$B46,Data!$C:$C,Vitezistii!E$1)=0," ",SUMIFS(Data!$K:$K,Data!$A:$A,Vitezistii!$B46,Data!$C:$C,Vitezistii!E$1))+SUMIFS(Data!$S:$S,Data!$A:$A,Vitezistii!$B46,Data!$C:$C,Vitezistii!E$1),0)</f>
        <v>1</v>
      </c>
      <c r="F46" s="109">
        <f>IFERROR(IF(SUMIFS(Data!$K:$K,Data!$A:$A,Vitezistii!$B46,Data!$C:$C,Vitezistii!F$1)=0," ",SUMIFS(Data!$K:$K,Data!$A:$A,Vitezistii!$B46,Data!$C:$C,Vitezistii!F$1))+SUMIFS(Data!$S:$S,Data!$A:$A,Vitezistii!$B46,Data!$C:$C,Vitezistii!F$1),0)</f>
        <v>1.25</v>
      </c>
      <c r="G46" s="109">
        <f>IFERROR(IF(SUMIFS(Data!$K:$K,Data!$A:$A,Vitezistii!$B46,Data!$C:$C,Vitezistii!G$1)=0," ",SUMIFS(Data!$K:$K,Data!$A:$A,Vitezistii!$B46,Data!$C:$C,Vitezistii!G$1))+SUMIFS(Data!$S:$S,Data!$A:$A,Vitezistii!$B46,Data!$C:$C,Vitezistii!G$1),0)</f>
        <v>1.5</v>
      </c>
      <c r="H46" s="109">
        <f>IFERROR(IF(SUMIFS(Data!$K:$K,Data!$A:$A,Vitezistii!$B46,Data!$C:$C,Vitezistii!H$1)=0," ",SUMIFS(Data!$K:$K,Data!$A:$A,Vitezistii!$B46,Data!$C:$C,Vitezistii!H$1))+SUMIFS(Data!$S:$S,Data!$A:$A,Vitezistii!$B46,Data!$C:$C,Vitezistii!H$1),0)</f>
        <v>0</v>
      </c>
      <c r="I46" s="109">
        <f>IFERROR(IF(SUMIFS(Data!$K:$K,Data!$A:$A,Vitezistii!$B46,Data!$C:$C,Vitezistii!I$1)=0," ",SUMIFS(Data!$K:$K,Data!$A:$A,Vitezistii!$B46,Data!$C:$C,Vitezistii!I$1))+SUMIFS(Data!$S:$S,Data!$A:$A,Vitezistii!$B46,Data!$C:$C,Vitezistii!I$1),0)</f>
        <v>0</v>
      </c>
      <c r="J46" s="109">
        <f>IFERROR(IF(SUMIFS(Data!$K:$K,Data!$A:$A,Vitezistii!$B46,Data!$C:$C,Vitezistii!J$1)=0," ",SUMIFS(Data!$K:$K,Data!$A:$A,Vitezistii!$B46,Data!$C:$C,Vitezistii!J$1))+SUMIFS(Data!$S:$S,Data!$A:$A,Vitezistii!$B46,Data!$C:$C,Vitezistii!J$1),0)</f>
        <v>0.25</v>
      </c>
      <c r="K46" s="109">
        <f>IFERROR(IF(SUMIFS(Data!$K:$K,Data!$A:$A,Vitezistii!$B46,Data!$C:$C,Vitezistii!K$1)=0," ",SUMIFS(Data!$K:$K,Data!$A:$A,Vitezistii!$B46,Data!$C:$C,Vitezistii!K$1))+SUMIFS(Data!$S:$S,Data!$A:$A,Vitezistii!$B46,Data!$C:$C,Vitezistii!K$1),0)</f>
        <v>2</v>
      </c>
      <c r="L46" s="109">
        <f>IFERROR(IF(SUMIFS(Data!$K:$K,Data!$A:$A,Vitezistii!$B46,Data!$C:$C,Vitezistii!L$1)=0," ",SUMIFS(Data!$K:$K,Data!$A:$A,Vitezistii!$B46,Data!$C:$C,Vitezistii!L$1))+SUMIFS(Data!$S:$S,Data!$A:$A,Vitezistii!$B46,Data!$C:$C,Vitezistii!L$1),0)</f>
        <v>2</v>
      </c>
      <c r="M46" s="109">
        <f>IFERROR(IF(SUMIFS(Data!$K:$K,Data!$A:$A,Vitezistii!$B46,Data!$C:$C,Vitezistii!M$1)=0," ",SUMIFS(Data!$K:$K,Data!$A:$A,Vitezistii!$B46,Data!$C:$C,Vitezistii!M$1))+SUMIFS(Data!$S:$S,Data!$A:$A,Vitezistii!$B46,Data!$C:$C,Vitezistii!M$1),0)</f>
        <v>3</v>
      </c>
      <c r="N46" s="109">
        <f>IFERROR(IF(SUMIFS(Data!$K:$K,Data!$A:$A,Vitezistii!$B46,Data!$C:$C,Vitezistii!N$1)=0," ",SUMIFS(Data!$K:$K,Data!$A:$A,Vitezistii!$B46,Data!$C:$C,Vitezistii!N$1))+SUMIFS(Data!$S:$S,Data!$A:$A,Vitezistii!$B46,Data!$C:$C,Vitezistii!N$1),0)</f>
        <v>1.75</v>
      </c>
      <c r="O46" s="109">
        <f>IFERROR(IF(SUMIFS(Data!$K:$K,Data!$A:$A,Vitezistii!$B46,Data!$C:$C,Vitezistii!O$1)=0," ",SUMIFS(Data!$K:$K,Data!$A:$A,Vitezistii!$B46,Data!$C:$C,Vitezistii!O$1))+SUMIFS(Data!$S:$S,Data!$A:$A,Vitezistii!$B46,Data!$C:$C,Vitezistii!O$1),0)</f>
        <v>2.5</v>
      </c>
      <c r="P46" s="109">
        <f>IFERROR(IF(SUMIFS(Data!$K:$K,Data!$A:$A,Vitezistii!$B46,Data!$C:$C,Vitezistii!P$1)=0," ",SUMIFS(Data!$K:$K,Data!$A:$A,Vitezistii!$B46,Data!$C:$C,Vitezistii!P$1))+SUMIFS(Data!$S:$S,Data!$A:$A,Vitezistii!$B46,Data!$C:$C,Vitezistii!P$1),0)</f>
        <v>2.5</v>
      </c>
      <c r="Q46" s="109">
        <f>IFERROR(IF(SUMIFS(Data!$K:$K,Data!$A:$A,Vitezistii!$B46,Data!$C:$C,Vitezistii!Q$1)=0," ",SUMIFS(Data!$K:$K,Data!$A:$A,Vitezistii!$B46,Data!$C:$C,Vitezistii!Q$1))+SUMIFS(Data!$S:$S,Data!$A:$A,Vitezistii!$B46,Data!$C:$C,Vitezistii!Q$1),0)</f>
        <v>3</v>
      </c>
      <c r="R46" s="109">
        <f t="shared" si="0"/>
        <v>25.5</v>
      </c>
      <c r="S46" s="109">
        <f>SUMIFS(Data!D:D,Data!A:A,Vitezistii!B48)</f>
        <v>159.66999999999999</v>
      </c>
      <c r="T46" s="11">
        <f>SUMIFS(Data!I:I,Data!A:A,Vitezistii!B48)/COUNTIF(Data!A:A,Vitezistii!B48)</f>
        <v>4.565693197284019E-3</v>
      </c>
    </row>
    <row r="47" spans="1:20" ht="12.75" x14ac:dyDescent="0.2">
      <c r="A47" s="65">
        <v>46</v>
      </c>
      <c r="B47" s="27" t="s">
        <v>430</v>
      </c>
      <c r="C47" s="109">
        <f>IFERROR(IF(SUMIFS(Data!$K:$K,Data!$A:$A,Vitezistii!$B47,Data!$C:$C,Vitezistii!C$1)=0," ",SUMIFS(Data!$K:$K,Data!$A:$A,Vitezistii!$B47,Data!$C:$C,Vitezistii!C$1))+SUMIFS(Data!$S:$S,Data!$A:$A,Vitezistii!$B47,Data!$C:$C,Vitezistii!C$1),0)</f>
        <v>1.75</v>
      </c>
      <c r="D47" s="109">
        <f>IFERROR(IF(SUMIFS(Data!$K:$K,Data!$A:$A,Vitezistii!$B47,Data!$C:$C,Vitezistii!D$1)=0," ",SUMIFS(Data!$K:$K,Data!$A:$A,Vitezistii!$B47,Data!$C:$C,Vitezistii!D$1))+SUMIFS(Data!$S:$S,Data!$A:$A,Vitezistii!$B47,Data!$C:$C,Vitezistii!D$1),0)</f>
        <v>0</v>
      </c>
      <c r="E47" s="109">
        <f>IFERROR(IF(SUMIFS(Data!$K:$K,Data!$A:$A,Vitezistii!$B47,Data!$C:$C,Vitezistii!E$1)=0," ",SUMIFS(Data!$K:$K,Data!$A:$A,Vitezistii!$B47,Data!$C:$C,Vitezistii!E$1))+SUMIFS(Data!$S:$S,Data!$A:$A,Vitezistii!$B47,Data!$C:$C,Vitezistii!E$1),0)</f>
        <v>1.5</v>
      </c>
      <c r="F47" s="109">
        <f>IFERROR(IF(SUMIFS(Data!$K:$K,Data!$A:$A,Vitezistii!$B47,Data!$C:$C,Vitezistii!F$1)=0," ",SUMIFS(Data!$K:$K,Data!$A:$A,Vitezistii!$B47,Data!$C:$C,Vitezistii!F$1))+SUMIFS(Data!$S:$S,Data!$A:$A,Vitezistii!$B47,Data!$C:$C,Vitezistii!F$1),0)</f>
        <v>2.5</v>
      </c>
      <c r="G47" s="109">
        <f>IFERROR(IF(SUMIFS(Data!$K:$K,Data!$A:$A,Vitezistii!$B47,Data!$C:$C,Vitezistii!G$1)=0," ",SUMIFS(Data!$K:$K,Data!$A:$A,Vitezistii!$B47,Data!$C:$C,Vitezistii!G$1))+SUMIFS(Data!$S:$S,Data!$A:$A,Vitezistii!$B47,Data!$C:$C,Vitezistii!G$1),0)</f>
        <v>2</v>
      </c>
      <c r="H47" s="109">
        <f>IFERROR(IF(SUMIFS(Data!$K:$K,Data!$A:$A,Vitezistii!$B47,Data!$C:$C,Vitezistii!H$1)=0," ",SUMIFS(Data!$K:$K,Data!$A:$A,Vitezistii!$B47,Data!$C:$C,Vitezistii!H$1))+SUMIFS(Data!$S:$S,Data!$A:$A,Vitezistii!$B47,Data!$C:$C,Vitezistii!H$1),0)</f>
        <v>1.25</v>
      </c>
      <c r="I47" s="109">
        <f>IFERROR(IF(SUMIFS(Data!$K:$K,Data!$A:$A,Vitezistii!$B47,Data!$C:$C,Vitezistii!I$1)=0," ",SUMIFS(Data!$K:$K,Data!$A:$A,Vitezistii!$B47,Data!$C:$C,Vitezistii!I$1))+SUMIFS(Data!$S:$S,Data!$A:$A,Vitezistii!$B47,Data!$C:$C,Vitezistii!I$1),0)</f>
        <v>2</v>
      </c>
      <c r="J47" s="109">
        <f>IFERROR(IF(SUMIFS(Data!$K:$K,Data!$A:$A,Vitezistii!$B47,Data!$C:$C,Vitezistii!J$1)=0," ",SUMIFS(Data!$K:$K,Data!$A:$A,Vitezistii!$B47,Data!$C:$C,Vitezistii!J$1))+SUMIFS(Data!$S:$S,Data!$A:$A,Vitezistii!$B47,Data!$C:$C,Vitezistii!J$1),0)</f>
        <v>2.5</v>
      </c>
      <c r="K47" s="109">
        <f>IFERROR(IF(SUMIFS(Data!$K:$K,Data!$A:$A,Vitezistii!$B47,Data!$C:$C,Vitezistii!K$1)=0," ",SUMIFS(Data!$K:$K,Data!$A:$A,Vitezistii!$B47,Data!$C:$C,Vitezistii!K$1))+SUMIFS(Data!$S:$S,Data!$A:$A,Vitezistii!$B47,Data!$C:$C,Vitezistii!K$1),0)</f>
        <v>2.5</v>
      </c>
      <c r="L47" s="109">
        <f>IFERROR(IF(SUMIFS(Data!$K:$K,Data!$A:$A,Vitezistii!$B47,Data!$C:$C,Vitezistii!L$1)=0," ",SUMIFS(Data!$K:$K,Data!$A:$A,Vitezistii!$B47,Data!$C:$C,Vitezistii!L$1))+SUMIFS(Data!$S:$S,Data!$A:$A,Vitezistii!$B47,Data!$C:$C,Vitezistii!L$1),0)</f>
        <v>0.5</v>
      </c>
      <c r="M47" s="109">
        <f>IFERROR(IF(SUMIFS(Data!$K:$K,Data!$A:$A,Vitezistii!$B47,Data!$C:$C,Vitezistii!M$1)=0," ",SUMIFS(Data!$K:$K,Data!$A:$A,Vitezistii!$B47,Data!$C:$C,Vitezistii!M$1))+SUMIFS(Data!$S:$S,Data!$A:$A,Vitezistii!$B47,Data!$C:$C,Vitezistii!M$1),0)</f>
        <v>0.25</v>
      </c>
      <c r="N47" s="109">
        <f>IFERROR(IF(SUMIFS(Data!$K:$K,Data!$A:$A,Vitezistii!$B47,Data!$C:$C,Vitezistii!N$1)=0," ",SUMIFS(Data!$K:$K,Data!$A:$A,Vitezistii!$B47,Data!$C:$C,Vitezistii!N$1))+SUMIFS(Data!$S:$S,Data!$A:$A,Vitezistii!$B47,Data!$C:$C,Vitezistii!N$1),0)</f>
        <v>2</v>
      </c>
      <c r="O47" s="109">
        <f>IFERROR(IF(SUMIFS(Data!$K:$K,Data!$A:$A,Vitezistii!$B47,Data!$C:$C,Vitezistii!O$1)=0," ",SUMIFS(Data!$K:$K,Data!$A:$A,Vitezistii!$B47,Data!$C:$C,Vitezistii!O$1))+SUMIFS(Data!$S:$S,Data!$A:$A,Vitezistii!$B47,Data!$C:$C,Vitezistii!O$1),0)</f>
        <v>1</v>
      </c>
      <c r="P47" s="109">
        <f>IFERROR(IF(SUMIFS(Data!$K:$K,Data!$A:$A,Vitezistii!$B47,Data!$C:$C,Vitezistii!P$1)=0," ",SUMIFS(Data!$K:$K,Data!$A:$A,Vitezistii!$B47,Data!$C:$C,Vitezistii!P$1))+SUMIFS(Data!$S:$S,Data!$A:$A,Vitezistii!$B47,Data!$C:$C,Vitezistii!P$1),0)</f>
        <v>3.5</v>
      </c>
      <c r="Q47" s="109">
        <f>IFERROR(IF(SUMIFS(Data!$K:$K,Data!$A:$A,Vitezistii!$B47,Data!$C:$C,Vitezistii!Q$1)=0," ",SUMIFS(Data!$K:$K,Data!$A:$A,Vitezistii!$B47,Data!$C:$C,Vitezistii!Q$1))+SUMIFS(Data!$S:$S,Data!$A:$A,Vitezistii!$B47,Data!$C:$C,Vitezistii!Q$1),0)</f>
        <v>1.5</v>
      </c>
      <c r="R47" s="109">
        <f t="shared" si="0"/>
        <v>24.75</v>
      </c>
      <c r="S47" s="109">
        <f>SUMIFS(Data!D:D,Data!A:A,Vitezistii!B49)</f>
        <v>194.12</v>
      </c>
      <c r="T47" s="11">
        <f>SUMIFS(Data!I:I,Data!A:A,Vitezistii!B49)/COUNTIF(Data!A:A,Vitezistii!B49)</f>
        <v>4.1922779565127903E-3</v>
      </c>
    </row>
    <row r="48" spans="1:20" ht="12.75" x14ac:dyDescent="0.2">
      <c r="A48" s="65">
        <v>47</v>
      </c>
      <c r="B48" s="27" t="s">
        <v>519</v>
      </c>
      <c r="C48" s="109">
        <f>IFERROR(IF(SUMIFS(Data!$K:$K,Data!$A:$A,Vitezistii!$B48,Data!$C:$C,Vitezistii!C$1)=0," ",SUMIFS(Data!$K:$K,Data!$A:$A,Vitezistii!$B48,Data!$C:$C,Vitezistii!C$1))+SUMIFS(Data!$S:$S,Data!$A:$A,Vitezistii!$B48,Data!$C:$C,Vitezistii!C$1),0)</f>
        <v>1.5</v>
      </c>
      <c r="D48" s="109">
        <f>IFERROR(IF(SUMIFS(Data!$K:$K,Data!$A:$A,Vitezistii!$B48,Data!$C:$C,Vitezistii!D$1)=0," ",SUMIFS(Data!$K:$K,Data!$A:$A,Vitezistii!$B48,Data!$C:$C,Vitezistii!D$1))+SUMIFS(Data!$S:$S,Data!$A:$A,Vitezistii!$B48,Data!$C:$C,Vitezistii!D$1),0)</f>
        <v>2.5</v>
      </c>
      <c r="E48" s="109">
        <f>IFERROR(IF(SUMIFS(Data!$K:$K,Data!$A:$A,Vitezistii!$B48,Data!$C:$C,Vitezistii!E$1)=0," ",SUMIFS(Data!$K:$K,Data!$A:$A,Vitezistii!$B48,Data!$C:$C,Vitezistii!E$1))+SUMIFS(Data!$S:$S,Data!$A:$A,Vitezistii!$B48,Data!$C:$C,Vitezistii!E$1),0)</f>
        <v>1</v>
      </c>
      <c r="F48" s="109">
        <f>IFERROR(IF(SUMIFS(Data!$K:$K,Data!$A:$A,Vitezistii!$B48,Data!$C:$C,Vitezistii!F$1)=0," ",SUMIFS(Data!$K:$K,Data!$A:$A,Vitezistii!$B48,Data!$C:$C,Vitezistii!F$1))+SUMIFS(Data!$S:$S,Data!$A:$A,Vitezistii!$B48,Data!$C:$C,Vitezistii!F$1),0)</f>
        <v>0.75</v>
      </c>
      <c r="G48" s="109">
        <f>IFERROR(IF(SUMIFS(Data!$K:$K,Data!$A:$A,Vitezistii!$B48,Data!$C:$C,Vitezistii!G$1)=0," ",SUMIFS(Data!$K:$K,Data!$A:$A,Vitezistii!$B48,Data!$C:$C,Vitezistii!G$1))+SUMIFS(Data!$S:$S,Data!$A:$A,Vitezistii!$B48,Data!$C:$C,Vitezistii!G$1),0)</f>
        <v>3</v>
      </c>
      <c r="H48" s="109">
        <f>IFERROR(IF(SUMIFS(Data!$K:$K,Data!$A:$A,Vitezistii!$B48,Data!$C:$C,Vitezistii!H$1)=0," ",SUMIFS(Data!$K:$K,Data!$A:$A,Vitezistii!$B48,Data!$C:$C,Vitezistii!H$1))+SUMIFS(Data!$S:$S,Data!$A:$A,Vitezistii!$B48,Data!$C:$C,Vitezistii!H$1),0)</f>
        <v>0</v>
      </c>
      <c r="I48" s="109">
        <f>IFERROR(IF(SUMIFS(Data!$K:$K,Data!$A:$A,Vitezistii!$B48,Data!$C:$C,Vitezistii!I$1)=0," ",SUMIFS(Data!$K:$K,Data!$A:$A,Vitezistii!$B48,Data!$C:$C,Vitezistii!I$1))+SUMIFS(Data!$S:$S,Data!$A:$A,Vitezistii!$B48,Data!$C:$C,Vitezistii!I$1),0)</f>
        <v>1.75</v>
      </c>
      <c r="J48" s="109">
        <f>IFERROR(IF(SUMIFS(Data!$K:$K,Data!$A:$A,Vitezistii!$B48,Data!$C:$C,Vitezistii!J$1)=0," ",SUMIFS(Data!$K:$K,Data!$A:$A,Vitezistii!$B48,Data!$C:$C,Vitezistii!J$1))+SUMIFS(Data!$S:$S,Data!$A:$A,Vitezistii!$B48,Data!$C:$C,Vitezistii!J$1),0)</f>
        <v>0.5</v>
      </c>
      <c r="K48" s="109">
        <f>IFERROR(IF(SUMIFS(Data!$K:$K,Data!$A:$A,Vitezistii!$B48,Data!$C:$C,Vitezistii!K$1)=0," ",SUMIFS(Data!$K:$K,Data!$A:$A,Vitezistii!$B48,Data!$C:$C,Vitezistii!K$1))+SUMIFS(Data!$S:$S,Data!$A:$A,Vitezistii!$B48,Data!$C:$C,Vitezistii!K$1),0)</f>
        <v>2</v>
      </c>
      <c r="L48" s="109">
        <f>IFERROR(IF(SUMIFS(Data!$K:$K,Data!$A:$A,Vitezistii!$B48,Data!$C:$C,Vitezistii!L$1)=0," ",SUMIFS(Data!$K:$K,Data!$A:$A,Vitezistii!$B48,Data!$C:$C,Vitezistii!L$1))+SUMIFS(Data!$S:$S,Data!$A:$A,Vitezistii!$B48,Data!$C:$C,Vitezistii!L$1),0)</f>
        <v>1.25</v>
      </c>
      <c r="M48" s="109">
        <f>IFERROR(IF(SUMIFS(Data!$K:$K,Data!$A:$A,Vitezistii!$B48,Data!$C:$C,Vitezistii!M$1)=0," ",SUMIFS(Data!$K:$K,Data!$A:$A,Vitezistii!$B48,Data!$C:$C,Vitezistii!M$1))+SUMIFS(Data!$S:$S,Data!$A:$A,Vitezistii!$B48,Data!$C:$C,Vitezistii!M$1),0)</f>
        <v>3</v>
      </c>
      <c r="N48" s="109">
        <f>IFERROR(IF(SUMIFS(Data!$K:$K,Data!$A:$A,Vitezistii!$B48,Data!$C:$C,Vitezistii!N$1)=0," ",SUMIFS(Data!$K:$K,Data!$A:$A,Vitezistii!$B48,Data!$C:$C,Vitezistii!N$1))+SUMIFS(Data!$S:$S,Data!$A:$A,Vitezistii!$B48,Data!$C:$C,Vitezistii!N$1),0)</f>
        <v>1.5</v>
      </c>
      <c r="O48" s="109">
        <f>IFERROR(IF(SUMIFS(Data!$K:$K,Data!$A:$A,Vitezistii!$B48,Data!$C:$C,Vitezistii!O$1)=0," ",SUMIFS(Data!$K:$K,Data!$A:$A,Vitezistii!$B48,Data!$C:$C,Vitezistii!O$1))+SUMIFS(Data!$S:$S,Data!$A:$A,Vitezistii!$B48,Data!$C:$C,Vitezistii!O$1),0)</f>
        <v>1.5</v>
      </c>
      <c r="P48" s="109">
        <f>IFERROR(IF(SUMIFS(Data!$K:$K,Data!$A:$A,Vitezistii!$B48,Data!$C:$C,Vitezistii!P$1)=0," ",SUMIFS(Data!$K:$K,Data!$A:$A,Vitezistii!$B48,Data!$C:$C,Vitezistii!P$1))+SUMIFS(Data!$S:$S,Data!$A:$A,Vitezistii!$B48,Data!$C:$C,Vitezistii!P$1),0)</f>
        <v>2.5</v>
      </c>
      <c r="Q48" s="109">
        <f>IFERROR(IF(SUMIFS(Data!$K:$K,Data!$A:$A,Vitezistii!$B48,Data!$C:$C,Vitezistii!Q$1)=0," ",SUMIFS(Data!$K:$K,Data!$A:$A,Vitezistii!$B48,Data!$C:$C,Vitezistii!Q$1))+SUMIFS(Data!$S:$S,Data!$A:$A,Vitezistii!$B48,Data!$C:$C,Vitezistii!Q$1),0)</f>
        <v>1.75</v>
      </c>
      <c r="R48" s="109">
        <f t="shared" si="0"/>
        <v>24.5</v>
      </c>
      <c r="S48" s="109">
        <f>SUMIFS(Data!D:D,Data!A:A,Vitezistii!B50)</f>
        <v>121.29</v>
      </c>
      <c r="T48" s="11">
        <f>SUMIFS(Data!I:I,Data!A:A,Vitezistii!B50)/COUNTIF(Data!A:A,Vitezistii!B50)</f>
        <v>3.3067272693529412E-3</v>
      </c>
    </row>
    <row r="49" spans="1:20" ht="12.75" x14ac:dyDescent="0.2">
      <c r="A49" s="65">
        <v>48</v>
      </c>
      <c r="B49" s="27" t="s">
        <v>350</v>
      </c>
      <c r="C49" s="109">
        <f>IFERROR(IF(SUMIFS(Data!$K:$K,Data!$A:$A,Vitezistii!$B49,Data!$C:$C,Vitezistii!C$1)=0," ",SUMIFS(Data!$K:$K,Data!$A:$A,Vitezistii!$B49,Data!$C:$C,Vitezistii!C$1))+SUMIFS(Data!$S:$S,Data!$A:$A,Vitezistii!$B49,Data!$C:$C,Vitezistii!C$1),0)</f>
        <v>1.5</v>
      </c>
      <c r="D49" s="109">
        <f>IFERROR(IF(SUMIFS(Data!$K:$K,Data!$A:$A,Vitezistii!$B49,Data!$C:$C,Vitezistii!D$1)=0," ",SUMIFS(Data!$K:$K,Data!$A:$A,Vitezistii!$B49,Data!$C:$C,Vitezistii!D$1))+SUMIFS(Data!$S:$S,Data!$A:$A,Vitezistii!$B49,Data!$C:$C,Vitezistii!D$1),0)</f>
        <v>3</v>
      </c>
      <c r="E49" s="109">
        <f>IFERROR(IF(SUMIFS(Data!$K:$K,Data!$A:$A,Vitezistii!$B49,Data!$C:$C,Vitezistii!E$1)=0," ",SUMIFS(Data!$K:$K,Data!$A:$A,Vitezistii!$B49,Data!$C:$C,Vitezistii!E$1))+SUMIFS(Data!$S:$S,Data!$A:$A,Vitezistii!$B49,Data!$C:$C,Vitezistii!E$1),0)</f>
        <v>0.25</v>
      </c>
      <c r="F49" s="109">
        <f>IFERROR(IF(SUMIFS(Data!$K:$K,Data!$A:$A,Vitezistii!$B49,Data!$C:$C,Vitezistii!F$1)=0," ",SUMIFS(Data!$K:$K,Data!$A:$A,Vitezistii!$B49,Data!$C:$C,Vitezistii!F$1))+SUMIFS(Data!$S:$S,Data!$A:$A,Vitezistii!$B49,Data!$C:$C,Vitezistii!F$1),0)</f>
        <v>1.75</v>
      </c>
      <c r="G49" s="109">
        <f>IFERROR(IF(SUMIFS(Data!$K:$K,Data!$A:$A,Vitezistii!$B49,Data!$C:$C,Vitezistii!G$1)=0," ",SUMIFS(Data!$K:$K,Data!$A:$A,Vitezistii!$B49,Data!$C:$C,Vitezistii!G$1))+SUMIFS(Data!$S:$S,Data!$A:$A,Vitezistii!$B49,Data!$C:$C,Vitezistii!G$1),0)</f>
        <v>0</v>
      </c>
      <c r="H49" s="109">
        <f>IFERROR(IF(SUMIFS(Data!$K:$K,Data!$A:$A,Vitezistii!$B49,Data!$C:$C,Vitezistii!H$1)=0," ",SUMIFS(Data!$K:$K,Data!$A:$A,Vitezistii!$B49,Data!$C:$C,Vitezistii!H$1))+SUMIFS(Data!$S:$S,Data!$A:$A,Vitezistii!$B49,Data!$C:$C,Vitezistii!H$1),0)</f>
        <v>0.25</v>
      </c>
      <c r="I49" s="109">
        <f>IFERROR(IF(SUMIFS(Data!$K:$K,Data!$A:$A,Vitezistii!$B49,Data!$C:$C,Vitezistii!I$1)=0," ",SUMIFS(Data!$K:$K,Data!$A:$A,Vitezistii!$B49,Data!$C:$C,Vitezistii!I$1))+SUMIFS(Data!$S:$S,Data!$A:$A,Vitezistii!$B49,Data!$C:$C,Vitezistii!I$1),0)</f>
        <v>0.75</v>
      </c>
      <c r="J49" s="109">
        <f>IFERROR(IF(SUMIFS(Data!$K:$K,Data!$A:$A,Vitezistii!$B49,Data!$C:$C,Vitezistii!J$1)=0," ",SUMIFS(Data!$K:$K,Data!$A:$A,Vitezistii!$B49,Data!$C:$C,Vitezistii!J$1))+SUMIFS(Data!$S:$S,Data!$A:$A,Vitezistii!$B49,Data!$C:$C,Vitezistii!J$1),0)</f>
        <v>1.75</v>
      </c>
      <c r="K49" s="109">
        <f>IFERROR(IF(SUMIFS(Data!$K:$K,Data!$A:$A,Vitezistii!$B49,Data!$C:$C,Vitezistii!K$1)=0," ",SUMIFS(Data!$K:$K,Data!$A:$A,Vitezistii!$B49,Data!$C:$C,Vitezistii!K$1))+SUMIFS(Data!$S:$S,Data!$A:$A,Vitezistii!$B49,Data!$C:$C,Vitezistii!K$1),0)</f>
        <v>2</v>
      </c>
      <c r="L49" s="109">
        <f>IFERROR(IF(SUMIFS(Data!$K:$K,Data!$A:$A,Vitezistii!$B49,Data!$C:$C,Vitezistii!L$1)=0," ",SUMIFS(Data!$K:$K,Data!$A:$A,Vitezistii!$B49,Data!$C:$C,Vitezistii!L$1))+SUMIFS(Data!$S:$S,Data!$A:$A,Vitezistii!$B49,Data!$C:$C,Vitezistii!L$1),0)</f>
        <v>1.5</v>
      </c>
      <c r="M49" s="109">
        <f>IFERROR(IF(SUMIFS(Data!$K:$K,Data!$A:$A,Vitezistii!$B49,Data!$C:$C,Vitezistii!M$1)=0," ",SUMIFS(Data!$K:$K,Data!$A:$A,Vitezistii!$B49,Data!$C:$C,Vitezistii!M$1))+SUMIFS(Data!$S:$S,Data!$A:$A,Vitezistii!$B49,Data!$C:$C,Vitezistii!M$1),0)</f>
        <v>1</v>
      </c>
      <c r="N49" s="109">
        <f>IFERROR(IF(SUMIFS(Data!$K:$K,Data!$A:$A,Vitezistii!$B49,Data!$C:$C,Vitezistii!N$1)=0," ",SUMIFS(Data!$K:$K,Data!$A:$A,Vitezistii!$B49,Data!$C:$C,Vitezistii!N$1))+SUMIFS(Data!$S:$S,Data!$A:$A,Vitezistii!$B49,Data!$C:$C,Vitezistii!N$1),0)</f>
        <v>3</v>
      </c>
      <c r="O49" s="109">
        <f>IFERROR(IF(SUMIFS(Data!$K:$K,Data!$A:$A,Vitezistii!$B49,Data!$C:$C,Vitezistii!O$1)=0," ",SUMIFS(Data!$K:$K,Data!$A:$A,Vitezistii!$B49,Data!$C:$C,Vitezistii!O$1))+SUMIFS(Data!$S:$S,Data!$A:$A,Vitezistii!$B49,Data!$C:$C,Vitezistii!O$1),0)</f>
        <v>2</v>
      </c>
      <c r="P49" s="109">
        <f>IFERROR(IF(SUMIFS(Data!$K:$K,Data!$A:$A,Vitezistii!$B49,Data!$C:$C,Vitezistii!P$1)=0," ",SUMIFS(Data!$K:$K,Data!$A:$A,Vitezistii!$B49,Data!$C:$C,Vitezistii!P$1))+SUMIFS(Data!$S:$S,Data!$A:$A,Vitezistii!$B49,Data!$C:$C,Vitezistii!P$1),0)</f>
        <v>3</v>
      </c>
      <c r="Q49" s="109">
        <f>IFERROR(IF(SUMIFS(Data!$K:$K,Data!$A:$A,Vitezistii!$B49,Data!$C:$C,Vitezistii!Q$1)=0," ",SUMIFS(Data!$K:$K,Data!$A:$A,Vitezistii!$B49,Data!$C:$C,Vitezistii!Q$1))+SUMIFS(Data!$S:$S,Data!$A:$A,Vitezistii!$B49,Data!$C:$C,Vitezistii!Q$1),0)</f>
        <v>2</v>
      </c>
      <c r="R49" s="109">
        <f t="shared" si="0"/>
        <v>23.75</v>
      </c>
      <c r="S49" s="109">
        <f>SUMIFS(Data!D:D,Data!A:A,Vitezistii!B51)</f>
        <v>155.26</v>
      </c>
      <c r="T49" s="11">
        <f>SUMIFS(Data!I:I,Data!A:A,Vitezistii!B51)/COUNTIF(Data!A:A,Vitezistii!B51)</f>
        <v>4.6064176914862049E-3</v>
      </c>
    </row>
    <row r="50" spans="1:20" ht="12.75" x14ac:dyDescent="0.2">
      <c r="A50" s="65">
        <v>49</v>
      </c>
      <c r="B50" s="27" t="s">
        <v>261</v>
      </c>
      <c r="C50" s="109">
        <f>IFERROR(IF(SUMIFS(Data!$K:$K,Data!$A:$A,Vitezistii!$B50,Data!$C:$C,Vitezistii!C$1)=0," ",SUMIFS(Data!$K:$K,Data!$A:$A,Vitezistii!$B50,Data!$C:$C,Vitezistii!C$1))+SUMIFS(Data!$S:$S,Data!$A:$A,Vitezistii!$B50,Data!$C:$C,Vitezistii!C$1),0)</f>
        <v>2.5</v>
      </c>
      <c r="D50" s="109">
        <f>IFERROR(IF(SUMIFS(Data!$K:$K,Data!$A:$A,Vitezistii!$B50,Data!$C:$C,Vitezistii!D$1)=0," ",SUMIFS(Data!$K:$K,Data!$A:$A,Vitezistii!$B50,Data!$C:$C,Vitezistii!D$1))+SUMIFS(Data!$S:$S,Data!$A:$A,Vitezistii!$B50,Data!$C:$C,Vitezistii!D$1),0)</f>
        <v>5.45</v>
      </c>
      <c r="E50" s="109">
        <f>IFERROR(IF(SUMIFS(Data!$K:$K,Data!$A:$A,Vitezistii!$B50,Data!$C:$C,Vitezistii!E$1)=0," ",SUMIFS(Data!$K:$K,Data!$A:$A,Vitezistii!$B50,Data!$C:$C,Vitezistii!E$1))+SUMIFS(Data!$S:$S,Data!$A:$A,Vitezistii!$B50,Data!$C:$C,Vitezistii!E$1),0)</f>
        <v>3.5</v>
      </c>
      <c r="F50" s="109">
        <f>IFERROR(IF(SUMIFS(Data!$K:$K,Data!$A:$A,Vitezistii!$B50,Data!$C:$C,Vitezistii!F$1)=0," ",SUMIFS(Data!$K:$K,Data!$A:$A,Vitezistii!$B50,Data!$C:$C,Vitezistii!F$1))+SUMIFS(Data!$S:$S,Data!$A:$A,Vitezistii!$B50,Data!$C:$C,Vitezistii!F$1),0)</f>
        <v>1.75</v>
      </c>
      <c r="G50" s="109">
        <f>IFERROR(IF(SUMIFS(Data!$K:$K,Data!$A:$A,Vitezistii!$B50,Data!$C:$C,Vitezistii!G$1)=0," ",SUMIFS(Data!$K:$K,Data!$A:$A,Vitezistii!$B50,Data!$C:$C,Vitezistii!G$1))+SUMIFS(Data!$S:$S,Data!$A:$A,Vitezistii!$B50,Data!$C:$C,Vitezistii!G$1),0)</f>
        <v>4</v>
      </c>
      <c r="H50" s="109">
        <f>IFERROR(IF(SUMIFS(Data!$K:$K,Data!$A:$A,Vitezistii!$B50,Data!$C:$C,Vitezistii!H$1)=0," ",SUMIFS(Data!$K:$K,Data!$A:$A,Vitezistii!$B50,Data!$C:$C,Vitezistii!H$1))+SUMIFS(Data!$S:$S,Data!$A:$A,Vitezistii!$B50,Data!$C:$C,Vitezistii!H$1),0)</f>
        <v>3</v>
      </c>
      <c r="I50" s="109">
        <f>IFERROR(IF(SUMIFS(Data!$K:$K,Data!$A:$A,Vitezistii!$B50,Data!$C:$C,Vitezistii!I$1)=0," ",SUMIFS(Data!$K:$K,Data!$A:$A,Vitezistii!$B50,Data!$C:$C,Vitezistii!I$1))+SUMIFS(Data!$S:$S,Data!$A:$A,Vitezistii!$B50,Data!$C:$C,Vitezistii!I$1),0)</f>
        <v>3.5</v>
      </c>
      <c r="J50" s="109">
        <f>IFERROR(IF(SUMIFS(Data!$K:$K,Data!$A:$A,Vitezistii!$B50,Data!$C:$C,Vitezistii!J$1)=0," ",SUMIFS(Data!$K:$K,Data!$A:$A,Vitezistii!$B50,Data!$C:$C,Vitezistii!J$1))+SUMIFS(Data!$S:$S,Data!$A:$A,Vitezistii!$B50,Data!$C:$C,Vitezistii!J$1),0)</f>
        <v>0</v>
      </c>
      <c r="K50" s="109">
        <f>IFERROR(IF(SUMIFS(Data!$K:$K,Data!$A:$A,Vitezistii!$B50,Data!$C:$C,Vitezistii!K$1)=0," ",SUMIFS(Data!$K:$K,Data!$A:$A,Vitezistii!$B50,Data!$C:$C,Vitezistii!K$1))+SUMIFS(Data!$S:$S,Data!$A:$A,Vitezistii!$B50,Data!$C:$C,Vitezistii!K$1),0)</f>
        <v>0</v>
      </c>
      <c r="L50" s="109">
        <f>IFERROR(IF(SUMIFS(Data!$K:$K,Data!$A:$A,Vitezistii!$B50,Data!$C:$C,Vitezistii!L$1)=0," ",SUMIFS(Data!$K:$K,Data!$A:$A,Vitezistii!$B50,Data!$C:$C,Vitezistii!L$1))+SUMIFS(Data!$S:$S,Data!$A:$A,Vitezistii!$B50,Data!$C:$C,Vitezistii!L$1),0)</f>
        <v>0</v>
      </c>
      <c r="M50" s="109">
        <f>IFERROR(IF(SUMIFS(Data!$K:$K,Data!$A:$A,Vitezistii!$B50,Data!$C:$C,Vitezistii!M$1)=0," ",SUMIFS(Data!$K:$K,Data!$A:$A,Vitezistii!$B50,Data!$C:$C,Vitezistii!M$1))+SUMIFS(Data!$S:$S,Data!$A:$A,Vitezistii!$B50,Data!$C:$C,Vitezistii!M$1),0)</f>
        <v>0</v>
      </c>
      <c r="N50" s="109">
        <f>IFERROR(IF(SUMIFS(Data!$K:$K,Data!$A:$A,Vitezistii!$B50,Data!$C:$C,Vitezistii!N$1)=0," ",SUMIFS(Data!$K:$K,Data!$A:$A,Vitezistii!$B50,Data!$C:$C,Vitezistii!N$1))+SUMIFS(Data!$S:$S,Data!$A:$A,Vitezistii!$B50,Data!$C:$C,Vitezistii!N$1),0)</f>
        <v>0</v>
      </c>
      <c r="O50" s="109">
        <f>IFERROR(IF(SUMIFS(Data!$K:$K,Data!$A:$A,Vitezistii!$B50,Data!$C:$C,Vitezistii!O$1)=0," ",SUMIFS(Data!$K:$K,Data!$A:$A,Vitezistii!$B50,Data!$C:$C,Vitezistii!O$1))+SUMIFS(Data!$S:$S,Data!$A:$A,Vitezistii!$B50,Data!$C:$C,Vitezistii!O$1),0)</f>
        <v>0</v>
      </c>
      <c r="P50" s="109">
        <f>IFERROR(IF(SUMIFS(Data!$K:$K,Data!$A:$A,Vitezistii!$B50,Data!$C:$C,Vitezistii!P$1)=0," ",SUMIFS(Data!$K:$K,Data!$A:$A,Vitezistii!$B50,Data!$C:$C,Vitezistii!P$1))+SUMIFS(Data!$S:$S,Data!$A:$A,Vitezistii!$B50,Data!$C:$C,Vitezistii!P$1),0)</f>
        <v>0</v>
      </c>
      <c r="Q50" s="109">
        <f>IFERROR(IF(SUMIFS(Data!$K:$K,Data!$A:$A,Vitezistii!$B50,Data!$C:$C,Vitezistii!Q$1)=0," ",SUMIFS(Data!$K:$K,Data!$A:$A,Vitezistii!$B50,Data!$C:$C,Vitezistii!Q$1))+SUMIFS(Data!$S:$S,Data!$A:$A,Vitezistii!$B50,Data!$C:$C,Vitezistii!Q$1),0)</f>
        <v>0</v>
      </c>
      <c r="R50" s="109">
        <f t="shared" si="0"/>
        <v>23.7</v>
      </c>
      <c r="S50" s="109">
        <f>SUMIFS(Data!D:D,Data!A:A,Vitezistii!B52)</f>
        <v>320.10000000000002</v>
      </c>
      <c r="T50" s="11">
        <f>SUMIFS(Data!I:I,Data!A:A,Vitezistii!B52)/COUNTIF(Data!A:A,Vitezistii!B52)</f>
        <v>4.5856186355901262E-3</v>
      </c>
    </row>
    <row r="51" spans="1:20" ht="12.75" x14ac:dyDescent="0.2">
      <c r="A51" s="65">
        <v>50</v>
      </c>
      <c r="B51" s="27" t="s">
        <v>277</v>
      </c>
      <c r="C51" s="109">
        <f>IFERROR(IF(SUMIFS(Data!$K:$K,Data!$A:$A,Vitezistii!$B51,Data!$C:$C,Vitezistii!C$1)=0," ",SUMIFS(Data!$K:$K,Data!$A:$A,Vitezistii!$B51,Data!$C:$C,Vitezistii!C$1))+SUMIFS(Data!$S:$S,Data!$A:$A,Vitezistii!$B51,Data!$C:$C,Vitezistii!C$1),0)</f>
        <v>1.75</v>
      </c>
      <c r="D51" s="109">
        <f>IFERROR(IF(SUMIFS(Data!$K:$K,Data!$A:$A,Vitezistii!$B51,Data!$C:$C,Vitezistii!D$1)=0," ",SUMIFS(Data!$K:$K,Data!$A:$A,Vitezistii!$B51,Data!$C:$C,Vitezistii!D$1))+SUMIFS(Data!$S:$S,Data!$A:$A,Vitezistii!$B51,Data!$C:$C,Vitezistii!D$1),0)</f>
        <v>4</v>
      </c>
      <c r="E51" s="109">
        <f>IFERROR(IF(SUMIFS(Data!$K:$K,Data!$A:$A,Vitezistii!$B51,Data!$C:$C,Vitezistii!E$1)=0," ",SUMIFS(Data!$K:$K,Data!$A:$A,Vitezistii!$B51,Data!$C:$C,Vitezistii!E$1))+SUMIFS(Data!$S:$S,Data!$A:$A,Vitezistii!$B51,Data!$C:$C,Vitezistii!E$1),0)</f>
        <v>0.75</v>
      </c>
      <c r="F51" s="109">
        <f>IFERROR(IF(SUMIFS(Data!$K:$K,Data!$A:$A,Vitezistii!$B51,Data!$C:$C,Vitezistii!F$1)=0," ",SUMIFS(Data!$K:$K,Data!$A:$A,Vitezistii!$B51,Data!$C:$C,Vitezistii!F$1))+SUMIFS(Data!$S:$S,Data!$A:$A,Vitezistii!$B51,Data!$C:$C,Vitezistii!F$1),0)</f>
        <v>1.75</v>
      </c>
      <c r="G51" s="109">
        <f>IFERROR(IF(SUMIFS(Data!$K:$K,Data!$A:$A,Vitezistii!$B51,Data!$C:$C,Vitezistii!G$1)=0," ",SUMIFS(Data!$K:$K,Data!$A:$A,Vitezistii!$B51,Data!$C:$C,Vitezistii!G$1))+SUMIFS(Data!$S:$S,Data!$A:$A,Vitezistii!$B51,Data!$C:$C,Vitezistii!G$1),0)</f>
        <v>2.5</v>
      </c>
      <c r="H51" s="109">
        <f>IFERROR(IF(SUMIFS(Data!$K:$K,Data!$A:$A,Vitezistii!$B51,Data!$C:$C,Vitezistii!H$1)=0," ",SUMIFS(Data!$K:$K,Data!$A:$A,Vitezistii!$B51,Data!$C:$C,Vitezistii!H$1))+SUMIFS(Data!$S:$S,Data!$A:$A,Vitezistii!$B51,Data!$C:$C,Vitezistii!H$1),0)</f>
        <v>0.25</v>
      </c>
      <c r="I51" s="109">
        <f>IFERROR(IF(SUMIFS(Data!$K:$K,Data!$A:$A,Vitezistii!$B51,Data!$C:$C,Vitezistii!I$1)=0," ",SUMIFS(Data!$K:$K,Data!$A:$A,Vitezistii!$B51,Data!$C:$C,Vitezistii!I$1))+SUMIFS(Data!$S:$S,Data!$A:$A,Vitezistii!$B51,Data!$C:$C,Vitezistii!I$1),0)</f>
        <v>1.75</v>
      </c>
      <c r="J51" s="109">
        <f>IFERROR(IF(SUMIFS(Data!$K:$K,Data!$A:$A,Vitezistii!$B51,Data!$C:$C,Vitezistii!J$1)=0," ",SUMIFS(Data!$K:$K,Data!$A:$A,Vitezistii!$B51,Data!$C:$C,Vitezistii!J$1))+SUMIFS(Data!$S:$S,Data!$A:$A,Vitezistii!$B51,Data!$C:$C,Vitezistii!J$1),0)</f>
        <v>2.5</v>
      </c>
      <c r="K51" s="109">
        <f>IFERROR(IF(SUMIFS(Data!$K:$K,Data!$A:$A,Vitezistii!$B51,Data!$C:$C,Vitezistii!K$1)=0," ",SUMIFS(Data!$K:$K,Data!$A:$A,Vitezistii!$B51,Data!$C:$C,Vitezistii!K$1))+SUMIFS(Data!$S:$S,Data!$A:$A,Vitezistii!$B51,Data!$C:$C,Vitezistii!K$1),0)</f>
        <v>1.25</v>
      </c>
      <c r="L51" s="109">
        <f>IFERROR(IF(SUMIFS(Data!$K:$K,Data!$A:$A,Vitezistii!$B51,Data!$C:$C,Vitezistii!L$1)=0," ",SUMIFS(Data!$K:$K,Data!$A:$A,Vitezistii!$B51,Data!$C:$C,Vitezistii!L$1))+SUMIFS(Data!$S:$S,Data!$A:$A,Vitezistii!$B51,Data!$C:$C,Vitezistii!L$1),0)</f>
        <v>1.75</v>
      </c>
      <c r="M51" s="109">
        <f>IFERROR(IF(SUMIFS(Data!$K:$K,Data!$A:$A,Vitezistii!$B51,Data!$C:$C,Vitezistii!M$1)=0," ",SUMIFS(Data!$K:$K,Data!$A:$A,Vitezistii!$B51,Data!$C:$C,Vitezistii!M$1))+SUMIFS(Data!$S:$S,Data!$A:$A,Vitezistii!$B51,Data!$C:$C,Vitezistii!M$1),0)</f>
        <v>0.75</v>
      </c>
      <c r="N51" s="109">
        <f>IFERROR(IF(SUMIFS(Data!$K:$K,Data!$A:$A,Vitezistii!$B51,Data!$C:$C,Vitezistii!N$1)=0," ",SUMIFS(Data!$K:$K,Data!$A:$A,Vitezistii!$B51,Data!$C:$C,Vitezistii!N$1))+SUMIFS(Data!$S:$S,Data!$A:$A,Vitezistii!$B51,Data!$C:$C,Vitezistii!N$1),0)</f>
        <v>1.5</v>
      </c>
      <c r="O51" s="109">
        <f>IFERROR(IF(SUMIFS(Data!$K:$K,Data!$A:$A,Vitezistii!$B51,Data!$C:$C,Vitezistii!O$1)=0," ",SUMIFS(Data!$K:$K,Data!$A:$A,Vitezistii!$B51,Data!$C:$C,Vitezistii!O$1))+SUMIFS(Data!$S:$S,Data!$A:$A,Vitezistii!$B51,Data!$C:$C,Vitezistii!O$1),0)</f>
        <v>1.25</v>
      </c>
      <c r="P51" s="109">
        <f>IFERROR(IF(SUMIFS(Data!$K:$K,Data!$A:$A,Vitezistii!$B51,Data!$C:$C,Vitezistii!P$1)=0," ",SUMIFS(Data!$K:$K,Data!$A:$A,Vitezistii!$B51,Data!$C:$C,Vitezistii!P$1))+SUMIFS(Data!$S:$S,Data!$A:$A,Vitezistii!$B51,Data!$C:$C,Vitezistii!P$1),0)</f>
        <v>0.25</v>
      </c>
      <c r="Q51" s="109">
        <f>IFERROR(IF(SUMIFS(Data!$K:$K,Data!$A:$A,Vitezistii!$B51,Data!$C:$C,Vitezistii!Q$1)=0," ",SUMIFS(Data!$K:$K,Data!$A:$A,Vitezistii!$B51,Data!$C:$C,Vitezistii!Q$1))+SUMIFS(Data!$S:$S,Data!$A:$A,Vitezistii!$B51,Data!$C:$C,Vitezistii!Q$1),0)</f>
        <v>0.25</v>
      </c>
      <c r="R51" s="109">
        <f t="shared" si="0"/>
        <v>22.25</v>
      </c>
      <c r="S51" s="109">
        <f>SUMIFS(Data!D:D,Data!A:A,Vitezistii!B53)</f>
        <v>129.63</v>
      </c>
      <c r="T51" s="11">
        <f>SUMIFS(Data!I:I,Data!A:A,Vitezistii!B53)/COUNTIF(Data!A:A,Vitezistii!B53)</f>
        <v>4.683492225506119E-3</v>
      </c>
    </row>
    <row r="52" spans="1:20" ht="12.75" x14ac:dyDescent="0.2">
      <c r="A52" s="65">
        <v>51</v>
      </c>
      <c r="B52" s="27" t="s">
        <v>509</v>
      </c>
      <c r="C52" s="109">
        <f>IFERROR(IF(SUMIFS(Data!$K:$K,Data!$A:$A,Vitezistii!$B52,Data!$C:$C,Vitezistii!C$1)=0," ",SUMIFS(Data!$K:$K,Data!$A:$A,Vitezistii!$B52,Data!$C:$C,Vitezistii!C$1))+SUMIFS(Data!$S:$S,Data!$A:$A,Vitezistii!$B52,Data!$C:$C,Vitezistii!C$1),0)</f>
        <v>1.75</v>
      </c>
      <c r="D52" s="109">
        <f>IFERROR(IF(SUMIFS(Data!$K:$K,Data!$A:$A,Vitezistii!$B52,Data!$C:$C,Vitezistii!D$1)=0," ",SUMIFS(Data!$K:$K,Data!$A:$A,Vitezistii!$B52,Data!$C:$C,Vitezistii!D$1))+SUMIFS(Data!$S:$S,Data!$A:$A,Vitezistii!$B52,Data!$C:$C,Vitezistii!D$1),0)</f>
        <v>0</v>
      </c>
      <c r="E52" s="109">
        <f>IFERROR(IF(SUMIFS(Data!$K:$K,Data!$A:$A,Vitezistii!$B52,Data!$C:$C,Vitezistii!E$1)=0," ",SUMIFS(Data!$K:$K,Data!$A:$A,Vitezistii!$B52,Data!$C:$C,Vitezistii!E$1))+SUMIFS(Data!$S:$S,Data!$A:$A,Vitezistii!$B52,Data!$C:$C,Vitezistii!E$1),0)</f>
        <v>2.5</v>
      </c>
      <c r="F52" s="109">
        <f>IFERROR(IF(SUMIFS(Data!$K:$K,Data!$A:$A,Vitezistii!$B52,Data!$C:$C,Vitezistii!F$1)=0," ",SUMIFS(Data!$K:$K,Data!$A:$A,Vitezistii!$B52,Data!$C:$C,Vitezistii!F$1))+SUMIFS(Data!$S:$S,Data!$A:$A,Vitezistii!$B52,Data!$C:$C,Vitezistii!F$1),0)</f>
        <v>3</v>
      </c>
      <c r="G52" s="109">
        <f>IFERROR(IF(SUMIFS(Data!$K:$K,Data!$A:$A,Vitezistii!$B52,Data!$C:$C,Vitezistii!G$1)=0," ",SUMIFS(Data!$K:$K,Data!$A:$A,Vitezistii!$B52,Data!$C:$C,Vitezistii!G$1))+SUMIFS(Data!$S:$S,Data!$A:$A,Vitezistii!$B52,Data!$C:$C,Vitezistii!G$1),0)</f>
        <v>1.75</v>
      </c>
      <c r="H52" s="109">
        <f>IFERROR(IF(SUMIFS(Data!$K:$K,Data!$A:$A,Vitezistii!$B52,Data!$C:$C,Vitezistii!H$1)=0," ",SUMIFS(Data!$K:$K,Data!$A:$A,Vitezistii!$B52,Data!$C:$C,Vitezistii!H$1))+SUMIFS(Data!$S:$S,Data!$A:$A,Vitezistii!$B52,Data!$C:$C,Vitezistii!H$1),0)</f>
        <v>0</v>
      </c>
      <c r="I52" s="109">
        <f>IFERROR(IF(SUMIFS(Data!$K:$K,Data!$A:$A,Vitezistii!$B52,Data!$C:$C,Vitezistii!I$1)=0," ",SUMIFS(Data!$K:$K,Data!$A:$A,Vitezistii!$B52,Data!$C:$C,Vitezistii!I$1))+SUMIFS(Data!$S:$S,Data!$A:$A,Vitezistii!$B52,Data!$C:$C,Vitezistii!I$1),0)</f>
        <v>1.75</v>
      </c>
      <c r="J52" s="109">
        <f>IFERROR(IF(SUMIFS(Data!$K:$K,Data!$A:$A,Vitezistii!$B52,Data!$C:$C,Vitezistii!J$1)=0," ",SUMIFS(Data!$K:$K,Data!$A:$A,Vitezistii!$B52,Data!$C:$C,Vitezistii!J$1))+SUMIFS(Data!$S:$S,Data!$A:$A,Vitezistii!$B52,Data!$C:$C,Vitezistii!J$1),0)</f>
        <v>0</v>
      </c>
      <c r="K52" s="109">
        <f>IFERROR(IF(SUMIFS(Data!$K:$K,Data!$A:$A,Vitezistii!$B52,Data!$C:$C,Vitezistii!K$1)=0," ",SUMIFS(Data!$K:$K,Data!$A:$A,Vitezistii!$B52,Data!$C:$C,Vitezistii!K$1))+SUMIFS(Data!$S:$S,Data!$A:$A,Vitezistii!$B52,Data!$C:$C,Vitezistii!K$1),0)</f>
        <v>1.75</v>
      </c>
      <c r="L52" s="109">
        <f>IFERROR(IF(SUMIFS(Data!$K:$K,Data!$A:$A,Vitezistii!$B52,Data!$C:$C,Vitezistii!L$1)=0," ",SUMIFS(Data!$K:$K,Data!$A:$A,Vitezistii!$B52,Data!$C:$C,Vitezistii!L$1))+SUMIFS(Data!$S:$S,Data!$A:$A,Vitezistii!$B52,Data!$C:$C,Vitezistii!L$1),0)</f>
        <v>1.5</v>
      </c>
      <c r="M52" s="109">
        <f>IFERROR(IF(SUMIFS(Data!$K:$K,Data!$A:$A,Vitezistii!$B52,Data!$C:$C,Vitezistii!M$1)=0," ",SUMIFS(Data!$K:$K,Data!$A:$A,Vitezistii!$B52,Data!$C:$C,Vitezistii!M$1))+SUMIFS(Data!$S:$S,Data!$A:$A,Vitezistii!$B52,Data!$C:$C,Vitezistii!M$1),0)</f>
        <v>0.75</v>
      </c>
      <c r="N52" s="109">
        <f>IFERROR(IF(SUMIFS(Data!$K:$K,Data!$A:$A,Vitezistii!$B52,Data!$C:$C,Vitezistii!N$1)=0," ",SUMIFS(Data!$K:$K,Data!$A:$A,Vitezistii!$B52,Data!$C:$C,Vitezistii!N$1))+SUMIFS(Data!$S:$S,Data!$A:$A,Vitezistii!$B52,Data!$C:$C,Vitezistii!N$1),0)</f>
        <v>2</v>
      </c>
      <c r="O52" s="109">
        <f>IFERROR(IF(SUMIFS(Data!$K:$K,Data!$A:$A,Vitezistii!$B52,Data!$C:$C,Vitezistii!O$1)=0," ",SUMIFS(Data!$K:$K,Data!$A:$A,Vitezistii!$B52,Data!$C:$C,Vitezistii!O$1))+SUMIFS(Data!$S:$S,Data!$A:$A,Vitezistii!$B52,Data!$C:$C,Vitezistii!O$1),0)</f>
        <v>2</v>
      </c>
      <c r="P52" s="109">
        <f>IFERROR(IF(SUMIFS(Data!$K:$K,Data!$A:$A,Vitezistii!$B52,Data!$C:$C,Vitezistii!P$1)=0," ",SUMIFS(Data!$K:$K,Data!$A:$A,Vitezistii!$B52,Data!$C:$C,Vitezistii!P$1))+SUMIFS(Data!$S:$S,Data!$A:$A,Vitezistii!$B52,Data!$C:$C,Vitezistii!P$1),0)</f>
        <v>0</v>
      </c>
      <c r="Q52" s="109">
        <f>IFERROR(IF(SUMIFS(Data!$K:$K,Data!$A:$A,Vitezistii!$B52,Data!$C:$C,Vitezistii!Q$1)=0," ",SUMIFS(Data!$K:$K,Data!$A:$A,Vitezistii!$B52,Data!$C:$C,Vitezistii!Q$1))+SUMIFS(Data!$S:$S,Data!$A:$A,Vitezistii!$B52,Data!$C:$C,Vitezistii!Q$1),0)</f>
        <v>2</v>
      </c>
      <c r="R52" s="109">
        <f t="shared" si="0"/>
        <v>20.75</v>
      </c>
      <c r="S52" s="109">
        <f>SUMIFS(Data!D:D,Data!A:A,Vitezistii!B54)</f>
        <v>80.78</v>
      </c>
      <c r="T52" s="11">
        <f>SUMIFS(Data!I:I,Data!A:A,Vitezistii!B54)/COUNTIF(Data!A:A,Vitezistii!B54)</f>
        <v>4.1687252950892862E-3</v>
      </c>
    </row>
    <row r="53" spans="1:20" ht="12.75" x14ac:dyDescent="0.2">
      <c r="A53" s="65">
        <v>52</v>
      </c>
      <c r="B53" s="27" t="s">
        <v>226</v>
      </c>
      <c r="C53" s="109">
        <f>IFERROR(IF(SUMIFS(Data!$K:$K,Data!$A:$A,Vitezistii!$B53,Data!$C:$C,Vitezistii!C$1)=0," ",SUMIFS(Data!$K:$K,Data!$A:$A,Vitezistii!$B53,Data!$C:$C,Vitezistii!C$1))+SUMIFS(Data!$S:$S,Data!$A:$A,Vitezistii!$B53,Data!$C:$C,Vitezistii!C$1),0)</f>
        <v>0.25</v>
      </c>
      <c r="D53" s="109">
        <f>IFERROR(IF(SUMIFS(Data!$K:$K,Data!$A:$A,Vitezistii!$B53,Data!$C:$C,Vitezistii!D$1)=0," ",SUMIFS(Data!$K:$K,Data!$A:$A,Vitezistii!$B53,Data!$C:$C,Vitezistii!D$1))+SUMIFS(Data!$S:$S,Data!$A:$A,Vitezistii!$B53,Data!$C:$C,Vitezistii!D$1),0)</f>
        <v>2.5</v>
      </c>
      <c r="E53" s="109">
        <f>IFERROR(IF(SUMIFS(Data!$K:$K,Data!$A:$A,Vitezistii!$B53,Data!$C:$C,Vitezistii!E$1)=0," ",SUMIFS(Data!$K:$K,Data!$A:$A,Vitezistii!$B53,Data!$C:$C,Vitezistii!E$1))+SUMIFS(Data!$S:$S,Data!$A:$A,Vitezistii!$B53,Data!$C:$C,Vitezistii!E$1),0)</f>
        <v>1</v>
      </c>
      <c r="F53" s="109">
        <f>IFERROR(IF(SUMIFS(Data!$K:$K,Data!$A:$A,Vitezistii!$B53,Data!$C:$C,Vitezistii!F$1)=0," ",SUMIFS(Data!$K:$K,Data!$A:$A,Vitezistii!$B53,Data!$C:$C,Vitezistii!F$1))+SUMIFS(Data!$S:$S,Data!$A:$A,Vitezistii!$B53,Data!$C:$C,Vitezistii!F$1),0)</f>
        <v>1.25</v>
      </c>
      <c r="G53" s="109">
        <f>IFERROR(IF(SUMIFS(Data!$K:$K,Data!$A:$A,Vitezistii!$B53,Data!$C:$C,Vitezistii!G$1)=0," ",SUMIFS(Data!$K:$K,Data!$A:$A,Vitezistii!$B53,Data!$C:$C,Vitezistii!G$1))+SUMIFS(Data!$S:$S,Data!$A:$A,Vitezistii!$B53,Data!$C:$C,Vitezistii!G$1),0)</f>
        <v>3</v>
      </c>
      <c r="H53" s="109">
        <f>IFERROR(IF(SUMIFS(Data!$K:$K,Data!$A:$A,Vitezistii!$B53,Data!$C:$C,Vitezistii!H$1)=0," ",SUMIFS(Data!$K:$K,Data!$A:$A,Vitezistii!$B53,Data!$C:$C,Vitezistii!H$1))+SUMIFS(Data!$S:$S,Data!$A:$A,Vitezistii!$B53,Data!$C:$C,Vitezistii!H$1),0)</f>
        <v>1.75</v>
      </c>
      <c r="I53" s="109">
        <f>IFERROR(IF(SUMIFS(Data!$K:$K,Data!$A:$A,Vitezistii!$B53,Data!$C:$C,Vitezistii!I$1)=0," ",SUMIFS(Data!$K:$K,Data!$A:$A,Vitezistii!$B53,Data!$C:$C,Vitezistii!I$1))+SUMIFS(Data!$S:$S,Data!$A:$A,Vitezistii!$B53,Data!$C:$C,Vitezistii!I$1),0)</f>
        <v>0.75</v>
      </c>
      <c r="J53" s="109">
        <f>IFERROR(IF(SUMIFS(Data!$K:$K,Data!$A:$A,Vitezistii!$B53,Data!$C:$C,Vitezistii!J$1)=0," ",SUMIFS(Data!$K:$K,Data!$A:$A,Vitezistii!$B53,Data!$C:$C,Vitezistii!J$1))+SUMIFS(Data!$S:$S,Data!$A:$A,Vitezistii!$B53,Data!$C:$C,Vitezistii!J$1),0)</f>
        <v>0</v>
      </c>
      <c r="K53" s="109">
        <f>IFERROR(IF(SUMIFS(Data!$K:$K,Data!$A:$A,Vitezistii!$B53,Data!$C:$C,Vitezistii!K$1)=0," ",SUMIFS(Data!$K:$K,Data!$A:$A,Vitezistii!$B53,Data!$C:$C,Vitezistii!K$1))+SUMIFS(Data!$S:$S,Data!$A:$A,Vitezistii!$B53,Data!$C:$C,Vitezistii!K$1),0)</f>
        <v>3.5</v>
      </c>
      <c r="L53" s="109">
        <f>IFERROR(IF(SUMIFS(Data!$K:$K,Data!$A:$A,Vitezistii!$B53,Data!$C:$C,Vitezistii!L$1)=0," ",SUMIFS(Data!$K:$K,Data!$A:$A,Vitezistii!$B53,Data!$C:$C,Vitezistii!L$1))+SUMIFS(Data!$S:$S,Data!$A:$A,Vitezistii!$B53,Data!$C:$C,Vitezistii!L$1),0)</f>
        <v>0.5</v>
      </c>
      <c r="M53" s="109">
        <f>IFERROR(IF(SUMIFS(Data!$K:$K,Data!$A:$A,Vitezistii!$B53,Data!$C:$C,Vitezistii!M$1)=0," ",SUMIFS(Data!$K:$K,Data!$A:$A,Vitezistii!$B53,Data!$C:$C,Vitezistii!M$1))+SUMIFS(Data!$S:$S,Data!$A:$A,Vitezistii!$B53,Data!$C:$C,Vitezistii!M$1),0)</f>
        <v>2</v>
      </c>
      <c r="N53" s="109">
        <f>IFERROR(IF(SUMIFS(Data!$K:$K,Data!$A:$A,Vitezistii!$B53,Data!$C:$C,Vitezistii!N$1)=0," ",SUMIFS(Data!$K:$K,Data!$A:$A,Vitezistii!$B53,Data!$C:$C,Vitezistii!N$1))+SUMIFS(Data!$S:$S,Data!$A:$A,Vitezistii!$B53,Data!$C:$C,Vitezistii!N$1),0)</f>
        <v>1</v>
      </c>
      <c r="O53" s="109">
        <f>IFERROR(IF(SUMIFS(Data!$K:$K,Data!$A:$A,Vitezistii!$B53,Data!$C:$C,Vitezistii!O$1)=0," ",SUMIFS(Data!$K:$K,Data!$A:$A,Vitezistii!$B53,Data!$C:$C,Vitezistii!O$1))+SUMIFS(Data!$S:$S,Data!$A:$A,Vitezistii!$B53,Data!$C:$C,Vitezistii!O$1),0)</f>
        <v>0</v>
      </c>
      <c r="P53" s="109">
        <f>IFERROR(IF(SUMIFS(Data!$K:$K,Data!$A:$A,Vitezistii!$B53,Data!$C:$C,Vitezistii!P$1)=0," ",SUMIFS(Data!$K:$K,Data!$A:$A,Vitezistii!$B53,Data!$C:$C,Vitezistii!P$1))+SUMIFS(Data!$S:$S,Data!$A:$A,Vitezistii!$B53,Data!$C:$C,Vitezistii!P$1),0)</f>
        <v>1</v>
      </c>
      <c r="Q53" s="109">
        <f>IFERROR(IF(SUMIFS(Data!$K:$K,Data!$A:$A,Vitezistii!$B53,Data!$C:$C,Vitezistii!Q$1)=0," ",SUMIFS(Data!$K:$K,Data!$A:$A,Vitezistii!$B53,Data!$C:$C,Vitezistii!Q$1))+SUMIFS(Data!$S:$S,Data!$A:$A,Vitezistii!$B53,Data!$C:$C,Vitezistii!Q$1),0)</f>
        <v>0</v>
      </c>
      <c r="R53" s="109">
        <f t="shared" si="0"/>
        <v>18.5</v>
      </c>
      <c r="S53" s="109">
        <f>SUMIFS(Data!D:D,Data!A:A,Vitezistii!B55)</f>
        <v>102.41000000000001</v>
      </c>
      <c r="T53" s="11">
        <f>SUMIFS(Data!I:I,Data!A:A,Vitezistii!B55)/COUNTIF(Data!A:A,Vitezistii!B55)</f>
        <v>4.0807829075821611E-3</v>
      </c>
    </row>
    <row r="54" spans="1:20" ht="12.75" x14ac:dyDescent="0.2">
      <c r="A54" s="65">
        <v>53</v>
      </c>
      <c r="B54" s="27" t="s">
        <v>374</v>
      </c>
      <c r="C54" s="109">
        <f>IFERROR(IF(SUMIFS(Data!$K:$K,Data!$A:$A,Vitezistii!$B54,Data!$C:$C,Vitezistii!C$1)=0," ",SUMIFS(Data!$K:$K,Data!$A:$A,Vitezistii!$B54,Data!$C:$C,Vitezistii!C$1))+SUMIFS(Data!$S:$S,Data!$A:$A,Vitezistii!$B54,Data!$C:$C,Vitezistii!C$1),0)</f>
        <v>0</v>
      </c>
      <c r="D54" s="109">
        <f>IFERROR(IF(SUMIFS(Data!$K:$K,Data!$A:$A,Vitezistii!$B54,Data!$C:$C,Vitezistii!D$1)=0," ",SUMIFS(Data!$K:$K,Data!$A:$A,Vitezistii!$B54,Data!$C:$C,Vitezistii!D$1))+SUMIFS(Data!$S:$S,Data!$A:$A,Vitezistii!$B54,Data!$C:$C,Vitezistii!D$1),0)</f>
        <v>1</v>
      </c>
      <c r="E54" s="109">
        <f>IFERROR(IF(SUMIFS(Data!$K:$K,Data!$A:$A,Vitezistii!$B54,Data!$C:$C,Vitezistii!E$1)=0," ",SUMIFS(Data!$K:$K,Data!$A:$A,Vitezistii!$B54,Data!$C:$C,Vitezistii!E$1))+SUMIFS(Data!$S:$S,Data!$A:$A,Vitezistii!$B54,Data!$C:$C,Vitezistii!E$1),0)</f>
        <v>1.5</v>
      </c>
      <c r="F54" s="109">
        <f>IFERROR(IF(SUMIFS(Data!$K:$K,Data!$A:$A,Vitezistii!$B54,Data!$C:$C,Vitezistii!F$1)=0," ",SUMIFS(Data!$K:$K,Data!$A:$A,Vitezistii!$B54,Data!$C:$C,Vitezistii!F$1))+SUMIFS(Data!$S:$S,Data!$A:$A,Vitezistii!$B54,Data!$C:$C,Vitezistii!F$1),0)</f>
        <v>0</v>
      </c>
      <c r="G54" s="109">
        <f>IFERROR(IF(SUMIFS(Data!$K:$K,Data!$A:$A,Vitezistii!$B54,Data!$C:$C,Vitezistii!G$1)=0," ",SUMIFS(Data!$K:$K,Data!$A:$A,Vitezistii!$B54,Data!$C:$C,Vitezistii!G$1))+SUMIFS(Data!$S:$S,Data!$A:$A,Vitezistii!$B54,Data!$C:$C,Vitezistii!G$1),0)</f>
        <v>0</v>
      </c>
      <c r="H54" s="109">
        <f>IFERROR(IF(SUMIFS(Data!$K:$K,Data!$A:$A,Vitezistii!$B54,Data!$C:$C,Vitezistii!H$1)=0," ",SUMIFS(Data!$K:$K,Data!$A:$A,Vitezistii!$B54,Data!$C:$C,Vitezistii!H$1))+SUMIFS(Data!$S:$S,Data!$A:$A,Vitezistii!$B54,Data!$C:$C,Vitezistii!H$1),0)</f>
        <v>0.25</v>
      </c>
      <c r="I54" s="109">
        <f>IFERROR(IF(SUMIFS(Data!$K:$K,Data!$A:$A,Vitezistii!$B54,Data!$C:$C,Vitezistii!I$1)=0," ",SUMIFS(Data!$K:$K,Data!$A:$A,Vitezistii!$B54,Data!$C:$C,Vitezistii!I$1))+SUMIFS(Data!$S:$S,Data!$A:$A,Vitezistii!$B54,Data!$C:$C,Vitezistii!I$1),0)</f>
        <v>2.5</v>
      </c>
      <c r="J54" s="109">
        <f>IFERROR(IF(SUMIFS(Data!$K:$K,Data!$A:$A,Vitezistii!$B54,Data!$C:$C,Vitezistii!J$1)=0," ",SUMIFS(Data!$K:$K,Data!$A:$A,Vitezistii!$B54,Data!$C:$C,Vitezistii!J$1))+SUMIFS(Data!$S:$S,Data!$A:$A,Vitezistii!$B54,Data!$C:$C,Vitezistii!J$1),0)</f>
        <v>1</v>
      </c>
      <c r="K54" s="109">
        <f>IFERROR(IF(SUMIFS(Data!$K:$K,Data!$A:$A,Vitezistii!$B54,Data!$C:$C,Vitezistii!K$1)=0," ",SUMIFS(Data!$K:$K,Data!$A:$A,Vitezistii!$B54,Data!$C:$C,Vitezistii!K$1))+SUMIFS(Data!$S:$S,Data!$A:$A,Vitezistii!$B54,Data!$C:$C,Vitezistii!K$1),0)</f>
        <v>3</v>
      </c>
      <c r="L54" s="109">
        <f>IFERROR(IF(SUMIFS(Data!$K:$K,Data!$A:$A,Vitezistii!$B54,Data!$C:$C,Vitezistii!L$1)=0," ",SUMIFS(Data!$K:$K,Data!$A:$A,Vitezistii!$B54,Data!$C:$C,Vitezistii!L$1))+SUMIFS(Data!$S:$S,Data!$A:$A,Vitezistii!$B54,Data!$C:$C,Vitezistii!L$1),0)</f>
        <v>0</v>
      </c>
      <c r="M54" s="109">
        <f>IFERROR(IF(SUMIFS(Data!$K:$K,Data!$A:$A,Vitezistii!$B54,Data!$C:$C,Vitezistii!M$1)=0," ",SUMIFS(Data!$K:$K,Data!$A:$A,Vitezistii!$B54,Data!$C:$C,Vitezistii!M$1))+SUMIFS(Data!$S:$S,Data!$A:$A,Vitezistii!$B54,Data!$C:$C,Vitezistii!M$1),0)</f>
        <v>0</v>
      </c>
      <c r="N54" s="109">
        <f>IFERROR(IF(SUMIFS(Data!$K:$K,Data!$A:$A,Vitezistii!$B54,Data!$C:$C,Vitezistii!N$1)=0," ",SUMIFS(Data!$K:$K,Data!$A:$A,Vitezistii!$B54,Data!$C:$C,Vitezistii!N$1))+SUMIFS(Data!$S:$S,Data!$A:$A,Vitezistii!$B54,Data!$C:$C,Vitezistii!N$1),0)</f>
        <v>0</v>
      </c>
      <c r="O54" s="109">
        <f>IFERROR(IF(SUMIFS(Data!$K:$K,Data!$A:$A,Vitezistii!$B54,Data!$C:$C,Vitezistii!O$1)=0," ",SUMIFS(Data!$K:$K,Data!$A:$A,Vitezistii!$B54,Data!$C:$C,Vitezistii!O$1))+SUMIFS(Data!$S:$S,Data!$A:$A,Vitezistii!$B54,Data!$C:$C,Vitezistii!O$1),0)</f>
        <v>2</v>
      </c>
      <c r="P54" s="109">
        <f>IFERROR(IF(SUMIFS(Data!$K:$K,Data!$A:$A,Vitezistii!$B54,Data!$C:$C,Vitezistii!P$1)=0," ",SUMIFS(Data!$K:$K,Data!$A:$A,Vitezistii!$B54,Data!$C:$C,Vitezistii!P$1))+SUMIFS(Data!$S:$S,Data!$A:$A,Vitezistii!$B54,Data!$C:$C,Vitezistii!P$1),0)</f>
        <v>3</v>
      </c>
      <c r="Q54" s="109">
        <f>IFERROR(IF(SUMIFS(Data!$K:$K,Data!$A:$A,Vitezistii!$B54,Data!$C:$C,Vitezistii!Q$1)=0," ",SUMIFS(Data!$K:$K,Data!$A:$A,Vitezistii!$B54,Data!$C:$C,Vitezistii!Q$1))+SUMIFS(Data!$S:$S,Data!$A:$A,Vitezistii!$B54,Data!$C:$C,Vitezistii!Q$1),0)</f>
        <v>4</v>
      </c>
      <c r="R54" s="109">
        <f t="shared" si="0"/>
        <v>18.25</v>
      </c>
      <c r="S54" s="109">
        <f>SUMIFS(Data!D:D,Data!A:A,Vitezistii!B56)</f>
        <v>365.52000000000004</v>
      </c>
      <c r="T54" s="11">
        <f>SUMIFS(Data!I:I,Data!A:A,Vitezistii!B56)/COUNTIF(Data!A:A,Vitezistii!B56)</f>
        <v>5.1356865376076056E-3</v>
      </c>
    </row>
    <row r="55" spans="1:20" ht="12.75" x14ac:dyDescent="0.2">
      <c r="A55" s="65">
        <v>54</v>
      </c>
      <c r="B55" s="27" t="s">
        <v>21</v>
      </c>
      <c r="C55" s="109">
        <f>IFERROR(IF(SUMIFS(Data!$K:$K,Data!$A:$A,Vitezistii!$B55,Data!$C:$C,Vitezistii!C$1)=0," ",SUMIFS(Data!$K:$K,Data!$A:$A,Vitezistii!$B55,Data!$C:$C,Vitezistii!C$1))+SUMIFS(Data!$S:$S,Data!$A:$A,Vitezistii!$B55,Data!$C:$C,Vitezistii!C$1),0)</f>
        <v>2</v>
      </c>
      <c r="D55" s="109">
        <f>IFERROR(IF(SUMIFS(Data!$K:$K,Data!$A:$A,Vitezistii!$B55,Data!$C:$C,Vitezistii!D$1)=0," ",SUMIFS(Data!$K:$K,Data!$A:$A,Vitezistii!$B55,Data!$C:$C,Vitezistii!D$1))+SUMIFS(Data!$S:$S,Data!$A:$A,Vitezistii!$B55,Data!$C:$C,Vitezistii!D$1),0)</f>
        <v>2</v>
      </c>
      <c r="E55" s="109">
        <f>IFERROR(IF(SUMIFS(Data!$K:$K,Data!$A:$A,Vitezistii!$B55,Data!$C:$C,Vitezistii!E$1)=0," ",SUMIFS(Data!$K:$K,Data!$A:$A,Vitezistii!$B55,Data!$C:$C,Vitezistii!E$1))+SUMIFS(Data!$S:$S,Data!$A:$A,Vitezistii!$B55,Data!$C:$C,Vitezistii!E$1),0)</f>
        <v>1.75</v>
      </c>
      <c r="F55" s="109">
        <f>IFERROR(IF(SUMIFS(Data!$K:$K,Data!$A:$A,Vitezistii!$B55,Data!$C:$C,Vitezistii!F$1)=0," ",SUMIFS(Data!$K:$K,Data!$A:$A,Vitezistii!$B55,Data!$C:$C,Vitezistii!F$1))+SUMIFS(Data!$S:$S,Data!$A:$A,Vitezistii!$B55,Data!$C:$C,Vitezistii!F$1),0)</f>
        <v>1.25</v>
      </c>
      <c r="G55" s="109">
        <f>IFERROR(IF(SUMIFS(Data!$K:$K,Data!$A:$A,Vitezistii!$B55,Data!$C:$C,Vitezistii!G$1)=0," ",SUMIFS(Data!$K:$K,Data!$A:$A,Vitezistii!$B55,Data!$C:$C,Vitezistii!G$1))+SUMIFS(Data!$S:$S,Data!$A:$A,Vitezistii!$B55,Data!$C:$C,Vitezistii!G$1),0)</f>
        <v>1.75</v>
      </c>
      <c r="H55" s="109">
        <f>IFERROR(IF(SUMIFS(Data!$K:$K,Data!$A:$A,Vitezistii!$B55,Data!$C:$C,Vitezistii!H$1)=0," ",SUMIFS(Data!$K:$K,Data!$A:$A,Vitezistii!$B55,Data!$C:$C,Vitezistii!H$1))+SUMIFS(Data!$S:$S,Data!$A:$A,Vitezistii!$B55,Data!$C:$C,Vitezistii!H$1),0)</f>
        <v>1.75</v>
      </c>
      <c r="I55" s="109">
        <f>IFERROR(IF(SUMIFS(Data!$K:$K,Data!$A:$A,Vitezistii!$B55,Data!$C:$C,Vitezistii!I$1)=0," ",SUMIFS(Data!$K:$K,Data!$A:$A,Vitezistii!$B55,Data!$C:$C,Vitezistii!I$1))+SUMIFS(Data!$S:$S,Data!$A:$A,Vitezistii!$B55,Data!$C:$C,Vitezistii!I$1),0)</f>
        <v>2.5</v>
      </c>
      <c r="J55" s="109">
        <f>IFERROR(IF(SUMIFS(Data!$K:$K,Data!$A:$A,Vitezistii!$B55,Data!$C:$C,Vitezistii!J$1)=0," ",SUMIFS(Data!$K:$K,Data!$A:$A,Vitezistii!$B55,Data!$C:$C,Vitezistii!J$1))+SUMIFS(Data!$S:$S,Data!$A:$A,Vitezistii!$B55,Data!$C:$C,Vitezistii!J$1),0)</f>
        <v>0.25</v>
      </c>
      <c r="K55" s="109">
        <f>IFERROR(IF(SUMIFS(Data!$K:$K,Data!$A:$A,Vitezistii!$B55,Data!$C:$C,Vitezistii!K$1)=0," ",SUMIFS(Data!$K:$K,Data!$A:$A,Vitezistii!$B55,Data!$C:$C,Vitezistii!K$1))+SUMIFS(Data!$S:$S,Data!$A:$A,Vitezistii!$B55,Data!$C:$C,Vitezistii!K$1),0)</f>
        <v>2</v>
      </c>
      <c r="L55" s="109">
        <f>IFERROR(IF(SUMIFS(Data!$K:$K,Data!$A:$A,Vitezistii!$B55,Data!$C:$C,Vitezistii!L$1)=0," ",SUMIFS(Data!$K:$K,Data!$A:$A,Vitezistii!$B55,Data!$C:$C,Vitezistii!L$1))+SUMIFS(Data!$S:$S,Data!$A:$A,Vitezistii!$B55,Data!$C:$C,Vitezistii!L$1),0)</f>
        <v>0.25</v>
      </c>
      <c r="M55" s="109">
        <f>IFERROR(IF(SUMIFS(Data!$K:$K,Data!$A:$A,Vitezistii!$B55,Data!$C:$C,Vitezistii!M$1)=0," ",SUMIFS(Data!$K:$K,Data!$A:$A,Vitezistii!$B55,Data!$C:$C,Vitezistii!M$1))+SUMIFS(Data!$S:$S,Data!$A:$A,Vitezistii!$B55,Data!$C:$C,Vitezistii!M$1),0)</f>
        <v>1.75</v>
      </c>
      <c r="N55" s="109">
        <f>IFERROR(IF(SUMIFS(Data!$K:$K,Data!$A:$A,Vitezistii!$B55,Data!$C:$C,Vitezistii!N$1)=0," ",SUMIFS(Data!$K:$K,Data!$A:$A,Vitezistii!$B55,Data!$C:$C,Vitezistii!N$1))+SUMIFS(Data!$S:$S,Data!$A:$A,Vitezistii!$B55,Data!$C:$C,Vitezistii!N$1),0)</f>
        <v>0</v>
      </c>
      <c r="O55" s="109">
        <f>IFERROR(IF(SUMIFS(Data!$K:$K,Data!$A:$A,Vitezistii!$B55,Data!$C:$C,Vitezistii!O$1)=0," ",SUMIFS(Data!$K:$K,Data!$A:$A,Vitezistii!$B55,Data!$C:$C,Vitezistii!O$1))+SUMIFS(Data!$S:$S,Data!$A:$A,Vitezistii!$B55,Data!$C:$C,Vitezistii!O$1),0)</f>
        <v>0</v>
      </c>
      <c r="P55" s="109">
        <f>IFERROR(IF(SUMIFS(Data!$K:$K,Data!$A:$A,Vitezistii!$B55,Data!$C:$C,Vitezistii!P$1)=0," ",SUMIFS(Data!$K:$K,Data!$A:$A,Vitezistii!$B55,Data!$C:$C,Vitezistii!P$1))+SUMIFS(Data!$S:$S,Data!$A:$A,Vitezistii!$B55,Data!$C:$C,Vitezistii!P$1),0)</f>
        <v>0</v>
      </c>
      <c r="Q55" s="109">
        <f>IFERROR(IF(SUMIFS(Data!$K:$K,Data!$A:$A,Vitezistii!$B55,Data!$C:$C,Vitezistii!Q$1)=0," ",SUMIFS(Data!$K:$K,Data!$A:$A,Vitezistii!$B55,Data!$C:$C,Vitezistii!Q$1))+SUMIFS(Data!$S:$S,Data!$A:$A,Vitezistii!$B55,Data!$C:$C,Vitezistii!Q$1),0)</f>
        <v>0</v>
      </c>
      <c r="R55" s="109">
        <f t="shared" si="0"/>
        <v>17.25</v>
      </c>
      <c r="S55" s="109">
        <f>SUMIFS(Data!D:D,Data!A:A,Vitezistii!B57)</f>
        <v>160.73000000000002</v>
      </c>
      <c r="T55" s="11">
        <f>SUMIFS(Data!I:I,Data!A:A,Vitezistii!B57)/COUNTIF(Data!A:A,Vitezistii!B57)</f>
        <v>4.1095864884511018E-3</v>
      </c>
    </row>
    <row r="56" spans="1:20" ht="12.75" x14ac:dyDescent="0.2">
      <c r="A56" s="65">
        <v>55</v>
      </c>
      <c r="B56" s="27" t="s">
        <v>425</v>
      </c>
      <c r="C56" s="109">
        <f>IFERROR(IF(SUMIFS(Data!$K:$K,Data!$A:$A,Vitezistii!$B56,Data!$C:$C,Vitezistii!C$1)=0," ",SUMIFS(Data!$K:$K,Data!$A:$A,Vitezistii!$B56,Data!$C:$C,Vitezistii!C$1))+SUMIFS(Data!$S:$S,Data!$A:$A,Vitezistii!$B56,Data!$C:$C,Vitezistii!C$1),0)</f>
        <v>1.5</v>
      </c>
      <c r="D56" s="109">
        <f>IFERROR(IF(SUMIFS(Data!$K:$K,Data!$A:$A,Vitezistii!$B56,Data!$C:$C,Vitezistii!D$1)=0," ",SUMIFS(Data!$K:$K,Data!$A:$A,Vitezistii!$B56,Data!$C:$C,Vitezistii!D$1))+SUMIFS(Data!$S:$S,Data!$A:$A,Vitezistii!$B56,Data!$C:$C,Vitezistii!D$1),0)</f>
        <v>1.25</v>
      </c>
      <c r="E56" s="109">
        <f>IFERROR(IF(SUMIFS(Data!$K:$K,Data!$A:$A,Vitezistii!$B56,Data!$C:$C,Vitezistii!E$1)=0," ",SUMIFS(Data!$K:$K,Data!$A:$A,Vitezistii!$B56,Data!$C:$C,Vitezistii!E$1))+SUMIFS(Data!$S:$S,Data!$A:$A,Vitezistii!$B56,Data!$C:$C,Vitezistii!E$1),0)</f>
        <v>0</v>
      </c>
      <c r="F56" s="109">
        <f>IFERROR(IF(SUMIFS(Data!$K:$K,Data!$A:$A,Vitezistii!$B56,Data!$C:$C,Vitezistii!F$1)=0," ",SUMIFS(Data!$K:$K,Data!$A:$A,Vitezistii!$B56,Data!$C:$C,Vitezistii!F$1))+SUMIFS(Data!$S:$S,Data!$A:$A,Vitezistii!$B56,Data!$C:$C,Vitezistii!F$1),0)</f>
        <v>3</v>
      </c>
      <c r="G56" s="109">
        <f>IFERROR(IF(SUMIFS(Data!$K:$K,Data!$A:$A,Vitezistii!$B56,Data!$C:$C,Vitezistii!G$1)=0," ",SUMIFS(Data!$K:$K,Data!$A:$A,Vitezistii!$B56,Data!$C:$C,Vitezistii!G$1))+SUMIFS(Data!$S:$S,Data!$A:$A,Vitezistii!$B56,Data!$C:$C,Vitezistii!G$1),0)</f>
        <v>1.75</v>
      </c>
      <c r="H56" s="109">
        <f>IFERROR(IF(SUMIFS(Data!$K:$K,Data!$A:$A,Vitezistii!$B56,Data!$C:$C,Vitezistii!H$1)=0," ",SUMIFS(Data!$K:$K,Data!$A:$A,Vitezistii!$B56,Data!$C:$C,Vitezistii!H$1))+SUMIFS(Data!$S:$S,Data!$A:$A,Vitezistii!$B56,Data!$C:$C,Vitezistii!H$1),0)</f>
        <v>2.5</v>
      </c>
      <c r="I56" s="109">
        <f>IFERROR(IF(SUMIFS(Data!$K:$K,Data!$A:$A,Vitezistii!$B56,Data!$C:$C,Vitezistii!I$1)=0," ",SUMIFS(Data!$K:$K,Data!$A:$A,Vitezistii!$B56,Data!$C:$C,Vitezistii!I$1))+SUMIFS(Data!$S:$S,Data!$A:$A,Vitezistii!$B56,Data!$C:$C,Vitezistii!I$1),0)</f>
        <v>0.75</v>
      </c>
      <c r="J56" s="109">
        <f>IFERROR(IF(SUMIFS(Data!$K:$K,Data!$A:$A,Vitezistii!$B56,Data!$C:$C,Vitezistii!J$1)=0," ",SUMIFS(Data!$K:$K,Data!$A:$A,Vitezistii!$B56,Data!$C:$C,Vitezistii!J$1))+SUMIFS(Data!$S:$S,Data!$A:$A,Vitezistii!$B56,Data!$C:$C,Vitezistii!J$1),0)</f>
        <v>1.5</v>
      </c>
      <c r="K56" s="109">
        <f>IFERROR(IF(SUMIFS(Data!$K:$K,Data!$A:$A,Vitezistii!$B56,Data!$C:$C,Vitezistii!K$1)=0," ",SUMIFS(Data!$K:$K,Data!$A:$A,Vitezistii!$B56,Data!$C:$C,Vitezistii!K$1))+SUMIFS(Data!$S:$S,Data!$A:$A,Vitezistii!$B56,Data!$C:$C,Vitezistii!K$1),0)</f>
        <v>1</v>
      </c>
      <c r="L56" s="109">
        <f>IFERROR(IF(SUMIFS(Data!$K:$K,Data!$A:$A,Vitezistii!$B56,Data!$C:$C,Vitezistii!L$1)=0," ",SUMIFS(Data!$K:$K,Data!$A:$A,Vitezistii!$B56,Data!$C:$C,Vitezistii!L$1))+SUMIFS(Data!$S:$S,Data!$A:$A,Vitezistii!$B56,Data!$C:$C,Vitezistii!L$1),0)</f>
        <v>1</v>
      </c>
      <c r="M56" s="109">
        <f>IFERROR(IF(SUMIFS(Data!$K:$K,Data!$A:$A,Vitezistii!$B56,Data!$C:$C,Vitezistii!M$1)=0," ",SUMIFS(Data!$K:$K,Data!$A:$A,Vitezistii!$B56,Data!$C:$C,Vitezistii!M$1))+SUMIFS(Data!$S:$S,Data!$A:$A,Vitezistii!$B56,Data!$C:$C,Vitezistii!M$1),0)</f>
        <v>0.25</v>
      </c>
      <c r="N56" s="109">
        <f>IFERROR(IF(SUMIFS(Data!$K:$K,Data!$A:$A,Vitezistii!$B56,Data!$C:$C,Vitezistii!N$1)=0," ",SUMIFS(Data!$K:$K,Data!$A:$A,Vitezistii!$B56,Data!$C:$C,Vitezistii!N$1))+SUMIFS(Data!$S:$S,Data!$A:$A,Vitezistii!$B56,Data!$C:$C,Vitezistii!N$1),0)</f>
        <v>0.25</v>
      </c>
      <c r="O56" s="109">
        <f>IFERROR(IF(SUMIFS(Data!$K:$K,Data!$A:$A,Vitezistii!$B56,Data!$C:$C,Vitezistii!O$1)=0," ",SUMIFS(Data!$K:$K,Data!$A:$A,Vitezistii!$B56,Data!$C:$C,Vitezistii!O$1))+SUMIFS(Data!$S:$S,Data!$A:$A,Vitezistii!$B56,Data!$C:$C,Vitezistii!O$1),0)</f>
        <v>0.25</v>
      </c>
      <c r="P56" s="109">
        <f>IFERROR(IF(SUMIFS(Data!$K:$K,Data!$A:$A,Vitezistii!$B56,Data!$C:$C,Vitezistii!P$1)=0," ",SUMIFS(Data!$K:$K,Data!$A:$A,Vitezistii!$B56,Data!$C:$C,Vitezistii!P$1))+SUMIFS(Data!$S:$S,Data!$A:$A,Vitezistii!$B56,Data!$C:$C,Vitezistii!P$1),0)</f>
        <v>1</v>
      </c>
      <c r="Q56" s="109">
        <f>IFERROR(IF(SUMIFS(Data!$K:$K,Data!$A:$A,Vitezistii!$B56,Data!$C:$C,Vitezistii!Q$1)=0," ",SUMIFS(Data!$K:$K,Data!$A:$A,Vitezistii!$B56,Data!$C:$C,Vitezistii!Q$1))+SUMIFS(Data!$S:$S,Data!$A:$A,Vitezistii!$B56,Data!$C:$C,Vitezistii!Q$1),0)</f>
        <v>1</v>
      </c>
      <c r="R56" s="109">
        <f t="shared" si="0"/>
        <v>17</v>
      </c>
      <c r="S56" s="109">
        <f>SUMIFS(Data!D:D,Data!A:A,Vitezistii!B58)</f>
        <v>288.11</v>
      </c>
      <c r="T56" s="11">
        <f>SUMIFS(Data!I:I,Data!A:A,Vitezistii!B58)/COUNTIF(Data!A:A,Vitezistii!B58)</f>
        <v>4.9675678627551876E-3</v>
      </c>
    </row>
    <row r="57" spans="1:20" ht="12.75" x14ac:dyDescent="0.2">
      <c r="A57" s="65">
        <v>56</v>
      </c>
      <c r="B57" s="27" t="s">
        <v>588</v>
      </c>
      <c r="C57" s="109">
        <f>IFERROR(IF(SUMIFS(Data!$K:$K,Data!$A:$A,Vitezistii!$B57,Data!$C:$C,Vitezistii!C$1)=0," ",SUMIFS(Data!$K:$K,Data!$A:$A,Vitezistii!$B57,Data!$C:$C,Vitezistii!C$1))+SUMIFS(Data!$S:$S,Data!$A:$A,Vitezistii!$B57,Data!$C:$C,Vitezistii!C$1),0)</f>
        <v>0</v>
      </c>
      <c r="D57" s="109">
        <f>IFERROR(IF(SUMIFS(Data!$K:$K,Data!$A:$A,Vitezistii!$B57,Data!$C:$C,Vitezistii!D$1)=0," ",SUMIFS(Data!$K:$K,Data!$A:$A,Vitezistii!$B57,Data!$C:$C,Vitezistii!D$1))+SUMIFS(Data!$S:$S,Data!$A:$A,Vitezistii!$B57,Data!$C:$C,Vitezistii!D$1),0)</f>
        <v>0</v>
      </c>
      <c r="E57" s="109">
        <f>IFERROR(IF(SUMIFS(Data!$K:$K,Data!$A:$A,Vitezistii!$B57,Data!$C:$C,Vitezistii!E$1)=0," ",SUMIFS(Data!$K:$K,Data!$A:$A,Vitezistii!$B57,Data!$C:$C,Vitezistii!E$1))+SUMIFS(Data!$S:$S,Data!$A:$A,Vitezistii!$B57,Data!$C:$C,Vitezistii!E$1),0)</f>
        <v>0</v>
      </c>
      <c r="F57" s="109">
        <f>IFERROR(IF(SUMIFS(Data!$K:$K,Data!$A:$A,Vitezistii!$B57,Data!$C:$C,Vitezistii!F$1)=0," ",SUMIFS(Data!$K:$K,Data!$A:$A,Vitezistii!$B57,Data!$C:$C,Vitezistii!F$1))+SUMIFS(Data!$S:$S,Data!$A:$A,Vitezistii!$B57,Data!$C:$C,Vitezistii!F$1),0)</f>
        <v>0</v>
      </c>
      <c r="G57" s="109">
        <f>IFERROR(IF(SUMIFS(Data!$K:$K,Data!$A:$A,Vitezistii!$B57,Data!$C:$C,Vitezistii!G$1)=0," ",SUMIFS(Data!$K:$K,Data!$A:$A,Vitezistii!$B57,Data!$C:$C,Vitezistii!G$1))+SUMIFS(Data!$S:$S,Data!$A:$A,Vitezistii!$B57,Data!$C:$C,Vitezistii!G$1),0)</f>
        <v>0</v>
      </c>
      <c r="H57" s="109">
        <f>IFERROR(IF(SUMIFS(Data!$K:$K,Data!$A:$A,Vitezistii!$B57,Data!$C:$C,Vitezistii!H$1)=0," ",SUMIFS(Data!$K:$K,Data!$A:$A,Vitezistii!$B57,Data!$C:$C,Vitezistii!H$1))+SUMIFS(Data!$S:$S,Data!$A:$A,Vitezistii!$B57,Data!$C:$C,Vitezistii!H$1),0)</f>
        <v>0</v>
      </c>
      <c r="I57" s="109">
        <f>IFERROR(IF(SUMIFS(Data!$K:$K,Data!$A:$A,Vitezistii!$B57,Data!$C:$C,Vitezistii!I$1)=0," ",SUMIFS(Data!$K:$K,Data!$A:$A,Vitezistii!$B57,Data!$C:$C,Vitezistii!I$1))+SUMIFS(Data!$S:$S,Data!$A:$A,Vitezistii!$B57,Data!$C:$C,Vitezistii!I$1),0)</f>
        <v>0</v>
      </c>
      <c r="J57" s="109">
        <f>IFERROR(IF(SUMIFS(Data!$K:$K,Data!$A:$A,Vitezistii!$B57,Data!$C:$C,Vitezistii!J$1)=0," ",SUMIFS(Data!$K:$K,Data!$A:$A,Vitezistii!$B57,Data!$C:$C,Vitezistii!J$1))+SUMIFS(Data!$S:$S,Data!$A:$A,Vitezistii!$B57,Data!$C:$C,Vitezistii!J$1),0)</f>
        <v>0</v>
      </c>
      <c r="K57" s="109">
        <f>IFERROR(IF(SUMIFS(Data!$K:$K,Data!$A:$A,Vitezistii!$B57,Data!$C:$C,Vitezistii!K$1)=0," ",SUMIFS(Data!$K:$K,Data!$A:$A,Vitezistii!$B57,Data!$C:$C,Vitezistii!K$1))+SUMIFS(Data!$S:$S,Data!$A:$A,Vitezistii!$B57,Data!$C:$C,Vitezistii!K$1),0)</f>
        <v>2.5</v>
      </c>
      <c r="L57" s="109">
        <f>IFERROR(IF(SUMIFS(Data!$K:$K,Data!$A:$A,Vitezistii!$B57,Data!$C:$C,Vitezistii!L$1)=0," ",SUMIFS(Data!$K:$K,Data!$A:$A,Vitezistii!$B57,Data!$C:$C,Vitezistii!L$1))+SUMIFS(Data!$S:$S,Data!$A:$A,Vitezistii!$B57,Data!$C:$C,Vitezistii!L$1),0)</f>
        <v>2.5</v>
      </c>
      <c r="M57" s="109">
        <f>IFERROR(IF(SUMIFS(Data!$K:$K,Data!$A:$A,Vitezistii!$B57,Data!$C:$C,Vitezistii!M$1)=0," ",SUMIFS(Data!$K:$K,Data!$A:$A,Vitezistii!$B57,Data!$C:$C,Vitezistii!M$1))+SUMIFS(Data!$S:$S,Data!$A:$A,Vitezistii!$B57,Data!$C:$C,Vitezistii!M$1),0)</f>
        <v>1.75</v>
      </c>
      <c r="N57" s="109">
        <f>IFERROR(IF(SUMIFS(Data!$K:$K,Data!$A:$A,Vitezistii!$B57,Data!$C:$C,Vitezistii!N$1)=0," ",SUMIFS(Data!$K:$K,Data!$A:$A,Vitezistii!$B57,Data!$C:$C,Vitezistii!N$1))+SUMIFS(Data!$S:$S,Data!$A:$A,Vitezistii!$B57,Data!$C:$C,Vitezistii!N$1),0)</f>
        <v>1.5</v>
      </c>
      <c r="O57" s="109">
        <f>IFERROR(IF(SUMIFS(Data!$K:$K,Data!$A:$A,Vitezistii!$B57,Data!$C:$C,Vitezistii!O$1)=0," ",SUMIFS(Data!$K:$K,Data!$A:$A,Vitezistii!$B57,Data!$C:$C,Vitezistii!O$1))+SUMIFS(Data!$S:$S,Data!$A:$A,Vitezistii!$B57,Data!$C:$C,Vitezistii!O$1),0)</f>
        <v>3.5</v>
      </c>
      <c r="P57" s="109">
        <f>IFERROR(IF(SUMIFS(Data!$K:$K,Data!$A:$A,Vitezistii!$B57,Data!$C:$C,Vitezistii!P$1)=0," ",SUMIFS(Data!$K:$K,Data!$A:$A,Vitezistii!$B57,Data!$C:$C,Vitezistii!P$1))+SUMIFS(Data!$S:$S,Data!$A:$A,Vitezistii!$B57,Data!$C:$C,Vitezistii!P$1),0)</f>
        <v>0.25</v>
      </c>
      <c r="Q57" s="109">
        <f>IFERROR(IF(SUMIFS(Data!$K:$K,Data!$A:$A,Vitezistii!$B57,Data!$C:$C,Vitezistii!Q$1)=0," ",SUMIFS(Data!$K:$K,Data!$A:$A,Vitezistii!$B57,Data!$C:$C,Vitezistii!Q$1))+SUMIFS(Data!$S:$S,Data!$A:$A,Vitezistii!$B57,Data!$C:$C,Vitezistii!Q$1),0)</f>
        <v>4</v>
      </c>
      <c r="R57" s="109">
        <f t="shared" si="0"/>
        <v>16</v>
      </c>
      <c r="S57" s="109">
        <f>SUMIFS(Data!D:D,Data!A:A,Vitezistii!B59)</f>
        <v>290.39000000000004</v>
      </c>
      <c r="T57" s="11">
        <f>SUMIFS(Data!I:I,Data!A:A,Vitezistii!B59)/COUNTIF(Data!A:A,Vitezistii!B59)</f>
        <v>5.2066649852425739E-3</v>
      </c>
    </row>
    <row r="58" spans="1:20" ht="12.75" x14ac:dyDescent="0.2">
      <c r="A58" s="65">
        <v>57</v>
      </c>
      <c r="B58" s="27" t="s">
        <v>368</v>
      </c>
      <c r="C58" s="109">
        <f>IFERROR(IF(SUMIFS(Data!$K:$K,Data!$A:$A,Vitezistii!$B58,Data!$C:$C,Vitezistii!C$1)=0," ",SUMIFS(Data!$K:$K,Data!$A:$A,Vitezistii!$B58,Data!$C:$C,Vitezistii!C$1))+SUMIFS(Data!$S:$S,Data!$A:$A,Vitezistii!$B58,Data!$C:$C,Vitezistii!C$1),0)</f>
        <v>0</v>
      </c>
      <c r="D58" s="109">
        <f>IFERROR(IF(SUMIFS(Data!$K:$K,Data!$A:$A,Vitezistii!$B58,Data!$C:$C,Vitezistii!D$1)=0," ",SUMIFS(Data!$K:$K,Data!$A:$A,Vitezistii!$B58,Data!$C:$C,Vitezistii!D$1))+SUMIFS(Data!$S:$S,Data!$A:$A,Vitezistii!$B58,Data!$C:$C,Vitezistii!D$1),0)</f>
        <v>0</v>
      </c>
      <c r="E58" s="109">
        <f>IFERROR(IF(SUMIFS(Data!$K:$K,Data!$A:$A,Vitezistii!$B58,Data!$C:$C,Vitezistii!E$1)=0," ",SUMIFS(Data!$K:$K,Data!$A:$A,Vitezistii!$B58,Data!$C:$C,Vitezistii!E$1))+SUMIFS(Data!$S:$S,Data!$A:$A,Vitezistii!$B58,Data!$C:$C,Vitezistii!E$1),0)</f>
        <v>1.75</v>
      </c>
      <c r="F58" s="109">
        <f>IFERROR(IF(SUMIFS(Data!$K:$K,Data!$A:$A,Vitezistii!$B58,Data!$C:$C,Vitezistii!F$1)=0," ",SUMIFS(Data!$K:$K,Data!$A:$A,Vitezistii!$B58,Data!$C:$C,Vitezistii!F$1))+SUMIFS(Data!$S:$S,Data!$A:$A,Vitezistii!$B58,Data!$C:$C,Vitezistii!F$1),0)</f>
        <v>2.5</v>
      </c>
      <c r="G58" s="109">
        <f>IFERROR(IF(SUMIFS(Data!$K:$K,Data!$A:$A,Vitezistii!$B58,Data!$C:$C,Vitezistii!G$1)=0," ",SUMIFS(Data!$K:$K,Data!$A:$A,Vitezistii!$B58,Data!$C:$C,Vitezistii!G$1))+SUMIFS(Data!$S:$S,Data!$A:$A,Vitezistii!$B58,Data!$C:$C,Vitezistii!G$1),0)</f>
        <v>2</v>
      </c>
      <c r="H58" s="109">
        <f>IFERROR(IF(SUMIFS(Data!$K:$K,Data!$A:$A,Vitezistii!$B58,Data!$C:$C,Vitezistii!H$1)=0," ",SUMIFS(Data!$K:$K,Data!$A:$A,Vitezistii!$B58,Data!$C:$C,Vitezistii!H$1))+SUMIFS(Data!$S:$S,Data!$A:$A,Vitezistii!$B58,Data!$C:$C,Vitezistii!H$1),0)</f>
        <v>0</v>
      </c>
      <c r="I58" s="109">
        <f>IFERROR(IF(SUMIFS(Data!$K:$K,Data!$A:$A,Vitezistii!$B58,Data!$C:$C,Vitezistii!I$1)=0," ",SUMIFS(Data!$K:$K,Data!$A:$A,Vitezistii!$B58,Data!$C:$C,Vitezistii!I$1))+SUMIFS(Data!$S:$S,Data!$A:$A,Vitezistii!$B58,Data!$C:$C,Vitezistii!I$1),0)</f>
        <v>1.25</v>
      </c>
      <c r="J58" s="109">
        <f>IFERROR(IF(SUMIFS(Data!$K:$K,Data!$A:$A,Vitezistii!$B58,Data!$C:$C,Vitezistii!J$1)=0," ",SUMIFS(Data!$K:$K,Data!$A:$A,Vitezistii!$B58,Data!$C:$C,Vitezistii!J$1))+SUMIFS(Data!$S:$S,Data!$A:$A,Vitezistii!$B58,Data!$C:$C,Vitezistii!J$1),0)</f>
        <v>2</v>
      </c>
      <c r="K58" s="109">
        <f>IFERROR(IF(SUMIFS(Data!$K:$K,Data!$A:$A,Vitezistii!$B58,Data!$C:$C,Vitezistii!K$1)=0," ",SUMIFS(Data!$K:$K,Data!$A:$A,Vitezistii!$B58,Data!$C:$C,Vitezistii!K$1))+SUMIFS(Data!$S:$S,Data!$A:$A,Vitezistii!$B58,Data!$C:$C,Vitezistii!K$1),0)</f>
        <v>1.5</v>
      </c>
      <c r="L58" s="109">
        <f>IFERROR(IF(SUMIFS(Data!$K:$K,Data!$A:$A,Vitezistii!$B58,Data!$C:$C,Vitezistii!L$1)=0," ",SUMIFS(Data!$K:$K,Data!$A:$A,Vitezistii!$B58,Data!$C:$C,Vitezistii!L$1))+SUMIFS(Data!$S:$S,Data!$A:$A,Vitezistii!$B58,Data!$C:$C,Vitezistii!L$1),0)</f>
        <v>0</v>
      </c>
      <c r="M58" s="109">
        <f>IFERROR(IF(SUMIFS(Data!$K:$K,Data!$A:$A,Vitezistii!$B58,Data!$C:$C,Vitezistii!M$1)=0," ",SUMIFS(Data!$K:$K,Data!$A:$A,Vitezistii!$B58,Data!$C:$C,Vitezistii!M$1))+SUMIFS(Data!$S:$S,Data!$A:$A,Vitezistii!$B58,Data!$C:$C,Vitezistii!M$1),0)</f>
        <v>0</v>
      </c>
      <c r="N58" s="109">
        <f>IFERROR(IF(SUMIFS(Data!$K:$K,Data!$A:$A,Vitezistii!$B58,Data!$C:$C,Vitezistii!N$1)=0," ",SUMIFS(Data!$K:$K,Data!$A:$A,Vitezistii!$B58,Data!$C:$C,Vitezistii!N$1))+SUMIFS(Data!$S:$S,Data!$A:$A,Vitezistii!$B58,Data!$C:$C,Vitezistii!N$1),0)</f>
        <v>1</v>
      </c>
      <c r="O58" s="109">
        <f>IFERROR(IF(SUMIFS(Data!$K:$K,Data!$A:$A,Vitezistii!$B58,Data!$C:$C,Vitezistii!O$1)=0," ",SUMIFS(Data!$K:$K,Data!$A:$A,Vitezistii!$B58,Data!$C:$C,Vitezistii!O$1))+SUMIFS(Data!$S:$S,Data!$A:$A,Vitezistii!$B58,Data!$C:$C,Vitezistii!O$1),0)</f>
        <v>1.75</v>
      </c>
      <c r="P58" s="109">
        <f>IFERROR(IF(SUMIFS(Data!$K:$K,Data!$A:$A,Vitezistii!$B58,Data!$C:$C,Vitezistii!P$1)=0," ",SUMIFS(Data!$K:$K,Data!$A:$A,Vitezistii!$B58,Data!$C:$C,Vitezistii!P$1))+SUMIFS(Data!$S:$S,Data!$A:$A,Vitezistii!$B58,Data!$C:$C,Vitezistii!P$1),0)</f>
        <v>1.75</v>
      </c>
      <c r="Q58" s="109">
        <f>IFERROR(IF(SUMIFS(Data!$K:$K,Data!$A:$A,Vitezistii!$B58,Data!$C:$C,Vitezistii!Q$1)=0," ",SUMIFS(Data!$K:$K,Data!$A:$A,Vitezistii!$B58,Data!$C:$C,Vitezistii!Q$1))+SUMIFS(Data!$S:$S,Data!$A:$A,Vitezistii!$B58,Data!$C:$C,Vitezistii!Q$1),0)</f>
        <v>0</v>
      </c>
      <c r="R58" s="109">
        <f t="shared" si="0"/>
        <v>15.5</v>
      </c>
      <c r="S58" s="109">
        <f>SUMIFS(Data!D:D,Data!A:A,Vitezistii!B60)</f>
        <v>68.11999999999999</v>
      </c>
      <c r="T58" s="11">
        <f>SUMIFS(Data!I:I,Data!A:A,Vitezistii!B60)/COUNTIF(Data!A:A,Vitezistii!B60)</f>
        <v>4.0272983829112499E-3</v>
      </c>
    </row>
    <row r="59" spans="1:20" ht="12.75" x14ac:dyDescent="0.2">
      <c r="A59" s="65">
        <v>58</v>
      </c>
      <c r="B59" s="27" t="s">
        <v>293</v>
      </c>
      <c r="C59" s="109">
        <f>IFERROR(IF(SUMIFS(Data!$K:$K,Data!$A:$A,Vitezistii!$B59,Data!$C:$C,Vitezistii!C$1)=0," ",SUMIFS(Data!$K:$K,Data!$A:$A,Vitezistii!$B59,Data!$C:$C,Vitezistii!C$1))+SUMIFS(Data!$S:$S,Data!$A:$A,Vitezistii!$B59,Data!$C:$C,Vitezistii!C$1),0)</f>
        <v>0</v>
      </c>
      <c r="D59" s="109">
        <f>IFERROR(IF(SUMIFS(Data!$K:$K,Data!$A:$A,Vitezistii!$B59,Data!$C:$C,Vitezistii!D$1)=0," ",SUMIFS(Data!$K:$K,Data!$A:$A,Vitezistii!$B59,Data!$C:$C,Vitezistii!D$1))+SUMIFS(Data!$S:$S,Data!$A:$A,Vitezistii!$B59,Data!$C:$C,Vitezistii!D$1),0)</f>
        <v>0</v>
      </c>
      <c r="E59" s="109">
        <f>IFERROR(IF(SUMIFS(Data!$K:$K,Data!$A:$A,Vitezistii!$B59,Data!$C:$C,Vitezistii!E$1)=0," ",SUMIFS(Data!$K:$K,Data!$A:$A,Vitezistii!$B59,Data!$C:$C,Vitezistii!E$1))+SUMIFS(Data!$S:$S,Data!$A:$A,Vitezistii!$B59,Data!$C:$C,Vitezistii!E$1),0)</f>
        <v>1.5</v>
      </c>
      <c r="F59" s="109">
        <f>IFERROR(IF(SUMIFS(Data!$K:$K,Data!$A:$A,Vitezistii!$B59,Data!$C:$C,Vitezistii!F$1)=0," ",SUMIFS(Data!$K:$K,Data!$A:$A,Vitezistii!$B59,Data!$C:$C,Vitezistii!F$1))+SUMIFS(Data!$S:$S,Data!$A:$A,Vitezistii!$B59,Data!$C:$C,Vitezistii!F$1),0)</f>
        <v>3</v>
      </c>
      <c r="G59" s="109">
        <f>IFERROR(IF(SUMIFS(Data!$K:$K,Data!$A:$A,Vitezistii!$B59,Data!$C:$C,Vitezistii!G$1)=0," ",SUMIFS(Data!$K:$K,Data!$A:$A,Vitezistii!$B59,Data!$C:$C,Vitezistii!G$1))+SUMIFS(Data!$S:$S,Data!$A:$A,Vitezistii!$B59,Data!$C:$C,Vitezistii!G$1),0)</f>
        <v>2</v>
      </c>
      <c r="H59" s="109">
        <f>IFERROR(IF(SUMIFS(Data!$K:$K,Data!$A:$A,Vitezistii!$B59,Data!$C:$C,Vitezistii!H$1)=0," ",SUMIFS(Data!$K:$K,Data!$A:$A,Vitezistii!$B59,Data!$C:$C,Vitezistii!H$1))+SUMIFS(Data!$S:$S,Data!$A:$A,Vitezistii!$B59,Data!$C:$C,Vitezistii!H$1),0)</f>
        <v>0</v>
      </c>
      <c r="I59" s="109">
        <f>IFERROR(IF(SUMIFS(Data!$K:$K,Data!$A:$A,Vitezistii!$B59,Data!$C:$C,Vitezistii!I$1)=0," ",SUMIFS(Data!$K:$K,Data!$A:$A,Vitezistii!$B59,Data!$C:$C,Vitezistii!I$1))+SUMIFS(Data!$S:$S,Data!$A:$A,Vitezistii!$B59,Data!$C:$C,Vitezistii!I$1),0)</f>
        <v>0</v>
      </c>
      <c r="J59" s="109">
        <f>IFERROR(IF(SUMIFS(Data!$K:$K,Data!$A:$A,Vitezistii!$B59,Data!$C:$C,Vitezistii!J$1)=0," ",SUMIFS(Data!$K:$K,Data!$A:$A,Vitezistii!$B59,Data!$C:$C,Vitezistii!J$1))+SUMIFS(Data!$S:$S,Data!$A:$A,Vitezistii!$B59,Data!$C:$C,Vitezistii!J$1),0)</f>
        <v>1</v>
      </c>
      <c r="K59" s="109">
        <f>IFERROR(IF(SUMIFS(Data!$K:$K,Data!$A:$A,Vitezistii!$B59,Data!$C:$C,Vitezistii!K$1)=0," ",SUMIFS(Data!$K:$K,Data!$A:$A,Vitezistii!$B59,Data!$C:$C,Vitezistii!K$1))+SUMIFS(Data!$S:$S,Data!$A:$A,Vitezistii!$B59,Data!$C:$C,Vitezistii!K$1),0)</f>
        <v>0</v>
      </c>
      <c r="L59" s="109">
        <f>IFERROR(IF(SUMIFS(Data!$K:$K,Data!$A:$A,Vitezistii!$B59,Data!$C:$C,Vitezistii!L$1)=0," ",SUMIFS(Data!$K:$K,Data!$A:$A,Vitezistii!$B59,Data!$C:$C,Vitezistii!L$1))+SUMIFS(Data!$S:$S,Data!$A:$A,Vitezistii!$B59,Data!$C:$C,Vitezistii!L$1),0)</f>
        <v>0</v>
      </c>
      <c r="M59" s="109">
        <f>IFERROR(IF(SUMIFS(Data!$K:$K,Data!$A:$A,Vitezistii!$B59,Data!$C:$C,Vitezistii!M$1)=0," ",SUMIFS(Data!$K:$K,Data!$A:$A,Vitezistii!$B59,Data!$C:$C,Vitezistii!M$1))+SUMIFS(Data!$S:$S,Data!$A:$A,Vitezistii!$B59,Data!$C:$C,Vitezistii!M$1),0)</f>
        <v>3</v>
      </c>
      <c r="N59" s="109">
        <f>IFERROR(IF(SUMIFS(Data!$K:$K,Data!$A:$A,Vitezistii!$B59,Data!$C:$C,Vitezistii!N$1)=0," ",SUMIFS(Data!$K:$K,Data!$A:$A,Vitezistii!$B59,Data!$C:$C,Vitezistii!N$1))+SUMIFS(Data!$S:$S,Data!$A:$A,Vitezistii!$B59,Data!$C:$C,Vitezistii!N$1),0)</f>
        <v>1</v>
      </c>
      <c r="O59" s="109">
        <f>IFERROR(IF(SUMIFS(Data!$K:$K,Data!$A:$A,Vitezistii!$B59,Data!$C:$C,Vitezistii!O$1)=0," ",SUMIFS(Data!$K:$K,Data!$A:$A,Vitezistii!$B59,Data!$C:$C,Vitezistii!O$1))+SUMIFS(Data!$S:$S,Data!$A:$A,Vitezistii!$B59,Data!$C:$C,Vitezistii!O$1),0)</f>
        <v>3</v>
      </c>
      <c r="P59" s="109">
        <f>IFERROR(IF(SUMIFS(Data!$K:$K,Data!$A:$A,Vitezistii!$B59,Data!$C:$C,Vitezistii!P$1)=0," ",SUMIFS(Data!$K:$K,Data!$A:$A,Vitezistii!$B59,Data!$C:$C,Vitezistii!P$1))+SUMIFS(Data!$S:$S,Data!$A:$A,Vitezistii!$B59,Data!$C:$C,Vitezistii!P$1),0)</f>
        <v>0.75</v>
      </c>
      <c r="Q59" s="109">
        <f>IFERROR(IF(SUMIFS(Data!$K:$K,Data!$A:$A,Vitezistii!$B59,Data!$C:$C,Vitezistii!Q$1)=0," ",SUMIFS(Data!$K:$K,Data!$A:$A,Vitezistii!$B59,Data!$C:$C,Vitezistii!Q$1))+SUMIFS(Data!$S:$S,Data!$A:$A,Vitezistii!$B59,Data!$C:$C,Vitezistii!Q$1),0)</f>
        <v>0</v>
      </c>
      <c r="R59" s="109">
        <f t="shared" si="0"/>
        <v>15.25</v>
      </c>
      <c r="S59" s="109">
        <f>SUMIFS(Data!D:D,Data!A:A,Vitezistii!B61)</f>
        <v>78.27</v>
      </c>
      <c r="T59" s="11">
        <f>SUMIFS(Data!I:I,Data!A:A,Vitezistii!B61)/COUNTIF(Data!A:A,Vitezistii!B61)</f>
        <v>4.6192420602144679E-3</v>
      </c>
    </row>
    <row r="60" spans="1:20" ht="12.75" x14ac:dyDescent="0.2">
      <c r="A60" s="65">
        <v>59</v>
      </c>
      <c r="B60" s="27" t="s">
        <v>205</v>
      </c>
      <c r="C60" s="109">
        <f>IFERROR(IF(SUMIFS(Data!$K:$K,Data!$A:$A,Vitezistii!$B60,Data!$C:$C,Vitezistii!C$1)=0," ",SUMIFS(Data!$K:$K,Data!$A:$A,Vitezistii!$B60,Data!$C:$C,Vitezistii!C$1))+SUMIFS(Data!$S:$S,Data!$A:$A,Vitezistii!$B60,Data!$C:$C,Vitezistii!C$1),0)</f>
        <v>0.25</v>
      </c>
      <c r="D60" s="109">
        <f>IFERROR(IF(SUMIFS(Data!$K:$K,Data!$A:$A,Vitezistii!$B60,Data!$C:$C,Vitezistii!D$1)=0," ",SUMIFS(Data!$K:$K,Data!$A:$A,Vitezistii!$B60,Data!$C:$C,Vitezistii!D$1))+SUMIFS(Data!$S:$S,Data!$A:$A,Vitezistii!$B60,Data!$C:$C,Vitezistii!D$1),0)</f>
        <v>0</v>
      </c>
      <c r="E60" s="109">
        <f>IFERROR(IF(SUMIFS(Data!$K:$K,Data!$A:$A,Vitezistii!$B60,Data!$C:$C,Vitezistii!E$1)=0," ",SUMIFS(Data!$K:$K,Data!$A:$A,Vitezistii!$B60,Data!$C:$C,Vitezistii!E$1))+SUMIFS(Data!$S:$S,Data!$A:$A,Vitezistii!$B60,Data!$C:$C,Vitezistii!E$1),0)</f>
        <v>0</v>
      </c>
      <c r="F60" s="109">
        <f>IFERROR(IF(SUMIFS(Data!$K:$K,Data!$A:$A,Vitezistii!$B60,Data!$C:$C,Vitezistii!F$1)=0," ",SUMIFS(Data!$K:$K,Data!$A:$A,Vitezistii!$B60,Data!$C:$C,Vitezistii!F$1))+SUMIFS(Data!$S:$S,Data!$A:$A,Vitezistii!$B60,Data!$C:$C,Vitezistii!F$1),0)</f>
        <v>2.5</v>
      </c>
      <c r="G60" s="109">
        <f>IFERROR(IF(SUMIFS(Data!$K:$K,Data!$A:$A,Vitezistii!$B60,Data!$C:$C,Vitezistii!G$1)=0," ",SUMIFS(Data!$K:$K,Data!$A:$A,Vitezistii!$B60,Data!$C:$C,Vitezistii!G$1))+SUMIFS(Data!$S:$S,Data!$A:$A,Vitezistii!$B60,Data!$C:$C,Vitezistii!G$1),0)</f>
        <v>2.5</v>
      </c>
      <c r="H60" s="109">
        <f>IFERROR(IF(SUMIFS(Data!$K:$K,Data!$A:$A,Vitezistii!$B60,Data!$C:$C,Vitezistii!H$1)=0," ",SUMIFS(Data!$K:$K,Data!$A:$A,Vitezistii!$B60,Data!$C:$C,Vitezistii!H$1))+SUMIFS(Data!$S:$S,Data!$A:$A,Vitezistii!$B60,Data!$C:$C,Vitezistii!H$1),0)</f>
        <v>1</v>
      </c>
      <c r="I60" s="109">
        <f>IFERROR(IF(SUMIFS(Data!$K:$K,Data!$A:$A,Vitezistii!$B60,Data!$C:$C,Vitezistii!I$1)=0," ",SUMIFS(Data!$K:$K,Data!$A:$A,Vitezistii!$B60,Data!$C:$C,Vitezistii!I$1))+SUMIFS(Data!$S:$S,Data!$A:$A,Vitezistii!$B60,Data!$C:$C,Vitezistii!I$1),0)</f>
        <v>2</v>
      </c>
      <c r="J60" s="109">
        <f>IFERROR(IF(SUMIFS(Data!$K:$K,Data!$A:$A,Vitezistii!$B60,Data!$C:$C,Vitezistii!J$1)=0," ",SUMIFS(Data!$K:$K,Data!$A:$A,Vitezistii!$B60,Data!$C:$C,Vitezistii!J$1))+SUMIFS(Data!$S:$S,Data!$A:$A,Vitezistii!$B60,Data!$C:$C,Vitezistii!J$1),0)</f>
        <v>1.25</v>
      </c>
      <c r="K60" s="109">
        <f>IFERROR(IF(SUMIFS(Data!$K:$K,Data!$A:$A,Vitezistii!$B60,Data!$C:$C,Vitezistii!K$1)=0," ",SUMIFS(Data!$K:$K,Data!$A:$A,Vitezistii!$B60,Data!$C:$C,Vitezistii!K$1))+SUMIFS(Data!$S:$S,Data!$A:$A,Vitezistii!$B60,Data!$C:$C,Vitezistii!K$1),0)</f>
        <v>2</v>
      </c>
      <c r="L60" s="109">
        <f>IFERROR(IF(SUMIFS(Data!$K:$K,Data!$A:$A,Vitezistii!$B60,Data!$C:$C,Vitezistii!L$1)=0," ",SUMIFS(Data!$K:$K,Data!$A:$A,Vitezistii!$B60,Data!$C:$C,Vitezistii!L$1))+SUMIFS(Data!$S:$S,Data!$A:$A,Vitezistii!$B60,Data!$C:$C,Vitezistii!L$1),0)</f>
        <v>0</v>
      </c>
      <c r="M60" s="109">
        <f>IFERROR(IF(SUMIFS(Data!$K:$K,Data!$A:$A,Vitezistii!$B60,Data!$C:$C,Vitezistii!M$1)=0," ",SUMIFS(Data!$K:$K,Data!$A:$A,Vitezistii!$B60,Data!$C:$C,Vitezistii!M$1))+SUMIFS(Data!$S:$S,Data!$A:$A,Vitezistii!$B60,Data!$C:$C,Vitezistii!M$1),0)</f>
        <v>2</v>
      </c>
      <c r="N60" s="109">
        <f>IFERROR(IF(SUMIFS(Data!$K:$K,Data!$A:$A,Vitezistii!$B60,Data!$C:$C,Vitezistii!N$1)=0," ",SUMIFS(Data!$K:$K,Data!$A:$A,Vitezistii!$B60,Data!$C:$C,Vitezistii!N$1))+SUMIFS(Data!$S:$S,Data!$A:$A,Vitezistii!$B60,Data!$C:$C,Vitezistii!N$1),0)</f>
        <v>0</v>
      </c>
      <c r="O60" s="109">
        <f>IFERROR(IF(SUMIFS(Data!$K:$K,Data!$A:$A,Vitezistii!$B60,Data!$C:$C,Vitezistii!O$1)=0," ",SUMIFS(Data!$K:$K,Data!$A:$A,Vitezistii!$B60,Data!$C:$C,Vitezistii!O$1))+SUMIFS(Data!$S:$S,Data!$A:$A,Vitezistii!$B60,Data!$C:$C,Vitezistii!O$1),0)</f>
        <v>1</v>
      </c>
      <c r="P60" s="109">
        <f>IFERROR(IF(SUMIFS(Data!$K:$K,Data!$A:$A,Vitezistii!$B60,Data!$C:$C,Vitezistii!P$1)=0," ",SUMIFS(Data!$K:$K,Data!$A:$A,Vitezistii!$B60,Data!$C:$C,Vitezistii!P$1))+SUMIFS(Data!$S:$S,Data!$A:$A,Vitezistii!$B60,Data!$C:$C,Vitezistii!P$1),0)</f>
        <v>0</v>
      </c>
      <c r="Q60" s="109">
        <f>IFERROR(IF(SUMIFS(Data!$K:$K,Data!$A:$A,Vitezistii!$B60,Data!$C:$C,Vitezistii!Q$1)=0," ",SUMIFS(Data!$K:$K,Data!$A:$A,Vitezistii!$B60,Data!$C:$C,Vitezistii!Q$1))+SUMIFS(Data!$S:$S,Data!$A:$A,Vitezistii!$B60,Data!$C:$C,Vitezistii!Q$1),0)</f>
        <v>0</v>
      </c>
      <c r="R60" s="109">
        <f t="shared" si="0"/>
        <v>14.5</v>
      </c>
      <c r="S60" s="109">
        <f>SUMIFS(Data!D:D,Data!A:A,Vitezistii!B62)</f>
        <v>139.22</v>
      </c>
      <c r="T60" s="11">
        <f>SUMIFS(Data!I:I,Data!A:A,Vitezistii!B62)/COUNTIF(Data!A:A,Vitezistii!B62)</f>
        <v>4.0141594014046862E-3</v>
      </c>
    </row>
    <row r="61" spans="1:20" ht="12.75" x14ac:dyDescent="0.2">
      <c r="A61" s="65">
        <v>60</v>
      </c>
      <c r="B61" s="27" t="s">
        <v>360</v>
      </c>
      <c r="C61" s="109">
        <f>IFERROR(IF(SUMIFS(Data!$K:$K,Data!$A:$A,Vitezistii!$B61,Data!$C:$C,Vitezistii!C$1)=0," ",SUMIFS(Data!$K:$K,Data!$A:$A,Vitezistii!$B61,Data!$C:$C,Vitezistii!C$1))+SUMIFS(Data!$S:$S,Data!$A:$A,Vitezistii!$B61,Data!$C:$C,Vitezistii!C$1),0)</f>
        <v>0</v>
      </c>
      <c r="D61" s="109">
        <f>IFERROR(IF(SUMIFS(Data!$K:$K,Data!$A:$A,Vitezistii!$B61,Data!$C:$C,Vitezistii!D$1)=0," ",SUMIFS(Data!$K:$K,Data!$A:$A,Vitezistii!$B61,Data!$C:$C,Vitezistii!D$1))+SUMIFS(Data!$S:$S,Data!$A:$A,Vitezistii!$B61,Data!$C:$C,Vitezistii!D$1),0)</f>
        <v>1.75</v>
      </c>
      <c r="E61" s="109">
        <f>IFERROR(IF(SUMIFS(Data!$K:$K,Data!$A:$A,Vitezistii!$B61,Data!$C:$C,Vitezistii!E$1)=0," ",SUMIFS(Data!$K:$K,Data!$A:$A,Vitezistii!$B61,Data!$C:$C,Vitezistii!E$1))+SUMIFS(Data!$S:$S,Data!$A:$A,Vitezistii!$B61,Data!$C:$C,Vitezistii!E$1),0)</f>
        <v>0</v>
      </c>
      <c r="F61" s="109">
        <f>IFERROR(IF(SUMIFS(Data!$K:$K,Data!$A:$A,Vitezistii!$B61,Data!$C:$C,Vitezistii!F$1)=0," ",SUMIFS(Data!$K:$K,Data!$A:$A,Vitezistii!$B61,Data!$C:$C,Vitezistii!F$1))+SUMIFS(Data!$S:$S,Data!$A:$A,Vitezistii!$B61,Data!$C:$C,Vitezistii!F$1),0)</f>
        <v>0.5</v>
      </c>
      <c r="G61" s="109">
        <f>IFERROR(IF(SUMIFS(Data!$K:$K,Data!$A:$A,Vitezistii!$B61,Data!$C:$C,Vitezistii!G$1)=0," ",SUMIFS(Data!$K:$K,Data!$A:$A,Vitezistii!$B61,Data!$C:$C,Vitezistii!G$1))+SUMIFS(Data!$S:$S,Data!$A:$A,Vitezistii!$B61,Data!$C:$C,Vitezistii!G$1),0)</f>
        <v>1</v>
      </c>
      <c r="H61" s="109">
        <f>IFERROR(IF(SUMIFS(Data!$K:$K,Data!$A:$A,Vitezistii!$B61,Data!$C:$C,Vitezistii!H$1)=0," ",SUMIFS(Data!$K:$K,Data!$A:$A,Vitezistii!$B61,Data!$C:$C,Vitezistii!H$1))+SUMIFS(Data!$S:$S,Data!$A:$A,Vitezistii!$B61,Data!$C:$C,Vitezistii!H$1),0)</f>
        <v>1.5</v>
      </c>
      <c r="I61" s="109">
        <f>IFERROR(IF(SUMIFS(Data!$K:$K,Data!$A:$A,Vitezistii!$B61,Data!$C:$C,Vitezistii!I$1)=0," ",SUMIFS(Data!$K:$K,Data!$A:$A,Vitezistii!$B61,Data!$C:$C,Vitezistii!I$1))+SUMIFS(Data!$S:$S,Data!$A:$A,Vitezistii!$B61,Data!$C:$C,Vitezistii!I$1),0)</f>
        <v>1.75</v>
      </c>
      <c r="J61" s="109">
        <f>IFERROR(IF(SUMIFS(Data!$K:$K,Data!$A:$A,Vitezistii!$B61,Data!$C:$C,Vitezistii!J$1)=0," ",SUMIFS(Data!$K:$K,Data!$A:$A,Vitezistii!$B61,Data!$C:$C,Vitezistii!J$1))+SUMIFS(Data!$S:$S,Data!$A:$A,Vitezistii!$B61,Data!$C:$C,Vitezistii!J$1),0)</f>
        <v>1.25</v>
      </c>
      <c r="K61" s="109">
        <f>IFERROR(IF(SUMIFS(Data!$K:$K,Data!$A:$A,Vitezistii!$B61,Data!$C:$C,Vitezistii!K$1)=0," ",SUMIFS(Data!$K:$K,Data!$A:$A,Vitezistii!$B61,Data!$C:$C,Vitezistii!K$1))+SUMIFS(Data!$S:$S,Data!$A:$A,Vitezistii!$B61,Data!$C:$C,Vitezistii!K$1),0)</f>
        <v>1</v>
      </c>
      <c r="L61" s="109">
        <f>IFERROR(IF(SUMIFS(Data!$K:$K,Data!$A:$A,Vitezistii!$B61,Data!$C:$C,Vitezistii!L$1)=0," ",SUMIFS(Data!$K:$K,Data!$A:$A,Vitezistii!$B61,Data!$C:$C,Vitezistii!L$1))+SUMIFS(Data!$S:$S,Data!$A:$A,Vitezistii!$B61,Data!$C:$C,Vitezistii!L$1),0)</f>
        <v>1.25</v>
      </c>
      <c r="M61" s="109">
        <f>IFERROR(IF(SUMIFS(Data!$K:$K,Data!$A:$A,Vitezistii!$B61,Data!$C:$C,Vitezistii!M$1)=0," ",SUMIFS(Data!$K:$K,Data!$A:$A,Vitezistii!$B61,Data!$C:$C,Vitezistii!M$1))+SUMIFS(Data!$S:$S,Data!$A:$A,Vitezistii!$B61,Data!$C:$C,Vitezistii!M$1),0)</f>
        <v>1.5</v>
      </c>
      <c r="N61" s="109">
        <f>IFERROR(IF(SUMIFS(Data!$K:$K,Data!$A:$A,Vitezistii!$B61,Data!$C:$C,Vitezistii!N$1)=0," ",SUMIFS(Data!$K:$K,Data!$A:$A,Vitezistii!$B61,Data!$C:$C,Vitezistii!N$1))+SUMIFS(Data!$S:$S,Data!$A:$A,Vitezistii!$B61,Data!$C:$C,Vitezistii!N$1),0)</f>
        <v>1</v>
      </c>
      <c r="O61" s="109">
        <f>IFERROR(IF(SUMIFS(Data!$K:$K,Data!$A:$A,Vitezistii!$B61,Data!$C:$C,Vitezistii!O$1)=0," ",SUMIFS(Data!$K:$K,Data!$A:$A,Vitezistii!$B61,Data!$C:$C,Vitezistii!O$1))+SUMIFS(Data!$S:$S,Data!$A:$A,Vitezistii!$B61,Data!$C:$C,Vitezistii!O$1),0)</f>
        <v>1.25</v>
      </c>
      <c r="P61" s="109">
        <f>IFERROR(IF(SUMIFS(Data!$K:$K,Data!$A:$A,Vitezistii!$B61,Data!$C:$C,Vitezistii!P$1)=0," ",SUMIFS(Data!$K:$K,Data!$A:$A,Vitezistii!$B61,Data!$C:$C,Vitezistii!P$1))+SUMIFS(Data!$S:$S,Data!$A:$A,Vitezistii!$B61,Data!$C:$C,Vitezistii!P$1),0)</f>
        <v>0</v>
      </c>
      <c r="Q61" s="109">
        <f>IFERROR(IF(SUMIFS(Data!$K:$K,Data!$A:$A,Vitezistii!$B61,Data!$C:$C,Vitezistii!Q$1)=0," ",SUMIFS(Data!$K:$K,Data!$A:$A,Vitezistii!$B61,Data!$C:$C,Vitezistii!Q$1))+SUMIFS(Data!$S:$S,Data!$A:$A,Vitezistii!$B61,Data!$C:$C,Vitezistii!Q$1),0)</f>
        <v>0</v>
      </c>
      <c r="R61" s="109">
        <f t="shared" si="0"/>
        <v>13.75</v>
      </c>
      <c r="S61" s="109">
        <f>SUMIFS(Data!D:D,Data!A:A,Vitezistii!B63)</f>
        <v>66.7</v>
      </c>
      <c r="T61" s="11">
        <f>SUMIFS(Data!I:I,Data!A:A,Vitezistii!B63)/COUNTIF(Data!A:A,Vitezistii!B63)</f>
        <v>5.2957061403708459E-3</v>
      </c>
    </row>
    <row r="62" spans="1:20" ht="12.75" x14ac:dyDescent="0.2">
      <c r="A62" s="65">
        <v>61</v>
      </c>
      <c r="B62" s="27" t="s">
        <v>333</v>
      </c>
      <c r="C62" s="109">
        <f>IFERROR(IF(SUMIFS(Data!$K:$K,Data!$A:$A,Vitezistii!$B62,Data!$C:$C,Vitezistii!C$1)=0," ",SUMIFS(Data!$K:$K,Data!$A:$A,Vitezistii!$B62,Data!$C:$C,Vitezistii!C$1))+SUMIFS(Data!$S:$S,Data!$A:$A,Vitezistii!$B62,Data!$C:$C,Vitezistii!C$1),0)</f>
        <v>0</v>
      </c>
      <c r="D62" s="109">
        <f>IFERROR(IF(SUMIFS(Data!$K:$K,Data!$A:$A,Vitezistii!$B62,Data!$C:$C,Vitezistii!D$1)=0," ",SUMIFS(Data!$K:$K,Data!$A:$A,Vitezistii!$B62,Data!$C:$C,Vitezistii!D$1))+SUMIFS(Data!$S:$S,Data!$A:$A,Vitezistii!$B62,Data!$C:$C,Vitezistii!D$1),0)</f>
        <v>2</v>
      </c>
      <c r="E62" s="109">
        <f>IFERROR(IF(SUMIFS(Data!$K:$K,Data!$A:$A,Vitezistii!$B62,Data!$C:$C,Vitezistii!E$1)=0," ",SUMIFS(Data!$K:$K,Data!$A:$A,Vitezistii!$B62,Data!$C:$C,Vitezistii!E$1))+SUMIFS(Data!$S:$S,Data!$A:$A,Vitezistii!$B62,Data!$C:$C,Vitezistii!E$1),0)</f>
        <v>1.5</v>
      </c>
      <c r="F62" s="109">
        <f>IFERROR(IF(SUMIFS(Data!$K:$K,Data!$A:$A,Vitezistii!$B62,Data!$C:$C,Vitezistii!F$1)=0," ",SUMIFS(Data!$K:$K,Data!$A:$A,Vitezistii!$B62,Data!$C:$C,Vitezistii!F$1))+SUMIFS(Data!$S:$S,Data!$A:$A,Vitezistii!$B62,Data!$C:$C,Vitezistii!F$1),0)</f>
        <v>2</v>
      </c>
      <c r="G62" s="109">
        <f>IFERROR(IF(SUMIFS(Data!$K:$K,Data!$A:$A,Vitezistii!$B62,Data!$C:$C,Vitezistii!G$1)=0," ",SUMIFS(Data!$K:$K,Data!$A:$A,Vitezistii!$B62,Data!$C:$C,Vitezistii!G$1))+SUMIFS(Data!$S:$S,Data!$A:$A,Vitezistii!$B62,Data!$C:$C,Vitezistii!G$1),0)</f>
        <v>2.5</v>
      </c>
      <c r="H62" s="109">
        <f>IFERROR(IF(SUMIFS(Data!$K:$K,Data!$A:$A,Vitezistii!$B62,Data!$C:$C,Vitezistii!H$1)=0," ",SUMIFS(Data!$K:$K,Data!$A:$A,Vitezistii!$B62,Data!$C:$C,Vitezistii!H$1))+SUMIFS(Data!$S:$S,Data!$A:$A,Vitezistii!$B62,Data!$C:$C,Vitezistii!H$1),0)</f>
        <v>1.75</v>
      </c>
      <c r="I62" s="109">
        <f>IFERROR(IF(SUMIFS(Data!$K:$K,Data!$A:$A,Vitezistii!$B62,Data!$C:$C,Vitezistii!I$1)=0," ",SUMIFS(Data!$K:$K,Data!$A:$A,Vitezistii!$B62,Data!$C:$C,Vitezistii!I$1))+SUMIFS(Data!$S:$S,Data!$A:$A,Vitezistii!$B62,Data!$C:$C,Vitezistii!I$1),0)</f>
        <v>1.5</v>
      </c>
      <c r="J62" s="109">
        <f>IFERROR(IF(SUMIFS(Data!$K:$K,Data!$A:$A,Vitezistii!$B62,Data!$C:$C,Vitezistii!J$1)=0," ",SUMIFS(Data!$K:$K,Data!$A:$A,Vitezistii!$B62,Data!$C:$C,Vitezistii!J$1))+SUMIFS(Data!$S:$S,Data!$A:$A,Vitezistii!$B62,Data!$C:$C,Vitezistii!J$1),0)</f>
        <v>1.75</v>
      </c>
      <c r="K62" s="109">
        <f>IFERROR(IF(SUMIFS(Data!$K:$K,Data!$A:$A,Vitezistii!$B62,Data!$C:$C,Vitezistii!K$1)=0," ",SUMIFS(Data!$K:$K,Data!$A:$A,Vitezistii!$B62,Data!$C:$C,Vitezistii!K$1))+SUMIFS(Data!$S:$S,Data!$A:$A,Vitezistii!$B62,Data!$C:$C,Vitezistii!K$1),0)</f>
        <v>0</v>
      </c>
      <c r="L62" s="109">
        <f>IFERROR(IF(SUMIFS(Data!$K:$K,Data!$A:$A,Vitezistii!$B62,Data!$C:$C,Vitezistii!L$1)=0," ",SUMIFS(Data!$K:$K,Data!$A:$A,Vitezistii!$B62,Data!$C:$C,Vitezistii!L$1))+SUMIFS(Data!$S:$S,Data!$A:$A,Vitezistii!$B62,Data!$C:$C,Vitezistii!L$1),0)</f>
        <v>0</v>
      </c>
      <c r="M62" s="109">
        <f>IFERROR(IF(SUMIFS(Data!$K:$K,Data!$A:$A,Vitezistii!$B62,Data!$C:$C,Vitezistii!M$1)=0," ",SUMIFS(Data!$K:$K,Data!$A:$A,Vitezistii!$B62,Data!$C:$C,Vitezistii!M$1))+SUMIFS(Data!$S:$S,Data!$A:$A,Vitezistii!$B62,Data!$C:$C,Vitezistii!M$1),0)</f>
        <v>0.25</v>
      </c>
      <c r="N62" s="109">
        <f>IFERROR(IF(SUMIFS(Data!$K:$K,Data!$A:$A,Vitezistii!$B62,Data!$C:$C,Vitezistii!N$1)=0," ",SUMIFS(Data!$K:$K,Data!$A:$A,Vitezistii!$B62,Data!$C:$C,Vitezistii!N$1))+SUMIFS(Data!$S:$S,Data!$A:$A,Vitezistii!$B62,Data!$C:$C,Vitezistii!N$1),0)</f>
        <v>0.25</v>
      </c>
      <c r="O62" s="109">
        <f>IFERROR(IF(SUMIFS(Data!$K:$K,Data!$A:$A,Vitezistii!$B62,Data!$C:$C,Vitezistii!O$1)=0," ",SUMIFS(Data!$K:$K,Data!$A:$A,Vitezistii!$B62,Data!$C:$C,Vitezistii!O$1))+SUMIFS(Data!$S:$S,Data!$A:$A,Vitezistii!$B62,Data!$C:$C,Vitezistii!O$1),0)</f>
        <v>0</v>
      </c>
      <c r="P62" s="109">
        <f>IFERROR(IF(SUMIFS(Data!$K:$K,Data!$A:$A,Vitezistii!$B62,Data!$C:$C,Vitezistii!P$1)=0," ",SUMIFS(Data!$K:$K,Data!$A:$A,Vitezistii!$B62,Data!$C:$C,Vitezistii!P$1))+SUMIFS(Data!$S:$S,Data!$A:$A,Vitezistii!$B62,Data!$C:$C,Vitezistii!P$1),0)</f>
        <v>0</v>
      </c>
      <c r="Q62" s="109">
        <f>IFERROR(IF(SUMIFS(Data!$K:$K,Data!$A:$A,Vitezistii!$B62,Data!$C:$C,Vitezistii!Q$1)=0," ",SUMIFS(Data!$K:$K,Data!$A:$A,Vitezistii!$B62,Data!$C:$C,Vitezistii!Q$1))+SUMIFS(Data!$S:$S,Data!$A:$A,Vitezistii!$B62,Data!$C:$C,Vitezistii!Q$1),0)</f>
        <v>0</v>
      </c>
      <c r="R62" s="109">
        <f t="shared" si="0"/>
        <v>13.5</v>
      </c>
      <c r="S62" s="109">
        <f>SUMIFS(Data!D:D,Data!A:A,Vitezistii!B64)</f>
        <v>86.72</v>
      </c>
      <c r="T62" s="11">
        <f>SUMIFS(Data!I:I,Data!A:A,Vitezistii!B64)/COUNTIF(Data!A:A,Vitezistii!B64)</f>
        <v>3.572397842677173E-3</v>
      </c>
    </row>
    <row r="63" spans="1:20" ht="12.75" x14ac:dyDescent="0.2">
      <c r="A63" s="65">
        <v>62</v>
      </c>
      <c r="B63" s="27" t="s">
        <v>351</v>
      </c>
      <c r="C63" s="109">
        <f>IFERROR(IF(SUMIFS(Data!$K:$K,Data!$A:$A,Vitezistii!$B63,Data!$C:$C,Vitezistii!C$1)=0," ",SUMIFS(Data!$K:$K,Data!$A:$A,Vitezistii!$B63,Data!$C:$C,Vitezistii!C$1))+SUMIFS(Data!$S:$S,Data!$A:$A,Vitezistii!$B63,Data!$C:$C,Vitezistii!C$1),0)</f>
        <v>0</v>
      </c>
      <c r="D63" s="109">
        <f>IFERROR(IF(SUMIFS(Data!$K:$K,Data!$A:$A,Vitezistii!$B63,Data!$C:$C,Vitezistii!D$1)=0," ",SUMIFS(Data!$K:$K,Data!$A:$A,Vitezistii!$B63,Data!$C:$C,Vitezistii!D$1))+SUMIFS(Data!$S:$S,Data!$A:$A,Vitezistii!$B63,Data!$C:$C,Vitezistii!D$1),0)</f>
        <v>1.75</v>
      </c>
      <c r="E63" s="109">
        <f>IFERROR(IF(SUMIFS(Data!$K:$K,Data!$A:$A,Vitezistii!$B63,Data!$C:$C,Vitezistii!E$1)=0," ",SUMIFS(Data!$K:$K,Data!$A:$A,Vitezistii!$B63,Data!$C:$C,Vitezistii!E$1))+SUMIFS(Data!$S:$S,Data!$A:$A,Vitezistii!$B63,Data!$C:$C,Vitezistii!E$1),0)</f>
        <v>0.25</v>
      </c>
      <c r="F63" s="109">
        <f>IFERROR(IF(SUMIFS(Data!$K:$K,Data!$A:$A,Vitezistii!$B63,Data!$C:$C,Vitezistii!F$1)=0," ",SUMIFS(Data!$K:$K,Data!$A:$A,Vitezistii!$B63,Data!$C:$C,Vitezistii!F$1))+SUMIFS(Data!$S:$S,Data!$A:$A,Vitezistii!$B63,Data!$C:$C,Vitezistii!F$1),0)</f>
        <v>2</v>
      </c>
      <c r="G63" s="109">
        <f>IFERROR(IF(SUMIFS(Data!$K:$K,Data!$A:$A,Vitezistii!$B63,Data!$C:$C,Vitezistii!G$1)=0," ",SUMIFS(Data!$K:$K,Data!$A:$A,Vitezistii!$B63,Data!$C:$C,Vitezistii!G$1))+SUMIFS(Data!$S:$S,Data!$A:$A,Vitezistii!$B63,Data!$C:$C,Vitezistii!G$1),0)</f>
        <v>0</v>
      </c>
      <c r="H63" s="109">
        <f>IFERROR(IF(SUMIFS(Data!$K:$K,Data!$A:$A,Vitezistii!$B63,Data!$C:$C,Vitezistii!H$1)=0," ",SUMIFS(Data!$K:$K,Data!$A:$A,Vitezistii!$B63,Data!$C:$C,Vitezistii!H$1))+SUMIFS(Data!$S:$S,Data!$A:$A,Vitezistii!$B63,Data!$C:$C,Vitezistii!H$1),0)</f>
        <v>2</v>
      </c>
      <c r="I63" s="109">
        <f>IFERROR(IF(SUMIFS(Data!$K:$K,Data!$A:$A,Vitezistii!$B63,Data!$C:$C,Vitezistii!I$1)=0," ",SUMIFS(Data!$K:$K,Data!$A:$A,Vitezistii!$B63,Data!$C:$C,Vitezistii!I$1))+SUMIFS(Data!$S:$S,Data!$A:$A,Vitezistii!$B63,Data!$C:$C,Vitezistii!I$1),0)</f>
        <v>1.75</v>
      </c>
      <c r="J63" s="109">
        <f>IFERROR(IF(SUMIFS(Data!$K:$K,Data!$A:$A,Vitezistii!$B63,Data!$C:$C,Vitezistii!J$1)=0," ",SUMIFS(Data!$K:$K,Data!$A:$A,Vitezistii!$B63,Data!$C:$C,Vitezistii!J$1))+SUMIFS(Data!$S:$S,Data!$A:$A,Vitezistii!$B63,Data!$C:$C,Vitezistii!J$1),0)</f>
        <v>0</v>
      </c>
      <c r="K63" s="109">
        <f>IFERROR(IF(SUMIFS(Data!$K:$K,Data!$A:$A,Vitezistii!$B63,Data!$C:$C,Vitezistii!K$1)=0," ",SUMIFS(Data!$K:$K,Data!$A:$A,Vitezistii!$B63,Data!$C:$C,Vitezistii!K$1))+SUMIFS(Data!$S:$S,Data!$A:$A,Vitezistii!$B63,Data!$C:$C,Vitezistii!K$1),0)</f>
        <v>1.25</v>
      </c>
      <c r="L63" s="109">
        <f>IFERROR(IF(SUMIFS(Data!$K:$K,Data!$A:$A,Vitezistii!$B63,Data!$C:$C,Vitezistii!L$1)=0," ",SUMIFS(Data!$K:$K,Data!$A:$A,Vitezistii!$B63,Data!$C:$C,Vitezistii!L$1))+SUMIFS(Data!$S:$S,Data!$A:$A,Vitezistii!$B63,Data!$C:$C,Vitezistii!L$1),0)</f>
        <v>1.25</v>
      </c>
      <c r="M63" s="109">
        <f>IFERROR(IF(SUMIFS(Data!$K:$K,Data!$A:$A,Vitezistii!$B63,Data!$C:$C,Vitezistii!M$1)=0," ",SUMIFS(Data!$K:$K,Data!$A:$A,Vitezistii!$B63,Data!$C:$C,Vitezistii!M$1))+SUMIFS(Data!$S:$S,Data!$A:$A,Vitezistii!$B63,Data!$C:$C,Vitezistii!M$1),0)</f>
        <v>0</v>
      </c>
      <c r="N63" s="109">
        <f>IFERROR(IF(SUMIFS(Data!$K:$K,Data!$A:$A,Vitezistii!$B63,Data!$C:$C,Vitezistii!N$1)=0," ",SUMIFS(Data!$K:$K,Data!$A:$A,Vitezistii!$B63,Data!$C:$C,Vitezistii!N$1))+SUMIFS(Data!$S:$S,Data!$A:$A,Vitezistii!$B63,Data!$C:$C,Vitezistii!N$1),0)</f>
        <v>2</v>
      </c>
      <c r="O63" s="109">
        <f>IFERROR(IF(SUMIFS(Data!$K:$K,Data!$A:$A,Vitezistii!$B63,Data!$C:$C,Vitezistii!O$1)=0," ",SUMIFS(Data!$K:$K,Data!$A:$A,Vitezistii!$B63,Data!$C:$C,Vitezistii!O$1))+SUMIFS(Data!$S:$S,Data!$A:$A,Vitezistii!$B63,Data!$C:$C,Vitezistii!O$1),0)</f>
        <v>0</v>
      </c>
      <c r="P63" s="109">
        <f>IFERROR(IF(SUMIFS(Data!$K:$K,Data!$A:$A,Vitezistii!$B63,Data!$C:$C,Vitezistii!P$1)=0," ",SUMIFS(Data!$K:$K,Data!$A:$A,Vitezistii!$B63,Data!$C:$C,Vitezistii!P$1))+SUMIFS(Data!$S:$S,Data!$A:$A,Vitezistii!$B63,Data!$C:$C,Vitezistii!P$1),0)</f>
        <v>0</v>
      </c>
      <c r="Q63" s="109">
        <f>IFERROR(IF(SUMIFS(Data!$K:$K,Data!$A:$A,Vitezistii!$B63,Data!$C:$C,Vitezistii!Q$1)=0," ",SUMIFS(Data!$K:$K,Data!$A:$A,Vitezistii!$B63,Data!$C:$C,Vitezistii!Q$1))+SUMIFS(Data!$S:$S,Data!$A:$A,Vitezistii!$B63,Data!$C:$C,Vitezistii!Q$1),0)</f>
        <v>0</v>
      </c>
      <c r="R63" s="109">
        <f t="shared" si="0"/>
        <v>12.25</v>
      </c>
      <c r="S63" s="109">
        <f>SUMIFS(Data!D:D,Data!A:A,Vitezistii!B65)</f>
        <v>38.619999999999997</v>
      </c>
      <c r="T63" s="11">
        <f>SUMIFS(Data!I:I,Data!A:A,Vitezistii!B65)/COUNTIF(Data!A:A,Vitezistii!B65)</f>
        <v>3.293015219620343E-3</v>
      </c>
    </row>
    <row r="64" spans="1:20" ht="12.75" x14ac:dyDescent="0.2">
      <c r="A64" s="65">
        <v>63</v>
      </c>
      <c r="B64" s="27" t="s">
        <v>328</v>
      </c>
      <c r="C64" s="109">
        <f>IFERROR(IF(SUMIFS(Data!$K:$K,Data!$A:$A,Vitezistii!$B64,Data!$C:$C,Vitezistii!C$1)=0," ",SUMIFS(Data!$K:$K,Data!$A:$A,Vitezistii!$B64,Data!$C:$C,Vitezistii!C$1))+SUMIFS(Data!$S:$S,Data!$A:$A,Vitezistii!$B64,Data!$C:$C,Vitezistii!C$1),0)</f>
        <v>3</v>
      </c>
      <c r="D64" s="109">
        <f>IFERROR(IF(SUMIFS(Data!$K:$K,Data!$A:$A,Vitezistii!$B64,Data!$C:$C,Vitezistii!D$1)=0," ",SUMIFS(Data!$K:$K,Data!$A:$A,Vitezistii!$B64,Data!$C:$C,Vitezistii!D$1))+SUMIFS(Data!$S:$S,Data!$A:$A,Vitezistii!$B64,Data!$C:$C,Vitezistii!D$1),0)</f>
        <v>0.25</v>
      </c>
      <c r="E64" s="109">
        <f>IFERROR(IF(SUMIFS(Data!$K:$K,Data!$A:$A,Vitezistii!$B64,Data!$C:$C,Vitezistii!E$1)=0," ",SUMIFS(Data!$K:$K,Data!$A:$A,Vitezistii!$B64,Data!$C:$C,Vitezistii!E$1))+SUMIFS(Data!$S:$S,Data!$A:$A,Vitezistii!$B64,Data!$C:$C,Vitezistii!E$1),0)</f>
        <v>2</v>
      </c>
      <c r="F64" s="109">
        <f>IFERROR(IF(SUMIFS(Data!$K:$K,Data!$A:$A,Vitezistii!$B64,Data!$C:$C,Vitezistii!F$1)=0," ",SUMIFS(Data!$K:$K,Data!$A:$A,Vitezistii!$B64,Data!$C:$C,Vitezistii!F$1))+SUMIFS(Data!$S:$S,Data!$A:$A,Vitezistii!$B64,Data!$C:$C,Vitezistii!F$1),0)</f>
        <v>2.5</v>
      </c>
      <c r="G64" s="109">
        <f>IFERROR(IF(SUMIFS(Data!$K:$K,Data!$A:$A,Vitezistii!$B64,Data!$C:$C,Vitezistii!G$1)=0," ",SUMIFS(Data!$K:$K,Data!$A:$A,Vitezistii!$B64,Data!$C:$C,Vitezistii!G$1))+SUMIFS(Data!$S:$S,Data!$A:$A,Vitezistii!$B64,Data!$C:$C,Vitezistii!G$1),0)</f>
        <v>0</v>
      </c>
      <c r="H64" s="109">
        <f>IFERROR(IF(SUMIFS(Data!$K:$K,Data!$A:$A,Vitezistii!$B64,Data!$C:$C,Vitezistii!H$1)=0," ",SUMIFS(Data!$K:$K,Data!$A:$A,Vitezistii!$B64,Data!$C:$C,Vitezistii!H$1))+SUMIFS(Data!$S:$S,Data!$A:$A,Vitezistii!$B64,Data!$C:$C,Vitezistii!H$1),0)</f>
        <v>0</v>
      </c>
      <c r="I64" s="109">
        <f>IFERROR(IF(SUMIFS(Data!$K:$K,Data!$A:$A,Vitezistii!$B64,Data!$C:$C,Vitezistii!I$1)=0," ",SUMIFS(Data!$K:$K,Data!$A:$A,Vitezistii!$B64,Data!$C:$C,Vitezistii!I$1))+SUMIFS(Data!$S:$S,Data!$A:$A,Vitezistii!$B64,Data!$C:$C,Vitezistii!I$1),0)</f>
        <v>3</v>
      </c>
      <c r="J64" s="109">
        <f>IFERROR(IF(SUMIFS(Data!$K:$K,Data!$A:$A,Vitezistii!$B64,Data!$C:$C,Vitezistii!J$1)=0," ",SUMIFS(Data!$K:$K,Data!$A:$A,Vitezistii!$B64,Data!$C:$C,Vitezistii!J$1))+SUMIFS(Data!$S:$S,Data!$A:$A,Vitezistii!$B64,Data!$C:$C,Vitezistii!J$1),0)</f>
        <v>0</v>
      </c>
      <c r="K64" s="109">
        <f>IFERROR(IF(SUMIFS(Data!$K:$K,Data!$A:$A,Vitezistii!$B64,Data!$C:$C,Vitezistii!K$1)=0," ",SUMIFS(Data!$K:$K,Data!$A:$A,Vitezistii!$B64,Data!$C:$C,Vitezistii!K$1))+SUMIFS(Data!$S:$S,Data!$A:$A,Vitezistii!$B64,Data!$C:$C,Vitezistii!K$1),0)</f>
        <v>0</v>
      </c>
      <c r="L64" s="109">
        <f>IFERROR(IF(SUMIFS(Data!$K:$K,Data!$A:$A,Vitezistii!$B64,Data!$C:$C,Vitezistii!L$1)=0," ",SUMIFS(Data!$K:$K,Data!$A:$A,Vitezistii!$B64,Data!$C:$C,Vitezistii!L$1))+SUMIFS(Data!$S:$S,Data!$A:$A,Vitezistii!$B64,Data!$C:$C,Vitezistii!L$1),0)</f>
        <v>0</v>
      </c>
      <c r="M64" s="109">
        <f>IFERROR(IF(SUMIFS(Data!$K:$K,Data!$A:$A,Vitezistii!$B64,Data!$C:$C,Vitezistii!M$1)=0," ",SUMIFS(Data!$K:$K,Data!$A:$A,Vitezistii!$B64,Data!$C:$C,Vitezistii!M$1))+SUMIFS(Data!$S:$S,Data!$A:$A,Vitezistii!$B64,Data!$C:$C,Vitezistii!M$1),0)</f>
        <v>0</v>
      </c>
      <c r="N64" s="109">
        <f>IFERROR(IF(SUMIFS(Data!$K:$K,Data!$A:$A,Vitezistii!$B64,Data!$C:$C,Vitezistii!N$1)=0," ",SUMIFS(Data!$K:$K,Data!$A:$A,Vitezistii!$B64,Data!$C:$C,Vitezistii!N$1))+SUMIFS(Data!$S:$S,Data!$A:$A,Vitezistii!$B64,Data!$C:$C,Vitezistii!N$1),0)</f>
        <v>0</v>
      </c>
      <c r="O64" s="109">
        <f>IFERROR(IF(SUMIFS(Data!$K:$K,Data!$A:$A,Vitezistii!$B64,Data!$C:$C,Vitezistii!O$1)=0," ",SUMIFS(Data!$K:$K,Data!$A:$A,Vitezistii!$B64,Data!$C:$C,Vitezistii!O$1))+SUMIFS(Data!$S:$S,Data!$A:$A,Vitezistii!$B64,Data!$C:$C,Vitezistii!O$1),0)</f>
        <v>0</v>
      </c>
      <c r="P64" s="109">
        <f>IFERROR(IF(SUMIFS(Data!$K:$K,Data!$A:$A,Vitezistii!$B64,Data!$C:$C,Vitezistii!P$1)=0," ",SUMIFS(Data!$K:$K,Data!$A:$A,Vitezistii!$B64,Data!$C:$C,Vitezistii!P$1))+SUMIFS(Data!$S:$S,Data!$A:$A,Vitezistii!$B64,Data!$C:$C,Vitezistii!P$1),0)</f>
        <v>0</v>
      </c>
      <c r="Q64" s="109">
        <f>IFERROR(IF(SUMIFS(Data!$K:$K,Data!$A:$A,Vitezistii!$B64,Data!$C:$C,Vitezistii!Q$1)=0," ",SUMIFS(Data!$K:$K,Data!$A:$A,Vitezistii!$B64,Data!$C:$C,Vitezistii!Q$1))+SUMIFS(Data!$S:$S,Data!$A:$A,Vitezistii!$B64,Data!$C:$C,Vitezistii!Q$1),0)</f>
        <v>0</v>
      </c>
      <c r="R64" s="109">
        <f t="shared" si="0"/>
        <v>10.75</v>
      </c>
      <c r="S64" s="109">
        <f>SUMIFS(Data!D:D,Data!A:A,Vitezistii!B66)</f>
        <v>77.459999999999994</v>
      </c>
      <c r="T64" s="11">
        <f>SUMIFS(Data!I:I,Data!A:A,Vitezistii!B66)/COUNTIF(Data!A:A,Vitezistii!B66)</f>
        <v>4.1432982040922753E-3</v>
      </c>
    </row>
    <row r="65" spans="1:20" ht="12.75" x14ac:dyDescent="0.2">
      <c r="A65" s="65">
        <v>64</v>
      </c>
      <c r="B65" s="27" t="s">
        <v>12</v>
      </c>
      <c r="C65" s="109">
        <f>IFERROR(IF(SUMIFS(Data!$K:$K,Data!$A:$A,Vitezistii!$B65,Data!$C:$C,Vitezistii!C$1)=0," ",SUMIFS(Data!$K:$K,Data!$A:$A,Vitezistii!$B65,Data!$C:$C,Vitezistii!C$1))+SUMIFS(Data!$S:$S,Data!$A:$A,Vitezistii!$B65,Data!$C:$C,Vitezistii!C$1),0)</f>
        <v>3.5</v>
      </c>
      <c r="D65" s="109">
        <f>IFERROR(IF(SUMIFS(Data!$K:$K,Data!$A:$A,Vitezistii!$B65,Data!$C:$C,Vitezistii!D$1)=0," ",SUMIFS(Data!$K:$K,Data!$A:$A,Vitezistii!$B65,Data!$C:$C,Vitezistii!D$1))+SUMIFS(Data!$S:$S,Data!$A:$A,Vitezistii!$B65,Data!$C:$C,Vitezistii!D$1),0)</f>
        <v>4.5</v>
      </c>
      <c r="E65" s="109">
        <f>IFERROR(IF(SUMIFS(Data!$K:$K,Data!$A:$A,Vitezistii!$B65,Data!$C:$C,Vitezistii!E$1)=0," ",SUMIFS(Data!$K:$K,Data!$A:$A,Vitezistii!$B65,Data!$C:$C,Vitezistii!E$1))+SUMIFS(Data!$S:$S,Data!$A:$A,Vitezistii!$B65,Data!$C:$C,Vitezistii!E$1),0)</f>
        <v>2</v>
      </c>
      <c r="F65" s="109">
        <f>IFERROR(IF(SUMIFS(Data!$K:$K,Data!$A:$A,Vitezistii!$B65,Data!$C:$C,Vitezistii!F$1)=0," ",SUMIFS(Data!$K:$K,Data!$A:$A,Vitezistii!$B65,Data!$C:$C,Vitezistii!F$1))+SUMIFS(Data!$S:$S,Data!$A:$A,Vitezistii!$B65,Data!$C:$C,Vitezistii!F$1),0)</f>
        <v>0</v>
      </c>
      <c r="G65" s="109">
        <f>IFERROR(IF(SUMIFS(Data!$K:$K,Data!$A:$A,Vitezistii!$B65,Data!$C:$C,Vitezistii!G$1)=0," ",SUMIFS(Data!$K:$K,Data!$A:$A,Vitezistii!$B65,Data!$C:$C,Vitezistii!G$1))+SUMIFS(Data!$S:$S,Data!$A:$A,Vitezistii!$B65,Data!$C:$C,Vitezistii!G$1),0)</f>
        <v>0</v>
      </c>
      <c r="H65" s="109">
        <f>IFERROR(IF(SUMIFS(Data!$K:$K,Data!$A:$A,Vitezistii!$B65,Data!$C:$C,Vitezistii!H$1)=0," ",SUMIFS(Data!$K:$K,Data!$A:$A,Vitezistii!$B65,Data!$C:$C,Vitezistii!H$1))+SUMIFS(Data!$S:$S,Data!$A:$A,Vitezistii!$B65,Data!$C:$C,Vitezistii!H$1),0)</f>
        <v>0</v>
      </c>
      <c r="I65" s="109">
        <f>IFERROR(IF(SUMIFS(Data!$K:$K,Data!$A:$A,Vitezistii!$B65,Data!$C:$C,Vitezistii!I$1)=0," ",SUMIFS(Data!$K:$K,Data!$A:$A,Vitezistii!$B65,Data!$C:$C,Vitezistii!I$1))+SUMIFS(Data!$S:$S,Data!$A:$A,Vitezistii!$B65,Data!$C:$C,Vitezistii!I$1),0)</f>
        <v>0</v>
      </c>
      <c r="J65" s="109">
        <f>IFERROR(IF(SUMIFS(Data!$K:$K,Data!$A:$A,Vitezistii!$B65,Data!$C:$C,Vitezistii!J$1)=0," ",SUMIFS(Data!$K:$K,Data!$A:$A,Vitezistii!$B65,Data!$C:$C,Vitezistii!J$1))+SUMIFS(Data!$S:$S,Data!$A:$A,Vitezistii!$B65,Data!$C:$C,Vitezistii!J$1),0)</f>
        <v>0</v>
      </c>
      <c r="K65" s="109">
        <f>IFERROR(IF(SUMIFS(Data!$K:$K,Data!$A:$A,Vitezistii!$B65,Data!$C:$C,Vitezistii!K$1)=0," ",SUMIFS(Data!$K:$K,Data!$A:$A,Vitezistii!$B65,Data!$C:$C,Vitezistii!K$1))+SUMIFS(Data!$S:$S,Data!$A:$A,Vitezistii!$B65,Data!$C:$C,Vitezistii!K$1),0)</f>
        <v>0</v>
      </c>
      <c r="L65" s="109">
        <f>IFERROR(IF(SUMIFS(Data!$K:$K,Data!$A:$A,Vitezistii!$B65,Data!$C:$C,Vitezistii!L$1)=0," ",SUMIFS(Data!$K:$K,Data!$A:$A,Vitezistii!$B65,Data!$C:$C,Vitezistii!L$1))+SUMIFS(Data!$S:$S,Data!$A:$A,Vitezistii!$B65,Data!$C:$C,Vitezistii!L$1),0)</f>
        <v>0</v>
      </c>
      <c r="M65" s="109">
        <f>IFERROR(IF(SUMIFS(Data!$K:$K,Data!$A:$A,Vitezistii!$B65,Data!$C:$C,Vitezistii!M$1)=0," ",SUMIFS(Data!$K:$K,Data!$A:$A,Vitezistii!$B65,Data!$C:$C,Vitezistii!M$1))+SUMIFS(Data!$S:$S,Data!$A:$A,Vitezistii!$B65,Data!$C:$C,Vitezistii!M$1),0)</f>
        <v>0</v>
      </c>
      <c r="N65" s="109">
        <f>IFERROR(IF(SUMIFS(Data!$K:$K,Data!$A:$A,Vitezistii!$B65,Data!$C:$C,Vitezistii!N$1)=0," ",SUMIFS(Data!$K:$K,Data!$A:$A,Vitezistii!$B65,Data!$C:$C,Vitezistii!N$1))+SUMIFS(Data!$S:$S,Data!$A:$A,Vitezistii!$B65,Data!$C:$C,Vitezistii!N$1),0)</f>
        <v>0</v>
      </c>
      <c r="O65" s="109">
        <f>IFERROR(IF(SUMIFS(Data!$K:$K,Data!$A:$A,Vitezistii!$B65,Data!$C:$C,Vitezistii!O$1)=0," ",SUMIFS(Data!$K:$K,Data!$A:$A,Vitezistii!$B65,Data!$C:$C,Vitezistii!O$1))+SUMIFS(Data!$S:$S,Data!$A:$A,Vitezistii!$B65,Data!$C:$C,Vitezistii!O$1),0)</f>
        <v>0</v>
      </c>
      <c r="P65" s="109">
        <f>IFERROR(IF(SUMIFS(Data!$K:$K,Data!$A:$A,Vitezistii!$B65,Data!$C:$C,Vitezistii!P$1)=0," ",SUMIFS(Data!$K:$K,Data!$A:$A,Vitezistii!$B65,Data!$C:$C,Vitezistii!P$1))+SUMIFS(Data!$S:$S,Data!$A:$A,Vitezistii!$B65,Data!$C:$C,Vitezistii!P$1),0)</f>
        <v>0</v>
      </c>
      <c r="Q65" s="109">
        <f>IFERROR(IF(SUMIFS(Data!$K:$K,Data!$A:$A,Vitezistii!$B65,Data!$C:$C,Vitezistii!Q$1)=0," ",SUMIFS(Data!$K:$K,Data!$A:$A,Vitezistii!$B65,Data!$C:$C,Vitezistii!Q$1))+SUMIFS(Data!$S:$S,Data!$A:$A,Vitezistii!$B65,Data!$C:$C,Vitezistii!Q$1),0)</f>
        <v>0</v>
      </c>
      <c r="R65" s="109">
        <f t="shared" si="0"/>
        <v>10</v>
      </c>
      <c r="S65" s="109">
        <f>SUMIFS(Data!D:D,Data!A:A,Vitezistii!B67)</f>
        <v>137.38</v>
      </c>
      <c r="T65" s="11">
        <f>SUMIFS(Data!I:I,Data!A:A,Vitezistii!B67)/COUNTIF(Data!A:A,Vitezistii!B67)</f>
        <v>5.7196246053601903E-3</v>
      </c>
    </row>
    <row r="66" spans="1:20" ht="12.75" x14ac:dyDescent="0.2">
      <c r="A66" s="65">
        <v>65</v>
      </c>
      <c r="B66" s="27" t="s">
        <v>184</v>
      </c>
      <c r="C66" s="109">
        <f>IFERROR(IF(SUMIFS(Data!$K:$K,Data!$A:$A,Vitezistii!$B66,Data!$C:$C,Vitezistii!C$1)=0," ",SUMIFS(Data!$K:$K,Data!$A:$A,Vitezistii!$B66,Data!$C:$C,Vitezistii!C$1))+SUMIFS(Data!$S:$S,Data!$A:$A,Vitezistii!$B66,Data!$C:$C,Vitezistii!C$1),0)</f>
        <v>4.5</v>
      </c>
      <c r="D66" s="109">
        <f>IFERROR(IF(SUMIFS(Data!$K:$K,Data!$A:$A,Vitezistii!$B66,Data!$C:$C,Vitezistii!D$1)=0," ",SUMIFS(Data!$K:$K,Data!$A:$A,Vitezistii!$B66,Data!$C:$C,Vitezistii!D$1))+SUMIFS(Data!$S:$S,Data!$A:$A,Vitezistii!$B66,Data!$C:$C,Vitezistii!D$1),0)</f>
        <v>0</v>
      </c>
      <c r="E66" s="109">
        <f>IFERROR(IF(SUMIFS(Data!$K:$K,Data!$A:$A,Vitezistii!$B66,Data!$C:$C,Vitezistii!E$1)=0," ",SUMIFS(Data!$K:$K,Data!$A:$A,Vitezistii!$B66,Data!$C:$C,Vitezistii!E$1))+SUMIFS(Data!$S:$S,Data!$A:$A,Vitezistii!$B66,Data!$C:$C,Vitezistii!E$1),0)</f>
        <v>3</v>
      </c>
      <c r="F66" s="109">
        <f>IFERROR(IF(SUMIFS(Data!$K:$K,Data!$A:$A,Vitezistii!$B66,Data!$C:$C,Vitezistii!F$1)=0," ",SUMIFS(Data!$K:$K,Data!$A:$A,Vitezistii!$B66,Data!$C:$C,Vitezistii!F$1))+SUMIFS(Data!$S:$S,Data!$A:$A,Vitezistii!$B66,Data!$C:$C,Vitezistii!F$1),0)</f>
        <v>2.5</v>
      </c>
      <c r="G66" s="109">
        <f>IFERROR(IF(SUMIFS(Data!$K:$K,Data!$A:$A,Vitezistii!$B66,Data!$C:$C,Vitezistii!G$1)=0," ",SUMIFS(Data!$K:$K,Data!$A:$A,Vitezistii!$B66,Data!$C:$C,Vitezistii!G$1))+SUMIFS(Data!$S:$S,Data!$A:$A,Vitezistii!$B66,Data!$C:$C,Vitezistii!G$1),0)</f>
        <v>0</v>
      </c>
      <c r="H66" s="109">
        <f>IFERROR(IF(SUMIFS(Data!$K:$K,Data!$A:$A,Vitezistii!$B66,Data!$C:$C,Vitezistii!H$1)=0," ",SUMIFS(Data!$K:$K,Data!$A:$A,Vitezistii!$B66,Data!$C:$C,Vitezistii!H$1))+SUMIFS(Data!$S:$S,Data!$A:$A,Vitezistii!$B66,Data!$C:$C,Vitezistii!H$1),0)</f>
        <v>0</v>
      </c>
      <c r="I66" s="109">
        <f>IFERROR(IF(SUMIFS(Data!$K:$K,Data!$A:$A,Vitezistii!$B66,Data!$C:$C,Vitezistii!I$1)=0," ",SUMIFS(Data!$K:$K,Data!$A:$A,Vitezistii!$B66,Data!$C:$C,Vitezistii!I$1))+SUMIFS(Data!$S:$S,Data!$A:$A,Vitezistii!$B66,Data!$C:$C,Vitezistii!I$1),0)</f>
        <v>0</v>
      </c>
      <c r="J66" s="109">
        <f>IFERROR(IF(SUMIFS(Data!$K:$K,Data!$A:$A,Vitezistii!$B66,Data!$C:$C,Vitezistii!J$1)=0," ",SUMIFS(Data!$K:$K,Data!$A:$A,Vitezistii!$B66,Data!$C:$C,Vitezistii!J$1))+SUMIFS(Data!$S:$S,Data!$A:$A,Vitezistii!$B66,Data!$C:$C,Vitezistii!J$1),0)</f>
        <v>0</v>
      </c>
      <c r="K66" s="109">
        <f>IFERROR(IF(SUMIFS(Data!$K:$K,Data!$A:$A,Vitezistii!$B66,Data!$C:$C,Vitezistii!K$1)=0," ",SUMIFS(Data!$K:$K,Data!$A:$A,Vitezistii!$B66,Data!$C:$C,Vitezistii!K$1))+SUMIFS(Data!$S:$S,Data!$A:$A,Vitezistii!$B66,Data!$C:$C,Vitezistii!K$1),0)</f>
        <v>0</v>
      </c>
      <c r="L66" s="109">
        <f>IFERROR(IF(SUMIFS(Data!$K:$K,Data!$A:$A,Vitezistii!$B66,Data!$C:$C,Vitezistii!L$1)=0," ",SUMIFS(Data!$K:$K,Data!$A:$A,Vitezistii!$B66,Data!$C:$C,Vitezistii!L$1))+SUMIFS(Data!$S:$S,Data!$A:$A,Vitezistii!$B66,Data!$C:$C,Vitezistii!L$1),0)</f>
        <v>0</v>
      </c>
      <c r="M66" s="109">
        <f>IFERROR(IF(SUMIFS(Data!$K:$K,Data!$A:$A,Vitezistii!$B66,Data!$C:$C,Vitezistii!M$1)=0," ",SUMIFS(Data!$K:$K,Data!$A:$A,Vitezistii!$B66,Data!$C:$C,Vitezistii!M$1))+SUMIFS(Data!$S:$S,Data!$A:$A,Vitezistii!$B66,Data!$C:$C,Vitezistii!M$1),0)</f>
        <v>0</v>
      </c>
      <c r="N66" s="109">
        <f>IFERROR(IF(SUMIFS(Data!$K:$K,Data!$A:$A,Vitezistii!$B66,Data!$C:$C,Vitezistii!N$1)=0," ",SUMIFS(Data!$K:$K,Data!$A:$A,Vitezistii!$B66,Data!$C:$C,Vitezistii!N$1))+SUMIFS(Data!$S:$S,Data!$A:$A,Vitezistii!$B66,Data!$C:$C,Vitezistii!N$1),0)</f>
        <v>0</v>
      </c>
      <c r="O66" s="109">
        <f>IFERROR(IF(SUMIFS(Data!$K:$K,Data!$A:$A,Vitezistii!$B66,Data!$C:$C,Vitezistii!O$1)=0," ",SUMIFS(Data!$K:$K,Data!$A:$A,Vitezistii!$B66,Data!$C:$C,Vitezistii!O$1))+SUMIFS(Data!$S:$S,Data!$A:$A,Vitezistii!$B66,Data!$C:$C,Vitezistii!O$1),0)</f>
        <v>0</v>
      </c>
      <c r="P66" s="109">
        <f>IFERROR(IF(SUMIFS(Data!$K:$K,Data!$A:$A,Vitezistii!$B66,Data!$C:$C,Vitezistii!P$1)=0," ",SUMIFS(Data!$K:$K,Data!$A:$A,Vitezistii!$B66,Data!$C:$C,Vitezistii!P$1))+SUMIFS(Data!$S:$S,Data!$A:$A,Vitezistii!$B66,Data!$C:$C,Vitezistii!P$1),0)</f>
        <v>0</v>
      </c>
      <c r="Q66" s="109">
        <f>IFERROR(IF(SUMIFS(Data!$K:$K,Data!$A:$A,Vitezistii!$B66,Data!$C:$C,Vitezistii!Q$1)=0," ",SUMIFS(Data!$K:$K,Data!$A:$A,Vitezistii!$B66,Data!$C:$C,Vitezistii!Q$1))+SUMIFS(Data!$S:$S,Data!$A:$A,Vitezistii!$B66,Data!$C:$C,Vitezistii!Q$1),0)</f>
        <v>0</v>
      </c>
      <c r="R66" s="109">
        <f t="shared" si="0"/>
        <v>10</v>
      </c>
      <c r="S66" s="109">
        <f>SUMIFS(Data!D:D,Data!A:A,Vitezistii!B68)</f>
        <v>30.28</v>
      </c>
      <c r="T66" s="11">
        <f>SUMIFS(Data!I:I,Data!A:A,Vitezistii!B68)/COUNTIF(Data!A:A,Vitezistii!B68)</f>
        <v>3.4385025085334232E-3</v>
      </c>
    </row>
    <row r="67" spans="1:20" ht="12.75" x14ac:dyDescent="0.2">
      <c r="A67" s="65">
        <v>66</v>
      </c>
      <c r="B67" s="27" t="s">
        <v>573</v>
      </c>
      <c r="C67" s="109">
        <f>IFERROR(IF(SUMIFS(Data!$K:$K,Data!$A:$A,Vitezistii!$B67,Data!$C:$C,Vitezistii!C$1)=0," ",SUMIFS(Data!$K:$K,Data!$A:$A,Vitezistii!$B67,Data!$C:$C,Vitezistii!C$1))+SUMIFS(Data!$S:$S,Data!$A:$A,Vitezistii!$B67,Data!$C:$C,Vitezistii!C$1),0)</f>
        <v>0</v>
      </c>
      <c r="D67" s="109">
        <f>IFERROR(IF(SUMIFS(Data!$K:$K,Data!$A:$A,Vitezistii!$B67,Data!$C:$C,Vitezistii!D$1)=0," ",SUMIFS(Data!$K:$K,Data!$A:$A,Vitezistii!$B67,Data!$C:$C,Vitezistii!D$1))+SUMIFS(Data!$S:$S,Data!$A:$A,Vitezistii!$B67,Data!$C:$C,Vitezistii!D$1),0)</f>
        <v>1.25</v>
      </c>
      <c r="E67" s="109">
        <f>IFERROR(IF(SUMIFS(Data!$K:$K,Data!$A:$A,Vitezistii!$B67,Data!$C:$C,Vitezistii!E$1)=0," ",SUMIFS(Data!$K:$K,Data!$A:$A,Vitezistii!$B67,Data!$C:$C,Vitezistii!E$1))+SUMIFS(Data!$S:$S,Data!$A:$A,Vitezistii!$B67,Data!$C:$C,Vitezistii!E$1),0)</f>
        <v>0</v>
      </c>
      <c r="F67" s="109">
        <f>IFERROR(IF(SUMIFS(Data!$K:$K,Data!$A:$A,Vitezistii!$B67,Data!$C:$C,Vitezistii!F$1)=0," ",SUMIFS(Data!$K:$K,Data!$A:$A,Vitezistii!$B67,Data!$C:$C,Vitezistii!F$1))+SUMIFS(Data!$S:$S,Data!$A:$A,Vitezistii!$B67,Data!$C:$C,Vitezistii!F$1),0)</f>
        <v>0.75</v>
      </c>
      <c r="G67" s="109">
        <f>IFERROR(IF(SUMIFS(Data!$K:$K,Data!$A:$A,Vitezistii!$B67,Data!$C:$C,Vitezistii!G$1)=0," ",SUMIFS(Data!$K:$K,Data!$A:$A,Vitezistii!$B67,Data!$C:$C,Vitezistii!G$1))+SUMIFS(Data!$S:$S,Data!$A:$A,Vitezistii!$B67,Data!$C:$C,Vitezistii!G$1),0)</f>
        <v>1.25</v>
      </c>
      <c r="H67" s="109">
        <f>IFERROR(IF(SUMIFS(Data!$K:$K,Data!$A:$A,Vitezistii!$B67,Data!$C:$C,Vitezistii!H$1)=0," ",SUMIFS(Data!$K:$K,Data!$A:$A,Vitezistii!$B67,Data!$C:$C,Vitezistii!H$1))+SUMIFS(Data!$S:$S,Data!$A:$A,Vitezistii!$B67,Data!$C:$C,Vitezistii!H$1),0)</f>
        <v>0</v>
      </c>
      <c r="I67" s="109">
        <f>IFERROR(IF(SUMIFS(Data!$K:$K,Data!$A:$A,Vitezistii!$B67,Data!$C:$C,Vitezistii!I$1)=0," ",SUMIFS(Data!$K:$K,Data!$A:$A,Vitezistii!$B67,Data!$C:$C,Vitezistii!I$1))+SUMIFS(Data!$S:$S,Data!$A:$A,Vitezistii!$B67,Data!$C:$C,Vitezistii!I$1),0)</f>
        <v>0.25</v>
      </c>
      <c r="J67" s="109">
        <f>IFERROR(IF(SUMIFS(Data!$K:$K,Data!$A:$A,Vitezistii!$B67,Data!$C:$C,Vitezistii!J$1)=0," ",SUMIFS(Data!$K:$K,Data!$A:$A,Vitezistii!$B67,Data!$C:$C,Vitezistii!J$1))+SUMIFS(Data!$S:$S,Data!$A:$A,Vitezistii!$B67,Data!$C:$C,Vitezistii!J$1),0)</f>
        <v>0</v>
      </c>
      <c r="K67" s="109">
        <f>IFERROR(IF(SUMIFS(Data!$K:$K,Data!$A:$A,Vitezistii!$B67,Data!$C:$C,Vitezistii!K$1)=0," ",SUMIFS(Data!$K:$K,Data!$A:$A,Vitezistii!$B67,Data!$C:$C,Vitezistii!K$1))+SUMIFS(Data!$S:$S,Data!$A:$A,Vitezistii!$B67,Data!$C:$C,Vitezistii!K$1),0)</f>
        <v>0.25</v>
      </c>
      <c r="L67" s="109">
        <f>IFERROR(IF(SUMIFS(Data!$K:$K,Data!$A:$A,Vitezistii!$B67,Data!$C:$C,Vitezistii!L$1)=0," ",SUMIFS(Data!$K:$K,Data!$A:$A,Vitezistii!$B67,Data!$C:$C,Vitezistii!L$1))+SUMIFS(Data!$S:$S,Data!$A:$A,Vitezistii!$B67,Data!$C:$C,Vitezistii!L$1),0)</f>
        <v>1.25</v>
      </c>
      <c r="M67" s="109">
        <f>IFERROR(IF(SUMIFS(Data!$K:$K,Data!$A:$A,Vitezistii!$B67,Data!$C:$C,Vitezistii!M$1)=0," ",SUMIFS(Data!$K:$K,Data!$A:$A,Vitezistii!$B67,Data!$C:$C,Vitezistii!M$1))+SUMIFS(Data!$S:$S,Data!$A:$A,Vitezistii!$B67,Data!$C:$C,Vitezistii!M$1),0)</f>
        <v>1.75</v>
      </c>
      <c r="N67" s="109">
        <f>IFERROR(IF(SUMIFS(Data!$K:$K,Data!$A:$A,Vitezistii!$B67,Data!$C:$C,Vitezistii!N$1)=0," ",SUMIFS(Data!$K:$K,Data!$A:$A,Vitezistii!$B67,Data!$C:$C,Vitezistii!N$1))+SUMIFS(Data!$S:$S,Data!$A:$A,Vitezistii!$B67,Data!$C:$C,Vitezistii!N$1),0)</f>
        <v>0.25</v>
      </c>
      <c r="O67" s="109">
        <f>IFERROR(IF(SUMIFS(Data!$K:$K,Data!$A:$A,Vitezistii!$B67,Data!$C:$C,Vitezistii!O$1)=0," ",SUMIFS(Data!$K:$K,Data!$A:$A,Vitezistii!$B67,Data!$C:$C,Vitezistii!O$1))+SUMIFS(Data!$S:$S,Data!$A:$A,Vitezistii!$B67,Data!$C:$C,Vitezistii!O$1),0)</f>
        <v>1.75</v>
      </c>
      <c r="P67" s="109">
        <f>IFERROR(IF(SUMIFS(Data!$K:$K,Data!$A:$A,Vitezistii!$B67,Data!$C:$C,Vitezistii!P$1)=0," ",SUMIFS(Data!$K:$K,Data!$A:$A,Vitezistii!$B67,Data!$C:$C,Vitezistii!P$1))+SUMIFS(Data!$S:$S,Data!$A:$A,Vitezistii!$B67,Data!$C:$C,Vitezistii!P$1),0)</f>
        <v>0</v>
      </c>
      <c r="Q67" s="109">
        <f>IFERROR(IF(SUMIFS(Data!$K:$K,Data!$A:$A,Vitezistii!$B67,Data!$C:$C,Vitezistii!Q$1)=0," ",SUMIFS(Data!$K:$K,Data!$A:$A,Vitezistii!$B67,Data!$C:$C,Vitezistii!Q$1))+SUMIFS(Data!$S:$S,Data!$A:$A,Vitezistii!$B67,Data!$C:$C,Vitezistii!Q$1),0)</f>
        <v>0</v>
      </c>
      <c r="R67" s="109">
        <f t="shared" ref="R67:R86" si="1">SUM(C67:Q67)</f>
        <v>8.75</v>
      </c>
      <c r="S67" s="109">
        <f>SUMIFS(Data!D:D,Data!A:A,Vitezistii!B69)</f>
        <v>26.089999999999996</v>
      </c>
      <c r="T67" s="11">
        <f>SUMIFS(Data!I:I,Data!A:A,Vitezistii!B69)/COUNTIF(Data!A:A,Vitezistii!B69)</f>
        <v>3.5576451535466202E-3</v>
      </c>
    </row>
    <row r="68" spans="1:20" ht="12.75" x14ac:dyDescent="0.2">
      <c r="A68" s="65">
        <v>67</v>
      </c>
      <c r="B68" s="27" t="s">
        <v>429</v>
      </c>
      <c r="C68" s="109">
        <f>IFERROR(IF(SUMIFS(Data!$K:$K,Data!$A:$A,Vitezistii!$B68,Data!$C:$C,Vitezistii!C$1)=0," ",SUMIFS(Data!$K:$K,Data!$A:$A,Vitezistii!$B68,Data!$C:$C,Vitezistii!C$1))+SUMIFS(Data!$S:$S,Data!$A:$A,Vitezistii!$B68,Data!$C:$C,Vitezistii!C$1),0)</f>
        <v>2</v>
      </c>
      <c r="D68" s="109">
        <f>IFERROR(IF(SUMIFS(Data!$K:$K,Data!$A:$A,Vitezistii!$B68,Data!$C:$C,Vitezistii!D$1)=0," ",SUMIFS(Data!$K:$K,Data!$A:$A,Vitezistii!$B68,Data!$C:$C,Vitezistii!D$1))+SUMIFS(Data!$S:$S,Data!$A:$A,Vitezistii!$B68,Data!$C:$C,Vitezistii!D$1),0)</f>
        <v>3</v>
      </c>
      <c r="E68" s="109">
        <f>IFERROR(IF(SUMIFS(Data!$K:$K,Data!$A:$A,Vitezistii!$B68,Data!$C:$C,Vitezistii!E$1)=0," ",SUMIFS(Data!$K:$K,Data!$A:$A,Vitezistii!$B68,Data!$C:$C,Vitezistii!E$1))+SUMIFS(Data!$S:$S,Data!$A:$A,Vitezistii!$B68,Data!$C:$C,Vitezistii!E$1),0)</f>
        <v>0</v>
      </c>
      <c r="F68" s="109">
        <f>IFERROR(IF(SUMIFS(Data!$K:$K,Data!$A:$A,Vitezistii!$B68,Data!$C:$C,Vitezistii!F$1)=0," ",SUMIFS(Data!$K:$K,Data!$A:$A,Vitezistii!$B68,Data!$C:$C,Vitezistii!F$1))+SUMIFS(Data!$S:$S,Data!$A:$A,Vitezistii!$B68,Data!$C:$C,Vitezistii!F$1),0)</f>
        <v>3</v>
      </c>
      <c r="G68" s="109">
        <f>IFERROR(IF(SUMIFS(Data!$K:$K,Data!$A:$A,Vitezistii!$B68,Data!$C:$C,Vitezistii!G$1)=0," ",SUMIFS(Data!$K:$K,Data!$A:$A,Vitezistii!$B68,Data!$C:$C,Vitezistii!G$1))+SUMIFS(Data!$S:$S,Data!$A:$A,Vitezistii!$B68,Data!$C:$C,Vitezistii!G$1),0)</f>
        <v>0</v>
      </c>
      <c r="H68" s="109">
        <f>IFERROR(IF(SUMIFS(Data!$K:$K,Data!$A:$A,Vitezistii!$B68,Data!$C:$C,Vitezistii!H$1)=0," ",SUMIFS(Data!$K:$K,Data!$A:$A,Vitezistii!$B68,Data!$C:$C,Vitezistii!H$1))+SUMIFS(Data!$S:$S,Data!$A:$A,Vitezistii!$B68,Data!$C:$C,Vitezistii!H$1),0)</f>
        <v>0</v>
      </c>
      <c r="I68" s="109">
        <f>IFERROR(IF(SUMIFS(Data!$K:$K,Data!$A:$A,Vitezistii!$B68,Data!$C:$C,Vitezistii!I$1)=0," ",SUMIFS(Data!$K:$K,Data!$A:$A,Vitezistii!$B68,Data!$C:$C,Vitezistii!I$1))+SUMIFS(Data!$S:$S,Data!$A:$A,Vitezistii!$B68,Data!$C:$C,Vitezistii!I$1),0)</f>
        <v>0</v>
      </c>
      <c r="J68" s="109">
        <f>IFERROR(IF(SUMIFS(Data!$K:$K,Data!$A:$A,Vitezistii!$B68,Data!$C:$C,Vitezistii!J$1)=0," ",SUMIFS(Data!$K:$K,Data!$A:$A,Vitezistii!$B68,Data!$C:$C,Vitezistii!J$1))+SUMIFS(Data!$S:$S,Data!$A:$A,Vitezistii!$B68,Data!$C:$C,Vitezistii!J$1),0)</f>
        <v>0</v>
      </c>
      <c r="K68" s="109">
        <f>IFERROR(IF(SUMIFS(Data!$K:$K,Data!$A:$A,Vitezistii!$B68,Data!$C:$C,Vitezistii!K$1)=0," ",SUMIFS(Data!$K:$K,Data!$A:$A,Vitezistii!$B68,Data!$C:$C,Vitezistii!K$1))+SUMIFS(Data!$S:$S,Data!$A:$A,Vitezistii!$B68,Data!$C:$C,Vitezistii!K$1),0)</f>
        <v>0</v>
      </c>
      <c r="L68" s="109">
        <f>IFERROR(IF(SUMIFS(Data!$K:$K,Data!$A:$A,Vitezistii!$B68,Data!$C:$C,Vitezistii!L$1)=0," ",SUMIFS(Data!$K:$K,Data!$A:$A,Vitezistii!$B68,Data!$C:$C,Vitezistii!L$1))+SUMIFS(Data!$S:$S,Data!$A:$A,Vitezistii!$B68,Data!$C:$C,Vitezistii!L$1),0)</f>
        <v>0</v>
      </c>
      <c r="M68" s="109">
        <f>IFERROR(IF(SUMIFS(Data!$K:$K,Data!$A:$A,Vitezistii!$B68,Data!$C:$C,Vitezistii!M$1)=0," ",SUMIFS(Data!$K:$K,Data!$A:$A,Vitezistii!$B68,Data!$C:$C,Vitezistii!M$1))+SUMIFS(Data!$S:$S,Data!$A:$A,Vitezistii!$B68,Data!$C:$C,Vitezistii!M$1),0)</f>
        <v>0</v>
      </c>
      <c r="N68" s="109">
        <f>IFERROR(IF(SUMIFS(Data!$K:$K,Data!$A:$A,Vitezistii!$B68,Data!$C:$C,Vitezistii!N$1)=0," ",SUMIFS(Data!$K:$K,Data!$A:$A,Vitezistii!$B68,Data!$C:$C,Vitezistii!N$1))+SUMIFS(Data!$S:$S,Data!$A:$A,Vitezistii!$B68,Data!$C:$C,Vitezistii!N$1),0)</f>
        <v>0</v>
      </c>
      <c r="O68" s="109">
        <f>IFERROR(IF(SUMIFS(Data!$K:$K,Data!$A:$A,Vitezistii!$B68,Data!$C:$C,Vitezistii!O$1)=0," ",SUMIFS(Data!$K:$K,Data!$A:$A,Vitezistii!$B68,Data!$C:$C,Vitezistii!O$1))+SUMIFS(Data!$S:$S,Data!$A:$A,Vitezistii!$B68,Data!$C:$C,Vitezistii!O$1),0)</f>
        <v>0</v>
      </c>
      <c r="P68" s="109">
        <f>IFERROR(IF(SUMIFS(Data!$K:$K,Data!$A:$A,Vitezistii!$B68,Data!$C:$C,Vitezistii!P$1)=0," ",SUMIFS(Data!$K:$K,Data!$A:$A,Vitezistii!$B68,Data!$C:$C,Vitezistii!P$1))+SUMIFS(Data!$S:$S,Data!$A:$A,Vitezistii!$B68,Data!$C:$C,Vitezistii!P$1),0)</f>
        <v>0</v>
      </c>
      <c r="Q68" s="109">
        <f>IFERROR(IF(SUMIFS(Data!$K:$K,Data!$A:$A,Vitezistii!$B68,Data!$C:$C,Vitezistii!Q$1)=0," ",SUMIFS(Data!$K:$K,Data!$A:$A,Vitezistii!$B68,Data!$C:$C,Vitezistii!Q$1))+SUMIFS(Data!$S:$S,Data!$A:$A,Vitezistii!$B68,Data!$C:$C,Vitezistii!Q$1),0)</f>
        <v>0</v>
      </c>
      <c r="R68" s="109">
        <f t="shared" si="1"/>
        <v>8</v>
      </c>
      <c r="S68" s="109">
        <f>SUMIFS(Data!D:D,Data!A:A,Vitezistii!B70)</f>
        <v>168.27</v>
      </c>
      <c r="T68" s="11">
        <f>SUMIFS(Data!I:I,Data!A:A,Vitezistii!B70)/COUNTIF(Data!A:A,Vitezistii!B70)</f>
        <v>4.5337709022370927E-3</v>
      </c>
    </row>
    <row r="69" spans="1:20" ht="12.75" x14ac:dyDescent="0.2">
      <c r="A69" s="65">
        <v>68</v>
      </c>
      <c r="B69" s="27" t="s">
        <v>371</v>
      </c>
      <c r="C69" s="109">
        <f>IFERROR(IF(SUMIFS(Data!$K:$K,Data!$A:$A,Vitezistii!$B69,Data!$C:$C,Vitezistii!C$1)=0," ",SUMIFS(Data!$K:$K,Data!$A:$A,Vitezistii!$B69,Data!$C:$C,Vitezistii!C$1))+SUMIFS(Data!$S:$S,Data!$A:$A,Vitezistii!$B69,Data!$C:$C,Vitezistii!C$1),0)</f>
        <v>0</v>
      </c>
      <c r="D69" s="109">
        <f>IFERROR(IF(SUMIFS(Data!$K:$K,Data!$A:$A,Vitezistii!$B69,Data!$C:$C,Vitezistii!D$1)=0," ",SUMIFS(Data!$K:$K,Data!$A:$A,Vitezistii!$B69,Data!$C:$C,Vitezistii!D$1))+SUMIFS(Data!$S:$S,Data!$A:$A,Vitezistii!$B69,Data!$C:$C,Vitezistii!D$1),0)</f>
        <v>1.5</v>
      </c>
      <c r="E69" s="109">
        <f>IFERROR(IF(SUMIFS(Data!$K:$K,Data!$A:$A,Vitezistii!$B69,Data!$C:$C,Vitezistii!E$1)=0," ",SUMIFS(Data!$K:$K,Data!$A:$A,Vitezistii!$B69,Data!$C:$C,Vitezistii!E$1))+SUMIFS(Data!$S:$S,Data!$A:$A,Vitezistii!$B69,Data!$C:$C,Vitezistii!E$1),0)</f>
        <v>3</v>
      </c>
      <c r="F69" s="109">
        <f>IFERROR(IF(SUMIFS(Data!$K:$K,Data!$A:$A,Vitezistii!$B69,Data!$C:$C,Vitezistii!F$1)=0," ",SUMIFS(Data!$K:$K,Data!$A:$A,Vitezistii!$B69,Data!$C:$C,Vitezistii!F$1))+SUMIFS(Data!$S:$S,Data!$A:$A,Vitezistii!$B69,Data!$C:$C,Vitezistii!F$1),0)</f>
        <v>3.5</v>
      </c>
      <c r="G69" s="109">
        <f>IFERROR(IF(SUMIFS(Data!$K:$K,Data!$A:$A,Vitezistii!$B69,Data!$C:$C,Vitezistii!G$1)=0," ",SUMIFS(Data!$K:$K,Data!$A:$A,Vitezistii!$B69,Data!$C:$C,Vitezistii!G$1))+SUMIFS(Data!$S:$S,Data!$A:$A,Vitezistii!$B69,Data!$C:$C,Vitezistii!G$1),0)</f>
        <v>0</v>
      </c>
      <c r="H69" s="109">
        <f>IFERROR(IF(SUMIFS(Data!$K:$K,Data!$A:$A,Vitezistii!$B69,Data!$C:$C,Vitezistii!H$1)=0," ",SUMIFS(Data!$K:$K,Data!$A:$A,Vitezistii!$B69,Data!$C:$C,Vitezistii!H$1))+SUMIFS(Data!$S:$S,Data!$A:$A,Vitezistii!$B69,Data!$C:$C,Vitezistii!H$1),0)</f>
        <v>0</v>
      </c>
      <c r="I69" s="109">
        <f>IFERROR(IF(SUMIFS(Data!$K:$K,Data!$A:$A,Vitezistii!$B69,Data!$C:$C,Vitezistii!I$1)=0," ",SUMIFS(Data!$K:$K,Data!$A:$A,Vitezistii!$B69,Data!$C:$C,Vitezistii!I$1))+SUMIFS(Data!$S:$S,Data!$A:$A,Vitezistii!$B69,Data!$C:$C,Vitezistii!I$1),0)</f>
        <v>0</v>
      </c>
      <c r="J69" s="109">
        <f>IFERROR(IF(SUMIFS(Data!$K:$K,Data!$A:$A,Vitezistii!$B69,Data!$C:$C,Vitezistii!J$1)=0," ",SUMIFS(Data!$K:$K,Data!$A:$A,Vitezistii!$B69,Data!$C:$C,Vitezistii!J$1))+SUMIFS(Data!$S:$S,Data!$A:$A,Vitezistii!$B69,Data!$C:$C,Vitezistii!J$1),0)</f>
        <v>0</v>
      </c>
      <c r="K69" s="109">
        <f>IFERROR(IF(SUMIFS(Data!$K:$K,Data!$A:$A,Vitezistii!$B69,Data!$C:$C,Vitezistii!K$1)=0," ",SUMIFS(Data!$K:$K,Data!$A:$A,Vitezistii!$B69,Data!$C:$C,Vitezistii!K$1))+SUMIFS(Data!$S:$S,Data!$A:$A,Vitezistii!$B69,Data!$C:$C,Vitezistii!K$1),0)</f>
        <v>0</v>
      </c>
      <c r="L69" s="109">
        <f>IFERROR(IF(SUMIFS(Data!$K:$K,Data!$A:$A,Vitezistii!$B69,Data!$C:$C,Vitezistii!L$1)=0," ",SUMIFS(Data!$K:$K,Data!$A:$A,Vitezistii!$B69,Data!$C:$C,Vitezistii!L$1))+SUMIFS(Data!$S:$S,Data!$A:$A,Vitezistii!$B69,Data!$C:$C,Vitezistii!L$1),0)</f>
        <v>0</v>
      </c>
      <c r="M69" s="109">
        <f>IFERROR(IF(SUMIFS(Data!$K:$K,Data!$A:$A,Vitezistii!$B69,Data!$C:$C,Vitezistii!M$1)=0," ",SUMIFS(Data!$K:$K,Data!$A:$A,Vitezistii!$B69,Data!$C:$C,Vitezistii!M$1))+SUMIFS(Data!$S:$S,Data!$A:$A,Vitezistii!$B69,Data!$C:$C,Vitezistii!M$1),0)</f>
        <v>0</v>
      </c>
      <c r="N69" s="109">
        <f>IFERROR(IF(SUMIFS(Data!$K:$K,Data!$A:$A,Vitezistii!$B69,Data!$C:$C,Vitezistii!N$1)=0," ",SUMIFS(Data!$K:$K,Data!$A:$A,Vitezistii!$B69,Data!$C:$C,Vitezistii!N$1))+SUMIFS(Data!$S:$S,Data!$A:$A,Vitezistii!$B69,Data!$C:$C,Vitezistii!N$1),0)</f>
        <v>0</v>
      </c>
      <c r="O69" s="109">
        <f>IFERROR(IF(SUMIFS(Data!$K:$K,Data!$A:$A,Vitezistii!$B69,Data!$C:$C,Vitezistii!O$1)=0," ",SUMIFS(Data!$K:$K,Data!$A:$A,Vitezistii!$B69,Data!$C:$C,Vitezistii!O$1))+SUMIFS(Data!$S:$S,Data!$A:$A,Vitezistii!$B69,Data!$C:$C,Vitezistii!O$1),0)</f>
        <v>0</v>
      </c>
      <c r="P69" s="109">
        <f>IFERROR(IF(SUMIFS(Data!$K:$K,Data!$A:$A,Vitezistii!$B69,Data!$C:$C,Vitezistii!P$1)=0," ",SUMIFS(Data!$K:$K,Data!$A:$A,Vitezistii!$B69,Data!$C:$C,Vitezistii!P$1))+SUMIFS(Data!$S:$S,Data!$A:$A,Vitezistii!$B69,Data!$C:$C,Vitezistii!P$1),0)</f>
        <v>0</v>
      </c>
      <c r="Q69" s="109">
        <f>IFERROR(IF(SUMIFS(Data!$K:$K,Data!$A:$A,Vitezistii!$B69,Data!$C:$C,Vitezistii!Q$1)=0," ",SUMIFS(Data!$K:$K,Data!$A:$A,Vitezistii!$B69,Data!$C:$C,Vitezistii!Q$1))+SUMIFS(Data!$S:$S,Data!$A:$A,Vitezistii!$B69,Data!$C:$C,Vitezistii!Q$1),0)</f>
        <v>0</v>
      </c>
      <c r="R69" s="109">
        <f t="shared" si="1"/>
        <v>8</v>
      </c>
      <c r="S69" s="109">
        <f>SUMIFS(Data!D:D,Data!A:A,Vitezistii!B71)</f>
        <v>34.89</v>
      </c>
      <c r="T69" s="11">
        <f>SUMIFS(Data!I:I,Data!A:A,Vitezistii!B71)/COUNTIF(Data!A:A,Vitezistii!B71)</f>
        <v>4.1712233787743079E-3</v>
      </c>
    </row>
    <row r="70" spans="1:20" ht="12.75" x14ac:dyDescent="0.2">
      <c r="A70" s="65">
        <v>69</v>
      </c>
      <c r="B70" s="27" t="s">
        <v>207</v>
      </c>
      <c r="C70" s="109">
        <f>IFERROR(IF(SUMIFS(Data!$K:$K,Data!$A:$A,Vitezistii!$B70,Data!$C:$C,Vitezistii!C$1)=0," ",SUMIFS(Data!$K:$K,Data!$A:$A,Vitezistii!$B70,Data!$C:$C,Vitezistii!C$1))+SUMIFS(Data!$S:$S,Data!$A:$A,Vitezistii!$B70,Data!$C:$C,Vitezistii!C$1),0)</f>
        <v>1.75</v>
      </c>
      <c r="D70" s="109">
        <f>IFERROR(IF(SUMIFS(Data!$K:$K,Data!$A:$A,Vitezistii!$B70,Data!$C:$C,Vitezistii!D$1)=0," ",SUMIFS(Data!$K:$K,Data!$A:$A,Vitezistii!$B70,Data!$C:$C,Vitezistii!D$1))+SUMIFS(Data!$S:$S,Data!$A:$A,Vitezistii!$B70,Data!$C:$C,Vitezistii!D$1),0)</f>
        <v>0</v>
      </c>
      <c r="E70" s="109">
        <f>IFERROR(IF(SUMIFS(Data!$K:$K,Data!$A:$A,Vitezistii!$B70,Data!$C:$C,Vitezistii!E$1)=0," ",SUMIFS(Data!$K:$K,Data!$A:$A,Vitezistii!$B70,Data!$C:$C,Vitezistii!E$1))+SUMIFS(Data!$S:$S,Data!$A:$A,Vitezistii!$B70,Data!$C:$C,Vitezistii!E$1),0)</f>
        <v>0</v>
      </c>
      <c r="F70" s="109">
        <f>IFERROR(IF(SUMIFS(Data!$K:$K,Data!$A:$A,Vitezistii!$B70,Data!$C:$C,Vitezistii!F$1)=0," ",SUMIFS(Data!$K:$K,Data!$A:$A,Vitezistii!$B70,Data!$C:$C,Vitezistii!F$1))+SUMIFS(Data!$S:$S,Data!$A:$A,Vitezistii!$B70,Data!$C:$C,Vitezistii!F$1),0)</f>
        <v>1.5</v>
      </c>
      <c r="G70" s="109">
        <f>IFERROR(IF(SUMIFS(Data!$K:$K,Data!$A:$A,Vitezistii!$B70,Data!$C:$C,Vitezistii!G$1)=0," ",SUMIFS(Data!$K:$K,Data!$A:$A,Vitezistii!$B70,Data!$C:$C,Vitezistii!G$1))+SUMIFS(Data!$S:$S,Data!$A:$A,Vitezistii!$B70,Data!$C:$C,Vitezistii!G$1),0)</f>
        <v>1.25</v>
      </c>
      <c r="H70" s="109">
        <f>IFERROR(IF(SUMIFS(Data!$K:$K,Data!$A:$A,Vitezistii!$B70,Data!$C:$C,Vitezistii!H$1)=0," ",SUMIFS(Data!$K:$K,Data!$A:$A,Vitezistii!$B70,Data!$C:$C,Vitezistii!H$1))+SUMIFS(Data!$S:$S,Data!$A:$A,Vitezistii!$B70,Data!$C:$C,Vitezistii!H$1),0)</f>
        <v>0</v>
      </c>
      <c r="I70" s="109">
        <f>IFERROR(IF(SUMIFS(Data!$K:$K,Data!$A:$A,Vitezistii!$B70,Data!$C:$C,Vitezistii!I$1)=0," ",SUMIFS(Data!$K:$K,Data!$A:$A,Vitezistii!$B70,Data!$C:$C,Vitezistii!I$1))+SUMIFS(Data!$S:$S,Data!$A:$A,Vitezistii!$B70,Data!$C:$C,Vitezistii!I$1),0)</f>
        <v>0</v>
      </c>
      <c r="J70" s="109">
        <f>IFERROR(IF(SUMIFS(Data!$K:$K,Data!$A:$A,Vitezistii!$B70,Data!$C:$C,Vitezistii!J$1)=0," ",SUMIFS(Data!$K:$K,Data!$A:$A,Vitezistii!$B70,Data!$C:$C,Vitezistii!J$1))+SUMIFS(Data!$S:$S,Data!$A:$A,Vitezistii!$B70,Data!$C:$C,Vitezistii!J$1),0)</f>
        <v>1.25</v>
      </c>
      <c r="K70" s="109">
        <f>IFERROR(IF(SUMIFS(Data!$K:$K,Data!$A:$A,Vitezistii!$B70,Data!$C:$C,Vitezistii!K$1)=0," ",SUMIFS(Data!$K:$K,Data!$A:$A,Vitezistii!$B70,Data!$C:$C,Vitezistii!K$1))+SUMIFS(Data!$S:$S,Data!$A:$A,Vitezistii!$B70,Data!$C:$C,Vitezistii!K$1),0)</f>
        <v>0</v>
      </c>
      <c r="L70" s="109">
        <f>IFERROR(IF(SUMIFS(Data!$K:$K,Data!$A:$A,Vitezistii!$B70,Data!$C:$C,Vitezistii!L$1)=0," ",SUMIFS(Data!$K:$K,Data!$A:$A,Vitezistii!$B70,Data!$C:$C,Vitezistii!L$1))+SUMIFS(Data!$S:$S,Data!$A:$A,Vitezistii!$B70,Data!$C:$C,Vitezistii!L$1),0)</f>
        <v>1.25</v>
      </c>
      <c r="M70" s="109">
        <f>IFERROR(IF(SUMIFS(Data!$K:$K,Data!$A:$A,Vitezistii!$B70,Data!$C:$C,Vitezistii!M$1)=0," ",SUMIFS(Data!$K:$K,Data!$A:$A,Vitezistii!$B70,Data!$C:$C,Vitezistii!M$1))+SUMIFS(Data!$S:$S,Data!$A:$A,Vitezistii!$B70,Data!$C:$C,Vitezistii!M$1),0)</f>
        <v>0.75</v>
      </c>
      <c r="N70" s="109">
        <f>IFERROR(IF(SUMIFS(Data!$K:$K,Data!$A:$A,Vitezistii!$B70,Data!$C:$C,Vitezistii!N$1)=0," ",SUMIFS(Data!$K:$K,Data!$A:$A,Vitezistii!$B70,Data!$C:$C,Vitezistii!N$1))+SUMIFS(Data!$S:$S,Data!$A:$A,Vitezistii!$B70,Data!$C:$C,Vitezistii!N$1),0)</f>
        <v>0</v>
      </c>
      <c r="O70" s="109">
        <f>IFERROR(IF(SUMIFS(Data!$K:$K,Data!$A:$A,Vitezistii!$B70,Data!$C:$C,Vitezistii!O$1)=0," ",SUMIFS(Data!$K:$K,Data!$A:$A,Vitezistii!$B70,Data!$C:$C,Vitezistii!O$1))+SUMIFS(Data!$S:$S,Data!$A:$A,Vitezistii!$B70,Data!$C:$C,Vitezistii!O$1),0)</f>
        <v>0</v>
      </c>
      <c r="P70" s="109">
        <f>IFERROR(IF(SUMIFS(Data!$K:$K,Data!$A:$A,Vitezistii!$B70,Data!$C:$C,Vitezistii!P$1)=0," ",SUMIFS(Data!$K:$K,Data!$A:$A,Vitezistii!$B70,Data!$C:$C,Vitezistii!P$1))+SUMIFS(Data!$S:$S,Data!$A:$A,Vitezistii!$B70,Data!$C:$C,Vitezistii!P$1),0)</f>
        <v>0</v>
      </c>
      <c r="Q70" s="109">
        <f>IFERROR(IF(SUMIFS(Data!$K:$K,Data!$A:$A,Vitezistii!$B70,Data!$C:$C,Vitezistii!Q$1)=0," ",SUMIFS(Data!$K:$K,Data!$A:$A,Vitezistii!$B70,Data!$C:$C,Vitezistii!Q$1))+SUMIFS(Data!$S:$S,Data!$A:$A,Vitezistii!$B70,Data!$C:$C,Vitezistii!Q$1),0)</f>
        <v>0</v>
      </c>
      <c r="R70" s="109">
        <f t="shared" si="1"/>
        <v>7.75</v>
      </c>
      <c r="S70" s="109">
        <f>SUMIFS(Data!D:D,Data!A:A,Vitezistii!B72)</f>
        <v>55.519999999999989</v>
      </c>
      <c r="T70" s="11">
        <f>SUMIFS(Data!I:I,Data!A:A,Vitezistii!B72)/COUNTIF(Data!A:A,Vitezistii!B72)</f>
        <v>4.774271310816776E-3</v>
      </c>
    </row>
    <row r="71" spans="1:20" ht="12.75" x14ac:dyDescent="0.2">
      <c r="A71" s="65">
        <v>70</v>
      </c>
      <c r="B71" s="27" t="s">
        <v>546</v>
      </c>
      <c r="C71" s="109">
        <f>IFERROR(IF(SUMIFS(Data!$K:$K,Data!$A:$A,Vitezistii!$B71,Data!$C:$C,Vitezistii!C$1)=0," ",SUMIFS(Data!$K:$K,Data!$A:$A,Vitezistii!$B71,Data!$C:$C,Vitezistii!C$1))+SUMIFS(Data!$S:$S,Data!$A:$A,Vitezistii!$B71,Data!$C:$C,Vitezistii!C$1),0)</f>
        <v>0</v>
      </c>
      <c r="D71" s="109">
        <f>IFERROR(IF(SUMIFS(Data!$K:$K,Data!$A:$A,Vitezistii!$B71,Data!$C:$C,Vitezistii!D$1)=0," ",SUMIFS(Data!$K:$K,Data!$A:$A,Vitezistii!$B71,Data!$C:$C,Vitezistii!D$1))+SUMIFS(Data!$S:$S,Data!$A:$A,Vitezistii!$B71,Data!$C:$C,Vitezistii!D$1),0)</f>
        <v>0</v>
      </c>
      <c r="E71" s="109">
        <f>IFERROR(IF(SUMIFS(Data!$K:$K,Data!$A:$A,Vitezistii!$B71,Data!$C:$C,Vitezistii!E$1)=0," ",SUMIFS(Data!$K:$K,Data!$A:$A,Vitezistii!$B71,Data!$C:$C,Vitezistii!E$1))+SUMIFS(Data!$S:$S,Data!$A:$A,Vitezistii!$B71,Data!$C:$C,Vitezistii!E$1),0)</f>
        <v>0</v>
      </c>
      <c r="F71" s="109">
        <f>IFERROR(IF(SUMIFS(Data!$K:$K,Data!$A:$A,Vitezistii!$B71,Data!$C:$C,Vitezistii!F$1)=0," ",SUMIFS(Data!$K:$K,Data!$A:$A,Vitezistii!$B71,Data!$C:$C,Vitezistii!F$1))+SUMIFS(Data!$S:$S,Data!$A:$A,Vitezistii!$B71,Data!$C:$C,Vitezistii!F$1),0)</f>
        <v>5.15</v>
      </c>
      <c r="G71" s="109">
        <f>IFERROR(IF(SUMIFS(Data!$K:$K,Data!$A:$A,Vitezistii!$B71,Data!$C:$C,Vitezistii!G$1)=0," ",SUMIFS(Data!$K:$K,Data!$A:$A,Vitezistii!$B71,Data!$C:$C,Vitezistii!G$1))+SUMIFS(Data!$S:$S,Data!$A:$A,Vitezistii!$B71,Data!$C:$C,Vitezistii!G$1),0)</f>
        <v>0</v>
      </c>
      <c r="H71" s="109">
        <f>IFERROR(IF(SUMIFS(Data!$K:$K,Data!$A:$A,Vitezistii!$B71,Data!$C:$C,Vitezistii!H$1)=0," ",SUMIFS(Data!$K:$K,Data!$A:$A,Vitezistii!$B71,Data!$C:$C,Vitezistii!H$1))+SUMIFS(Data!$S:$S,Data!$A:$A,Vitezistii!$B71,Data!$C:$C,Vitezistii!H$1),0)</f>
        <v>0.25</v>
      </c>
      <c r="I71" s="109">
        <f>IFERROR(IF(SUMIFS(Data!$K:$K,Data!$A:$A,Vitezistii!$B71,Data!$C:$C,Vitezistii!I$1)=0," ",SUMIFS(Data!$K:$K,Data!$A:$A,Vitezistii!$B71,Data!$C:$C,Vitezistii!I$1))+SUMIFS(Data!$S:$S,Data!$A:$A,Vitezistii!$B71,Data!$C:$C,Vitezistii!I$1),0)</f>
        <v>0</v>
      </c>
      <c r="J71" s="109">
        <f>IFERROR(IF(SUMIFS(Data!$K:$K,Data!$A:$A,Vitezistii!$B71,Data!$C:$C,Vitezistii!J$1)=0," ",SUMIFS(Data!$K:$K,Data!$A:$A,Vitezistii!$B71,Data!$C:$C,Vitezistii!J$1))+SUMIFS(Data!$S:$S,Data!$A:$A,Vitezistii!$B71,Data!$C:$C,Vitezistii!J$1),0)</f>
        <v>2</v>
      </c>
      <c r="K71" s="109">
        <f>IFERROR(IF(SUMIFS(Data!$K:$K,Data!$A:$A,Vitezistii!$B71,Data!$C:$C,Vitezistii!K$1)=0," ",SUMIFS(Data!$K:$K,Data!$A:$A,Vitezistii!$B71,Data!$C:$C,Vitezistii!K$1))+SUMIFS(Data!$S:$S,Data!$A:$A,Vitezistii!$B71,Data!$C:$C,Vitezistii!K$1),0)</f>
        <v>0</v>
      </c>
      <c r="L71" s="109">
        <f>IFERROR(IF(SUMIFS(Data!$K:$K,Data!$A:$A,Vitezistii!$B71,Data!$C:$C,Vitezistii!L$1)=0," ",SUMIFS(Data!$K:$K,Data!$A:$A,Vitezistii!$B71,Data!$C:$C,Vitezistii!L$1))+SUMIFS(Data!$S:$S,Data!$A:$A,Vitezistii!$B71,Data!$C:$C,Vitezistii!L$1),0)</f>
        <v>0</v>
      </c>
      <c r="M71" s="109">
        <f>IFERROR(IF(SUMIFS(Data!$K:$K,Data!$A:$A,Vitezistii!$B71,Data!$C:$C,Vitezistii!M$1)=0," ",SUMIFS(Data!$K:$K,Data!$A:$A,Vitezistii!$B71,Data!$C:$C,Vitezistii!M$1))+SUMIFS(Data!$S:$S,Data!$A:$A,Vitezistii!$B71,Data!$C:$C,Vitezistii!M$1),0)</f>
        <v>0</v>
      </c>
      <c r="N71" s="109">
        <f>IFERROR(IF(SUMIFS(Data!$K:$K,Data!$A:$A,Vitezistii!$B71,Data!$C:$C,Vitezistii!N$1)=0," ",SUMIFS(Data!$K:$K,Data!$A:$A,Vitezistii!$B71,Data!$C:$C,Vitezistii!N$1))+SUMIFS(Data!$S:$S,Data!$A:$A,Vitezistii!$B71,Data!$C:$C,Vitezistii!N$1),0)</f>
        <v>0</v>
      </c>
      <c r="O71" s="109">
        <f>IFERROR(IF(SUMIFS(Data!$K:$K,Data!$A:$A,Vitezistii!$B71,Data!$C:$C,Vitezistii!O$1)=0," ",SUMIFS(Data!$K:$K,Data!$A:$A,Vitezistii!$B71,Data!$C:$C,Vitezistii!O$1))+SUMIFS(Data!$S:$S,Data!$A:$A,Vitezistii!$B71,Data!$C:$C,Vitezistii!O$1),0)</f>
        <v>0</v>
      </c>
      <c r="P71" s="109">
        <f>IFERROR(IF(SUMIFS(Data!$K:$K,Data!$A:$A,Vitezistii!$B71,Data!$C:$C,Vitezistii!P$1)=0," ",SUMIFS(Data!$K:$K,Data!$A:$A,Vitezistii!$B71,Data!$C:$C,Vitezistii!P$1))+SUMIFS(Data!$S:$S,Data!$A:$A,Vitezistii!$B71,Data!$C:$C,Vitezistii!P$1),0)</f>
        <v>0</v>
      </c>
      <c r="Q71" s="109">
        <f>IFERROR(IF(SUMIFS(Data!$K:$K,Data!$A:$A,Vitezistii!$B71,Data!$C:$C,Vitezistii!Q$1)=0," ",SUMIFS(Data!$K:$K,Data!$A:$A,Vitezistii!$B71,Data!$C:$C,Vitezistii!Q$1))+SUMIFS(Data!$S:$S,Data!$A:$A,Vitezistii!$B71,Data!$C:$C,Vitezistii!Q$1),0)</f>
        <v>0</v>
      </c>
      <c r="R71" s="109">
        <f t="shared" si="1"/>
        <v>7.4</v>
      </c>
      <c r="S71" s="109">
        <f>SUMIFS(Data!D:D,Data!A:A,Vitezistii!B73)</f>
        <v>178.67999999999998</v>
      </c>
      <c r="T71" s="11">
        <f>SUMIFS(Data!I:I,Data!A:A,Vitezistii!B73)/COUNTIF(Data!A:A,Vitezistii!B73)</f>
        <v>6.3007565346139792E-3</v>
      </c>
    </row>
    <row r="72" spans="1:20" ht="12.75" x14ac:dyDescent="0.2">
      <c r="A72" s="65">
        <v>71</v>
      </c>
      <c r="B72" s="27" t="s">
        <v>423</v>
      </c>
      <c r="C72" s="109">
        <f>IFERROR(IF(SUMIFS(Data!$K:$K,Data!$A:$A,Vitezistii!$B72,Data!$C:$C,Vitezistii!C$1)=0," ",SUMIFS(Data!$K:$K,Data!$A:$A,Vitezistii!$B72,Data!$C:$C,Vitezistii!C$1))+SUMIFS(Data!$S:$S,Data!$A:$A,Vitezistii!$B72,Data!$C:$C,Vitezistii!C$1),0)</f>
        <v>0</v>
      </c>
      <c r="D72" s="109">
        <f>IFERROR(IF(SUMIFS(Data!$K:$K,Data!$A:$A,Vitezistii!$B72,Data!$C:$C,Vitezistii!D$1)=0," ",SUMIFS(Data!$K:$K,Data!$A:$A,Vitezistii!$B72,Data!$C:$C,Vitezistii!D$1))+SUMIFS(Data!$S:$S,Data!$A:$A,Vitezistii!$B72,Data!$C:$C,Vitezistii!D$1),0)</f>
        <v>0</v>
      </c>
      <c r="E72" s="109">
        <f>IFERROR(IF(SUMIFS(Data!$K:$K,Data!$A:$A,Vitezistii!$B72,Data!$C:$C,Vitezistii!E$1)=0," ",SUMIFS(Data!$K:$K,Data!$A:$A,Vitezistii!$B72,Data!$C:$C,Vitezistii!E$1))+SUMIFS(Data!$S:$S,Data!$A:$A,Vitezistii!$B72,Data!$C:$C,Vitezistii!E$1),0)</f>
        <v>0</v>
      </c>
      <c r="F72" s="109">
        <f>IFERROR(IF(SUMIFS(Data!$K:$K,Data!$A:$A,Vitezistii!$B72,Data!$C:$C,Vitezistii!F$1)=0," ",SUMIFS(Data!$K:$K,Data!$A:$A,Vitezistii!$B72,Data!$C:$C,Vitezistii!F$1))+SUMIFS(Data!$S:$S,Data!$A:$A,Vitezistii!$B72,Data!$C:$C,Vitezistii!F$1),0)</f>
        <v>1.5</v>
      </c>
      <c r="G72" s="109">
        <f>IFERROR(IF(SUMIFS(Data!$K:$K,Data!$A:$A,Vitezistii!$B72,Data!$C:$C,Vitezistii!G$1)=0," ",SUMIFS(Data!$K:$K,Data!$A:$A,Vitezistii!$B72,Data!$C:$C,Vitezistii!G$1))+SUMIFS(Data!$S:$S,Data!$A:$A,Vitezistii!$B72,Data!$C:$C,Vitezistii!G$1),0)</f>
        <v>1.75</v>
      </c>
      <c r="H72" s="109">
        <f>IFERROR(IF(SUMIFS(Data!$K:$K,Data!$A:$A,Vitezistii!$B72,Data!$C:$C,Vitezistii!H$1)=0," ",SUMIFS(Data!$K:$K,Data!$A:$A,Vitezistii!$B72,Data!$C:$C,Vitezistii!H$1))+SUMIFS(Data!$S:$S,Data!$A:$A,Vitezistii!$B72,Data!$C:$C,Vitezistii!H$1),0)</f>
        <v>1.25</v>
      </c>
      <c r="I72" s="109">
        <f>IFERROR(IF(SUMIFS(Data!$K:$K,Data!$A:$A,Vitezistii!$B72,Data!$C:$C,Vitezistii!I$1)=0," ",SUMIFS(Data!$K:$K,Data!$A:$A,Vitezistii!$B72,Data!$C:$C,Vitezistii!I$1))+SUMIFS(Data!$S:$S,Data!$A:$A,Vitezistii!$B72,Data!$C:$C,Vitezistii!I$1),0)</f>
        <v>0.25</v>
      </c>
      <c r="J72" s="109">
        <f>IFERROR(IF(SUMIFS(Data!$K:$K,Data!$A:$A,Vitezistii!$B72,Data!$C:$C,Vitezistii!J$1)=0," ",SUMIFS(Data!$K:$K,Data!$A:$A,Vitezistii!$B72,Data!$C:$C,Vitezistii!J$1))+SUMIFS(Data!$S:$S,Data!$A:$A,Vitezistii!$B72,Data!$C:$C,Vitezistii!J$1),0)</f>
        <v>0</v>
      </c>
      <c r="K72" s="109">
        <f>IFERROR(IF(SUMIFS(Data!$K:$K,Data!$A:$A,Vitezistii!$B72,Data!$C:$C,Vitezistii!K$1)=0," ",SUMIFS(Data!$K:$K,Data!$A:$A,Vitezistii!$B72,Data!$C:$C,Vitezistii!K$1))+SUMIFS(Data!$S:$S,Data!$A:$A,Vitezistii!$B72,Data!$C:$C,Vitezistii!K$1),0)</f>
        <v>1.25</v>
      </c>
      <c r="L72" s="109">
        <f>IFERROR(IF(SUMIFS(Data!$K:$K,Data!$A:$A,Vitezistii!$B72,Data!$C:$C,Vitezistii!L$1)=0," ",SUMIFS(Data!$K:$K,Data!$A:$A,Vitezistii!$B72,Data!$C:$C,Vitezistii!L$1))+SUMIFS(Data!$S:$S,Data!$A:$A,Vitezistii!$B72,Data!$C:$C,Vitezistii!L$1),0)</f>
        <v>0</v>
      </c>
      <c r="M72" s="109">
        <f>IFERROR(IF(SUMIFS(Data!$K:$K,Data!$A:$A,Vitezistii!$B72,Data!$C:$C,Vitezistii!M$1)=0," ",SUMIFS(Data!$K:$K,Data!$A:$A,Vitezistii!$B72,Data!$C:$C,Vitezistii!M$1))+SUMIFS(Data!$S:$S,Data!$A:$A,Vitezistii!$B72,Data!$C:$C,Vitezistii!M$1),0)</f>
        <v>0</v>
      </c>
      <c r="N72" s="109">
        <f>IFERROR(IF(SUMIFS(Data!$K:$K,Data!$A:$A,Vitezistii!$B72,Data!$C:$C,Vitezistii!N$1)=0," ",SUMIFS(Data!$K:$K,Data!$A:$A,Vitezistii!$B72,Data!$C:$C,Vitezistii!N$1))+SUMIFS(Data!$S:$S,Data!$A:$A,Vitezistii!$B72,Data!$C:$C,Vitezistii!N$1),0)</f>
        <v>0.75</v>
      </c>
      <c r="O72" s="109">
        <f>IFERROR(IF(SUMIFS(Data!$K:$K,Data!$A:$A,Vitezistii!$B72,Data!$C:$C,Vitezistii!O$1)=0," ",SUMIFS(Data!$K:$K,Data!$A:$A,Vitezistii!$B72,Data!$C:$C,Vitezistii!O$1))+SUMIFS(Data!$S:$S,Data!$A:$A,Vitezistii!$B72,Data!$C:$C,Vitezistii!O$1),0)</f>
        <v>0</v>
      </c>
      <c r="P72" s="109">
        <f>IFERROR(IF(SUMIFS(Data!$K:$K,Data!$A:$A,Vitezistii!$B72,Data!$C:$C,Vitezistii!P$1)=0," ",SUMIFS(Data!$K:$K,Data!$A:$A,Vitezistii!$B72,Data!$C:$C,Vitezistii!P$1))+SUMIFS(Data!$S:$S,Data!$A:$A,Vitezistii!$B72,Data!$C:$C,Vitezistii!P$1),0)</f>
        <v>0</v>
      </c>
      <c r="Q72" s="109">
        <f>IFERROR(IF(SUMIFS(Data!$K:$K,Data!$A:$A,Vitezistii!$B72,Data!$C:$C,Vitezistii!Q$1)=0," ",SUMIFS(Data!$K:$K,Data!$A:$A,Vitezistii!$B72,Data!$C:$C,Vitezistii!Q$1))+SUMIFS(Data!$S:$S,Data!$A:$A,Vitezistii!$B72,Data!$C:$C,Vitezistii!Q$1),0)</f>
        <v>0</v>
      </c>
      <c r="R72" s="109">
        <f t="shared" si="1"/>
        <v>6.75</v>
      </c>
      <c r="S72" s="109">
        <f>SUMIFS(Data!D:D,Data!A:A,Vitezistii!B74)</f>
        <v>86.449999999999989</v>
      </c>
      <c r="T72" s="11">
        <f>SUMIFS(Data!I:I,Data!A:A,Vitezistii!B74)/COUNTIF(Data!A:A,Vitezistii!B74)</f>
        <v>4.6937244192060464E-3</v>
      </c>
    </row>
    <row r="73" spans="1:20" ht="12.75" x14ac:dyDescent="0.2">
      <c r="A73" s="65">
        <v>72</v>
      </c>
      <c r="B73" s="27" t="s">
        <v>306</v>
      </c>
      <c r="C73" s="109">
        <f>IFERROR(IF(SUMIFS(Data!$K:$K,Data!$A:$A,Vitezistii!$B73,Data!$C:$C,Vitezistii!C$1)=0," ",SUMIFS(Data!$K:$K,Data!$A:$A,Vitezistii!$B73,Data!$C:$C,Vitezistii!C$1))+SUMIFS(Data!$S:$S,Data!$A:$A,Vitezistii!$B73,Data!$C:$C,Vitezistii!C$1),0)</f>
        <v>0.75</v>
      </c>
      <c r="D73" s="109">
        <f>IFERROR(IF(SUMIFS(Data!$K:$K,Data!$A:$A,Vitezistii!$B73,Data!$C:$C,Vitezistii!D$1)=0," ",SUMIFS(Data!$K:$K,Data!$A:$A,Vitezistii!$B73,Data!$C:$C,Vitezistii!D$1))+SUMIFS(Data!$S:$S,Data!$A:$A,Vitezistii!$B73,Data!$C:$C,Vitezistii!D$1),0)</f>
        <v>2.5</v>
      </c>
      <c r="E73" s="109">
        <f>IFERROR(IF(SUMIFS(Data!$K:$K,Data!$A:$A,Vitezistii!$B73,Data!$C:$C,Vitezistii!E$1)=0," ",SUMIFS(Data!$K:$K,Data!$A:$A,Vitezistii!$B73,Data!$C:$C,Vitezistii!E$1))+SUMIFS(Data!$S:$S,Data!$A:$A,Vitezistii!$B73,Data!$C:$C,Vitezistii!E$1),0)</f>
        <v>0.25</v>
      </c>
      <c r="F73" s="109">
        <f>IFERROR(IF(SUMIFS(Data!$K:$K,Data!$A:$A,Vitezistii!$B73,Data!$C:$C,Vitezistii!F$1)=0," ",SUMIFS(Data!$K:$K,Data!$A:$A,Vitezistii!$B73,Data!$C:$C,Vitezistii!F$1))+SUMIFS(Data!$S:$S,Data!$A:$A,Vitezistii!$B73,Data!$C:$C,Vitezistii!F$1),0)</f>
        <v>1</v>
      </c>
      <c r="G73" s="109">
        <f>IFERROR(IF(SUMIFS(Data!$K:$K,Data!$A:$A,Vitezistii!$B73,Data!$C:$C,Vitezistii!G$1)=0," ",SUMIFS(Data!$K:$K,Data!$A:$A,Vitezistii!$B73,Data!$C:$C,Vitezistii!G$1))+SUMIFS(Data!$S:$S,Data!$A:$A,Vitezistii!$B73,Data!$C:$C,Vitezistii!G$1),0)</f>
        <v>0.25</v>
      </c>
      <c r="H73" s="109">
        <f>IFERROR(IF(SUMIFS(Data!$K:$K,Data!$A:$A,Vitezistii!$B73,Data!$C:$C,Vitezistii!H$1)=0," ",SUMIFS(Data!$K:$K,Data!$A:$A,Vitezistii!$B73,Data!$C:$C,Vitezistii!H$1))+SUMIFS(Data!$S:$S,Data!$A:$A,Vitezistii!$B73,Data!$C:$C,Vitezistii!H$1),0)</f>
        <v>0</v>
      </c>
      <c r="I73" s="109">
        <f>IFERROR(IF(SUMIFS(Data!$K:$K,Data!$A:$A,Vitezistii!$B73,Data!$C:$C,Vitezistii!I$1)=0," ",SUMIFS(Data!$K:$K,Data!$A:$A,Vitezistii!$B73,Data!$C:$C,Vitezistii!I$1))+SUMIFS(Data!$S:$S,Data!$A:$A,Vitezistii!$B73,Data!$C:$C,Vitezistii!I$1),0)</f>
        <v>0</v>
      </c>
      <c r="J73" s="109">
        <f>IFERROR(IF(SUMIFS(Data!$K:$K,Data!$A:$A,Vitezistii!$B73,Data!$C:$C,Vitezistii!J$1)=0," ",SUMIFS(Data!$K:$K,Data!$A:$A,Vitezistii!$B73,Data!$C:$C,Vitezistii!J$1))+SUMIFS(Data!$S:$S,Data!$A:$A,Vitezistii!$B73,Data!$C:$C,Vitezistii!J$1),0)</f>
        <v>0.25</v>
      </c>
      <c r="K73" s="109">
        <f>IFERROR(IF(SUMIFS(Data!$K:$K,Data!$A:$A,Vitezistii!$B73,Data!$C:$C,Vitezistii!K$1)=0," ",SUMIFS(Data!$K:$K,Data!$A:$A,Vitezistii!$B73,Data!$C:$C,Vitezistii!K$1))+SUMIFS(Data!$S:$S,Data!$A:$A,Vitezistii!$B73,Data!$C:$C,Vitezistii!K$1),0)</f>
        <v>0.25</v>
      </c>
      <c r="L73" s="109">
        <f>IFERROR(IF(SUMIFS(Data!$K:$K,Data!$A:$A,Vitezistii!$B73,Data!$C:$C,Vitezistii!L$1)=0," ",SUMIFS(Data!$K:$K,Data!$A:$A,Vitezistii!$B73,Data!$C:$C,Vitezistii!L$1))+SUMIFS(Data!$S:$S,Data!$A:$A,Vitezistii!$B73,Data!$C:$C,Vitezistii!L$1),0)</f>
        <v>0</v>
      </c>
      <c r="M73" s="109">
        <f>IFERROR(IF(SUMIFS(Data!$K:$K,Data!$A:$A,Vitezistii!$B73,Data!$C:$C,Vitezistii!M$1)=0," ",SUMIFS(Data!$K:$K,Data!$A:$A,Vitezistii!$B73,Data!$C:$C,Vitezistii!M$1))+SUMIFS(Data!$S:$S,Data!$A:$A,Vitezistii!$B73,Data!$C:$C,Vitezistii!M$1),0)</f>
        <v>0</v>
      </c>
      <c r="N73" s="109">
        <f>IFERROR(IF(SUMIFS(Data!$K:$K,Data!$A:$A,Vitezistii!$B73,Data!$C:$C,Vitezistii!N$1)=0," ",SUMIFS(Data!$K:$K,Data!$A:$A,Vitezistii!$B73,Data!$C:$C,Vitezistii!N$1))+SUMIFS(Data!$S:$S,Data!$A:$A,Vitezistii!$B73,Data!$C:$C,Vitezistii!N$1),0)</f>
        <v>0</v>
      </c>
      <c r="O73" s="109">
        <f>IFERROR(IF(SUMIFS(Data!$K:$K,Data!$A:$A,Vitezistii!$B73,Data!$C:$C,Vitezistii!O$1)=0," ",SUMIFS(Data!$K:$K,Data!$A:$A,Vitezistii!$B73,Data!$C:$C,Vitezistii!O$1))+SUMIFS(Data!$S:$S,Data!$A:$A,Vitezistii!$B73,Data!$C:$C,Vitezistii!O$1),0)</f>
        <v>0</v>
      </c>
      <c r="P73" s="109">
        <f>IFERROR(IF(SUMIFS(Data!$K:$K,Data!$A:$A,Vitezistii!$B73,Data!$C:$C,Vitezistii!P$1)=0," ",SUMIFS(Data!$K:$K,Data!$A:$A,Vitezistii!$B73,Data!$C:$C,Vitezistii!P$1))+SUMIFS(Data!$S:$S,Data!$A:$A,Vitezistii!$B73,Data!$C:$C,Vitezistii!P$1),0)</f>
        <v>0.25</v>
      </c>
      <c r="Q73" s="109">
        <f>IFERROR(IF(SUMIFS(Data!$K:$K,Data!$A:$A,Vitezistii!$B73,Data!$C:$C,Vitezistii!Q$1)=0," ",SUMIFS(Data!$K:$K,Data!$A:$A,Vitezistii!$B73,Data!$C:$C,Vitezistii!Q$1))+SUMIFS(Data!$S:$S,Data!$A:$A,Vitezistii!$B73,Data!$C:$C,Vitezistii!Q$1),0)</f>
        <v>0</v>
      </c>
      <c r="R73" s="109">
        <f t="shared" si="1"/>
        <v>5.5</v>
      </c>
      <c r="S73" s="109">
        <f>SUMIFS(Data!D:D,Data!A:A,Vitezistii!B75)</f>
        <v>7.55</v>
      </c>
      <c r="T73" s="11">
        <f>SUMIFS(Data!I:I,Data!A:A,Vitezistii!B75)/COUNTIF(Data!A:A,Vitezistii!B75)</f>
        <v>4.1858787284620967E-3</v>
      </c>
    </row>
    <row r="74" spans="1:20" ht="12.75" x14ac:dyDescent="0.2">
      <c r="A74" s="65">
        <v>73</v>
      </c>
      <c r="B74" s="27" t="s">
        <v>541</v>
      </c>
      <c r="C74" s="109">
        <f>IFERROR(IF(SUMIFS(Data!$K:$K,Data!$A:$A,Vitezistii!$B74,Data!$C:$C,Vitezistii!C$1)=0," ",SUMIFS(Data!$K:$K,Data!$A:$A,Vitezistii!$B74,Data!$C:$C,Vitezistii!C$1))+SUMIFS(Data!$S:$S,Data!$A:$A,Vitezistii!$B74,Data!$C:$C,Vitezistii!C$1),0)</f>
        <v>0</v>
      </c>
      <c r="D74" s="109">
        <f>IFERROR(IF(SUMIFS(Data!$K:$K,Data!$A:$A,Vitezistii!$B74,Data!$C:$C,Vitezistii!D$1)=0," ",SUMIFS(Data!$K:$K,Data!$A:$A,Vitezistii!$B74,Data!$C:$C,Vitezistii!D$1))+SUMIFS(Data!$S:$S,Data!$A:$A,Vitezistii!$B74,Data!$C:$C,Vitezistii!D$1),0)</f>
        <v>0</v>
      </c>
      <c r="E74" s="109">
        <f>IFERROR(IF(SUMIFS(Data!$K:$K,Data!$A:$A,Vitezistii!$B74,Data!$C:$C,Vitezistii!E$1)=0," ",SUMIFS(Data!$K:$K,Data!$A:$A,Vitezistii!$B74,Data!$C:$C,Vitezistii!E$1))+SUMIFS(Data!$S:$S,Data!$A:$A,Vitezistii!$B74,Data!$C:$C,Vitezistii!E$1),0)</f>
        <v>0</v>
      </c>
      <c r="F74" s="109">
        <f>IFERROR(IF(SUMIFS(Data!$K:$K,Data!$A:$A,Vitezistii!$B74,Data!$C:$C,Vitezistii!F$1)=0," ",SUMIFS(Data!$K:$K,Data!$A:$A,Vitezistii!$B74,Data!$C:$C,Vitezistii!F$1))+SUMIFS(Data!$S:$S,Data!$A:$A,Vitezistii!$B74,Data!$C:$C,Vitezistii!F$1),0)</f>
        <v>2.5</v>
      </c>
      <c r="G74" s="109">
        <f>IFERROR(IF(SUMIFS(Data!$K:$K,Data!$A:$A,Vitezistii!$B74,Data!$C:$C,Vitezistii!G$1)=0," ",SUMIFS(Data!$K:$K,Data!$A:$A,Vitezistii!$B74,Data!$C:$C,Vitezistii!G$1))+SUMIFS(Data!$S:$S,Data!$A:$A,Vitezistii!$B74,Data!$C:$C,Vitezistii!G$1),0)</f>
        <v>0</v>
      </c>
      <c r="H74" s="109">
        <f>IFERROR(IF(SUMIFS(Data!$K:$K,Data!$A:$A,Vitezistii!$B74,Data!$C:$C,Vitezistii!H$1)=0," ",SUMIFS(Data!$K:$K,Data!$A:$A,Vitezistii!$B74,Data!$C:$C,Vitezistii!H$1))+SUMIFS(Data!$S:$S,Data!$A:$A,Vitezistii!$B74,Data!$C:$C,Vitezistii!H$1),0)</f>
        <v>0</v>
      </c>
      <c r="I74" s="109">
        <f>IFERROR(IF(SUMIFS(Data!$K:$K,Data!$A:$A,Vitezistii!$B74,Data!$C:$C,Vitezistii!I$1)=0," ",SUMIFS(Data!$K:$K,Data!$A:$A,Vitezistii!$B74,Data!$C:$C,Vitezistii!I$1))+SUMIFS(Data!$S:$S,Data!$A:$A,Vitezistii!$B74,Data!$C:$C,Vitezistii!I$1),0)</f>
        <v>0</v>
      </c>
      <c r="J74" s="109">
        <f>IFERROR(IF(SUMIFS(Data!$K:$K,Data!$A:$A,Vitezistii!$B74,Data!$C:$C,Vitezistii!J$1)=0," ",SUMIFS(Data!$K:$K,Data!$A:$A,Vitezistii!$B74,Data!$C:$C,Vitezistii!J$1))+SUMIFS(Data!$S:$S,Data!$A:$A,Vitezistii!$B74,Data!$C:$C,Vitezistii!J$1),0)</f>
        <v>2</v>
      </c>
      <c r="K74" s="109">
        <f>IFERROR(IF(SUMIFS(Data!$K:$K,Data!$A:$A,Vitezistii!$B74,Data!$C:$C,Vitezistii!K$1)=0," ",SUMIFS(Data!$K:$K,Data!$A:$A,Vitezistii!$B74,Data!$C:$C,Vitezistii!K$1))+SUMIFS(Data!$S:$S,Data!$A:$A,Vitezistii!$B74,Data!$C:$C,Vitezistii!K$1),0)</f>
        <v>0</v>
      </c>
      <c r="L74" s="109">
        <f>IFERROR(IF(SUMIFS(Data!$K:$K,Data!$A:$A,Vitezistii!$B74,Data!$C:$C,Vitezistii!L$1)=0," ",SUMIFS(Data!$K:$K,Data!$A:$A,Vitezistii!$B74,Data!$C:$C,Vitezistii!L$1))+SUMIFS(Data!$S:$S,Data!$A:$A,Vitezistii!$B74,Data!$C:$C,Vitezistii!L$1),0)</f>
        <v>0</v>
      </c>
      <c r="M74" s="109">
        <f>IFERROR(IF(SUMIFS(Data!$K:$K,Data!$A:$A,Vitezistii!$B74,Data!$C:$C,Vitezistii!M$1)=0," ",SUMIFS(Data!$K:$K,Data!$A:$A,Vitezistii!$B74,Data!$C:$C,Vitezistii!M$1))+SUMIFS(Data!$S:$S,Data!$A:$A,Vitezistii!$B74,Data!$C:$C,Vitezistii!M$1),0)</f>
        <v>0</v>
      </c>
      <c r="N74" s="109">
        <f>IFERROR(IF(SUMIFS(Data!$K:$K,Data!$A:$A,Vitezistii!$B74,Data!$C:$C,Vitezistii!N$1)=0," ",SUMIFS(Data!$K:$K,Data!$A:$A,Vitezistii!$B74,Data!$C:$C,Vitezistii!N$1))+SUMIFS(Data!$S:$S,Data!$A:$A,Vitezistii!$B74,Data!$C:$C,Vitezistii!N$1),0)</f>
        <v>0</v>
      </c>
      <c r="O74" s="109">
        <f>IFERROR(IF(SUMIFS(Data!$K:$K,Data!$A:$A,Vitezistii!$B74,Data!$C:$C,Vitezistii!O$1)=0," ",SUMIFS(Data!$K:$K,Data!$A:$A,Vitezistii!$B74,Data!$C:$C,Vitezistii!O$1))+SUMIFS(Data!$S:$S,Data!$A:$A,Vitezistii!$B74,Data!$C:$C,Vitezistii!O$1),0)</f>
        <v>0</v>
      </c>
      <c r="P74" s="109">
        <f>IFERROR(IF(SUMIFS(Data!$K:$K,Data!$A:$A,Vitezistii!$B74,Data!$C:$C,Vitezistii!P$1)=0," ",SUMIFS(Data!$K:$K,Data!$A:$A,Vitezistii!$B74,Data!$C:$C,Vitezistii!P$1))+SUMIFS(Data!$S:$S,Data!$A:$A,Vitezistii!$B74,Data!$C:$C,Vitezistii!P$1),0)</f>
        <v>0</v>
      </c>
      <c r="Q74" s="109">
        <f>IFERROR(IF(SUMIFS(Data!$K:$K,Data!$A:$A,Vitezistii!$B74,Data!$C:$C,Vitezistii!Q$1)=0," ",SUMIFS(Data!$K:$K,Data!$A:$A,Vitezistii!$B74,Data!$C:$C,Vitezistii!Q$1))+SUMIFS(Data!$S:$S,Data!$A:$A,Vitezistii!$B74,Data!$C:$C,Vitezistii!Q$1),0)</f>
        <v>0</v>
      </c>
      <c r="R74" s="109">
        <f t="shared" si="1"/>
        <v>4.5</v>
      </c>
      <c r="S74" s="109">
        <f>SUMIFS(Data!D:D,Data!A:A,Vitezistii!B76)</f>
        <v>19.5</v>
      </c>
      <c r="T74" s="11">
        <f>SUMIFS(Data!I:I,Data!A:A,Vitezistii!B76)/COUNTIF(Data!A:A,Vitezistii!B76)</f>
        <v>3.9543787289422075E-3</v>
      </c>
    </row>
    <row r="75" spans="1:20" ht="12.75" x14ac:dyDescent="0.2">
      <c r="A75" s="65">
        <v>74</v>
      </c>
      <c r="B75" s="27" t="s">
        <v>285</v>
      </c>
      <c r="C75" s="109">
        <f>IFERROR(IF(SUMIFS(Data!$K:$K,Data!$A:$A,Vitezistii!$B75,Data!$C:$C,Vitezistii!C$1)=0," ",SUMIFS(Data!$K:$K,Data!$A:$A,Vitezistii!$B75,Data!$C:$C,Vitezistii!C$1))+SUMIFS(Data!$S:$S,Data!$A:$A,Vitezistii!$B75,Data!$C:$C,Vitezistii!C$1),0)</f>
        <v>0</v>
      </c>
      <c r="D75" s="109">
        <f>IFERROR(IF(SUMIFS(Data!$K:$K,Data!$A:$A,Vitezistii!$B75,Data!$C:$C,Vitezistii!D$1)=0," ",SUMIFS(Data!$K:$K,Data!$A:$A,Vitezistii!$B75,Data!$C:$C,Vitezistii!D$1))+SUMIFS(Data!$S:$S,Data!$A:$A,Vitezistii!$B75,Data!$C:$C,Vitezistii!D$1),0)</f>
        <v>2.5</v>
      </c>
      <c r="E75" s="109">
        <f>IFERROR(IF(SUMIFS(Data!$K:$K,Data!$A:$A,Vitezistii!$B75,Data!$C:$C,Vitezistii!E$1)=0," ",SUMIFS(Data!$K:$K,Data!$A:$A,Vitezistii!$B75,Data!$C:$C,Vitezistii!E$1))+SUMIFS(Data!$S:$S,Data!$A:$A,Vitezistii!$B75,Data!$C:$C,Vitezistii!E$1),0)</f>
        <v>1.5</v>
      </c>
      <c r="F75" s="109">
        <f>IFERROR(IF(SUMIFS(Data!$K:$K,Data!$A:$A,Vitezistii!$B75,Data!$C:$C,Vitezistii!F$1)=0," ",SUMIFS(Data!$K:$K,Data!$A:$A,Vitezistii!$B75,Data!$C:$C,Vitezistii!F$1))+SUMIFS(Data!$S:$S,Data!$A:$A,Vitezistii!$B75,Data!$C:$C,Vitezistii!F$1),0)</f>
        <v>0</v>
      </c>
      <c r="G75" s="109">
        <f>IFERROR(IF(SUMIFS(Data!$K:$K,Data!$A:$A,Vitezistii!$B75,Data!$C:$C,Vitezistii!G$1)=0," ",SUMIFS(Data!$K:$K,Data!$A:$A,Vitezistii!$B75,Data!$C:$C,Vitezistii!G$1))+SUMIFS(Data!$S:$S,Data!$A:$A,Vitezistii!$B75,Data!$C:$C,Vitezistii!G$1),0)</f>
        <v>0</v>
      </c>
      <c r="H75" s="109">
        <f>IFERROR(IF(SUMIFS(Data!$K:$K,Data!$A:$A,Vitezistii!$B75,Data!$C:$C,Vitezistii!H$1)=0," ",SUMIFS(Data!$K:$K,Data!$A:$A,Vitezistii!$B75,Data!$C:$C,Vitezistii!H$1))+SUMIFS(Data!$S:$S,Data!$A:$A,Vitezistii!$B75,Data!$C:$C,Vitezistii!H$1),0)</f>
        <v>0</v>
      </c>
      <c r="I75" s="109">
        <f>IFERROR(IF(SUMIFS(Data!$K:$K,Data!$A:$A,Vitezistii!$B75,Data!$C:$C,Vitezistii!I$1)=0," ",SUMIFS(Data!$K:$K,Data!$A:$A,Vitezistii!$B75,Data!$C:$C,Vitezistii!I$1))+SUMIFS(Data!$S:$S,Data!$A:$A,Vitezistii!$B75,Data!$C:$C,Vitezistii!I$1),0)</f>
        <v>0</v>
      </c>
      <c r="J75" s="109">
        <f>IFERROR(IF(SUMIFS(Data!$K:$K,Data!$A:$A,Vitezistii!$B75,Data!$C:$C,Vitezistii!J$1)=0," ",SUMIFS(Data!$K:$K,Data!$A:$A,Vitezistii!$B75,Data!$C:$C,Vitezistii!J$1))+SUMIFS(Data!$S:$S,Data!$A:$A,Vitezistii!$B75,Data!$C:$C,Vitezistii!J$1),0)</f>
        <v>0</v>
      </c>
      <c r="K75" s="109">
        <f>IFERROR(IF(SUMIFS(Data!$K:$K,Data!$A:$A,Vitezistii!$B75,Data!$C:$C,Vitezistii!K$1)=0," ",SUMIFS(Data!$K:$K,Data!$A:$A,Vitezistii!$B75,Data!$C:$C,Vitezistii!K$1))+SUMIFS(Data!$S:$S,Data!$A:$A,Vitezistii!$B75,Data!$C:$C,Vitezistii!K$1),0)</f>
        <v>0</v>
      </c>
      <c r="L75" s="109">
        <f>IFERROR(IF(SUMIFS(Data!$K:$K,Data!$A:$A,Vitezistii!$B75,Data!$C:$C,Vitezistii!L$1)=0," ",SUMIFS(Data!$K:$K,Data!$A:$A,Vitezistii!$B75,Data!$C:$C,Vitezistii!L$1))+SUMIFS(Data!$S:$S,Data!$A:$A,Vitezistii!$B75,Data!$C:$C,Vitezistii!L$1),0)</f>
        <v>0</v>
      </c>
      <c r="M75" s="109">
        <f>IFERROR(IF(SUMIFS(Data!$K:$K,Data!$A:$A,Vitezistii!$B75,Data!$C:$C,Vitezistii!M$1)=0," ",SUMIFS(Data!$K:$K,Data!$A:$A,Vitezistii!$B75,Data!$C:$C,Vitezistii!M$1))+SUMIFS(Data!$S:$S,Data!$A:$A,Vitezistii!$B75,Data!$C:$C,Vitezistii!M$1),0)</f>
        <v>0</v>
      </c>
      <c r="N75" s="109">
        <f>IFERROR(IF(SUMIFS(Data!$K:$K,Data!$A:$A,Vitezistii!$B75,Data!$C:$C,Vitezistii!N$1)=0," ",SUMIFS(Data!$K:$K,Data!$A:$A,Vitezistii!$B75,Data!$C:$C,Vitezistii!N$1))+SUMIFS(Data!$S:$S,Data!$A:$A,Vitezistii!$B75,Data!$C:$C,Vitezistii!N$1),0)</f>
        <v>0</v>
      </c>
      <c r="O75" s="109">
        <f>IFERROR(IF(SUMIFS(Data!$K:$K,Data!$A:$A,Vitezistii!$B75,Data!$C:$C,Vitezistii!O$1)=0," ",SUMIFS(Data!$K:$K,Data!$A:$A,Vitezistii!$B75,Data!$C:$C,Vitezistii!O$1))+SUMIFS(Data!$S:$S,Data!$A:$A,Vitezistii!$B75,Data!$C:$C,Vitezistii!O$1),0)</f>
        <v>0</v>
      </c>
      <c r="P75" s="109">
        <f>IFERROR(IF(SUMIFS(Data!$K:$K,Data!$A:$A,Vitezistii!$B75,Data!$C:$C,Vitezistii!P$1)=0," ",SUMIFS(Data!$K:$K,Data!$A:$A,Vitezistii!$B75,Data!$C:$C,Vitezistii!P$1))+SUMIFS(Data!$S:$S,Data!$A:$A,Vitezistii!$B75,Data!$C:$C,Vitezistii!P$1),0)</f>
        <v>0</v>
      </c>
      <c r="Q75" s="109">
        <f>IFERROR(IF(SUMIFS(Data!$K:$K,Data!$A:$A,Vitezistii!$B75,Data!$C:$C,Vitezistii!Q$1)=0," ",SUMIFS(Data!$K:$K,Data!$A:$A,Vitezistii!$B75,Data!$C:$C,Vitezistii!Q$1))+SUMIFS(Data!$S:$S,Data!$A:$A,Vitezistii!$B75,Data!$C:$C,Vitezistii!Q$1),0)</f>
        <v>0</v>
      </c>
      <c r="R75" s="109">
        <f t="shared" si="1"/>
        <v>4</v>
      </c>
      <c r="S75" s="109">
        <f>SUMIFS(Data!D:D,Data!A:A,Vitezistii!B77)</f>
        <v>10.1</v>
      </c>
      <c r="T75" s="11">
        <f>SUMIFS(Data!I:I,Data!A:A,Vitezistii!B77)/COUNTIF(Data!A:A,Vitezistii!B77)</f>
        <v>3.2688164649798319E-3</v>
      </c>
    </row>
    <row r="76" spans="1:20" ht="12.75" x14ac:dyDescent="0.2">
      <c r="A76" s="65">
        <v>75</v>
      </c>
      <c r="B76" s="27" t="s">
        <v>200</v>
      </c>
      <c r="C76" s="109">
        <f>IFERROR(IF(SUMIFS(Data!$K:$K,Data!$A:$A,Vitezistii!$B76,Data!$C:$C,Vitezistii!C$1)=0," ",SUMIFS(Data!$K:$K,Data!$A:$A,Vitezistii!$B76,Data!$C:$C,Vitezistii!C$1))+SUMIFS(Data!$S:$S,Data!$A:$A,Vitezistii!$B76,Data!$C:$C,Vitezistii!C$1),0)</f>
        <v>1.5</v>
      </c>
      <c r="D76" s="109">
        <f>IFERROR(IF(SUMIFS(Data!$K:$K,Data!$A:$A,Vitezistii!$B76,Data!$C:$C,Vitezistii!D$1)=0," ",SUMIFS(Data!$K:$K,Data!$A:$A,Vitezistii!$B76,Data!$C:$C,Vitezistii!D$1))+SUMIFS(Data!$S:$S,Data!$A:$A,Vitezistii!$B76,Data!$C:$C,Vitezistii!D$1),0)</f>
        <v>2</v>
      </c>
      <c r="E76" s="109">
        <f>IFERROR(IF(SUMIFS(Data!$K:$K,Data!$A:$A,Vitezistii!$B76,Data!$C:$C,Vitezistii!E$1)=0," ",SUMIFS(Data!$K:$K,Data!$A:$A,Vitezistii!$B76,Data!$C:$C,Vitezistii!E$1))+SUMIFS(Data!$S:$S,Data!$A:$A,Vitezistii!$B76,Data!$C:$C,Vitezistii!E$1),0)</f>
        <v>0</v>
      </c>
      <c r="F76" s="109">
        <f>IFERROR(IF(SUMIFS(Data!$K:$K,Data!$A:$A,Vitezistii!$B76,Data!$C:$C,Vitezistii!F$1)=0," ",SUMIFS(Data!$K:$K,Data!$A:$A,Vitezistii!$B76,Data!$C:$C,Vitezistii!F$1))+SUMIFS(Data!$S:$S,Data!$A:$A,Vitezistii!$B76,Data!$C:$C,Vitezistii!F$1),0)</f>
        <v>0</v>
      </c>
      <c r="G76" s="109">
        <f>IFERROR(IF(SUMIFS(Data!$K:$K,Data!$A:$A,Vitezistii!$B76,Data!$C:$C,Vitezistii!G$1)=0," ",SUMIFS(Data!$K:$K,Data!$A:$A,Vitezistii!$B76,Data!$C:$C,Vitezistii!G$1))+SUMIFS(Data!$S:$S,Data!$A:$A,Vitezistii!$B76,Data!$C:$C,Vitezistii!G$1),0)</f>
        <v>0</v>
      </c>
      <c r="H76" s="109">
        <f>IFERROR(IF(SUMIFS(Data!$K:$K,Data!$A:$A,Vitezistii!$B76,Data!$C:$C,Vitezistii!H$1)=0," ",SUMIFS(Data!$K:$K,Data!$A:$A,Vitezistii!$B76,Data!$C:$C,Vitezistii!H$1))+SUMIFS(Data!$S:$S,Data!$A:$A,Vitezistii!$B76,Data!$C:$C,Vitezistii!H$1),0)</f>
        <v>0</v>
      </c>
      <c r="I76" s="109">
        <f>IFERROR(IF(SUMIFS(Data!$K:$K,Data!$A:$A,Vitezistii!$B76,Data!$C:$C,Vitezistii!I$1)=0," ",SUMIFS(Data!$K:$K,Data!$A:$A,Vitezistii!$B76,Data!$C:$C,Vitezistii!I$1))+SUMIFS(Data!$S:$S,Data!$A:$A,Vitezistii!$B76,Data!$C:$C,Vitezistii!I$1),0)</f>
        <v>0</v>
      </c>
      <c r="J76" s="109">
        <f>IFERROR(IF(SUMIFS(Data!$K:$K,Data!$A:$A,Vitezistii!$B76,Data!$C:$C,Vitezistii!J$1)=0," ",SUMIFS(Data!$K:$K,Data!$A:$A,Vitezistii!$B76,Data!$C:$C,Vitezistii!J$1))+SUMIFS(Data!$S:$S,Data!$A:$A,Vitezistii!$B76,Data!$C:$C,Vitezistii!J$1),0)</f>
        <v>0</v>
      </c>
      <c r="K76" s="109">
        <f>IFERROR(IF(SUMIFS(Data!$K:$K,Data!$A:$A,Vitezistii!$B76,Data!$C:$C,Vitezistii!K$1)=0," ",SUMIFS(Data!$K:$K,Data!$A:$A,Vitezistii!$B76,Data!$C:$C,Vitezistii!K$1))+SUMIFS(Data!$S:$S,Data!$A:$A,Vitezistii!$B76,Data!$C:$C,Vitezistii!K$1),0)</f>
        <v>0</v>
      </c>
      <c r="L76" s="109">
        <f>IFERROR(IF(SUMIFS(Data!$K:$K,Data!$A:$A,Vitezistii!$B76,Data!$C:$C,Vitezistii!L$1)=0," ",SUMIFS(Data!$K:$K,Data!$A:$A,Vitezistii!$B76,Data!$C:$C,Vitezistii!L$1))+SUMIFS(Data!$S:$S,Data!$A:$A,Vitezistii!$B76,Data!$C:$C,Vitezistii!L$1),0)</f>
        <v>0</v>
      </c>
      <c r="M76" s="109">
        <f>IFERROR(IF(SUMIFS(Data!$K:$K,Data!$A:$A,Vitezistii!$B76,Data!$C:$C,Vitezistii!M$1)=0," ",SUMIFS(Data!$K:$K,Data!$A:$A,Vitezistii!$B76,Data!$C:$C,Vitezistii!M$1))+SUMIFS(Data!$S:$S,Data!$A:$A,Vitezistii!$B76,Data!$C:$C,Vitezistii!M$1),0)</f>
        <v>0</v>
      </c>
      <c r="N76" s="109">
        <f>IFERROR(IF(SUMIFS(Data!$K:$K,Data!$A:$A,Vitezistii!$B76,Data!$C:$C,Vitezistii!N$1)=0," ",SUMIFS(Data!$K:$K,Data!$A:$A,Vitezistii!$B76,Data!$C:$C,Vitezistii!N$1))+SUMIFS(Data!$S:$S,Data!$A:$A,Vitezistii!$B76,Data!$C:$C,Vitezistii!N$1),0)</f>
        <v>0</v>
      </c>
      <c r="O76" s="109">
        <f>IFERROR(IF(SUMIFS(Data!$K:$K,Data!$A:$A,Vitezistii!$B76,Data!$C:$C,Vitezistii!O$1)=0," ",SUMIFS(Data!$K:$K,Data!$A:$A,Vitezistii!$B76,Data!$C:$C,Vitezistii!O$1))+SUMIFS(Data!$S:$S,Data!$A:$A,Vitezistii!$B76,Data!$C:$C,Vitezistii!O$1),0)</f>
        <v>0</v>
      </c>
      <c r="P76" s="109">
        <f>IFERROR(IF(SUMIFS(Data!$K:$K,Data!$A:$A,Vitezistii!$B76,Data!$C:$C,Vitezistii!P$1)=0," ",SUMIFS(Data!$K:$K,Data!$A:$A,Vitezistii!$B76,Data!$C:$C,Vitezistii!P$1))+SUMIFS(Data!$S:$S,Data!$A:$A,Vitezistii!$B76,Data!$C:$C,Vitezistii!P$1),0)</f>
        <v>0</v>
      </c>
      <c r="Q76" s="109">
        <f>IFERROR(IF(SUMIFS(Data!$K:$K,Data!$A:$A,Vitezistii!$B76,Data!$C:$C,Vitezistii!Q$1)=0," ",SUMIFS(Data!$K:$K,Data!$A:$A,Vitezistii!$B76,Data!$C:$C,Vitezistii!Q$1))+SUMIFS(Data!$S:$S,Data!$A:$A,Vitezistii!$B76,Data!$C:$C,Vitezistii!Q$1),0)</f>
        <v>0</v>
      </c>
      <c r="R76" s="109">
        <f t="shared" si="1"/>
        <v>3.5</v>
      </c>
      <c r="S76" s="109">
        <f>SUMIFS(Data!D:D,Data!A:A,Vitezistii!B78)</f>
        <v>15.879999999999999</v>
      </c>
      <c r="T76" s="11">
        <f>SUMIFS(Data!I:I,Data!A:A,Vitezistii!B78)/COUNTIF(Data!A:A,Vitezistii!B78)</f>
        <v>4.2276628243890155E-3</v>
      </c>
    </row>
    <row r="77" spans="1:20" ht="12.75" x14ac:dyDescent="0.2">
      <c r="A77" s="65">
        <v>76</v>
      </c>
      <c r="B77" s="27" t="s">
        <v>537</v>
      </c>
      <c r="C77" s="109">
        <f>IFERROR(IF(SUMIFS(Data!$K:$K,Data!$A:$A,Vitezistii!$B77,Data!$C:$C,Vitezistii!C$1)=0," ",SUMIFS(Data!$K:$K,Data!$A:$A,Vitezistii!$B77,Data!$C:$C,Vitezistii!C$1))+SUMIFS(Data!$S:$S,Data!$A:$A,Vitezistii!$B77,Data!$C:$C,Vitezistii!C$1),0)</f>
        <v>0</v>
      </c>
      <c r="D77" s="109">
        <f>IFERROR(IF(SUMIFS(Data!$K:$K,Data!$A:$A,Vitezistii!$B77,Data!$C:$C,Vitezistii!D$1)=0," ",SUMIFS(Data!$K:$K,Data!$A:$A,Vitezistii!$B77,Data!$C:$C,Vitezistii!D$1))+SUMIFS(Data!$S:$S,Data!$A:$A,Vitezistii!$B77,Data!$C:$C,Vitezistii!D$1),0)</f>
        <v>3.5</v>
      </c>
      <c r="E77" s="109">
        <f>IFERROR(IF(SUMIFS(Data!$K:$K,Data!$A:$A,Vitezistii!$B77,Data!$C:$C,Vitezistii!E$1)=0," ",SUMIFS(Data!$K:$K,Data!$A:$A,Vitezistii!$B77,Data!$C:$C,Vitezistii!E$1))+SUMIFS(Data!$S:$S,Data!$A:$A,Vitezistii!$B77,Data!$C:$C,Vitezistii!E$1),0)</f>
        <v>0</v>
      </c>
      <c r="F77" s="109">
        <f>IFERROR(IF(SUMIFS(Data!$K:$K,Data!$A:$A,Vitezistii!$B77,Data!$C:$C,Vitezistii!F$1)=0," ",SUMIFS(Data!$K:$K,Data!$A:$A,Vitezistii!$B77,Data!$C:$C,Vitezistii!F$1))+SUMIFS(Data!$S:$S,Data!$A:$A,Vitezistii!$B77,Data!$C:$C,Vitezistii!F$1),0)</f>
        <v>0</v>
      </c>
      <c r="G77" s="109">
        <f>IFERROR(IF(SUMIFS(Data!$K:$K,Data!$A:$A,Vitezistii!$B77,Data!$C:$C,Vitezistii!G$1)=0," ",SUMIFS(Data!$K:$K,Data!$A:$A,Vitezistii!$B77,Data!$C:$C,Vitezistii!G$1))+SUMIFS(Data!$S:$S,Data!$A:$A,Vitezistii!$B77,Data!$C:$C,Vitezistii!G$1),0)</f>
        <v>0</v>
      </c>
      <c r="H77" s="109">
        <f>IFERROR(IF(SUMIFS(Data!$K:$K,Data!$A:$A,Vitezistii!$B77,Data!$C:$C,Vitezistii!H$1)=0," ",SUMIFS(Data!$K:$K,Data!$A:$A,Vitezistii!$B77,Data!$C:$C,Vitezistii!H$1))+SUMIFS(Data!$S:$S,Data!$A:$A,Vitezistii!$B77,Data!$C:$C,Vitezistii!H$1),0)</f>
        <v>0</v>
      </c>
      <c r="I77" s="109">
        <f>IFERROR(IF(SUMIFS(Data!$K:$K,Data!$A:$A,Vitezistii!$B77,Data!$C:$C,Vitezistii!I$1)=0," ",SUMIFS(Data!$K:$K,Data!$A:$A,Vitezistii!$B77,Data!$C:$C,Vitezistii!I$1))+SUMIFS(Data!$S:$S,Data!$A:$A,Vitezistii!$B77,Data!$C:$C,Vitezistii!I$1),0)</f>
        <v>0</v>
      </c>
      <c r="J77" s="109">
        <f>IFERROR(IF(SUMIFS(Data!$K:$K,Data!$A:$A,Vitezistii!$B77,Data!$C:$C,Vitezistii!J$1)=0," ",SUMIFS(Data!$K:$K,Data!$A:$A,Vitezistii!$B77,Data!$C:$C,Vitezistii!J$1))+SUMIFS(Data!$S:$S,Data!$A:$A,Vitezistii!$B77,Data!$C:$C,Vitezistii!J$1),0)</f>
        <v>0</v>
      </c>
      <c r="K77" s="109">
        <f>IFERROR(IF(SUMIFS(Data!$K:$K,Data!$A:$A,Vitezistii!$B77,Data!$C:$C,Vitezistii!K$1)=0," ",SUMIFS(Data!$K:$K,Data!$A:$A,Vitezistii!$B77,Data!$C:$C,Vitezistii!K$1))+SUMIFS(Data!$S:$S,Data!$A:$A,Vitezistii!$B77,Data!$C:$C,Vitezistii!K$1),0)</f>
        <v>0</v>
      </c>
      <c r="L77" s="109">
        <f>IFERROR(IF(SUMIFS(Data!$K:$K,Data!$A:$A,Vitezistii!$B77,Data!$C:$C,Vitezistii!L$1)=0," ",SUMIFS(Data!$K:$K,Data!$A:$A,Vitezistii!$B77,Data!$C:$C,Vitezistii!L$1))+SUMIFS(Data!$S:$S,Data!$A:$A,Vitezistii!$B77,Data!$C:$C,Vitezistii!L$1),0)</f>
        <v>0</v>
      </c>
      <c r="M77" s="109">
        <f>IFERROR(IF(SUMIFS(Data!$K:$K,Data!$A:$A,Vitezistii!$B77,Data!$C:$C,Vitezistii!M$1)=0," ",SUMIFS(Data!$K:$K,Data!$A:$A,Vitezistii!$B77,Data!$C:$C,Vitezistii!M$1))+SUMIFS(Data!$S:$S,Data!$A:$A,Vitezistii!$B77,Data!$C:$C,Vitezistii!M$1),0)</f>
        <v>0</v>
      </c>
      <c r="N77" s="109">
        <f>IFERROR(IF(SUMIFS(Data!$K:$K,Data!$A:$A,Vitezistii!$B77,Data!$C:$C,Vitezistii!N$1)=0," ",SUMIFS(Data!$K:$K,Data!$A:$A,Vitezistii!$B77,Data!$C:$C,Vitezistii!N$1))+SUMIFS(Data!$S:$S,Data!$A:$A,Vitezistii!$B77,Data!$C:$C,Vitezistii!N$1),0)</f>
        <v>0</v>
      </c>
      <c r="O77" s="109">
        <f>IFERROR(IF(SUMIFS(Data!$K:$K,Data!$A:$A,Vitezistii!$B77,Data!$C:$C,Vitezistii!O$1)=0," ",SUMIFS(Data!$K:$K,Data!$A:$A,Vitezistii!$B77,Data!$C:$C,Vitezistii!O$1))+SUMIFS(Data!$S:$S,Data!$A:$A,Vitezistii!$B77,Data!$C:$C,Vitezistii!O$1),0)</f>
        <v>0</v>
      </c>
      <c r="P77" s="109">
        <f>IFERROR(IF(SUMIFS(Data!$K:$K,Data!$A:$A,Vitezistii!$B77,Data!$C:$C,Vitezistii!P$1)=0," ",SUMIFS(Data!$K:$K,Data!$A:$A,Vitezistii!$B77,Data!$C:$C,Vitezistii!P$1))+SUMIFS(Data!$S:$S,Data!$A:$A,Vitezistii!$B77,Data!$C:$C,Vitezistii!P$1),0)</f>
        <v>0</v>
      </c>
      <c r="Q77" s="109">
        <f>IFERROR(IF(SUMIFS(Data!$K:$K,Data!$A:$A,Vitezistii!$B77,Data!$C:$C,Vitezistii!Q$1)=0," ",SUMIFS(Data!$K:$K,Data!$A:$A,Vitezistii!$B77,Data!$C:$C,Vitezistii!Q$1))+SUMIFS(Data!$S:$S,Data!$A:$A,Vitezistii!$B77,Data!$C:$C,Vitezistii!Q$1),0)</f>
        <v>0</v>
      </c>
      <c r="R77" s="109">
        <f t="shared" si="1"/>
        <v>3.5</v>
      </c>
      <c r="S77" s="109">
        <f>SUMIFS(Data!D:D,Data!A:A,Vitezistii!B79)</f>
        <v>14.68</v>
      </c>
      <c r="T77" s="11">
        <f>SUMIFS(Data!I:I,Data!A:A,Vitezistii!B79)/COUNTIF(Data!A:A,Vitezistii!B79)</f>
        <v>4.1214899333938838E-3</v>
      </c>
    </row>
    <row r="78" spans="1:20" ht="12.75" x14ac:dyDescent="0.2">
      <c r="A78" s="65">
        <v>77</v>
      </c>
      <c r="B78" s="27" t="s">
        <v>521</v>
      </c>
      <c r="C78" s="109">
        <f>IFERROR(IF(SUMIFS(Data!$K:$K,Data!$A:$A,Vitezistii!$B78,Data!$C:$C,Vitezistii!C$1)=0," ",SUMIFS(Data!$K:$K,Data!$A:$A,Vitezistii!$B78,Data!$C:$C,Vitezistii!C$1))+SUMIFS(Data!$S:$S,Data!$A:$A,Vitezistii!$B78,Data!$C:$C,Vitezistii!C$1),0)</f>
        <v>0</v>
      </c>
      <c r="D78" s="109">
        <f>IFERROR(IF(SUMIFS(Data!$K:$K,Data!$A:$A,Vitezistii!$B78,Data!$C:$C,Vitezistii!D$1)=0," ",SUMIFS(Data!$K:$K,Data!$A:$A,Vitezistii!$B78,Data!$C:$C,Vitezistii!D$1))+SUMIFS(Data!$S:$S,Data!$A:$A,Vitezistii!$B78,Data!$C:$C,Vitezistii!D$1),0)</f>
        <v>1.75</v>
      </c>
      <c r="E78" s="109">
        <f>IFERROR(IF(SUMIFS(Data!$K:$K,Data!$A:$A,Vitezistii!$B78,Data!$C:$C,Vitezistii!E$1)=0," ",SUMIFS(Data!$K:$K,Data!$A:$A,Vitezistii!$B78,Data!$C:$C,Vitezistii!E$1))+SUMIFS(Data!$S:$S,Data!$A:$A,Vitezistii!$B78,Data!$C:$C,Vitezistii!E$1),0)</f>
        <v>0</v>
      </c>
      <c r="F78" s="109">
        <f>IFERROR(IF(SUMIFS(Data!$K:$K,Data!$A:$A,Vitezistii!$B78,Data!$C:$C,Vitezistii!F$1)=0," ",SUMIFS(Data!$K:$K,Data!$A:$A,Vitezistii!$B78,Data!$C:$C,Vitezistii!F$1))+SUMIFS(Data!$S:$S,Data!$A:$A,Vitezistii!$B78,Data!$C:$C,Vitezistii!F$1),0)</f>
        <v>1.75</v>
      </c>
      <c r="G78" s="109">
        <f>IFERROR(IF(SUMIFS(Data!$K:$K,Data!$A:$A,Vitezistii!$B78,Data!$C:$C,Vitezistii!G$1)=0," ",SUMIFS(Data!$K:$K,Data!$A:$A,Vitezistii!$B78,Data!$C:$C,Vitezistii!G$1))+SUMIFS(Data!$S:$S,Data!$A:$A,Vitezistii!$B78,Data!$C:$C,Vitezistii!G$1),0)</f>
        <v>0</v>
      </c>
      <c r="H78" s="109">
        <f>IFERROR(IF(SUMIFS(Data!$K:$K,Data!$A:$A,Vitezistii!$B78,Data!$C:$C,Vitezistii!H$1)=0," ",SUMIFS(Data!$K:$K,Data!$A:$A,Vitezistii!$B78,Data!$C:$C,Vitezistii!H$1))+SUMIFS(Data!$S:$S,Data!$A:$A,Vitezistii!$B78,Data!$C:$C,Vitezistii!H$1),0)</f>
        <v>0</v>
      </c>
      <c r="I78" s="109">
        <f>IFERROR(IF(SUMIFS(Data!$K:$K,Data!$A:$A,Vitezistii!$B78,Data!$C:$C,Vitezistii!I$1)=0," ",SUMIFS(Data!$K:$K,Data!$A:$A,Vitezistii!$B78,Data!$C:$C,Vitezistii!I$1))+SUMIFS(Data!$S:$S,Data!$A:$A,Vitezistii!$B78,Data!$C:$C,Vitezistii!I$1),0)</f>
        <v>0</v>
      </c>
      <c r="J78" s="109">
        <f>IFERROR(IF(SUMIFS(Data!$K:$K,Data!$A:$A,Vitezistii!$B78,Data!$C:$C,Vitezistii!J$1)=0," ",SUMIFS(Data!$K:$K,Data!$A:$A,Vitezistii!$B78,Data!$C:$C,Vitezistii!J$1))+SUMIFS(Data!$S:$S,Data!$A:$A,Vitezistii!$B78,Data!$C:$C,Vitezistii!J$1),0)</f>
        <v>0</v>
      </c>
      <c r="K78" s="109">
        <f>IFERROR(IF(SUMIFS(Data!$K:$K,Data!$A:$A,Vitezistii!$B78,Data!$C:$C,Vitezistii!K$1)=0," ",SUMIFS(Data!$K:$K,Data!$A:$A,Vitezistii!$B78,Data!$C:$C,Vitezistii!K$1))+SUMIFS(Data!$S:$S,Data!$A:$A,Vitezistii!$B78,Data!$C:$C,Vitezistii!K$1),0)</f>
        <v>0</v>
      </c>
      <c r="L78" s="109">
        <f>IFERROR(IF(SUMIFS(Data!$K:$K,Data!$A:$A,Vitezistii!$B78,Data!$C:$C,Vitezistii!L$1)=0," ",SUMIFS(Data!$K:$K,Data!$A:$A,Vitezistii!$B78,Data!$C:$C,Vitezistii!L$1))+SUMIFS(Data!$S:$S,Data!$A:$A,Vitezistii!$B78,Data!$C:$C,Vitezistii!L$1),0)</f>
        <v>0</v>
      </c>
      <c r="M78" s="109">
        <f>IFERROR(IF(SUMIFS(Data!$K:$K,Data!$A:$A,Vitezistii!$B78,Data!$C:$C,Vitezistii!M$1)=0," ",SUMIFS(Data!$K:$K,Data!$A:$A,Vitezistii!$B78,Data!$C:$C,Vitezistii!M$1))+SUMIFS(Data!$S:$S,Data!$A:$A,Vitezistii!$B78,Data!$C:$C,Vitezistii!M$1),0)</f>
        <v>0</v>
      </c>
      <c r="N78" s="109">
        <f>IFERROR(IF(SUMIFS(Data!$K:$K,Data!$A:$A,Vitezistii!$B78,Data!$C:$C,Vitezistii!N$1)=0," ",SUMIFS(Data!$K:$K,Data!$A:$A,Vitezistii!$B78,Data!$C:$C,Vitezistii!N$1))+SUMIFS(Data!$S:$S,Data!$A:$A,Vitezistii!$B78,Data!$C:$C,Vitezistii!N$1),0)</f>
        <v>0</v>
      </c>
      <c r="O78" s="109">
        <f>IFERROR(IF(SUMIFS(Data!$K:$K,Data!$A:$A,Vitezistii!$B78,Data!$C:$C,Vitezistii!O$1)=0," ",SUMIFS(Data!$K:$K,Data!$A:$A,Vitezistii!$B78,Data!$C:$C,Vitezistii!O$1))+SUMIFS(Data!$S:$S,Data!$A:$A,Vitezistii!$B78,Data!$C:$C,Vitezistii!O$1),0)</f>
        <v>0</v>
      </c>
      <c r="P78" s="109">
        <f>IFERROR(IF(SUMIFS(Data!$K:$K,Data!$A:$A,Vitezistii!$B78,Data!$C:$C,Vitezistii!P$1)=0," ",SUMIFS(Data!$K:$K,Data!$A:$A,Vitezistii!$B78,Data!$C:$C,Vitezistii!P$1))+SUMIFS(Data!$S:$S,Data!$A:$A,Vitezistii!$B78,Data!$C:$C,Vitezistii!P$1),0)</f>
        <v>0</v>
      </c>
      <c r="Q78" s="109">
        <f>IFERROR(IF(SUMIFS(Data!$K:$K,Data!$A:$A,Vitezistii!$B78,Data!$C:$C,Vitezistii!Q$1)=0," ",SUMIFS(Data!$K:$K,Data!$A:$A,Vitezistii!$B78,Data!$C:$C,Vitezistii!Q$1))+SUMIFS(Data!$S:$S,Data!$A:$A,Vitezistii!$B78,Data!$C:$C,Vitezistii!Q$1),0)</f>
        <v>0</v>
      </c>
      <c r="R78" s="109">
        <f t="shared" si="1"/>
        <v>3.5</v>
      </c>
      <c r="S78" s="109">
        <f>SUMIFS(Data!D:D,Data!A:A,Vitezistii!B80)</f>
        <v>10.01</v>
      </c>
      <c r="T78" s="11">
        <f>SUMIFS(Data!I:I,Data!A:A,Vitezistii!B80)/COUNTIF(Data!A:A,Vitezistii!B80)</f>
        <v>4.526723276723277E-3</v>
      </c>
    </row>
    <row r="79" spans="1:20" ht="12.75" x14ac:dyDescent="0.2">
      <c r="A79" s="65">
        <v>78</v>
      </c>
      <c r="B79" s="27" t="s">
        <v>516</v>
      </c>
      <c r="C79" s="109">
        <f>IFERROR(IF(SUMIFS(Data!$K:$K,Data!$A:$A,Vitezistii!$B79,Data!$C:$C,Vitezistii!C$1)=0," ",SUMIFS(Data!$K:$K,Data!$A:$A,Vitezistii!$B79,Data!$C:$C,Vitezistii!C$1))+SUMIFS(Data!$S:$S,Data!$A:$A,Vitezistii!$B79,Data!$C:$C,Vitezistii!C$1),0)</f>
        <v>1.5</v>
      </c>
      <c r="D79" s="109">
        <f>IFERROR(IF(SUMIFS(Data!$K:$K,Data!$A:$A,Vitezistii!$B79,Data!$C:$C,Vitezistii!D$1)=0," ",SUMIFS(Data!$K:$K,Data!$A:$A,Vitezistii!$B79,Data!$C:$C,Vitezistii!D$1))+SUMIFS(Data!$S:$S,Data!$A:$A,Vitezistii!$B79,Data!$C:$C,Vitezistii!D$1),0)</f>
        <v>0</v>
      </c>
      <c r="E79" s="109">
        <f>IFERROR(IF(SUMIFS(Data!$K:$K,Data!$A:$A,Vitezistii!$B79,Data!$C:$C,Vitezistii!E$1)=0," ",SUMIFS(Data!$K:$K,Data!$A:$A,Vitezistii!$B79,Data!$C:$C,Vitezistii!E$1))+SUMIFS(Data!$S:$S,Data!$A:$A,Vitezistii!$B79,Data!$C:$C,Vitezistii!E$1),0)</f>
        <v>0</v>
      </c>
      <c r="F79" s="109">
        <f>IFERROR(IF(SUMIFS(Data!$K:$K,Data!$A:$A,Vitezistii!$B79,Data!$C:$C,Vitezistii!F$1)=0," ",SUMIFS(Data!$K:$K,Data!$A:$A,Vitezistii!$B79,Data!$C:$C,Vitezistii!F$1))+SUMIFS(Data!$S:$S,Data!$A:$A,Vitezistii!$B79,Data!$C:$C,Vitezistii!F$1),0)</f>
        <v>0</v>
      </c>
      <c r="G79" s="109">
        <f>IFERROR(IF(SUMIFS(Data!$K:$K,Data!$A:$A,Vitezistii!$B79,Data!$C:$C,Vitezistii!G$1)=0," ",SUMIFS(Data!$K:$K,Data!$A:$A,Vitezistii!$B79,Data!$C:$C,Vitezistii!G$1))+SUMIFS(Data!$S:$S,Data!$A:$A,Vitezistii!$B79,Data!$C:$C,Vitezistii!G$1),0)</f>
        <v>0</v>
      </c>
      <c r="H79" s="109">
        <f>IFERROR(IF(SUMIFS(Data!$K:$K,Data!$A:$A,Vitezistii!$B79,Data!$C:$C,Vitezistii!H$1)=0," ",SUMIFS(Data!$K:$K,Data!$A:$A,Vitezistii!$B79,Data!$C:$C,Vitezistii!H$1))+SUMIFS(Data!$S:$S,Data!$A:$A,Vitezistii!$B79,Data!$C:$C,Vitezistii!H$1),0)</f>
        <v>0</v>
      </c>
      <c r="I79" s="109">
        <f>IFERROR(IF(SUMIFS(Data!$K:$K,Data!$A:$A,Vitezistii!$B79,Data!$C:$C,Vitezistii!I$1)=0," ",SUMIFS(Data!$K:$K,Data!$A:$A,Vitezistii!$B79,Data!$C:$C,Vitezistii!I$1))+SUMIFS(Data!$S:$S,Data!$A:$A,Vitezistii!$B79,Data!$C:$C,Vitezistii!I$1),0)</f>
        <v>0</v>
      </c>
      <c r="J79" s="109">
        <f>IFERROR(IF(SUMIFS(Data!$K:$K,Data!$A:$A,Vitezistii!$B79,Data!$C:$C,Vitezistii!J$1)=0," ",SUMIFS(Data!$K:$K,Data!$A:$A,Vitezistii!$B79,Data!$C:$C,Vitezistii!J$1))+SUMIFS(Data!$S:$S,Data!$A:$A,Vitezistii!$B79,Data!$C:$C,Vitezistii!J$1),0)</f>
        <v>0</v>
      </c>
      <c r="K79" s="109">
        <f>IFERROR(IF(SUMIFS(Data!$K:$K,Data!$A:$A,Vitezistii!$B79,Data!$C:$C,Vitezistii!K$1)=0," ",SUMIFS(Data!$K:$K,Data!$A:$A,Vitezistii!$B79,Data!$C:$C,Vitezistii!K$1))+SUMIFS(Data!$S:$S,Data!$A:$A,Vitezistii!$B79,Data!$C:$C,Vitezistii!K$1),0)</f>
        <v>0</v>
      </c>
      <c r="L79" s="109">
        <f>IFERROR(IF(SUMIFS(Data!$K:$K,Data!$A:$A,Vitezistii!$B79,Data!$C:$C,Vitezistii!L$1)=0," ",SUMIFS(Data!$K:$K,Data!$A:$A,Vitezistii!$B79,Data!$C:$C,Vitezistii!L$1))+SUMIFS(Data!$S:$S,Data!$A:$A,Vitezistii!$B79,Data!$C:$C,Vitezistii!L$1),0)</f>
        <v>0</v>
      </c>
      <c r="M79" s="109">
        <f>IFERROR(IF(SUMIFS(Data!$K:$K,Data!$A:$A,Vitezistii!$B79,Data!$C:$C,Vitezistii!M$1)=0," ",SUMIFS(Data!$K:$K,Data!$A:$A,Vitezistii!$B79,Data!$C:$C,Vitezistii!M$1))+SUMIFS(Data!$S:$S,Data!$A:$A,Vitezistii!$B79,Data!$C:$C,Vitezistii!M$1),0)</f>
        <v>0</v>
      </c>
      <c r="N79" s="109">
        <f>IFERROR(IF(SUMIFS(Data!$K:$K,Data!$A:$A,Vitezistii!$B79,Data!$C:$C,Vitezistii!N$1)=0," ",SUMIFS(Data!$K:$K,Data!$A:$A,Vitezistii!$B79,Data!$C:$C,Vitezistii!N$1))+SUMIFS(Data!$S:$S,Data!$A:$A,Vitezistii!$B79,Data!$C:$C,Vitezistii!N$1),0)</f>
        <v>0</v>
      </c>
      <c r="O79" s="109">
        <f>IFERROR(IF(SUMIFS(Data!$K:$K,Data!$A:$A,Vitezistii!$B79,Data!$C:$C,Vitezistii!O$1)=0," ",SUMIFS(Data!$K:$K,Data!$A:$A,Vitezistii!$B79,Data!$C:$C,Vitezistii!O$1))+SUMIFS(Data!$S:$S,Data!$A:$A,Vitezistii!$B79,Data!$C:$C,Vitezistii!O$1),0)</f>
        <v>0</v>
      </c>
      <c r="P79" s="109">
        <f>IFERROR(IF(SUMIFS(Data!$K:$K,Data!$A:$A,Vitezistii!$B79,Data!$C:$C,Vitezistii!P$1)=0," ",SUMIFS(Data!$K:$K,Data!$A:$A,Vitezistii!$B79,Data!$C:$C,Vitezistii!P$1))+SUMIFS(Data!$S:$S,Data!$A:$A,Vitezistii!$B79,Data!$C:$C,Vitezistii!P$1),0)</f>
        <v>0</v>
      </c>
      <c r="Q79" s="109">
        <f>IFERROR(IF(SUMIFS(Data!$K:$K,Data!$A:$A,Vitezistii!$B79,Data!$C:$C,Vitezistii!Q$1)=0," ",SUMIFS(Data!$K:$K,Data!$A:$A,Vitezistii!$B79,Data!$C:$C,Vitezistii!Q$1))+SUMIFS(Data!$S:$S,Data!$A:$A,Vitezistii!$B79,Data!$C:$C,Vitezistii!Q$1),0)</f>
        <v>0</v>
      </c>
      <c r="R79" s="109">
        <f t="shared" si="1"/>
        <v>1.5</v>
      </c>
      <c r="S79" s="109">
        <f>SUMIFS(Data!D:D,Data!A:A,Vitezistii!B81)</f>
        <v>42.31</v>
      </c>
      <c r="T79" s="11">
        <f>SUMIFS(Data!I:I,Data!A:A,Vitezistii!B81)/COUNTIF(Data!A:A,Vitezistii!B81)</f>
        <v>4.669978859738964E-3</v>
      </c>
    </row>
    <row r="80" spans="1:20" ht="12.75" x14ac:dyDescent="0.2">
      <c r="A80" s="65">
        <v>79</v>
      </c>
      <c r="B80" s="27" t="s">
        <v>566</v>
      </c>
      <c r="C80" s="109">
        <f>IFERROR(IF(SUMIFS(Data!$K:$K,Data!$A:$A,Vitezistii!$B80,Data!$C:$C,Vitezistii!C$1)=0," ",SUMIFS(Data!$K:$K,Data!$A:$A,Vitezistii!$B80,Data!$C:$C,Vitezistii!C$1))+SUMIFS(Data!$S:$S,Data!$A:$A,Vitezistii!$B80,Data!$C:$C,Vitezistii!C$1),0)</f>
        <v>0</v>
      </c>
      <c r="D80" s="109">
        <f>IFERROR(IF(SUMIFS(Data!$K:$K,Data!$A:$A,Vitezistii!$B80,Data!$C:$C,Vitezistii!D$1)=0," ",SUMIFS(Data!$K:$K,Data!$A:$A,Vitezistii!$B80,Data!$C:$C,Vitezistii!D$1))+SUMIFS(Data!$S:$S,Data!$A:$A,Vitezistii!$B80,Data!$C:$C,Vitezistii!D$1),0)</f>
        <v>0</v>
      </c>
      <c r="E80" s="109">
        <f>IFERROR(IF(SUMIFS(Data!$K:$K,Data!$A:$A,Vitezistii!$B80,Data!$C:$C,Vitezistii!E$1)=0," ",SUMIFS(Data!$K:$K,Data!$A:$A,Vitezistii!$B80,Data!$C:$C,Vitezistii!E$1))+SUMIFS(Data!$S:$S,Data!$A:$A,Vitezistii!$B80,Data!$C:$C,Vitezistii!E$1),0)</f>
        <v>0</v>
      </c>
      <c r="F80" s="109">
        <f>IFERROR(IF(SUMIFS(Data!$K:$K,Data!$A:$A,Vitezistii!$B80,Data!$C:$C,Vitezistii!F$1)=0," ",SUMIFS(Data!$K:$K,Data!$A:$A,Vitezistii!$B80,Data!$C:$C,Vitezistii!F$1))+SUMIFS(Data!$S:$S,Data!$A:$A,Vitezistii!$B80,Data!$C:$C,Vitezistii!F$1),0)</f>
        <v>0</v>
      </c>
      <c r="G80" s="109">
        <f>IFERROR(IF(SUMIFS(Data!$K:$K,Data!$A:$A,Vitezistii!$B80,Data!$C:$C,Vitezistii!G$1)=0," ",SUMIFS(Data!$K:$K,Data!$A:$A,Vitezistii!$B80,Data!$C:$C,Vitezistii!G$1))+SUMIFS(Data!$S:$S,Data!$A:$A,Vitezistii!$B80,Data!$C:$C,Vitezistii!G$1),0)</f>
        <v>0</v>
      </c>
      <c r="H80" s="109">
        <f>IFERROR(IF(SUMIFS(Data!$K:$K,Data!$A:$A,Vitezistii!$B80,Data!$C:$C,Vitezistii!H$1)=0," ",SUMIFS(Data!$K:$K,Data!$A:$A,Vitezistii!$B80,Data!$C:$C,Vitezistii!H$1))+SUMIFS(Data!$S:$S,Data!$A:$A,Vitezistii!$B80,Data!$C:$C,Vitezistii!H$1),0)</f>
        <v>1.25</v>
      </c>
      <c r="I80" s="109">
        <f>IFERROR(IF(SUMIFS(Data!$K:$K,Data!$A:$A,Vitezistii!$B80,Data!$C:$C,Vitezistii!I$1)=0," ",SUMIFS(Data!$K:$K,Data!$A:$A,Vitezistii!$B80,Data!$C:$C,Vitezistii!I$1))+SUMIFS(Data!$S:$S,Data!$A:$A,Vitezistii!$B80,Data!$C:$C,Vitezistii!I$1),0)</f>
        <v>0</v>
      </c>
      <c r="J80" s="109">
        <f>IFERROR(IF(SUMIFS(Data!$K:$K,Data!$A:$A,Vitezistii!$B80,Data!$C:$C,Vitezistii!J$1)=0," ",SUMIFS(Data!$K:$K,Data!$A:$A,Vitezistii!$B80,Data!$C:$C,Vitezistii!J$1))+SUMIFS(Data!$S:$S,Data!$A:$A,Vitezistii!$B80,Data!$C:$C,Vitezistii!J$1),0)</f>
        <v>0</v>
      </c>
      <c r="K80" s="109">
        <f>IFERROR(IF(SUMIFS(Data!$K:$K,Data!$A:$A,Vitezistii!$B80,Data!$C:$C,Vitezistii!K$1)=0," ",SUMIFS(Data!$K:$K,Data!$A:$A,Vitezistii!$B80,Data!$C:$C,Vitezistii!K$1))+SUMIFS(Data!$S:$S,Data!$A:$A,Vitezistii!$B80,Data!$C:$C,Vitezistii!K$1),0)</f>
        <v>0</v>
      </c>
      <c r="L80" s="109">
        <f>IFERROR(IF(SUMIFS(Data!$K:$K,Data!$A:$A,Vitezistii!$B80,Data!$C:$C,Vitezistii!L$1)=0," ",SUMIFS(Data!$K:$K,Data!$A:$A,Vitezistii!$B80,Data!$C:$C,Vitezistii!L$1))+SUMIFS(Data!$S:$S,Data!$A:$A,Vitezistii!$B80,Data!$C:$C,Vitezistii!L$1),0)</f>
        <v>0</v>
      </c>
      <c r="M80" s="109">
        <f>IFERROR(IF(SUMIFS(Data!$K:$K,Data!$A:$A,Vitezistii!$B80,Data!$C:$C,Vitezistii!M$1)=0," ",SUMIFS(Data!$K:$K,Data!$A:$A,Vitezistii!$B80,Data!$C:$C,Vitezistii!M$1))+SUMIFS(Data!$S:$S,Data!$A:$A,Vitezistii!$B80,Data!$C:$C,Vitezistii!M$1),0)</f>
        <v>0</v>
      </c>
      <c r="N80" s="109">
        <f>IFERROR(IF(SUMIFS(Data!$K:$K,Data!$A:$A,Vitezistii!$B80,Data!$C:$C,Vitezistii!N$1)=0," ",SUMIFS(Data!$K:$K,Data!$A:$A,Vitezistii!$B80,Data!$C:$C,Vitezistii!N$1))+SUMIFS(Data!$S:$S,Data!$A:$A,Vitezistii!$B80,Data!$C:$C,Vitezistii!N$1),0)</f>
        <v>0</v>
      </c>
      <c r="O80" s="109">
        <f>IFERROR(IF(SUMIFS(Data!$K:$K,Data!$A:$A,Vitezistii!$B80,Data!$C:$C,Vitezistii!O$1)=0," ",SUMIFS(Data!$K:$K,Data!$A:$A,Vitezistii!$B80,Data!$C:$C,Vitezistii!O$1))+SUMIFS(Data!$S:$S,Data!$A:$A,Vitezistii!$B80,Data!$C:$C,Vitezistii!O$1),0)</f>
        <v>0</v>
      </c>
      <c r="P80" s="109">
        <f>IFERROR(IF(SUMIFS(Data!$K:$K,Data!$A:$A,Vitezistii!$B80,Data!$C:$C,Vitezistii!P$1)=0," ",SUMIFS(Data!$K:$K,Data!$A:$A,Vitezistii!$B80,Data!$C:$C,Vitezistii!P$1))+SUMIFS(Data!$S:$S,Data!$A:$A,Vitezistii!$B80,Data!$C:$C,Vitezistii!P$1),0)</f>
        <v>0</v>
      </c>
      <c r="Q80" s="109">
        <f>IFERROR(IF(SUMIFS(Data!$K:$K,Data!$A:$A,Vitezistii!$B80,Data!$C:$C,Vitezistii!Q$1)=0," ",SUMIFS(Data!$K:$K,Data!$A:$A,Vitezistii!$B80,Data!$C:$C,Vitezistii!Q$1))+SUMIFS(Data!$S:$S,Data!$A:$A,Vitezistii!$B80,Data!$C:$C,Vitezistii!Q$1),0)</f>
        <v>0</v>
      </c>
      <c r="R80" s="109">
        <f t="shared" si="1"/>
        <v>1.25</v>
      </c>
      <c r="S80" s="109">
        <f>SUMIFS(Data!D:D,Data!A:A,Vitezistii!B82)</f>
        <v>489.22</v>
      </c>
      <c r="T80" s="11">
        <f>SUMIFS(Data!I:I,Data!A:A,Vitezistii!B82)/COUNTIF(Data!A:A,Vitezistii!B82)</f>
        <v>7.3356704108311025E-3</v>
      </c>
    </row>
    <row r="81" spans="1:20" ht="12.75" x14ac:dyDescent="0.2">
      <c r="A81" s="65">
        <v>80</v>
      </c>
      <c r="B81" s="27" t="s">
        <v>279</v>
      </c>
      <c r="C81" s="109">
        <f>IFERROR(IF(SUMIFS(Data!$K:$K,Data!$A:$A,Vitezistii!$B81,Data!$C:$C,Vitezistii!C$1)=0," ",SUMIFS(Data!$K:$K,Data!$A:$A,Vitezistii!$B81,Data!$C:$C,Vitezistii!C$1))+SUMIFS(Data!$S:$S,Data!$A:$A,Vitezistii!$B81,Data!$C:$C,Vitezistii!C$1),0)</f>
        <v>0.75</v>
      </c>
      <c r="D81" s="109">
        <f>IFERROR(IF(SUMIFS(Data!$K:$K,Data!$A:$A,Vitezistii!$B81,Data!$C:$C,Vitezistii!D$1)=0," ",SUMIFS(Data!$K:$K,Data!$A:$A,Vitezistii!$B81,Data!$C:$C,Vitezistii!D$1))+SUMIFS(Data!$S:$S,Data!$A:$A,Vitezistii!$B81,Data!$C:$C,Vitezistii!D$1),0)</f>
        <v>0</v>
      </c>
      <c r="E81" s="109">
        <f>IFERROR(IF(SUMIFS(Data!$K:$K,Data!$A:$A,Vitezistii!$B81,Data!$C:$C,Vitezistii!E$1)=0," ",SUMIFS(Data!$K:$K,Data!$A:$A,Vitezistii!$B81,Data!$C:$C,Vitezistii!E$1))+SUMIFS(Data!$S:$S,Data!$A:$A,Vitezistii!$B81,Data!$C:$C,Vitezistii!E$1),0)</f>
        <v>0</v>
      </c>
      <c r="F81" s="109">
        <f>IFERROR(IF(SUMIFS(Data!$K:$K,Data!$A:$A,Vitezistii!$B81,Data!$C:$C,Vitezistii!F$1)=0," ",SUMIFS(Data!$K:$K,Data!$A:$A,Vitezistii!$B81,Data!$C:$C,Vitezistii!F$1))+SUMIFS(Data!$S:$S,Data!$A:$A,Vitezistii!$B81,Data!$C:$C,Vitezistii!F$1),0)</f>
        <v>0</v>
      </c>
      <c r="G81" s="109">
        <f>IFERROR(IF(SUMIFS(Data!$K:$K,Data!$A:$A,Vitezistii!$B81,Data!$C:$C,Vitezistii!G$1)=0," ",SUMIFS(Data!$K:$K,Data!$A:$A,Vitezistii!$B81,Data!$C:$C,Vitezistii!G$1))+SUMIFS(Data!$S:$S,Data!$A:$A,Vitezistii!$B81,Data!$C:$C,Vitezistii!G$1),0)</f>
        <v>0</v>
      </c>
      <c r="H81" s="109">
        <f>IFERROR(IF(SUMIFS(Data!$K:$K,Data!$A:$A,Vitezistii!$B81,Data!$C:$C,Vitezistii!H$1)=0," ",SUMIFS(Data!$K:$K,Data!$A:$A,Vitezistii!$B81,Data!$C:$C,Vitezistii!H$1))+SUMIFS(Data!$S:$S,Data!$A:$A,Vitezistii!$B81,Data!$C:$C,Vitezistii!H$1),0)</f>
        <v>0</v>
      </c>
      <c r="I81" s="109">
        <f>IFERROR(IF(SUMIFS(Data!$K:$K,Data!$A:$A,Vitezistii!$B81,Data!$C:$C,Vitezistii!I$1)=0," ",SUMIFS(Data!$K:$K,Data!$A:$A,Vitezistii!$B81,Data!$C:$C,Vitezistii!I$1))+SUMIFS(Data!$S:$S,Data!$A:$A,Vitezistii!$B81,Data!$C:$C,Vitezistii!I$1),0)</f>
        <v>0</v>
      </c>
      <c r="J81" s="109">
        <f>IFERROR(IF(SUMIFS(Data!$K:$K,Data!$A:$A,Vitezistii!$B81,Data!$C:$C,Vitezistii!J$1)=0," ",SUMIFS(Data!$K:$K,Data!$A:$A,Vitezistii!$B81,Data!$C:$C,Vitezistii!J$1))+SUMIFS(Data!$S:$S,Data!$A:$A,Vitezistii!$B81,Data!$C:$C,Vitezistii!J$1),0)</f>
        <v>0</v>
      </c>
      <c r="K81" s="109">
        <f>IFERROR(IF(SUMIFS(Data!$K:$K,Data!$A:$A,Vitezistii!$B81,Data!$C:$C,Vitezistii!K$1)=0," ",SUMIFS(Data!$K:$K,Data!$A:$A,Vitezistii!$B81,Data!$C:$C,Vitezistii!K$1))+SUMIFS(Data!$S:$S,Data!$A:$A,Vitezistii!$B81,Data!$C:$C,Vitezistii!K$1),0)</f>
        <v>0</v>
      </c>
      <c r="L81" s="109">
        <f>IFERROR(IF(SUMIFS(Data!$K:$K,Data!$A:$A,Vitezistii!$B81,Data!$C:$C,Vitezistii!L$1)=0," ",SUMIFS(Data!$K:$K,Data!$A:$A,Vitezistii!$B81,Data!$C:$C,Vitezistii!L$1))+SUMIFS(Data!$S:$S,Data!$A:$A,Vitezistii!$B81,Data!$C:$C,Vitezistii!L$1),0)</f>
        <v>0</v>
      </c>
      <c r="M81" s="109">
        <f>IFERROR(IF(SUMIFS(Data!$K:$K,Data!$A:$A,Vitezistii!$B81,Data!$C:$C,Vitezistii!M$1)=0," ",SUMIFS(Data!$K:$K,Data!$A:$A,Vitezistii!$B81,Data!$C:$C,Vitezistii!M$1))+SUMIFS(Data!$S:$S,Data!$A:$A,Vitezistii!$B81,Data!$C:$C,Vitezistii!M$1),0)</f>
        <v>0</v>
      </c>
      <c r="N81" s="109">
        <f>IFERROR(IF(SUMIFS(Data!$K:$K,Data!$A:$A,Vitezistii!$B81,Data!$C:$C,Vitezistii!N$1)=0," ",SUMIFS(Data!$K:$K,Data!$A:$A,Vitezistii!$B81,Data!$C:$C,Vitezistii!N$1))+SUMIFS(Data!$S:$S,Data!$A:$A,Vitezistii!$B81,Data!$C:$C,Vitezistii!N$1),0)</f>
        <v>0</v>
      </c>
      <c r="O81" s="109">
        <f>IFERROR(IF(SUMIFS(Data!$K:$K,Data!$A:$A,Vitezistii!$B81,Data!$C:$C,Vitezistii!O$1)=0," ",SUMIFS(Data!$K:$K,Data!$A:$A,Vitezistii!$B81,Data!$C:$C,Vitezistii!O$1))+SUMIFS(Data!$S:$S,Data!$A:$A,Vitezistii!$B81,Data!$C:$C,Vitezistii!O$1),0)</f>
        <v>0</v>
      </c>
      <c r="P81" s="109">
        <f>IFERROR(IF(SUMIFS(Data!$K:$K,Data!$A:$A,Vitezistii!$B81,Data!$C:$C,Vitezistii!P$1)=0," ",SUMIFS(Data!$K:$K,Data!$A:$A,Vitezistii!$B81,Data!$C:$C,Vitezistii!P$1))+SUMIFS(Data!$S:$S,Data!$A:$A,Vitezistii!$B81,Data!$C:$C,Vitezistii!P$1),0)</f>
        <v>0</v>
      </c>
      <c r="Q81" s="109">
        <f>IFERROR(IF(SUMIFS(Data!$K:$K,Data!$A:$A,Vitezistii!$B81,Data!$C:$C,Vitezistii!Q$1)=0," ",SUMIFS(Data!$K:$K,Data!$A:$A,Vitezistii!$B81,Data!$C:$C,Vitezistii!Q$1))+SUMIFS(Data!$S:$S,Data!$A:$A,Vitezistii!$B81,Data!$C:$C,Vitezistii!Q$1),0)</f>
        <v>0</v>
      </c>
      <c r="R81" s="109">
        <f t="shared" si="1"/>
        <v>0.75</v>
      </c>
      <c r="S81" s="109">
        <f>SUMIFS(Data!D:D,Data!A:A,Vitezistii!B83)</f>
        <v>53.46</v>
      </c>
      <c r="T81" s="11">
        <f>SUMIFS(Data!I:I,Data!A:A,Vitezistii!B83)/COUNTIF(Data!A:A,Vitezistii!B83)</f>
        <v>1.1012473846835985E-2</v>
      </c>
    </row>
    <row r="82" spans="1:20" ht="12.75" x14ac:dyDescent="0.2">
      <c r="A82" s="65">
        <v>81</v>
      </c>
      <c r="B82" s="27" t="s">
        <v>7</v>
      </c>
      <c r="C82" s="109">
        <f>IFERROR(IF(SUMIFS(Data!$K:$K,Data!$A:$A,Vitezistii!$B82,Data!$C:$C,Vitezistii!C$1)=0," ",SUMIFS(Data!$K:$K,Data!$A:$A,Vitezistii!$B82,Data!$C:$C,Vitezistii!C$1))+SUMIFS(Data!$S:$S,Data!$A:$A,Vitezistii!$B82,Data!$C:$C,Vitezistii!C$1),0)</f>
        <v>0.25</v>
      </c>
      <c r="D82" s="109">
        <f>IFERROR(IF(SUMIFS(Data!$K:$K,Data!$A:$A,Vitezistii!$B82,Data!$C:$C,Vitezistii!D$1)=0," ",SUMIFS(Data!$K:$K,Data!$A:$A,Vitezistii!$B82,Data!$C:$C,Vitezistii!D$1))+SUMIFS(Data!$S:$S,Data!$A:$A,Vitezistii!$B82,Data!$C:$C,Vitezistii!D$1),0)</f>
        <v>0</v>
      </c>
      <c r="E82" s="109">
        <f>IFERROR(IF(SUMIFS(Data!$K:$K,Data!$A:$A,Vitezistii!$B82,Data!$C:$C,Vitezistii!E$1)=0," ",SUMIFS(Data!$K:$K,Data!$A:$A,Vitezistii!$B82,Data!$C:$C,Vitezistii!E$1))+SUMIFS(Data!$S:$S,Data!$A:$A,Vitezistii!$B82,Data!$C:$C,Vitezistii!E$1),0)</f>
        <v>0</v>
      </c>
      <c r="F82" s="109">
        <f>IFERROR(IF(SUMIFS(Data!$K:$K,Data!$A:$A,Vitezistii!$B82,Data!$C:$C,Vitezistii!F$1)=0," ",SUMIFS(Data!$K:$K,Data!$A:$A,Vitezistii!$B82,Data!$C:$C,Vitezistii!F$1))+SUMIFS(Data!$S:$S,Data!$A:$A,Vitezistii!$B82,Data!$C:$C,Vitezistii!F$1),0)</f>
        <v>0</v>
      </c>
      <c r="G82" s="109">
        <f>IFERROR(IF(SUMIFS(Data!$K:$K,Data!$A:$A,Vitezistii!$B82,Data!$C:$C,Vitezistii!G$1)=0," ",SUMIFS(Data!$K:$K,Data!$A:$A,Vitezistii!$B82,Data!$C:$C,Vitezistii!G$1))+SUMIFS(Data!$S:$S,Data!$A:$A,Vitezistii!$B82,Data!$C:$C,Vitezistii!G$1),0)</f>
        <v>0</v>
      </c>
      <c r="H82" s="109">
        <f>IFERROR(IF(SUMIFS(Data!$K:$K,Data!$A:$A,Vitezistii!$B82,Data!$C:$C,Vitezistii!H$1)=0," ",SUMIFS(Data!$K:$K,Data!$A:$A,Vitezistii!$B82,Data!$C:$C,Vitezistii!H$1))+SUMIFS(Data!$S:$S,Data!$A:$A,Vitezistii!$B82,Data!$C:$C,Vitezistii!H$1),0)</f>
        <v>0</v>
      </c>
      <c r="I82" s="109">
        <f>IFERROR(IF(SUMIFS(Data!$K:$K,Data!$A:$A,Vitezistii!$B82,Data!$C:$C,Vitezistii!I$1)=0," ",SUMIFS(Data!$K:$K,Data!$A:$A,Vitezistii!$B82,Data!$C:$C,Vitezistii!I$1))+SUMIFS(Data!$S:$S,Data!$A:$A,Vitezistii!$B82,Data!$C:$C,Vitezistii!I$1),0)</f>
        <v>0</v>
      </c>
      <c r="J82" s="109">
        <f>IFERROR(IF(SUMIFS(Data!$K:$K,Data!$A:$A,Vitezistii!$B82,Data!$C:$C,Vitezistii!J$1)=0," ",SUMIFS(Data!$K:$K,Data!$A:$A,Vitezistii!$B82,Data!$C:$C,Vitezistii!J$1))+SUMIFS(Data!$S:$S,Data!$A:$A,Vitezistii!$B82,Data!$C:$C,Vitezistii!J$1),0)</f>
        <v>0</v>
      </c>
      <c r="K82" s="109">
        <f>IFERROR(IF(SUMIFS(Data!$K:$K,Data!$A:$A,Vitezistii!$B82,Data!$C:$C,Vitezistii!K$1)=0," ",SUMIFS(Data!$K:$K,Data!$A:$A,Vitezistii!$B82,Data!$C:$C,Vitezistii!K$1))+SUMIFS(Data!$S:$S,Data!$A:$A,Vitezistii!$B82,Data!$C:$C,Vitezistii!K$1),0)</f>
        <v>0</v>
      </c>
      <c r="L82" s="109">
        <f>IFERROR(IF(SUMIFS(Data!$K:$K,Data!$A:$A,Vitezistii!$B82,Data!$C:$C,Vitezistii!L$1)=0," ",SUMIFS(Data!$K:$K,Data!$A:$A,Vitezistii!$B82,Data!$C:$C,Vitezistii!L$1))+SUMIFS(Data!$S:$S,Data!$A:$A,Vitezistii!$B82,Data!$C:$C,Vitezistii!L$1),0)</f>
        <v>0</v>
      </c>
      <c r="M82" s="109">
        <f>IFERROR(IF(SUMIFS(Data!$K:$K,Data!$A:$A,Vitezistii!$B82,Data!$C:$C,Vitezistii!M$1)=0," ",SUMIFS(Data!$K:$K,Data!$A:$A,Vitezistii!$B82,Data!$C:$C,Vitezistii!M$1))+SUMIFS(Data!$S:$S,Data!$A:$A,Vitezistii!$B82,Data!$C:$C,Vitezistii!M$1),0)</f>
        <v>0</v>
      </c>
      <c r="N82" s="109">
        <f>IFERROR(IF(SUMIFS(Data!$K:$K,Data!$A:$A,Vitezistii!$B82,Data!$C:$C,Vitezistii!N$1)=0," ",SUMIFS(Data!$K:$K,Data!$A:$A,Vitezistii!$B82,Data!$C:$C,Vitezistii!N$1))+SUMIFS(Data!$S:$S,Data!$A:$A,Vitezistii!$B82,Data!$C:$C,Vitezistii!N$1),0)</f>
        <v>0</v>
      </c>
      <c r="O82" s="109">
        <f>IFERROR(IF(SUMIFS(Data!$K:$K,Data!$A:$A,Vitezistii!$B82,Data!$C:$C,Vitezistii!O$1)=0," ",SUMIFS(Data!$K:$K,Data!$A:$A,Vitezistii!$B82,Data!$C:$C,Vitezistii!O$1))+SUMIFS(Data!$S:$S,Data!$A:$A,Vitezistii!$B82,Data!$C:$C,Vitezistii!O$1),0)</f>
        <v>0</v>
      </c>
      <c r="P82" s="109">
        <f>IFERROR(IF(SUMIFS(Data!$K:$K,Data!$A:$A,Vitezistii!$B82,Data!$C:$C,Vitezistii!P$1)=0," ",SUMIFS(Data!$K:$K,Data!$A:$A,Vitezistii!$B82,Data!$C:$C,Vitezistii!P$1))+SUMIFS(Data!$S:$S,Data!$A:$A,Vitezistii!$B82,Data!$C:$C,Vitezistii!P$1),0)</f>
        <v>0</v>
      </c>
      <c r="Q82" s="109">
        <f>IFERROR(IF(SUMIFS(Data!$K:$K,Data!$A:$A,Vitezistii!$B82,Data!$C:$C,Vitezistii!Q$1)=0," ",SUMIFS(Data!$K:$K,Data!$A:$A,Vitezistii!$B82,Data!$C:$C,Vitezistii!Q$1))+SUMIFS(Data!$S:$S,Data!$A:$A,Vitezistii!$B82,Data!$C:$C,Vitezistii!Q$1),0)</f>
        <v>0</v>
      </c>
      <c r="R82" s="109">
        <f t="shared" si="1"/>
        <v>0.25</v>
      </c>
      <c r="S82" s="109">
        <f>SUMIFS(Data!D:D,Data!A:A,Vitezistii!B84)</f>
        <v>0</v>
      </c>
      <c r="T82" s="11" t="e">
        <f>SUMIFS(Data!I:I,Data!A:A,Vitezistii!B84)/COUNTIF(Data!A:A,Vitezistii!B84)</f>
        <v>#DIV/0!</v>
      </c>
    </row>
    <row r="83" spans="1:20" ht="12.75" x14ac:dyDescent="0.2">
      <c r="A83" s="65">
        <v>82</v>
      </c>
      <c r="B83" s="27" t="s">
        <v>165</v>
      </c>
      <c r="C83" s="109">
        <f>IFERROR(IF(SUMIFS(Data!$K:$K,Data!$A:$A,Vitezistii!$B83,Data!$C:$C,Vitezistii!C$1)=0," ",SUMIFS(Data!$K:$K,Data!$A:$A,Vitezistii!$B83,Data!$C:$C,Vitezistii!C$1))+SUMIFS(Data!$S:$S,Data!$A:$A,Vitezistii!$B83,Data!$C:$C,Vitezistii!C$1),0)</f>
        <v>0</v>
      </c>
      <c r="D83" s="109">
        <f>IFERROR(IF(SUMIFS(Data!$K:$K,Data!$A:$A,Vitezistii!$B83,Data!$C:$C,Vitezistii!D$1)=0," ",SUMIFS(Data!$K:$K,Data!$A:$A,Vitezistii!$B83,Data!$C:$C,Vitezistii!D$1))+SUMIFS(Data!$S:$S,Data!$A:$A,Vitezistii!$B83,Data!$C:$C,Vitezistii!D$1),0)</f>
        <v>0</v>
      </c>
      <c r="E83" s="109">
        <f>IFERROR(IF(SUMIFS(Data!$K:$K,Data!$A:$A,Vitezistii!$B83,Data!$C:$C,Vitezistii!E$1)=0," ",SUMIFS(Data!$K:$K,Data!$A:$A,Vitezistii!$B83,Data!$C:$C,Vitezistii!E$1))+SUMIFS(Data!$S:$S,Data!$A:$A,Vitezistii!$B83,Data!$C:$C,Vitezistii!E$1),0)</f>
        <v>0</v>
      </c>
      <c r="F83" s="109">
        <f>IFERROR(IF(SUMIFS(Data!$K:$K,Data!$A:$A,Vitezistii!$B83,Data!$C:$C,Vitezistii!F$1)=0," ",SUMIFS(Data!$K:$K,Data!$A:$A,Vitezistii!$B83,Data!$C:$C,Vitezistii!F$1))+SUMIFS(Data!$S:$S,Data!$A:$A,Vitezistii!$B83,Data!$C:$C,Vitezistii!F$1),0)</f>
        <v>0</v>
      </c>
      <c r="G83" s="109">
        <f>IFERROR(IF(SUMIFS(Data!$K:$K,Data!$A:$A,Vitezistii!$B83,Data!$C:$C,Vitezistii!G$1)=0," ",SUMIFS(Data!$K:$K,Data!$A:$A,Vitezistii!$B83,Data!$C:$C,Vitezistii!G$1))+SUMIFS(Data!$S:$S,Data!$A:$A,Vitezistii!$B83,Data!$C:$C,Vitezistii!G$1),0)</f>
        <v>0</v>
      </c>
      <c r="H83" s="109">
        <f>IFERROR(IF(SUMIFS(Data!$K:$K,Data!$A:$A,Vitezistii!$B83,Data!$C:$C,Vitezistii!H$1)=0," ",SUMIFS(Data!$K:$K,Data!$A:$A,Vitezistii!$B83,Data!$C:$C,Vitezistii!H$1))+SUMIFS(Data!$S:$S,Data!$A:$A,Vitezistii!$B83,Data!$C:$C,Vitezistii!H$1),0)</f>
        <v>0</v>
      </c>
      <c r="I83" s="109">
        <f>IFERROR(IF(SUMIFS(Data!$K:$K,Data!$A:$A,Vitezistii!$B83,Data!$C:$C,Vitezistii!I$1)=0," ",SUMIFS(Data!$K:$K,Data!$A:$A,Vitezistii!$B83,Data!$C:$C,Vitezistii!I$1))+SUMIFS(Data!$S:$S,Data!$A:$A,Vitezistii!$B83,Data!$C:$C,Vitezistii!I$1),0)</f>
        <v>0</v>
      </c>
      <c r="J83" s="109">
        <f>IFERROR(IF(SUMIFS(Data!$K:$K,Data!$A:$A,Vitezistii!$B83,Data!$C:$C,Vitezistii!J$1)=0," ",SUMIFS(Data!$K:$K,Data!$A:$A,Vitezistii!$B83,Data!$C:$C,Vitezistii!J$1))+SUMIFS(Data!$S:$S,Data!$A:$A,Vitezistii!$B83,Data!$C:$C,Vitezistii!J$1),0)</f>
        <v>0</v>
      </c>
      <c r="K83" s="109">
        <f>IFERROR(IF(SUMIFS(Data!$K:$K,Data!$A:$A,Vitezistii!$B83,Data!$C:$C,Vitezistii!K$1)=0," ",SUMIFS(Data!$K:$K,Data!$A:$A,Vitezistii!$B83,Data!$C:$C,Vitezistii!K$1))+SUMIFS(Data!$S:$S,Data!$A:$A,Vitezistii!$B83,Data!$C:$C,Vitezistii!K$1),0)</f>
        <v>0</v>
      </c>
      <c r="L83" s="109">
        <f>IFERROR(IF(SUMIFS(Data!$K:$K,Data!$A:$A,Vitezistii!$B83,Data!$C:$C,Vitezistii!L$1)=0," ",SUMIFS(Data!$K:$K,Data!$A:$A,Vitezistii!$B83,Data!$C:$C,Vitezistii!L$1))+SUMIFS(Data!$S:$S,Data!$A:$A,Vitezistii!$B83,Data!$C:$C,Vitezistii!L$1),0)</f>
        <v>0</v>
      </c>
      <c r="M83" s="109">
        <f>IFERROR(IF(SUMIFS(Data!$K:$K,Data!$A:$A,Vitezistii!$B83,Data!$C:$C,Vitezistii!M$1)=0," ",SUMIFS(Data!$K:$K,Data!$A:$A,Vitezistii!$B83,Data!$C:$C,Vitezistii!M$1))+SUMIFS(Data!$S:$S,Data!$A:$A,Vitezistii!$B83,Data!$C:$C,Vitezistii!M$1),0)</f>
        <v>0</v>
      </c>
      <c r="N83" s="109">
        <f>IFERROR(IF(SUMIFS(Data!$K:$K,Data!$A:$A,Vitezistii!$B83,Data!$C:$C,Vitezistii!N$1)=0," ",SUMIFS(Data!$K:$K,Data!$A:$A,Vitezistii!$B83,Data!$C:$C,Vitezistii!N$1))+SUMIFS(Data!$S:$S,Data!$A:$A,Vitezistii!$B83,Data!$C:$C,Vitezistii!N$1),0)</f>
        <v>0</v>
      </c>
      <c r="O83" s="109">
        <f>IFERROR(IF(SUMIFS(Data!$K:$K,Data!$A:$A,Vitezistii!$B83,Data!$C:$C,Vitezistii!O$1)=0," ",SUMIFS(Data!$K:$K,Data!$A:$A,Vitezistii!$B83,Data!$C:$C,Vitezistii!O$1))+SUMIFS(Data!$S:$S,Data!$A:$A,Vitezistii!$B83,Data!$C:$C,Vitezistii!O$1),0)</f>
        <v>0</v>
      </c>
      <c r="P83" s="109">
        <f>IFERROR(IF(SUMIFS(Data!$K:$K,Data!$A:$A,Vitezistii!$B83,Data!$C:$C,Vitezistii!P$1)=0," ",SUMIFS(Data!$K:$K,Data!$A:$A,Vitezistii!$B83,Data!$C:$C,Vitezistii!P$1))+SUMIFS(Data!$S:$S,Data!$A:$A,Vitezistii!$B83,Data!$C:$C,Vitezistii!P$1),0)</f>
        <v>0</v>
      </c>
      <c r="Q83" s="109">
        <f>IFERROR(IF(SUMIFS(Data!$K:$K,Data!$A:$A,Vitezistii!$B83,Data!$C:$C,Vitezistii!Q$1)=0," ",SUMIFS(Data!$K:$K,Data!$A:$A,Vitezistii!$B83,Data!$C:$C,Vitezistii!Q$1))+SUMIFS(Data!$S:$S,Data!$A:$A,Vitezistii!$B83,Data!$C:$C,Vitezistii!Q$1),0)</f>
        <v>0</v>
      </c>
      <c r="R83" s="109">
        <f t="shared" si="1"/>
        <v>0</v>
      </c>
      <c r="S83" s="109">
        <f>SUMIFS(Data!D:D,Data!A:A,Vitezistii!B85)</f>
        <v>0</v>
      </c>
      <c r="T83" s="11" t="e">
        <f>SUMIFS(Data!I:I,Data!A:A,Vitezistii!B85)/COUNTIF(Data!A:A,Vitezistii!B85)</f>
        <v>#DIV/0!</v>
      </c>
    </row>
    <row r="84" spans="1:20" ht="12.75" x14ac:dyDescent="0.2">
      <c r="A84" s="65">
        <v>83</v>
      </c>
      <c r="B84" s="27"/>
      <c r="C84" s="109">
        <f>IFERROR(IF(SUMIFS(Data!$K:$K,Data!$A:$A,Vitezistii!$B84,Data!$C:$C,Vitezistii!C$1)=0," ",SUMIFS(Data!$K:$K,Data!$A:$A,Vitezistii!$B84,Data!$C:$C,Vitezistii!C$1))+SUMIFS(Data!$S:$S,Data!$A:$A,Vitezistii!$B84,Data!$C:$C,Vitezistii!C$1),0)</f>
        <v>0</v>
      </c>
      <c r="D84" s="109">
        <f>IFERROR(IF(SUMIFS(Data!$K:$K,Data!$A:$A,Vitezistii!$B84,Data!$C:$C,Vitezistii!D$1)=0," ",SUMIFS(Data!$K:$K,Data!$A:$A,Vitezistii!$B84,Data!$C:$C,Vitezistii!D$1))+SUMIFS(Data!$S:$S,Data!$A:$A,Vitezistii!$B84,Data!$C:$C,Vitezistii!D$1),0)</f>
        <v>0</v>
      </c>
      <c r="E84" s="109">
        <f>IFERROR(IF(SUMIFS(Data!$K:$K,Data!$A:$A,Vitezistii!$B84,Data!$C:$C,Vitezistii!E$1)=0," ",SUMIFS(Data!$K:$K,Data!$A:$A,Vitezistii!$B84,Data!$C:$C,Vitezistii!E$1))+SUMIFS(Data!$S:$S,Data!$A:$A,Vitezistii!$B84,Data!$C:$C,Vitezistii!E$1),0)</f>
        <v>0</v>
      </c>
      <c r="F84" s="109">
        <f>IFERROR(IF(SUMIFS(Data!$K:$K,Data!$A:$A,Vitezistii!$B84,Data!$C:$C,Vitezistii!F$1)=0," ",SUMIFS(Data!$K:$K,Data!$A:$A,Vitezistii!$B84,Data!$C:$C,Vitezistii!F$1))+SUMIFS(Data!$S:$S,Data!$A:$A,Vitezistii!$B84,Data!$C:$C,Vitezistii!F$1),0)</f>
        <v>0</v>
      </c>
      <c r="G84" s="109">
        <f>IFERROR(IF(SUMIFS(Data!$K:$K,Data!$A:$A,Vitezistii!$B84,Data!$C:$C,Vitezistii!G$1)=0," ",SUMIFS(Data!$K:$K,Data!$A:$A,Vitezistii!$B84,Data!$C:$C,Vitezistii!G$1))+SUMIFS(Data!$S:$S,Data!$A:$A,Vitezistii!$B84,Data!$C:$C,Vitezistii!G$1),0)</f>
        <v>0</v>
      </c>
      <c r="H84" s="109">
        <f>IFERROR(IF(SUMIFS(Data!$K:$K,Data!$A:$A,Vitezistii!$B84,Data!$C:$C,Vitezistii!H$1)=0," ",SUMIFS(Data!$K:$K,Data!$A:$A,Vitezistii!$B84,Data!$C:$C,Vitezistii!H$1))+SUMIFS(Data!$S:$S,Data!$A:$A,Vitezistii!$B84,Data!$C:$C,Vitezistii!H$1),0)</f>
        <v>0</v>
      </c>
      <c r="I84" s="109">
        <f>IFERROR(IF(SUMIFS(Data!$K:$K,Data!$A:$A,Vitezistii!$B84,Data!$C:$C,Vitezistii!I$1)=0," ",SUMIFS(Data!$K:$K,Data!$A:$A,Vitezistii!$B84,Data!$C:$C,Vitezistii!I$1))+SUMIFS(Data!$S:$S,Data!$A:$A,Vitezistii!$B84,Data!$C:$C,Vitezistii!I$1),0)</f>
        <v>0</v>
      </c>
      <c r="J84" s="109">
        <f>IFERROR(IF(SUMIFS(Data!$K:$K,Data!$A:$A,Vitezistii!$B84,Data!$C:$C,Vitezistii!J$1)=0," ",SUMIFS(Data!$K:$K,Data!$A:$A,Vitezistii!$B84,Data!$C:$C,Vitezistii!J$1))+SUMIFS(Data!$S:$S,Data!$A:$A,Vitezistii!$B84,Data!$C:$C,Vitezistii!J$1),0)</f>
        <v>0</v>
      </c>
      <c r="K84" s="109">
        <f>IFERROR(IF(SUMIFS(Data!$K:$K,Data!$A:$A,Vitezistii!$B84,Data!$C:$C,Vitezistii!K$1)=0," ",SUMIFS(Data!$K:$K,Data!$A:$A,Vitezistii!$B84,Data!$C:$C,Vitezistii!K$1))+SUMIFS(Data!$S:$S,Data!$A:$A,Vitezistii!$B84,Data!$C:$C,Vitezistii!K$1),0)</f>
        <v>0</v>
      </c>
      <c r="L84" s="109">
        <f>IFERROR(IF(SUMIFS(Data!$K:$K,Data!$A:$A,Vitezistii!$B84,Data!$C:$C,Vitezistii!L$1)=0," ",SUMIFS(Data!$K:$K,Data!$A:$A,Vitezistii!$B84,Data!$C:$C,Vitezistii!L$1))+SUMIFS(Data!$S:$S,Data!$A:$A,Vitezistii!$B84,Data!$C:$C,Vitezistii!L$1),0)</f>
        <v>0</v>
      </c>
      <c r="M84" s="109">
        <f>IFERROR(IF(SUMIFS(Data!$K:$K,Data!$A:$A,Vitezistii!$B84,Data!$C:$C,Vitezistii!M$1)=0," ",SUMIFS(Data!$K:$K,Data!$A:$A,Vitezistii!$B84,Data!$C:$C,Vitezistii!M$1))+SUMIFS(Data!$S:$S,Data!$A:$A,Vitezistii!$B84,Data!$C:$C,Vitezistii!M$1),0)</f>
        <v>0</v>
      </c>
      <c r="N84" s="109">
        <f>IFERROR(IF(SUMIFS(Data!$K:$K,Data!$A:$A,Vitezistii!$B84,Data!$C:$C,Vitezistii!N$1)=0," ",SUMIFS(Data!$K:$K,Data!$A:$A,Vitezistii!$B84,Data!$C:$C,Vitezistii!N$1))+SUMIFS(Data!$S:$S,Data!$A:$A,Vitezistii!$B84,Data!$C:$C,Vitezistii!N$1),0)</f>
        <v>0</v>
      </c>
      <c r="O84" s="109">
        <f>IFERROR(IF(SUMIFS(Data!$K:$K,Data!$A:$A,Vitezistii!$B84,Data!$C:$C,Vitezistii!O$1)=0," ",SUMIFS(Data!$K:$K,Data!$A:$A,Vitezistii!$B84,Data!$C:$C,Vitezistii!O$1))+SUMIFS(Data!$S:$S,Data!$A:$A,Vitezistii!$B84,Data!$C:$C,Vitezistii!O$1),0)</f>
        <v>0</v>
      </c>
      <c r="P84" s="109">
        <f>IFERROR(IF(SUMIFS(Data!$K:$K,Data!$A:$A,Vitezistii!$B84,Data!$C:$C,Vitezistii!P$1)=0," ",SUMIFS(Data!$K:$K,Data!$A:$A,Vitezistii!$B84,Data!$C:$C,Vitezistii!P$1))+SUMIFS(Data!$S:$S,Data!$A:$A,Vitezistii!$B84,Data!$C:$C,Vitezistii!P$1),0)</f>
        <v>0</v>
      </c>
      <c r="Q84" s="109">
        <f>IFERROR(IF(SUMIFS(Data!$K:$K,Data!$A:$A,Vitezistii!$B84,Data!$C:$C,Vitezistii!Q$1)=0," ",SUMIFS(Data!$K:$K,Data!$A:$A,Vitezistii!$B84,Data!$C:$C,Vitezistii!Q$1))+SUMIFS(Data!$S:$S,Data!$A:$A,Vitezistii!$B84,Data!$C:$C,Vitezistii!Q$1),0)</f>
        <v>0</v>
      </c>
      <c r="R84" s="109">
        <f t="shared" si="1"/>
        <v>0</v>
      </c>
      <c r="S84" s="109">
        <f>SUMIFS(Data!D:D,Data!A:A,Vitezistii!B86)</f>
        <v>0</v>
      </c>
      <c r="T84" s="11" t="e">
        <f>SUMIFS(Data!I:I,Data!A:A,Vitezistii!B86)/COUNTIF(Data!A:A,Vitezistii!B86)</f>
        <v>#DIV/0!</v>
      </c>
    </row>
    <row r="85" spans="1:20" ht="12.75" x14ac:dyDescent="0.2">
      <c r="A85" s="65">
        <v>84</v>
      </c>
      <c r="B85" s="27"/>
      <c r="C85" s="109">
        <f>IFERROR(IF(SUMIFS(Data!$K:$K,Data!$A:$A,Vitezistii!$B85,Data!$C:$C,Vitezistii!C$1)=0," ",SUMIFS(Data!$K:$K,Data!$A:$A,Vitezistii!$B85,Data!$C:$C,Vitezistii!C$1))+SUMIFS(Data!$S:$S,Data!$A:$A,Vitezistii!$B85,Data!$C:$C,Vitezistii!C$1),0)</f>
        <v>0</v>
      </c>
      <c r="D85" s="109">
        <f>IFERROR(IF(SUMIFS(Data!$K:$K,Data!$A:$A,Vitezistii!$B85,Data!$C:$C,Vitezistii!D$1)=0," ",SUMIFS(Data!$K:$K,Data!$A:$A,Vitezistii!$B85,Data!$C:$C,Vitezistii!D$1))+SUMIFS(Data!$S:$S,Data!$A:$A,Vitezistii!$B85,Data!$C:$C,Vitezistii!D$1),0)</f>
        <v>0</v>
      </c>
      <c r="E85" s="109">
        <f>IFERROR(IF(SUMIFS(Data!$K:$K,Data!$A:$A,Vitezistii!$B85,Data!$C:$C,Vitezistii!E$1)=0," ",SUMIFS(Data!$K:$K,Data!$A:$A,Vitezistii!$B85,Data!$C:$C,Vitezistii!E$1))+SUMIFS(Data!$S:$S,Data!$A:$A,Vitezistii!$B85,Data!$C:$C,Vitezistii!E$1),0)</f>
        <v>0</v>
      </c>
      <c r="F85" s="109">
        <f>IFERROR(IF(SUMIFS(Data!$K:$K,Data!$A:$A,Vitezistii!$B85,Data!$C:$C,Vitezistii!F$1)=0," ",SUMIFS(Data!$K:$K,Data!$A:$A,Vitezistii!$B85,Data!$C:$C,Vitezistii!F$1))+SUMIFS(Data!$S:$S,Data!$A:$A,Vitezistii!$B85,Data!$C:$C,Vitezistii!F$1),0)</f>
        <v>0</v>
      </c>
      <c r="G85" s="109">
        <f>IFERROR(IF(SUMIFS(Data!$K:$K,Data!$A:$A,Vitezistii!$B85,Data!$C:$C,Vitezistii!G$1)=0," ",SUMIFS(Data!$K:$K,Data!$A:$A,Vitezistii!$B85,Data!$C:$C,Vitezistii!G$1))+SUMIFS(Data!$S:$S,Data!$A:$A,Vitezistii!$B85,Data!$C:$C,Vitezistii!G$1),0)</f>
        <v>0</v>
      </c>
      <c r="H85" s="109">
        <f>IFERROR(IF(SUMIFS(Data!$K:$K,Data!$A:$A,Vitezistii!$B85,Data!$C:$C,Vitezistii!H$1)=0," ",SUMIFS(Data!$K:$K,Data!$A:$A,Vitezistii!$B85,Data!$C:$C,Vitezistii!H$1))+SUMIFS(Data!$S:$S,Data!$A:$A,Vitezistii!$B85,Data!$C:$C,Vitezistii!H$1),0)</f>
        <v>0</v>
      </c>
      <c r="I85" s="109">
        <f>IFERROR(IF(SUMIFS(Data!$K:$K,Data!$A:$A,Vitezistii!$B85,Data!$C:$C,Vitezistii!I$1)=0," ",SUMIFS(Data!$K:$K,Data!$A:$A,Vitezistii!$B85,Data!$C:$C,Vitezistii!I$1))+SUMIFS(Data!$S:$S,Data!$A:$A,Vitezistii!$B85,Data!$C:$C,Vitezistii!I$1),0)</f>
        <v>0</v>
      </c>
      <c r="J85" s="109">
        <f>IFERROR(IF(SUMIFS(Data!$K:$K,Data!$A:$A,Vitezistii!$B85,Data!$C:$C,Vitezistii!J$1)=0," ",SUMIFS(Data!$K:$K,Data!$A:$A,Vitezistii!$B85,Data!$C:$C,Vitezistii!J$1))+SUMIFS(Data!$S:$S,Data!$A:$A,Vitezistii!$B85,Data!$C:$C,Vitezistii!J$1),0)</f>
        <v>0</v>
      </c>
      <c r="K85" s="109">
        <f>IFERROR(IF(SUMIFS(Data!$K:$K,Data!$A:$A,Vitezistii!$B85,Data!$C:$C,Vitezistii!K$1)=0," ",SUMIFS(Data!$K:$K,Data!$A:$A,Vitezistii!$B85,Data!$C:$C,Vitezistii!K$1))+SUMIFS(Data!$S:$S,Data!$A:$A,Vitezistii!$B85,Data!$C:$C,Vitezistii!K$1),0)</f>
        <v>0</v>
      </c>
      <c r="L85" s="109">
        <f>IFERROR(IF(SUMIFS(Data!$K:$K,Data!$A:$A,Vitezistii!$B85,Data!$C:$C,Vitezistii!L$1)=0," ",SUMIFS(Data!$K:$K,Data!$A:$A,Vitezistii!$B85,Data!$C:$C,Vitezistii!L$1))+SUMIFS(Data!$S:$S,Data!$A:$A,Vitezistii!$B85,Data!$C:$C,Vitezistii!L$1),0)</f>
        <v>0</v>
      </c>
      <c r="M85" s="109">
        <f>IFERROR(IF(SUMIFS(Data!$K:$K,Data!$A:$A,Vitezistii!$B85,Data!$C:$C,Vitezistii!M$1)=0," ",SUMIFS(Data!$K:$K,Data!$A:$A,Vitezistii!$B85,Data!$C:$C,Vitezistii!M$1))+SUMIFS(Data!$S:$S,Data!$A:$A,Vitezistii!$B85,Data!$C:$C,Vitezistii!M$1),0)</f>
        <v>0</v>
      </c>
      <c r="N85" s="109">
        <f>IFERROR(IF(SUMIFS(Data!$K:$K,Data!$A:$A,Vitezistii!$B85,Data!$C:$C,Vitezistii!N$1)=0," ",SUMIFS(Data!$K:$K,Data!$A:$A,Vitezistii!$B85,Data!$C:$C,Vitezistii!N$1))+SUMIFS(Data!$S:$S,Data!$A:$A,Vitezistii!$B85,Data!$C:$C,Vitezistii!N$1),0)</f>
        <v>0</v>
      </c>
      <c r="O85" s="109">
        <f>IFERROR(IF(SUMIFS(Data!$K:$K,Data!$A:$A,Vitezistii!$B85,Data!$C:$C,Vitezistii!O$1)=0," ",SUMIFS(Data!$K:$K,Data!$A:$A,Vitezistii!$B85,Data!$C:$C,Vitezistii!O$1))+SUMIFS(Data!$S:$S,Data!$A:$A,Vitezistii!$B85,Data!$C:$C,Vitezistii!O$1),0)</f>
        <v>0</v>
      </c>
      <c r="P85" s="109">
        <f>IFERROR(IF(SUMIFS(Data!$K:$K,Data!$A:$A,Vitezistii!$B85,Data!$C:$C,Vitezistii!P$1)=0," ",SUMIFS(Data!$K:$K,Data!$A:$A,Vitezistii!$B85,Data!$C:$C,Vitezistii!P$1))+SUMIFS(Data!$S:$S,Data!$A:$A,Vitezistii!$B85,Data!$C:$C,Vitezistii!P$1),0)</f>
        <v>0</v>
      </c>
      <c r="Q85" s="109">
        <f>IFERROR(IF(SUMIFS(Data!$K:$K,Data!$A:$A,Vitezistii!$B85,Data!$C:$C,Vitezistii!Q$1)=0," ",SUMIFS(Data!$K:$K,Data!$A:$A,Vitezistii!$B85,Data!$C:$C,Vitezistii!Q$1))+SUMIFS(Data!$S:$S,Data!$A:$A,Vitezistii!$B85,Data!$C:$C,Vitezistii!Q$1),0)</f>
        <v>0</v>
      </c>
      <c r="R85" s="109">
        <f t="shared" si="1"/>
        <v>0</v>
      </c>
      <c r="S85" s="109">
        <f>SUMIFS(Data!D:D,Data!A:A,Vitezistii!B87)</f>
        <v>0</v>
      </c>
      <c r="T85" s="11" t="e">
        <f>SUMIFS(Data!I:I,Data!A:A,Vitezistii!B87)/COUNTIF(Data!A:A,Vitezistii!B87)</f>
        <v>#DIV/0!</v>
      </c>
    </row>
    <row r="86" spans="1:20" ht="12.75" x14ac:dyDescent="0.2">
      <c r="A86" s="65">
        <v>85</v>
      </c>
      <c r="B86" s="27"/>
      <c r="C86" s="109">
        <f>IFERROR(IF(SUMIFS(Data!$K:$K,Data!$A:$A,Vitezistii!$B86,Data!$C:$C,Vitezistii!C$1)=0," ",SUMIFS(Data!$K:$K,Data!$A:$A,Vitezistii!$B86,Data!$C:$C,Vitezistii!C$1))+SUMIFS(Data!$S:$S,Data!$A:$A,Vitezistii!$B86,Data!$C:$C,Vitezistii!C$1),0)</f>
        <v>0</v>
      </c>
      <c r="D86" s="109">
        <f>IFERROR(IF(SUMIFS(Data!$K:$K,Data!$A:$A,Vitezistii!$B86,Data!$C:$C,Vitezistii!D$1)=0," ",SUMIFS(Data!$K:$K,Data!$A:$A,Vitezistii!$B86,Data!$C:$C,Vitezistii!D$1))+SUMIFS(Data!$S:$S,Data!$A:$A,Vitezistii!$B86,Data!$C:$C,Vitezistii!D$1),0)</f>
        <v>0</v>
      </c>
      <c r="E86" s="109">
        <f>IFERROR(IF(SUMIFS(Data!$K:$K,Data!$A:$A,Vitezistii!$B86,Data!$C:$C,Vitezistii!E$1)=0," ",SUMIFS(Data!$K:$K,Data!$A:$A,Vitezistii!$B86,Data!$C:$C,Vitezistii!E$1))+SUMIFS(Data!$S:$S,Data!$A:$A,Vitezistii!$B86,Data!$C:$C,Vitezistii!E$1),0)</f>
        <v>0</v>
      </c>
      <c r="F86" s="109">
        <f>IFERROR(IF(SUMIFS(Data!$K:$K,Data!$A:$A,Vitezistii!$B86,Data!$C:$C,Vitezistii!F$1)=0," ",SUMIFS(Data!$K:$K,Data!$A:$A,Vitezistii!$B86,Data!$C:$C,Vitezistii!F$1))+SUMIFS(Data!$S:$S,Data!$A:$A,Vitezistii!$B86,Data!$C:$C,Vitezistii!F$1),0)</f>
        <v>0</v>
      </c>
      <c r="G86" s="109">
        <f>IFERROR(IF(SUMIFS(Data!$K:$K,Data!$A:$A,Vitezistii!$B86,Data!$C:$C,Vitezistii!G$1)=0," ",SUMIFS(Data!$K:$K,Data!$A:$A,Vitezistii!$B86,Data!$C:$C,Vitezistii!G$1))+SUMIFS(Data!$S:$S,Data!$A:$A,Vitezistii!$B86,Data!$C:$C,Vitezistii!G$1),0)</f>
        <v>0</v>
      </c>
      <c r="H86" s="109">
        <f>IFERROR(IF(SUMIFS(Data!$K:$K,Data!$A:$A,Vitezistii!$B86,Data!$C:$C,Vitezistii!H$1)=0," ",SUMIFS(Data!$K:$K,Data!$A:$A,Vitezistii!$B86,Data!$C:$C,Vitezistii!H$1))+SUMIFS(Data!$S:$S,Data!$A:$A,Vitezistii!$B86,Data!$C:$C,Vitezistii!H$1),0)</f>
        <v>0</v>
      </c>
      <c r="I86" s="109">
        <f>IFERROR(IF(SUMIFS(Data!$K:$K,Data!$A:$A,Vitezistii!$B86,Data!$C:$C,Vitezistii!I$1)=0," ",SUMIFS(Data!$K:$K,Data!$A:$A,Vitezistii!$B86,Data!$C:$C,Vitezistii!I$1))+SUMIFS(Data!$S:$S,Data!$A:$A,Vitezistii!$B86,Data!$C:$C,Vitezistii!I$1),0)</f>
        <v>0</v>
      </c>
      <c r="J86" s="109">
        <f>IFERROR(IF(SUMIFS(Data!$K:$K,Data!$A:$A,Vitezistii!$B86,Data!$C:$C,Vitezistii!J$1)=0," ",SUMIFS(Data!$K:$K,Data!$A:$A,Vitezistii!$B86,Data!$C:$C,Vitezistii!J$1))+SUMIFS(Data!$S:$S,Data!$A:$A,Vitezistii!$B86,Data!$C:$C,Vitezistii!J$1),0)</f>
        <v>0</v>
      </c>
      <c r="K86" s="109">
        <f>IFERROR(IF(SUMIFS(Data!$K:$K,Data!$A:$A,Vitezistii!$B86,Data!$C:$C,Vitezistii!K$1)=0," ",SUMIFS(Data!$K:$K,Data!$A:$A,Vitezistii!$B86,Data!$C:$C,Vitezistii!K$1))+SUMIFS(Data!$S:$S,Data!$A:$A,Vitezistii!$B86,Data!$C:$C,Vitezistii!K$1),0)</f>
        <v>0</v>
      </c>
      <c r="L86" s="109">
        <f>IFERROR(IF(SUMIFS(Data!$K:$K,Data!$A:$A,Vitezistii!$B86,Data!$C:$C,Vitezistii!L$1)=0," ",SUMIFS(Data!$K:$K,Data!$A:$A,Vitezistii!$B86,Data!$C:$C,Vitezistii!L$1))+SUMIFS(Data!$S:$S,Data!$A:$A,Vitezistii!$B86,Data!$C:$C,Vitezistii!L$1),0)</f>
        <v>0</v>
      </c>
      <c r="M86" s="109">
        <f>IFERROR(IF(SUMIFS(Data!$K:$K,Data!$A:$A,Vitezistii!$B86,Data!$C:$C,Vitezistii!M$1)=0," ",SUMIFS(Data!$K:$K,Data!$A:$A,Vitezistii!$B86,Data!$C:$C,Vitezistii!M$1))+SUMIFS(Data!$S:$S,Data!$A:$A,Vitezistii!$B86,Data!$C:$C,Vitezistii!M$1),0)</f>
        <v>0</v>
      </c>
      <c r="N86" s="109">
        <f>IFERROR(IF(SUMIFS(Data!$K:$K,Data!$A:$A,Vitezistii!$B86,Data!$C:$C,Vitezistii!N$1)=0," ",SUMIFS(Data!$K:$K,Data!$A:$A,Vitezistii!$B86,Data!$C:$C,Vitezistii!N$1))+SUMIFS(Data!$S:$S,Data!$A:$A,Vitezistii!$B86,Data!$C:$C,Vitezistii!N$1),0)</f>
        <v>0</v>
      </c>
      <c r="O86" s="109">
        <f>IFERROR(IF(SUMIFS(Data!$K:$K,Data!$A:$A,Vitezistii!$B86,Data!$C:$C,Vitezistii!O$1)=0," ",SUMIFS(Data!$K:$K,Data!$A:$A,Vitezistii!$B86,Data!$C:$C,Vitezistii!O$1))+SUMIFS(Data!$S:$S,Data!$A:$A,Vitezistii!$B86,Data!$C:$C,Vitezistii!O$1),0)</f>
        <v>0</v>
      </c>
      <c r="P86" s="109">
        <f>IFERROR(IF(SUMIFS(Data!$K:$K,Data!$A:$A,Vitezistii!$B86,Data!$C:$C,Vitezistii!P$1)=0," ",SUMIFS(Data!$K:$K,Data!$A:$A,Vitezistii!$B86,Data!$C:$C,Vitezistii!P$1))+SUMIFS(Data!$S:$S,Data!$A:$A,Vitezistii!$B86,Data!$C:$C,Vitezistii!P$1),0)</f>
        <v>0</v>
      </c>
      <c r="Q86" s="109">
        <f>IFERROR(IF(SUMIFS(Data!$K:$K,Data!$A:$A,Vitezistii!$B86,Data!$C:$C,Vitezistii!Q$1)=0," ",SUMIFS(Data!$K:$K,Data!$A:$A,Vitezistii!$B86,Data!$C:$C,Vitezistii!Q$1))+SUMIFS(Data!$S:$S,Data!$A:$A,Vitezistii!$B86,Data!$C:$C,Vitezistii!Q$1),0)</f>
        <v>0</v>
      </c>
      <c r="R86" s="109">
        <f t="shared" si="1"/>
        <v>0</v>
      </c>
      <c r="S86" s="109">
        <f>SUMIFS(Data!D:D,Data!A:A,Vitezistii!B88)</f>
        <v>0</v>
      </c>
      <c r="T86" s="11" t="e">
        <f>SUMIFS(Data!I:I,Data!A:A,Vitezistii!B88)/COUNTIF(Data!A:A,Vitezistii!B88)</f>
        <v>#DIV/0!</v>
      </c>
    </row>
  </sheetData>
  <autoFilter ref="A1:T1" xr:uid="{00000000-0001-0000-0B00-000000000000}">
    <sortState xmlns:xlrd2="http://schemas.microsoft.com/office/spreadsheetml/2017/richdata2" ref="A2:T87">
      <sortCondition descending="1" ref="R1"/>
    </sortState>
  </autoFilter>
  <sortState xmlns:xlrd2="http://schemas.microsoft.com/office/spreadsheetml/2017/richdata2" ref="B2:T83">
    <sortCondition descending="1" ref="R2:R83"/>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R83"/>
  <sheetViews>
    <sheetView workbookViewId="0">
      <pane xSplit="2" ySplit="1" topLeftCell="C2" activePane="bottomRight" state="frozen"/>
      <selection pane="topRight" activeCell="C1" sqref="C1"/>
      <selection pane="bottomLeft" activeCell="A2" sqref="A2"/>
      <selection pane="bottomRight" activeCell="R2" sqref="R2:R6"/>
    </sheetView>
  </sheetViews>
  <sheetFormatPr defaultRowHeight="15" x14ac:dyDescent="0.25"/>
  <cols>
    <col min="1" max="1" width="7.7109375" style="66" customWidth="1"/>
    <col min="2" max="2" width="23" style="21" bestFit="1" customWidth="1"/>
    <col min="3" max="4" width="4.42578125" style="22" bestFit="1" customWidth="1"/>
    <col min="5" max="11" width="4.28515625" style="22" bestFit="1" customWidth="1"/>
    <col min="12" max="12" width="4.42578125" style="22" customWidth="1"/>
    <col min="13" max="14" width="4.28515625" style="22" bestFit="1" customWidth="1"/>
    <col min="15" max="15" width="4.42578125" style="22" customWidth="1"/>
    <col min="16" max="17" width="5.140625" style="22" bestFit="1" customWidth="1"/>
    <col min="18" max="18" width="10.28515625" style="22" bestFit="1" customWidth="1"/>
  </cols>
  <sheetData>
    <row r="1" spans="1:18" x14ac:dyDescent="0.25">
      <c r="A1" s="64" t="s">
        <v>396</v>
      </c>
      <c r="B1" s="25" t="s">
        <v>157</v>
      </c>
      <c r="C1" s="30">
        <v>1</v>
      </c>
      <c r="D1" s="30">
        <v>2</v>
      </c>
      <c r="E1" s="30">
        <v>3</v>
      </c>
      <c r="F1" s="30">
        <v>4</v>
      </c>
      <c r="G1" s="30">
        <v>5</v>
      </c>
      <c r="H1" s="30">
        <v>6</v>
      </c>
      <c r="I1" s="30">
        <v>7</v>
      </c>
      <c r="J1" s="30">
        <v>8</v>
      </c>
      <c r="K1" s="30">
        <v>9</v>
      </c>
      <c r="L1" s="30">
        <v>10</v>
      </c>
      <c r="M1" s="30">
        <v>11</v>
      </c>
      <c r="N1" s="30">
        <v>12</v>
      </c>
      <c r="O1" s="30">
        <v>13</v>
      </c>
      <c r="P1" s="30">
        <v>14</v>
      </c>
      <c r="Q1" s="30">
        <v>15</v>
      </c>
      <c r="R1" s="26" t="s">
        <v>397</v>
      </c>
    </row>
    <row r="2" spans="1:18" x14ac:dyDescent="0.25">
      <c r="A2" s="65">
        <v>1</v>
      </c>
      <c r="B2" s="27" t="s">
        <v>209</v>
      </c>
      <c r="C2" s="28">
        <f>IF(SUMIFS(Data!$L:$L,Data!$A:$A,$B2,Data!$C:$C,C$1)=0,"",SUMIFS(Data!$L:$L,Data!$A:$A,$B2,Data!$C:$C,C$1))</f>
        <v>4</v>
      </c>
      <c r="D2" s="28">
        <f>IF(SUMIFS(Data!$L:$L,Data!$A:$A,$B2,Data!$C:$C,D$1)=0,"",SUMIFS(Data!$L:$L,Data!$A:$A,$B2,Data!$C:$C,D$1))</f>
        <v>4.5</v>
      </c>
      <c r="E2" s="28">
        <f>IF(SUMIFS(Data!$L:$L,Data!$A:$A,$B2,Data!$C:$C,E$1)=0,"",SUMIFS(Data!$L:$L,Data!$A:$A,$B2,Data!$C:$C,E$1))</f>
        <v>4.5</v>
      </c>
      <c r="F2" s="28">
        <f>IF(SUMIFS(Data!$L:$L,Data!$A:$A,$B2,Data!$C:$C,F$1)=0,"",SUMIFS(Data!$L:$L,Data!$A:$A,$B2,Data!$C:$C,F$1))</f>
        <v>4</v>
      </c>
      <c r="G2" s="28">
        <f>IF(SUMIFS(Data!$L:$L,Data!$A:$A,$B2,Data!$C:$C,G$1)=0,"",SUMIFS(Data!$L:$L,Data!$A:$A,$B2,Data!$C:$C,G$1))</f>
        <v>4.25</v>
      </c>
      <c r="H2" s="28">
        <f>IF(SUMIFS(Data!$L:$L,Data!$A:$A,$B2,Data!$C:$C,H$1)=0,"",SUMIFS(Data!$L:$L,Data!$A:$A,$B2,Data!$C:$C,H$1))</f>
        <v>4.75</v>
      </c>
      <c r="I2" s="28">
        <f>IF(SUMIFS(Data!$L:$L,Data!$A:$A,$B2,Data!$C:$C,I$1)=0,"",SUMIFS(Data!$L:$L,Data!$A:$A,$B2,Data!$C:$C,I$1))</f>
        <v>4.5</v>
      </c>
      <c r="J2" s="28">
        <f>IF(SUMIFS(Data!$L:$L,Data!$A:$A,$B2,Data!$C:$C,J$1)=0,"",SUMIFS(Data!$L:$L,Data!$A:$A,$B2,Data!$C:$C,J$1))</f>
        <v>4.75</v>
      </c>
      <c r="K2" s="28">
        <f>IF(SUMIFS(Data!$L:$L,Data!$A:$A,$B2,Data!$C:$C,K$1)=0,"",SUMIFS(Data!$L:$L,Data!$A:$A,$B2,Data!$C:$C,K$1))</f>
        <v>4</v>
      </c>
      <c r="L2" s="28">
        <f>IF(SUMIFS(Data!$L:$L,Data!$A:$A,$B2,Data!$C:$C,L$1)=0,"",SUMIFS(Data!$L:$L,Data!$A:$A,$B2,Data!$C:$C,L$1))</f>
        <v>4.5</v>
      </c>
      <c r="M2" s="28">
        <f>IF(SUMIFS(Data!$L:$L,Data!$A:$A,$B2,Data!$C:$C,M$1)=0,"",SUMIFS(Data!$L:$L,Data!$A:$A,$B2,Data!$C:$C,M$1))</f>
        <v>4.5</v>
      </c>
      <c r="N2" s="28">
        <f>IF(SUMIFS(Data!$L:$L,Data!$A:$A,$B2,Data!$C:$C,N$1)=0,"",SUMIFS(Data!$L:$L,Data!$A:$A,$B2,Data!$C:$C,N$1))</f>
        <v>4.5</v>
      </c>
      <c r="O2" s="28">
        <f>IF(SUMIFS(Data!$L:$L,Data!$A:$A,$B2,Data!$C:$C,O$1)=0,"",SUMIFS(Data!$L:$L,Data!$A:$A,$B2,Data!$C:$C,O$1))</f>
        <v>4.25</v>
      </c>
      <c r="P2" s="28">
        <f>IF(SUMIFS(Data!$L:$L,Data!$A:$A,$B2,Data!$C:$C,P$1)=0,"",SUMIFS(Data!$L:$L,Data!$A:$A,$B2,Data!$C:$C,P$1))</f>
        <v>4.25</v>
      </c>
      <c r="Q2" s="28">
        <f>IF(SUMIFS(Data!$L:$L,Data!$A:$A,$B2,Data!$C:$C,Q$1)=0,"",SUMIFS(Data!$L:$L,Data!$A:$A,$B2,Data!$C:$C,Q$1))</f>
        <v>4.25</v>
      </c>
      <c r="R2" s="28">
        <f>SUM(C2:Q2)</f>
        <v>65.5</v>
      </c>
    </row>
    <row r="3" spans="1:18" x14ac:dyDescent="0.25">
      <c r="A3" s="65">
        <v>2</v>
      </c>
      <c r="B3" s="27" t="s">
        <v>171</v>
      </c>
      <c r="C3" s="28">
        <f>IF(SUMIFS(Data!$L:$L,Data!$A:$A,$B3,Data!$C:$C,C$1)=0,"",SUMIFS(Data!$L:$L,Data!$A:$A,$B3,Data!$C:$C,C$1))</f>
        <v>3.25</v>
      </c>
      <c r="D3" s="28">
        <f>IF(SUMIFS(Data!$L:$L,Data!$A:$A,$B3,Data!$C:$C,D$1)=0,"",SUMIFS(Data!$L:$L,Data!$A:$A,$B3,Data!$C:$C,D$1))</f>
        <v>5</v>
      </c>
      <c r="E3" s="28">
        <f>IF(SUMIFS(Data!$L:$L,Data!$A:$A,$B3,Data!$C:$C,E$1)=0,"",SUMIFS(Data!$L:$L,Data!$A:$A,$B3,Data!$C:$C,E$1))</f>
        <v>4.5</v>
      </c>
      <c r="F3" s="28">
        <f>IF(SUMIFS(Data!$L:$L,Data!$A:$A,$B3,Data!$C:$C,F$1)=0,"",SUMIFS(Data!$L:$L,Data!$A:$A,$B3,Data!$C:$C,F$1))</f>
        <v>5</v>
      </c>
      <c r="G3" s="28">
        <f>IF(SUMIFS(Data!$L:$L,Data!$A:$A,$B3,Data!$C:$C,G$1)=0,"",SUMIFS(Data!$L:$L,Data!$A:$A,$B3,Data!$C:$C,G$1))</f>
        <v>4.75</v>
      </c>
      <c r="H3" s="28">
        <f>IF(SUMIFS(Data!$L:$L,Data!$A:$A,$B3,Data!$C:$C,H$1)=0,"",SUMIFS(Data!$L:$L,Data!$A:$A,$B3,Data!$C:$C,H$1))</f>
        <v>4.5</v>
      </c>
      <c r="I3" s="28">
        <f>IF(SUMIFS(Data!$L:$L,Data!$A:$A,$B3,Data!$C:$C,I$1)=0,"",SUMIFS(Data!$L:$L,Data!$A:$A,$B3,Data!$C:$C,I$1))</f>
        <v>4.5</v>
      </c>
      <c r="J3" s="28">
        <f>IF(SUMIFS(Data!$L:$L,Data!$A:$A,$B3,Data!$C:$C,J$1)=0,"",SUMIFS(Data!$L:$L,Data!$A:$A,$B3,Data!$C:$C,J$1))</f>
        <v>3.5</v>
      </c>
      <c r="K3" s="28">
        <f>IF(SUMIFS(Data!$L:$L,Data!$A:$A,$B3,Data!$C:$C,K$1)=0,"",SUMIFS(Data!$L:$L,Data!$A:$A,$B3,Data!$C:$C,K$1))</f>
        <v>4.25</v>
      </c>
      <c r="L3" s="28">
        <f>IF(SUMIFS(Data!$L:$L,Data!$A:$A,$B3,Data!$C:$C,L$1)=0,"",SUMIFS(Data!$L:$L,Data!$A:$A,$B3,Data!$C:$C,L$1))</f>
        <v>4.25</v>
      </c>
      <c r="M3" s="28">
        <f>IF(SUMIFS(Data!$L:$L,Data!$A:$A,$B3,Data!$C:$C,M$1)=0,"",SUMIFS(Data!$L:$L,Data!$A:$A,$B3,Data!$C:$C,M$1))</f>
        <v>3.5</v>
      </c>
      <c r="N3" s="28">
        <f>IF(SUMIFS(Data!$L:$L,Data!$A:$A,$B3,Data!$C:$C,N$1)=0,"",SUMIFS(Data!$L:$L,Data!$A:$A,$B3,Data!$C:$C,N$1))</f>
        <v>4.5</v>
      </c>
      <c r="O3" s="28">
        <f>IF(SUMIFS(Data!$L:$L,Data!$A:$A,$B3,Data!$C:$C,O$1)=0,"",SUMIFS(Data!$L:$L,Data!$A:$A,$B3,Data!$C:$C,O$1))</f>
        <v>4</v>
      </c>
      <c r="P3" s="28">
        <f>IF(SUMIFS(Data!$L:$L,Data!$A:$A,$B3,Data!$C:$C,P$1)=0,"",SUMIFS(Data!$L:$L,Data!$A:$A,$B3,Data!$C:$C,P$1))</f>
        <v>4.5</v>
      </c>
      <c r="Q3" s="28">
        <f>IF(SUMIFS(Data!$L:$L,Data!$A:$A,$B3,Data!$C:$C,Q$1)=0,"",SUMIFS(Data!$L:$L,Data!$A:$A,$B3,Data!$C:$C,Q$1))</f>
        <v>4.5</v>
      </c>
      <c r="R3" s="28">
        <f t="shared" ref="R3:R66" si="0">SUM(C3:Q3)</f>
        <v>64.5</v>
      </c>
    </row>
    <row r="4" spans="1:18" x14ac:dyDescent="0.25">
      <c r="A4" s="65">
        <v>3</v>
      </c>
      <c r="B4" s="27" t="s">
        <v>13</v>
      </c>
      <c r="C4" s="28">
        <f>IF(SUMIFS(Data!$L:$L,Data!$A:$A,$B4,Data!$C:$C,C$1)=0,"",SUMIFS(Data!$L:$L,Data!$A:$A,$B4,Data!$C:$C,C$1))</f>
        <v>3.5</v>
      </c>
      <c r="D4" s="28">
        <f>IF(SUMIFS(Data!$L:$L,Data!$A:$A,$B4,Data!$C:$C,D$1)=0,"",SUMIFS(Data!$L:$L,Data!$A:$A,$B4,Data!$C:$C,D$1))</f>
        <v>4.62</v>
      </c>
      <c r="E4" s="28">
        <f>IF(SUMIFS(Data!$L:$L,Data!$A:$A,$B4,Data!$C:$C,E$1)=0,"",SUMIFS(Data!$L:$L,Data!$A:$A,$B4,Data!$C:$C,E$1))</f>
        <v>3</v>
      </c>
      <c r="F4" s="28">
        <f>IF(SUMIFS(Data!$L:$L,Data!$A:$A,$B4,Data!$C:$C,F$1)=0,"",SUMIFS(Data!$L:$L,Data!$A:$A,$B4,Data!$C:$C,F$1))</f>
        <v>4.9000000000000004</v>
      </c>
      <c r="G4" s="28">
        <f>IF(SUMIFS(Data!$L:$L,Data!$A:$A,$B4,Data!$C:$C,G$1)=0,"",SUMIFS(Data!$L:$L,Data!$A:$A,$B4,Data!$C:$C,G$1))</f>
        <v>5</v>
      </c>
      <c r="H4" s="28">
        <f>IF(SUMIFS(Data!$L:$L,Data!$A:$A,$B4,Data!$C:$C,H$1)=0,"",SUMIFS(Data!$L:$L,Data!$A:$A,$B4,Data!$C:$C,H$1))</f>
        <v>5</v>
      </c>
      <c r="I4" s="28">
        <f>IF(SUMIFS(Data!$L:$L,Data!$A:$A,$B4,Data!$C:$C,I$1)=0,"",SUMIFS(Data!$L:$L,Data!$A:$A,$B4,Data!$C:$C,I$1))</f>
        <v>4.75</v>
      </c>
      <c r="J4" s="28">
        <f>IF(SUMIFS(Data!$L:$L,Data!$A:$A,$B4,Data!$C:$C,J$1)=0,"",SUMIFS(Data!$L:$L,Data!$A:$A,$B4,Data!$C:$C,J$1))</f>
        <v>4.75</v>
      </c>
      <c r="K4" s="28">
        <f>IF(SUMIFS(Data!$L:$L,Data!$A:$A,$B4,Data!$C:$C,K$1)=0,"",SUMIFS(Data!$L:$L,Data!$A:$A,$B4,Data!$C:$C,K$1))</f>
        <v>4</v>
      </c>
      <c r="L4" s="28">
        <f>IF(SUMIFS(Data!$L:$L,Data!$A:$A,$B4,Data!$C:$C,L$1)=0,"",SUMIFS(Data!$L:$L,Data!$A:$A,$B4,Data!$C:$C,L$1))</f>
        <v>3.5</v>
      </c>
      <c r="M4" s="28">
        <f>IF(SUMIFS(Data!$L:$L,Data!$A:$A,$B4,Data!$C:$C,M$1)=0,"",SUMIFS(Data!$L:$L,Data!$A:$A,$B4,Data!$C:$C,M$1))</f>
        <v>3.75</v>
      </c>
      <c r="N4" s="28">
        <f>IF(SUMIFS(Data!$L:$L,Data!$A:$A,$B4,Data!$C:$C,N$1)=0,"",SUMIFS(Data!$L:$L,Data!$A:$A,$B4,Data!$C:$C,N$1))</f>
        <v>5</v>
      </c>
      <c r="O4" s="28">
        <f>IF(SUMIFS(Data!$L:$L,Data!$A:$A,$B4,Data!$C:$C,O$1)=0,"",SUMIFS(Data!$L:$L,Data!$A:$A,$B4,Data!$C:$C,O$1))</f>
        <v>3.75</v>
      </c>
      <c r="P4" s="28">
        <f>IF(SUMIFS(Data!$L:$L,Data!$A:$A,$B4,Data!$C:$C,P$1)=0,"",SUMIFS(Data!$L:$L,Data!$A:$A,$B4,Data!$C:$C,P$1))</f>
        <v>3.5</v>
      </c>
      <c r="Q4" s="28">
        <f>IF(SUMIFS(Data!$L:$L,Data!$A:$A,$B4,Data!$C:$C,Q$1)=0,"",SUMIFS(Data!$L:$L,Data!$A:$A,$B4,Data!$C:$C,Q$1))</f>
        <v>3.75</v>
      </c>
      <c r="R4" s="28">
        <f t="shared" si="0"/>
        <v>62.77</v>
      </c>
    </row>
    <row r="5" spans="1:18" x14ac:dyDescent="0.25">
      <c r="A5" s="65">
        <v>4</v>
      </c>
      <c r="B5" s="27" t="s">
        <v>10</v>
      </c>
      <c r="C5" s="28">
        <f>IF(SUMIFS(Data!$L:$L,Data!$A:$A,$B5,Data!$C:$C,C$1)=0,"",SUMIFS(Data!$L:$L,Data!$A:$A,$B5,Data!$C:$C,C$1))</f>
        <v>5</v>
      </c>
      <c r="D5" s="28">
        <f>IF(SUMIFS(Data!$L:$L,Data!$A:$A,$B5,Data!$C:$C,D$1)=0,"",SUMIFS(Data!$L:$L,Data!$A:$A,$B5,Data!$C:$C,D$1))</f>
        <v>5</v>
      </c>
      <c r="E5" s="28">
        <f>IF(SUMIFS(Data!$L:$L,Data!$A:$A,$B5,Data!$C:$C,E$1)=0,"",SUMIFS(Data!$L:$L,Data!$A:$A,$B5,Data!$C:$C,E$1))</f>
        <v>5</v>
      </c>
      <c r="F5" s="28">
        <f>IF(SUMIFS(Data!$L:$L,Data!$A:$A,$B5,Data!$C:$C,F$1)=0,"",SUMIFS(Data!$L:$L,Data!$A:$A,$B5,Data!$C:$C,F$1))</f>
        <v>5</v>
      </c>
      <c r="G5" s="28">
        <f>IF(SUMIFS(Data!$L:$L,Data!$A:$A,$B5,Data!$C:$C,G$1)=0,"",SUMIFS(Data!$L:$L,Data!$A:$A,$B5,Data!$C:$C,G$1))</f>
        <v>5</v>
      </c>
      <c r="H5" s="28">
        <f>IF(SUMIFS(Data!$L:$L,Data!$A:$A,$B5,Data!$C:$C,H$1)=0,"",SUMIFS(Data!$L:$L,Data!$A:$A,$B5,Data!$C:$C,H$1))</f>
        <v>5</v>
      </c>
      <c r="I5" s="28" t="str">
        <f>IF(SUMIFS(Data!$L:$L,Data!$A:$A,$B5,Data!$C:$C,I$1)=0,"",SUMIFS(Data!$L:$L,Data!$A:$A,$B5,Data!$C:$C,I$1))</f>
        <v/>
      </c>
      <c r="J5" s="28">
        <f>IF(SUMIFS(Data!$L:$L,Data!$A:$A,$B5,Data!$C:$C,J$1)=0,"",SUMIFS(Data!$L:$L,Data!$A:$A,$B5,Data!$C:$C,J$1))</f>
        <v>5</v>
      </c>
      <c r="K5" s="28">
        <f>IF(SUMIFS(Data!$L:$L,Data!$A:$A,$B5,Data!$C:$C,K$1)=0,"",SUMIFS(Data!$L:$L,Data!$A:$A,$B5,Data!$C:$C,K$1))</f>
        <v>5</v>
      </c>
      <c r="L5" s="28">
        <f>IF(SUMIFS(Data!$L:$L,Data!$A:$A,$B5,Data!$C:$C,L$1)=0,"",SUMIFS(Data!$L:$L,Data!$A:$A,$B5,Data!$C:$C,L$1))</f>
        <v>4</v>
      </c>
      <c r="M5" s="28" t="str">
        <f>IF(SUMIFS(Data!$L:$L,Data!$A:$A,$B5,Data!$C:$C,M$1)=0,"",SUMIFS(Data!$L:$L,Data!$A:$A,$B5,Data!$C:$C,M$1))</f>
        <v/>
      </c>
      <c r="N5" s="28">
        <f>IF(SUMIFS(Data!$L:$L,Data!$A:$A,$B5,Data!$C:$C,N$1)=0,"",SUMIFS(Data!$L:$L,Data!$A:$A,$B5,Data!$C:$C,N$1))</f>
        <v>4.75</v>
      </c>
      <c r="O5" s="28">
        <f>IF(SUMIFS(Data!$L:$L,Data!$A:$A,$B5,Data!$C:$C,O$1)=0,"",SUMIFS(Data!$L:$L,Data!$A:$A,$B5,Data!$C:$C,O$1))</f>
        <v>4.5</v>
      </c>
      <c r="P5" s="28">
        <f>IF(SUMIFS(Data!$L:$L,Data!$A:$A,$B5,Data!$C:$C,P$1)=0,"",SUMIFS(Data!$L:$L,Data!$A:$A,$B5,Data!$C:$C,P$1))</f>
        <v>4.5</v>
      </c>
      <c r="Q5" s="28">
        <f>IF(SUMIFS(Data!$L:$L,Data!$A:$A,$B5,Data!$C:$C,Q$1)=0,"",SUMIFS(Data!$L:$L,Data!$A:$A,$B5,Data!$C:$C,Q$1))</f>
        <v>4</v>
      </c>
      <c r="R5" s="28">
        <f t="shared" si="0"/>
        <v>61.75</v>
      </c>
    </row>
    <row r="6" spans="1:18" x14ac:dyDescent="0.25">
      <c r="A6" s="65">
        <v>5</v>
      </c>
      <c r="B6" s="27" t="s">
        <v>428</v>
      </c>
      <c r="C6" s="28">
        <f>IF(SUMIFS(Data!$L:$L,Data!$A:$A,$B6,Data!$C:$C,C$1)=0,"",SUMIFS(Data!$L:$L,Data!$A:$A,$B6,Data!$C:$C,C$1))</f>
        <v>2.5</v>
      </c>
      <c r="D6" s="28">
        <f>IF(SUMIFS(Data!$L:$L,Data!$A:$A,$B6,Data!$C:$C,D$1)=0,"",SUMIFS(Data!$L:$L,Data!$A:$A,$B6,Data!$C:$C,D$1))</f>
        <v>3.5</v>
      </c>
      <c r="E6" s="28">
        <f>IF(SUMIFS(Data!$L:$L,Data!$A:$A,$B6,Data!$C:$C,E$1)=0,"",SUMIFS(Data!$L:$L,Data!$A:$A,$B6,Data!$C:$C,E$1))</f>
        <v>3</v>
      </c>
      <c r="F6" s="28">
        <f>IF(SUMIFS(Data!$L:$L,Data!$A:$A,$B6,Data!$C:$C,F$1)=0,"",SUMIFS(Data!$L:$L,Data!$A:$A,$B6,Data!$C:$C,F$1))</f>
        <v>3.75</v>
      </c>
      <c r="G6" s="28">
        <f>IF(SUMIFS(Data!$L:$L,Data!$A:$A,$B6,Data!$C:$C,G$1)=0,"",SUMIFS(Data!$L:$L,Data!$A:$A,$B6,Data!$C:$C,G$1))</f>
        <v>4.25</v>
      </c>
      <c r="H6" s="28">
        <f>IF(SUMIFS(Data!$L:$L,Data!$A:$A,$B6,Data!$C:$C,H$1)=0,"",SUMIFS(Data!$L:$L,Data!$A:$A,$B6,Data!$C:$C,H$1))</f>
        <v>3.25</v>
      </c>
      <c r="I6" s="28">
        <f>IF(SUMIFS(Data!$L:$L,Data!$A:$A,$B6,Data!$C:$C,I$1)=0,"",SUMIFS(Data!$L:$L,Data!$A:$A,$B6,Data!$C:$C,I$1))</f>
        <v>4</v>
      </c>
      <c r="J6" s="28">
        <f>IF(SUMIFS(Data!$L:$L,Data!$A:$A,$B6,Data!$C:$C,J$1)=0,"",SUMIFS(Data!$L:$L,Data!$A:$A,$B6,Data!$C:$C,J$1))</f>
        <v>4.75</v>
      </c>
      <c r="K6" s="28">
        <f>IF(SUMIFS(Data!$L:$L,Data!$A:$A,$B6,Data!$C:$C,K$1)=0,"",SUMIFS(Data!$L:$L,Data!$A:$A,$B6,Data!$C:$C,K$1))</f>
        <v>4.75</v>
      </c>
      <c r="L6" s="28">
        <f>IF(SUMIFS(Data!$L:$L,Data!$A:$A,$B6,Data!$C:$C,L$1)=0,"",SUMIFS(Data!$L:$L,Data!$A:$A,$B6,Data!$C:$C,L$1))</f>
        <v>4.25</v>
      </c>
      <c r="M6" s="28">
        <f>IF(SUMIFS(Data!$L:$L,Data!$A:$A,$B6,Data!$C:$C,M$1)=0,"",SUMIFS(Data!$L:$L,Data!$A:$A,$B6,Data!$C:$C,M$1))</f>
        <v>4.5</v>
      </c>
      <c r="N6" s="28">
        <f>IF(SUMIFS(Data!$L:$L,Data!$A:$A,$B6,Data!$C:$C,N$1)=0,"",SUMIFS(Data!$L:$L,Data!$A:$A,$B6,Data!$C:$C,N$1))</f>
        <v>5</v>
      </c>
      <c r="O6" s="28">
        <f>IF(SUMIFS(Data!$L:$L,Data!$A:$A,$B6,Data!$C:$C,O$1)=0,"",SUMIFS(Data!$L:$L,Data!$A:$A,$B6,Data!$C:$C,O$1))</f>
        <v>4.75</v>
      </c>
      <c r="P6" s="28">
        <f>IF(SUMIFS(Data!$L:$L,Data!$A:$A,$B6,Data!$C:$C,P$1)=0,"",SUMIFS(Data!$L:$L,Data!$A:$A,$B6,Data!$C:$C,P$1))</f>
        <v>4.75</v>
      </c>
      <c r="Q6" s="28">
        <f>IF(SUMIFS(Data!$L:$L,Data!$A:$A,$B6,Data!$C:$C,Q$1)=0,"",SUMIFS(Data!$L:$L,Data!$A:$A,$B6,Data!$C:$C,Q$1))</f>
        <v>4.75</v>
      </c>
      <c r="R6" s="28">
        <f t="shared" si="0"/>
        <v>61.75</v>
      </c>
    </row>
    <row r="7" spans="1:18" x14ac:dyDescent="0.25">
      <c r="A7" s="65">
        <v>6</v>
      </c>
      <c r="B7" s="27" t="s">
        <v>417</v>
      </c>
      <c r="C7" s="28">
        <f>IF(SUMIFS(Data!$L:$L,Data!$A:$A,$B7,Data!$C:$C,C$1)=0,"",SUMIFS(Data!$L:$L,Data!$A:$A,$B7,Data!$C:$C,C$1))</f>
        <v>4.5</v>
      </c>
      <c r="D7" s="28">
        <f>IF(SUMIFS(Data!$L:$L,Data!$A:$A,$B7,Data!$C:$C,D$1)=0,"",SUMIFS(Data!$L:$L,Data!$A:$A,$B7,Data!$C:$C,D$1))</f>
        <v>4.25</v>
      </c>
      <c r="E7" s="28">
        <f>IF(SUMIFS(Data!$L:$L,Data!$A:$A,$B7,Data!$C:$C,E$1)=0,"",SUMIFS(Data!$L:$L,Data!$A:$A,$B7,Data!$C:$C,E$1))</f>
        <v>4</v>
      </c>
      <c r="F7" s="28">
        <f>IF(SUMIFS(Data!$L:$L,Data!$A:$A,$B7,Data!$C:$C,F$1)=0,"",SUMIFS(Data!$L:$L,Data!$A:$A,$B7,Data!$C:$C,F$1))</f>
        <v>4.25</v>
      </c>
      <c r="G7" s="28">
        <f>IF(SUMIFS(Data!$L:$L,Data!$A:$A,$B7,Data!$C:$C,G$1)=0,"",SUMIFS(Data!$L:$L,Data!$A:$A,$B7,Data!$C:$C,G$1))</f>
        <v>4.25</v>
      </c>
      <c r="H7" s="28">
        <f>IF(SUMIFS(Data!$L:$L,Data!$A:$A,$B7,Data!$C:$C,H$1)=0,"",SUMIFS(Data!$L:$L,Data!$A:$A,$B7,Data!$C:$C,H$1))</f>
        <v>5</v>
      </c>
      <c r="I7" s="28">
        <f>IF(SUMIFS(Data!$L:$L,Data!$A:$A,$B7,Data!$C:$C,I$1)=0,"",SUMIFS(Data!$L:$L,Data!$A:$A,$B7,Data!$C:$C,I$1))</f>
        <v>4.5</v>
      </c>
      <c r="J7" s="28">
        <f>IF(SUMIFS(Data!$L:$L,Data!$A:$A,$B7,Data!$C:$C,J$1)=0,"",SUMIFS(Data!$L:$L,Data!$A:$A,$B7,Data!$C:$C,J$1))</f>
        <v>4.25</v>
      </c>
      <c r="K7" s="28">
        <f>IF(SUMIFS(Data!$L:$L,Data!$A:$A,$B7,Data!$C:$C,K$1)=0,"",SUMIFS(Data!$L:$L,Data!$A:$A,$B7,Data!$C:$C,K$1))</f>
        <v>4.5</v>
      </c>
      <c r="L7" s="28">
        <f>IF(SUMIFS(Data!$L:$L,Data!$A:$A,$B7,Data!$C:$C,L$1)=0,"",SUMIFS(Data!$L:$L,Data!$A:$A,$B7,Data!$C:$C,L$1))</f>
        <v>4.25</v>
      </c>
      <c r="M7" s="28">
        <f>IF(SUMIFS(Data!$L:$L,Data!$A:$A,$B7,Data!$C:$C,M$1)=0,"",SUMIFS(Data!$L:$L,Data!$A:$A,$B7,Data!$C:$C,M$1))</f>
        <v>3.75</v>
      </c>
      <c r="N7" s="28">
        <f>IF(SUMIFS(Data!$L:$L,Data!$A:$A,$B7,Data!$C:$C,N$1)=0,"",SUMIFS(Data!$L:$L,Data!$A:$A,$B7,Data!$C:$C,N$1))</f>
        <v>3</v>
      </c>
      <c r="O7" s="28">
        <f>IF(SUMIFS(Data!$L:$L,Data!$A:$A,$B7,Data!$C:$C,O$1)=0,"",SUMIFS(Data!$L:$L,Data!$A:$A,$B7,Data!$C:$C,O$1))</f>
        <v>4.25</v>
      </c>
      <c r="P7" s="28">
        <f>IF(SUMIFS(Data!$L:$L,Data!$A:$A,$B7,Data!$C:$C,P$1)=0,"",SUMIFS(Data!$L:$L,Data!$A:$A,$B7,Data!$C:$C,P$1))</f>
        <v>3.5</v>
      </c>
      <c r="Q7" s="28" t="str">
        <f>IF(SUMIFS(Data!$L:$L,Data!$A:$A,$B7,Data!$C:$C,Q$1)=0,"",SUMIFS(Data!$L:$L,Data!$A:$A,$B7,Data!$C:$C,Q$1))</f>
        <v/>
      </c>
      <c r="R7" s="28">
        <f t="shared" si="0"/>
        <v>58.25</v>
      </c>
    </row>
    <row r="8" spans="1:18" x14ac:dyDescent="0.25">
      <c r="A8" s="65">
        <v>7</v>
      </c>
      <c r="B8" s="27" t="s">
        <v>293</v>
      </c>
      <c r="C8" s="28">
        <f>IF(SUMIFS(Data!$L:$L,Data!$A:$A,$B8,Data!$C:$C,C$1)=0,"",SUMIFS(Data!$L:$L,Data!$A:$A,$B8,Data!$C:$C,C$1))</f>
        <v>2.75</v>
      </c>
      <c r="D8" s="28">
        <f>IF(SUMIFS(Data!$L:$L,Data!$A:$A,$B8,Data!$C:$C,D$1)=0,"",SUMIFS(Data!$L:$L,Data!$A:$A,$B8,Data!$C:$C,D$1))</f>
        <v>4.25</v>
      </c>
      <c r="E8" s="28">
        <f>IF(SUMIFS(Data!$L:$L,Data!$A:$A,$B8,Data!$C:$C,E$1)=0,"",SUMIFS(Data!$L:$L,Data!$A:$A,$B8,Data!$C:$C,E$1))</f>
        <v>1.25</v>
      </c>
      <c r="F8" s="28">
        <f>IF(SUMIFS(Data!$L:$L,Data!$A:$A,$B8,Data!$C:$C,F$1)=0,"",SUMIFS(Data!$L:$L,Data!$A:$A,$B8,Data!$C:$C,F$1))</f>
        <v>4.25</v>
      </c>
      <c r="G8" s="28">
        <f>IF(SUMIFS(Data!$L:$L,Data!$A:$A,$B8,Data!$C:$C,G$1)=0,"",SUMIFS(Data!$L:$L,Data!$A:$A,$B8,Data!$C:$C,G$1))</f>
        <v>4.5</v>
      </c>
      <c r="H8" s="28">
        <f>IF(SUMIFS(Data!$L:$L,Data!$A:$A,$B8,Data!$C:$C,H$1)=0,"",SUMIFS(Data!$L:$L,Data!$A:$A,$B8,Data!$C:$C,H$1))</f>
        <v>4.5</v>
      </c>
      <c r="I8" s="28">
        <f>IF(SUMIFS(Data!$L:$L,Data!$A:$A,$B8,Data!$C:$C,I$1)=0,"",SUMIFS(Data!$L:$L,Data!$A:$A,$B8,Data!$C:$C,I$1))</f>
        <v>5</v>
      </c>
      <c r="J8" s="28">
        <f>IF(SUMIFS(Data!$L:$L,Data!$A:$A,$B8,Data!$C:$C,J$1)=0,"",SUMIFS(Data!$L:$L,Data!$A:$A,$B8,Data!$C:$C,J$1))</f>
        <v>3</v>
      </c>
      <c r="K8" s="28">
        <f>IF(SUMIFS(Data!$L:$L,Data!$A:$A,$B8,Data!$C:$C,K$1)=0,"",SUMIFS(Data!$L:$L,Data!$A:$A,$B8,Data!$C:$C,K$1))</f>
        <v>4.5</v>
      </c>
      <c r="L8" s="28">
        <f>IF(SUMIFS(Data!$L:$L,Data!$A:$A,$B8,Data!$C:$C,L$1)=0,"",SUMIFS(Data!$L:$L,Data!$A:$A,$B8,Data!$C:$C,L$1))</f>
        <v>5</v>
      </c>
      <c r="M8" s="28">
        <f>IF(SUMIFS(Data!$L:$L,Data!$A:$A,$B8,Data!$C:$C,M$1)=0,"",SUMIFS(Data!$L:$L,Data!$A:$A,$B8,Data!$C:$C,M$1))</f>
        <v>4</v>
      </c>
      <c r="N8" s="28">
        <f>IF(SUMIFS(Data!$L:$L,Data!$A:$A,$B8,Data!$C:$C,N$1)=0,"",SUMIFS(Data!$L:$L,Data!$A:$A,$B8,Data!$C:$C,N$1))</f>
        <v>3</v>
      </c>
      <c r="O8" s="28">
        <f>IF(SUMIFS(Data!$L:$L,Data!$A:$A,$B8,Data!$C:$C,O$1)=0,"",SUMIFS(Data!$L:$L,Data!$A:$A,$B8,Data!$C:$C,O$1))</f>
        <v>4.25</v>
      </c>
      <c r="P8" s="28">
        <f>IF(SUMIFS(Data!$L:$L,Data!$A:$A,$B8,Data!$C:$C,P$1)=0,"",SUMIFS(Data!$L:$L,Data!$A:$A,$B8,Data!$C:$C,P$1))</f>
        <v>2.75</v>
      </c>
      <c r="Q8" s="28">
        <f>IF(SUMIFS(Data!$L:$L,Data!$A:$A,$B8,Data!$C:$C,Q$1)=0,"",SUMIFS(Data!$L:$L,Data!$A:$A,$B8,Data!$C:$C,Q$1))</f>
        <v>4.5</v>
      </c>
      <c r="R8" s="28">
        <f t="shared" si="0"/>
        <v>57.5</v>
      </c>
    </row>
    <row r="9" spans="1:18" x14ac:dyDescent="0.25">
      <c r="A9" s="65">
        <v>8</v>
      </c>
      <c r="B9" s="27" t="s">
        <v>519</v>
      </c>
      <c r="C9" s="28">
        <f>IF(SUMIFS(Data!$L:$L,Data!$A:$A,$B9,Data!$C:$C,C$1)=0,"",SUMIFS(Data!$L:$L,Data!$A:$A,$B9,Data!$C:$C,C$1))</f>
        <v>3</v>
      </c>
      <c r="D9" s="28">
        <f>IF(SUMIFS(Data!$L:$L,Data!$A:$A,$B9,Data!$C:$C,D$1)=0,"",SUMIFS(Data!$L:$L,Data!$A:$A,$B9,Data!$C:$C,D$1))</f>
        <v>2.5</v>
      </c>
      <c r="E9" s="28">
        <f>IF(SUMIFS(Data!$L:$L,Data!$A:$A,$B9,Data!$C:$C,E$1)=0,"",SUMIFS(Data!$L:$L,Data!$A:$A,$B9,Data!$C:$C,E$1))</f>
        <v>3.5</v>
      </c>
      <c r="F9" s="28">
        <f>IF(SUMIFS(Data!$L:$L,Data!$A:$A,$B9,Data!$C:$C,F$1)=0,"",SUMIFS(Data!$L:$L,Data!$A:$A,$B9,Data!$C:$C,F$1))</f>
        <v>3.5</v>
      </c>
      <c r="G9" s="28">
        <f>IF(SUMIFS(Data!$L:$L,Data!$A:$A,$B9,Data!$C:$C,G$1)=0,"",SUMIFS(Data!$L:$L,Data!$A:$A,$B9,Data!$C:$C,G$1))</f>
        <v>3.5</v>
      </c>
      <c r="H9" s="28">
        <f>IF(SUMIFS(Data!$L:$L,Data!$A:$A,$B9,Data!$C:$C,H$1)=0,"",SUMIFS(Data!$L:$L,Data!$A:$A,$B9,Data!$C:$C,H$1))</f>
        <v>3.75</v>
      </c>
      <c r="I9" s="28">
        <f>IF(SUMIFS(Data!$L:$L,Data!$A:$A,$B9,Data!$C:$C,I$1)=0,"",SUMIFS(Data!$L:$L,Data!$A:$A,$B9,Data!$C:$C,I$1))</f>
        <v>3.75</v>
      </c>
      <c r="J9" s="28">
        <f>IF(SUMIFS(Data!$L:$L,Data!$A:$A,$B9,Data!$C:$C,J$1)=0,"",SUMIFS(Data!$L:$L,Data!$A:$A,$B9,Data!$C:$C,J$1))</f>
        <v>3.75</v>
      </c>
      <c r="K9" s="28">
        <f>IF(SUMIFS(Data!$L:$L,Data!$A:$A,$B9,Data!$C:$C,K$1)=0,"",SUMIFS(Data!$L:$L,Data!$A:$A,$B9,Data!$C:$C,K$1))</f>
        <v>4</v>
      </c>
      <c r="L9" s="28">
        <f>IF(SUMIFS(Data!$L:$L,Data!$A:$A,$B9,Data!$C:$C,L$1)=0,"",SUMIFS(Data!$L:$L,Data!$A:$A,$B9,Data!$C:$C,L$1))</f>
        <v>4</v>
      </c>
      <c r="M9" s="28">
        <f>IF(SUMIFS(Data!$L:$L,Data!$A:$A,$B9,Data!$C:$C,M$1)=0,"",SUMIFS(Data!$L:$L,Data!$A:$A,$B9,Data!$C:$C,M$1))</f>
        <v>3.5</v>
      </c>
      <c r="N9" s="28">
        <f>IF(SUMIFS(Data!$L:$L,Data!$A:$A,$B9,Data!$C:$C,N$1)=0,"",SUMIFS(Data!$L:$L,Data!$A:$A,$B9,Data!$C:$C,N$1))</f>
        <v>4</v>
      </c>
      <c r="O9" s="28">
        <f>IF(SUMIFS(Data!$L:$L,Data!$A:$A,$B9,Data!$C:$C,O$1)=0,"",SUMIFS(Data!$L:$L,Data!$A:$A,$B9,Data!$C:$C,O$1))</f>
        <v>4</v>
      </c>
      <c r="P9" s="28">
        <f>IF(SUMIFS(Data!$L:$L,Data!$A:$A,$B9,Data!$C:$C,P$1)=0,"",SUMIFS(Data!$L:$L,Data!$A:$A,$B9,Data!$C:$C,P$1))</f>
        <v>4.25</v>
      </c>
      <c r="Q9" s="28">
        <f>IF(SUMIFS(Data!$L:$L,Data!$A:$A,$B9,Data!$C:$C,Q$1)=0,"",SUMIFS(Data!$L:$L,Data!$A:$A,$B9,Data!$C:$C,Q$1))</f>
        <v>4.5</v>
      </c>
      <c r="R9" s="28">
        <f t="shared" si="0"/>
        <v>55.5</v>
      </c>
    </row>
    <row r="10" spans="1:18" x14ac:dyDescent="0.25">
      <c r="A10" s="65">
        <v>9</v>
      </c>
      <c r="B10" s="27" t="s">
        <v>342</v>
      </c>
      <c r="C10" s="28">
        <f>IF(SUMIFS(Data!$L:$L,Data!$A:$A,$B10,Data!$C:$C,C$1)=0,"",SUMIFS(Data!$L:$L,Data!$A:$A,$B10,Data!$C:$C,C$1))</f>
        <v>3.25</v>
      </c>
      <c r="D10" s="28">
        <f>IF(SUMIFS(Data!$L:$L,Data!$A:$A,$B10,Data!$C:$C,D$1)=0,"",SUMIFS(Data!$L:$L,Data!$A:$A,$B10,Data!$C:$C,D$1))</f>
        <v>2.75</v>
      </c>
      <c r="E10" s="28">
        <f>IF(SUMIFS(Data!$L:$L,Data!$A:$A,$B10,Data!$C:$C,E$1)=0,"",SUMIFS(Data!$L:$L,Data!$A:$A,$B10,Data!$C:$C,E$1))</f>
        <v>2.75</v>
      </c>
      <c r="F10" s="28">
        <f>IF(SUMIFS(Data!$L:$L,Data!$A:$A,$B10,Data!$C:$C,F$1)=0,"",SUMIFS(Data!$L:$L,Data!$A:$A,$B10,Data!$C:$C,F$1))</f>
        <v>3.25</v>
      </c>
      <c r="G10" s="28">
        <f>IF(SUMIFS(Data!$L:$L,Data!$A:$A,$B10,Data!$C:$C,G$1)=0,"",SUMIFS(Data!$L:$L,Data!$A:$A,$B10,Data!$C:$C,G$1))</f>
        <v>3</v>
      </c>
      <c r="H10" s="28">
        <f>IF(SUMIFS(Data!$L:$L,Data!$A:$A,$B10,Data!$C:$C,H$1)=0,"",SUMIFS(Data!$L:$L,Data!$A:$A,$B10,Data!$C:$C,H$1))</f>
        <v>3.5</v>
      </c>
      <c r="I10" s="28">
        <f>IF(SUMIFS(Data!$L:$L,Data!$A:$A,$B10,Data!$C:$C,I$1)=0,"",SUMIFS(Data!$L:$L,Data!$A:$A,$B10,Data!$C:$C,I$1))</f>
        <v>5</v>
      </c>
      <c r="J10" s="28">
        <f>IF(SUMIFS(Data!$L:$L,Data!$A:$A,$B10,Data!$C:$C,J$1)=0,"",SUMIFS(Data!$L:$L,Data!$A:$A,$B10,Data!$C:$C,J$1))</f>
        <v>4.25</v>
      </c>
      <c r="K10" s="28">
        <f>IF(SUMIFS(Data!$L:$L,Data!$A:$A,$B10,Data!$C:$C,K$1)=0,"",SUMIFS(Data!$L:$L,Data!$A:$A,$B10,Data!$C:$C,K$1))</f>
        <v>3.75</v>
      </c>
      <c r="L10" s="28">
        <f>IF(SUMIFS(Data!$L:$L,Data!$A:$A,$B10,Data!$C:$C,L$1)=0,"",SUMIFS(Data!$L:$L,Data!$A:$A,$B10,Data!$C:$C,L$1))</f>
        <v>4.25</v>
      </c>
      <c r="M10" s="28">
        <f>IF(SUMIFS(Data!$L:$L,Data!$A:$A,$B10,Data!$C:$C,M$1)=0,"",SUMIFS(Data!$L:$L,Data!$A:$A,$B10,Data!$C:$C,M$1))</f>
        <v>3</v>
      </c>
      <c r="N10" s="28">
        <f>IF(SUMIFS(Data!$L:$L,Data!$A:$A,$B10,Data!$C:$C,N$1)=0,"",SUMIFS(Data!$L:$L,Data!$A:$A,$B10,Data!$C:$C,N$1))</f>
        <v>4.25</v>
      </c>
      <c r="O10" s="28">
        <f>IF(SUMIFS(Data!$L:$L,Data!$A:$A,$B10,Data!$C:$C,O$1)=0,"",SUMIFS(Data!$L:$L,Data!$A:$A,$B10,Data!$C:$C,O$1))</f>
        <v>3.75</v>
      </c>
      <c r="P10" s="28">
        <f>IF(SUMIFS(Data!$L:$L,Data!$A:$A,$B10,Data!$C:$C,P$1)=0,"",SUMIFS(Data!$L:$L,Data!$A:$A,$B10,Data!$C:$C,P$1))</f>
        <v>4</v>
      </c>
      <c r="Q10" s="28">
        <f>IF(SUMIFS(Data!$L:$L,Data!$A:$A,$B10,Data!$C:$C,Q$1)=0,"",SUMIFS(Data!$L:$L,Data!$A:$A,$B10,Data!$C:$C,Q$1))</f>
        <v>4</v>
      </c>
      <c r="R10" s="28">
        <f t="shared" si="0"/>
        <v>54.75</v>
      </c>
    </row>
    <row r="11" spans="1:18" x14ac:dyDescent="0.25">
      <c r="A11" s="65">
        <v>10</v>
      </c>
      <c r="B11" s="27" t="s">
        <v>227</v>
      </c>
      <c r="C11" s="28">
        <f>IF(SUMIFS(Data!$L:$L,Data!$A:$A,$B11,Data!$C:$C,C$1)=0,"",SUMIFS(Data!$L:$L,Data!$A:$A,$B11,Data!$C:$C,C$1))</f>
        <v>3.5</v>
      </c>
      <c r="D11" s="28">
        <f>IF(SUMIFS(Data!$L:$L,Data!$A:$A,$B11,Data!$C:$C,D$1)=0,"",SUMIFS(Data!$L:$L,Data!$A:$A,$B11,Data!$C:$C,D$1))</f>
        <v>3.75</v>
      </c>
      <c r="E11" s="28">
        <f>IF(SUMIFS(Data!$L:$L,Data!$A:$A,$B11,Data!$C:$C,E$1)=0,"",SUMIFS(Data!$L:$L,Data!$A:$A,$B11,Data!$C:$C,E$1))</f>
        <v>4</v>
      </c>
      <c r="F11" s="28">
        <f>IF(SUMIFS(Data!$L:$L,Data!$A:$A,$B11,Data!$C:$C,F$1)=0,"",SUMIFS(Data!$L:$L,Data!$A:$A,$B11,Data!$C:$C,F$1))</f>
        <v>5</v>
      </c>
      <c r="G11" s="28">
        <f>IF(SUMIFS(Data!$L:$L,Data!$A:$A,$B11,Data!$C:$C,G$1)=0,"",SUMIFS(Data!$L:$L,Data!$A:$A,$B11,Data!$C:$C,G$1))</f>
        <v>4</v>
      </c>
      <c r="H11" s="28">
        <f>IF(SUMIFS(Data!$L:$L,Data!$A:$A,$B11,Data!$C:$C,H$1)=0,"",SUMIFS(Data!$L:$L,Data!$A:$A,$B11,Data!$C:$C,H$1))</f>
        <v>4.5</v>
      </c>
      <c r="I11" s="28">
        <f>IF(SUMIFS(Data!$L:$L,Data!$A:$A,$B11,Data!$C:$C,I$1)=0,"",SUMIFS(Data!$L:$L,Data!$A:$A,$B11,Data!$C:$C,I$1))</f>
        <v>3.5</v>
      </c>
      <c r="J11" s="28">
        <f>IF(SUMIFS(Data!$L:$L,Data!$A:$A,$B11,Data!$C:$C,J$1)=0,"",SUMIFS(Data!$L:$L,Data!$A:$A,$B11,Data!$C:$C,J$1))</f>
        <v>4.5</v>
      </c>
      <c r="K11" s="28">
        <f>IF(SUMIFS(Data!$L:$L,Data!$A:$A,$B11,Data!$C:$C,K$1)=0,"",SUMIFS(Data!$L:$L,Data!$A:$A,$B11,Data!$C:$C,K$1))</f>
        <v>4</v>
      </c>
      <c r="L11" s="28">
        <f>IF(SUMIFS(Data!$L:$L,Data!$A:$A,$B11,Data!$C:$C,L$1)=0,"",SUMIFS(Data!$L:$L,Data!$A:$A,$B11,Data!$C:$C,L$1))</f>
        <v>2</v>
      </c>
      <c r="M11" s="28">
        <f>IF(SUMIFS(Data!$L:$L,Data!$A:$A,$B11,Data!$C:$C,M$1)=0,"",SUMIFS(Data!$L:$L,Data!$A:$A,$B11,Data!$C:$C,M$1))</f>
        <v>0.5</v>
      </c>
      <c r="N11" s="28">
        <f>IF(SUMIFS(Data!$L:$L,Data!$A:$A,$B11,Data!$C:$C,N$1)=0,"",SUMIFS(Data!$L:$L,Data!$A:$A,$B11,Data!$C:$C,N$1))</f>
        <v>3</v>
      </c>
      <c r="O11" s="28">
        <f>IF(SUMIFS(Data!$L:$L,Data!$A:$A,$B11,Data!$C:$C,O$1)=0,"",SUMIFS(Data!$L:$L,Data!$A:$A,$B11,Data!$C:$C,O$1))</f>
        <v>3.25</v>
      </c>
      <c r="P11" s="28">
        <f>IF(SUMIFS(Data!$L:$L,Data!$A:$A,$B11,Data!$C:$C,P$1)=0,"",SUMIFS(Data!$L:$L,Data!$A:$A,$B11,Data!$C:$C,P$1))</f>
        <v>3.25</v>
      </c>
      <c r="Q11" s="28">
        <f>IF(SUMIFS(Data!$L:$L,Data!$A:$A,$B11,Data!$C:$C,Q$1)=0,"",SUMIFS(Data!$L:$L,Data!$A:$A,$B11,Data!$C:$C,Q$1))</f>
        <v>4.5</v>
      </c>
      <c r="R11" s="28">
        <f t="shared" si="0"/>
        <v>53.25</v>
      </c>
    </row>
    <row r="12" spans="1:18" x14ac:dyDescent="0.25">
      <c r="A12" s="65">
        <v>11</v>
      </c>
      <c r="B12" s="27" t="s">
        <v>366</v>
      </c>
      <c r="C12" s="28">
        <f>IF(SUMIFS(Data!$L:$L,Data!$A:$A,$B12,Data!$C:$C,C$1)=0,"",SUMIFS(Data!$L:$L,Data!$A:$A,$B12,Data!$C:$C,C$1))</f>
        <v>3.25</v>
      </c>
      <c r="D12" s="28">
        <f>IF(SUMIFS(Data!$L:$L,Data!$A:$A,$B12,Data!$C:$C,D$1)=0,"",SUMIFS(Data!$L:$L,Data!$A:$A,$B12,Data!$C:$C,D$1))</f>
        <v>2.5</v>
      </c>
      <c r="E12" s="28">
        <f>IF(SUMIFS(Data!$L:$L,Data!$A:$A,$B12,Data!$C:$C,E$1)=0,"",SUMIFS(Data!$L:$L,Data!$A:$A,$B12,Data!$C:$C,E$1))</f>
        <v>3</v>
      </c>
      <c r="F12" s="28">
        <f>IF(SUMIFS(Data!$L:$L,Data!$A:$A,$B12,Data!$C:$C,F$1)=0,"",SUMIFS(Data!$L:$L,Data!$A:$A,$B12,Data!$C:$C,F$1))</f>
        <v>2</v>
      </c>
      <c r="G12" s="28">
        <f>IF(SUMIFS(Data!$L:$L,Data!$A:$A,$B12,Data!$C:$C,G$1)=0,"",SUMIFS(Data!$L:$L,Data!$A:$A,$B12,Data!$C:$C,G$1))</f>
        <v>5</v>
      </c>
      <c r="H12" s="28">
        <f>IF(SUMIFS(Data!$L:$L,Data!$A:$A,$B12,Data!$C:$C,H$1)=0,"",SUMIFS(Data!$L:$L,Data!$A:$A,$B12,Data!$C:$C,H$1))</f>
        <v>3</v>
      </c>
      <c r="I12" s="28">
        <f>IF(SUMIFS(Data!$L:$L,Data!$A:$A,$B12,Data!$C:$C,I$1)=0,"",SUMIFS(Data!$L:$L,Data!$A:$A,$B12,Data!$C:$C,I$1))</f>
        <v>3</v>
      </c>
      <c r="J12" s="28">
        <f>IF(SUMIFS(Data!$L:$L,Data!$A:$A,$B12,Data!$C:$C,J$1)=0,"",SUMIFS(Data!$L:$L,Data!$A:$A,$B12,Data!$C:$C,J$1))</f>
        <v>2.75</v>
      </c>
      <c r="K12" s="28">
        <f>IF(SUMIFS(Data!$L:$L,Data!$A:$A,$B12,Data!$C:$C,K$1)=0,"",SUMIFS(Data!$L:$L,Data!$A:$A,$B12,Data!$C:$C,K$1))</f>
        <v>3.25</v>
      </c>
      <c r="L12" s="28">
        <f>IF(SUMIFS(Data!$L:$L,Data!$A:$A,$B12,Data!$C:$C,L$1)=0,"",SUMIFS(Data!$L:$L,Data!$A:$A,$B12,Data!$C:$C,L$1))</f>
        <v>4.5</v>
      </c>
      <c r="M12" s="28">
        <f>IF(SUMIFS(Data!$L:$L,Data!$A:$A,$B12,Data!$C:$C,M$1)=0,"",SUMIFS(Data!$L:$L,Data!$A:$A,$B12,Data!$C:$C,M$1))</f>
        <v>3.5</v>
      </c>
      <c r="N12" s="28">
        <f>IF(SUMIFS(Data!$L:$L,Data!$A:$A,$B12,Data!$C:$C,N$1)=0,"",SUMIFS(Data!$L:$L,Data!$A:$A,$B12,Data!$C:$C,N$1))</f>
        <v>4.75</v>
      </c>
      <c r="O12" s="28">
        <f>IF(SUMIFS(Data!$L:$L,Data!$A:$A,$B12,Data!$C:$C,O$1)=0,"",SUMIFS(Data!$L:$L,Data!$A:$A,$B12,Data!$C:$C,O$1))</f>
        <v>4</v>
      </c>
      <c r="P12" s="28">
        <f>IF(SUMIFS(Data!$L:$L,Data!$A:$A,$B12,Data!$C:$C,P$1)=0,"",SUMIFS(Data!$L:$L,Data!$A:$A,$B12,Data!$C:$C,P$1))</f>
        <v>3.25</v>
      </c>
      <c r="Q12" s="28">
        <f>IF(SUMIFS(Data!$L:$L,Data!$A:$A,$B12,Data!$C:$C,Q$1)=0,"",SUMIFS(Data!$L:$L,Data!$A:$A,$B12,Data!$C:$C,Q$1))</f>
        <v>3.5</v>
      </c>
      <c r="R12" s="28">
        <f t="shared" si="0"/>
        <v>51.25</v>
      </c>
    </row>
    <row r="13" spans="1:18" x14ac:dyDescent="0.25">
      <c r="A13" s="65">
        <v>12</v>
      </c>
      <c r="B13" s="27" t="s">
        <v>235</v>
      </c>
      <c r="C13" s="28">
        <f>IF(SUMIFS(Data!$L:$L,Data!$A:$A,$B13,Data!$C:$C,C$1)=0,"",SUMIFS(Data!$L:$L,Data!$A:$A,$B13,Data!$C:$C,C$1))</f>
        <v>3.75</v>
      </c>
      <c r="D13" s="28">
        <f>IF(SUMIFS(Data!$L:$L,Data!$A:$A,$B13,Data!$C:$C,D$1)=0,"",SUMIFS(Data!$L:$L,Data!$A:$A,$B13,Data!$C:$C,D$1))</f>
        <v>4.25</v>
      </c>
      <c r="E13" s="28">
        <f>IF(SUMIFS(Data!$L:$L,Data!$A:$A,$B13,Data!$C:$C,E$1)=0,"",SUMIFS(Data!$L:$L,Data!$A:$A,$B13,Data!$C:$C,E$1))</f>
        <v>4</v>
      </c>
      <c r="F13" s="28">
        <f>IF(SUMIFS(Data!$L:$L,Data!$A:$A,$B13,Data!$C:$C,F$1)=0,"",SUMIFS(Data!$L:$L,Data!$A:$A,$B13,Data!$C:$C,F$1))</f>
        <v>4</v>
      </c>
      <c r="G13" s="28">
        <f>IF(SUMIFS(Data!$L:$L,Data!$A:$A,$B13,Data!$C:$C,G$1)=0,"",SUMIFS(Data!$L:$L,Data!$A:$A,$B13,Data!$C:$C,G$1))</f>
        <v>4.25</v>
      </c>
      <c r="H13" s="28">
        <f>IF(SUMIFS(Data!$L:$L,Data!$A:$A,$B13,Data!$C:$C,H$1)=0,"",SUMIFS(Data!$L:$L,Data!$A:$A,$B13,Data!$C:$C,H$1))</f>
        <v>5</v>
      </c>
      <c r="I13" s="28">
        <f>IF(SUMIFS(Data!$L:$L,Data!$A:$A,$B13,Data!$C:$C,I$1)=0,"",SUMIFS(Data!$L:$L,Data!$A:$A,$B13,Data!$C:$C,I$1))</f>
        <v>3.5</v>
      </c>
      <c r="J13" s="28">
        <f>IF(SUMIFS(Data!$L:$L,Data!$A:$A,$B13,Data!$C:$C,J$1)=0,"",SUMIFS(Data!$L:$L,Data!$A:$A,$B13,Data!$C:$C,J$1))</f>
        <v>2.5</v>
      </c>
      <c r="K13" s="28">
        <f>IF(SUMIFS(Data!$L:$L,Data!$A:$A,$B13,Data!$C:$C,K$1)=0,"",SUMIFS(Data!$L:$L,Data!$A:$A,$B13,Data!$C:$C,K$1))</f>
        <v>3.75</v>
      </c>
      <c r="L13" s="28">
        <f>IF(SUMIFS(Data!$L:$L,Data!$A:$A,$B13,Data!$C:$C,L$1)=0,"",SUMIFS(Data!$L:$L,Data!$A:$A,$B13,Data!$C:$C,L$1))</f>
        <v>2.5</v>
      </c>
      <c r="M13" s="28">
        <f>IF(SUMIFS(Data!$L:$L,Data!$A:$A,$B13,Data!$C:$C,M$1)=0,"",SUMIFS(Data!$L:$L,Data!$A:$A,$B13,Data!$C:$C,M$1))</f>
        <v>2.5</v>
      </c>
      <c r="N13" s="28">
        <f>IF(SUMIFS(Data!$L:$L,Data!$A:$A,$B13,Data!$C:$C,N$1)=0,"",SUMIFS(Data!$L:$L,Data!$A:$A,$B13,Data!$C:$C,N$1))</f>
        <v>2.75</v>
      </c>
      <c r="O13" s="28">
        <f>IF(SUMIFS(Data!$L:$L,Data!$A:$A,$B13,Data!$C:$C,O$1)=0,"",SUMIFS(Data!$L:$L,Data!$A:$A,$B13,Data!$C:$C,O$1))</f>
        <v>3.25</v>
      </c>
      <c r="P13" s="28">
        <f>IF(SUMIFS(Data!$L:$L,Data!$A:$A,$B13,Data!$C:$C,P$1)=0,"",SUMIFS(Data!$L:$L,Data!$A:$A,$B13,Data!$C:$C,P$1))</f>
        <v>2.5</v>
      </c>
      <c r="Q13" s="28">
        <f>IF(SUMIFS(Data!$L:$L,Data!$A:$A,$B13,Data!$C:$C,Q$1)=0,"",SUMIFS(Data!$L:$L,Data!$A:$A,$B13,Data!$C:$C,Q$1))</f>
        <v>2.5</v>
      </c>
      <c r="R13" s="28">
        <f t="shared" si="0"/>
        <v>51</v>
      </c>
    </row>
    <row r="14" spans="1:18" x14ac:dyDescent="0.25">
      <c r="A14" s="65">
        <v>13</v>
      </c>
      <c r="B14" s="27" t="s">
        <v>258</v>
      </c>
      <c r="C14" s="28">
        <f>IF(SUMIFS(Data!$L:$L,Data!$A:$A,$B14,Data!$C:$C,C$1)=0,"",SUMIFS(Data!$L:$L,Data!$A:$A,$B14,Data!$C:$C,C$1))</f>
        <v>2</v>
      </c>
      <c r="D14" s="28">
        <f>IF(SUMIFS(Data!$L:$L,Data!$A:$A,$B14,Data!$C:$C,D$1)=0,"",SUMIFS(Data!$L:$L,Data!$A:$A,$B14,Data!$C:$C,D$1))</f>
        <v>3</v>
      </c>
      <c r="E14" s="28">
        <f>IF(SUMIFS(Data!$L:$L,Data!$A:$A,$B14,Data!$C:$C,E$1)=0,"",SUMIFS(Data!$L:$L,Data!$A:$A,$B14,Data!$C:$C,E$1))</f>
        <v>3.5</v>
      </c>
      <c r="F14" s="28">
        <f>IF(SUMIFS(Data!$L:$L,Data!$A:$A,$B14,Data!$C:$C,F$1)=0,"",SUMIFS(Data!$L:$L,Data!$A:$A,$B14,Data!$C:$C,F$1))</f>
        <v>4.5</v>
      </c>
      <c r="G14" s="28">
        <f>IF(SUMIFS(Data!$L:$L,Data!$A:$A,$B14,Data!$C:$C,G$1)=0,"",SUMIFS(Data!$L:$L,Data!$A:$A,$B14,Data!$C:$C,G$1))</f>
        <v>3.75</v>
      </c>
      <c r="H14" s="28">
        <f>IF(SUMIFS(Data!$L:$L,Data!$A:$A,$B14,Data!$C:$C,H$1)=0,"",SUMIFS(Data!$L:$L,Data!$A:$A,$B14,Data!$C:$C,H$1))</f>
        <v>3.75</v>
      </c>
      <c r="I14" s="28">
        <f>IF(SUMIFS(Data!$L:$L,Data!$A:$A,$B14,Data!$C:$C,I$1)=0,"",SUMIFS(Data!$L:$L,Data!$A:$A,$B14,Data!$C:$C,I$1))</f>
        <v>3.5</v>
      </c>
      <c r="J14" s="28">
        <f>IF(SUMIFS(Data!$L:$L,Data!$A:$A,$B14,Data!$C:$C,J$1)=0,"",SUMIFS(Data!$L:$L,Data!$A:$A,$B14,Data!$C:$C,J$1))</f>
        <v>3</v>
      </c>
      <c r="K14" s="28">
        <f>IF(SUMIFS(Data!$L:$L,Data!$A:$A,$B14,Data!$C:$C,K$1)=0,"",SUMIFS(Data!$L:$L,Data!$A:$A,$B14,Data!$C:$C,K$1))</f>
        <v>3.75</v>
      </c>
      <c r="L14" s="28">
        <f>IF(SUMIFS(Data!$L:$L,Data!$A:$A,$B14,Data!$C:$C,L$1)=0,"",SUMIFS(Data!$L:$L,Data!$A:$A,$B14,Data!$C:$C,L$1))</f>
        <v>2.5</v>
      </c>
      <c r="M14" s="28">
        <f>IF(SUMIFS(Data!$L:$L,Data!$A:$A,$B14,Data!$C:$C,M$1)=0,"",SUMIFS(Data!$L:$L,Data!$A:$A,$B14,Data!$C:$C,M$1))</f>
        <v>3.5</v>
      </c>
      <c r="N14" s="28">
        <f>IF(SUMIFS(Data!$L:$L,Data!$A:$A,$B14,Data!$C:$C,N$1)=0,"",SUMIFS(Data!$L:$L,Data!$A:$A,$B14,Data!$C:$C,N$1))</f>
        <v>4.75</v>
      </c>
      <c r="O14" s="28">
        <f>IF(SUMIFS(Data!$L:$L,Data!$A:$A,$B14,Data!$C:$C,O$1)=0,"",SUMIFS(Data!$L:$L,Data!$A:$A,$B14,Data!$C:$C,O$1))</f>
        <v>3.5</v>
      </c>
      <c r="P14" s="28">
        <f>IF(SUMIFS(Data!$L:$L,Data!$A:$A,$B14,Data!$C:$C,P$1)=0,"",SUMIFS(Data!$L:$L,Data!$A:$A,$B14,Data!$C:$C,P$1))</f>
        <v>3.5</v>
      </c>
      <c r="Q14" s="28">
        <f>IF(SUMIFS(Data!$L:$L,Data!$A:$A,$B14,Data!$C:$C,Q$1)=0,"",SUMIFS(Data!$L:$L,Data!$A:$A,$B14,Data!$C:$C,Q$1))</f>
        <v>1.5</v>
      </c>
      <c r="R14" s="28">
        <f t="shared" si="0"/>
        <v>50</v>
      </c>
    </row>
    <row r="15" spans="1:18" x14ac:dyDescent="0.25">
      <c r="A15" s="65">
        <v>14</v>
      </c>
      <c r="B15" s="27" t="s">
        <v>511</v>
      </c>
      <c r="C15" s="28">
        <f>IF(SUMIFS(Data!$L:$L,Data!$A:$A,$B15,Data!$C:$C,C$1)=0,"",SUMIFS(Data!$L:$L,Data!$A:$A,$B15,Data!$C:$C,C$1))</f>
        <v>2.25</v>
      </c>
      <c r="D15" s="28">
        <f>IF(SUMIFS(Data!$L:$L,Data!$A:$A,$B15,Data!$C:$C,D$1)=0,"",SUMIFS(Data!$L:$L,Data!$A:$A,$B15,Data!$C:$C,D$1))</f>
        <v>3.25</v>
      </c>
      <c r="E15" s="28">
        <f>IF(SUMIFS(Data!$L:$L,Data!$A:$A,$B15,Data!$C:$C,E$1)=0,"",SUMIFS(Data!$L:$L,Data!$A:$A,$B15,Data!$C:$C,E$1))</f>
        <v>2.75</v>
      </c>
      <c r="F15" s="28">
        <f>IF(SUMIFS(Data!$L:$L,Data!$A:$A,$B15,Data!$C:$C,F$1)=0,"",SUMIFS(Data!$L:$L,Data!$A:$A,$B15,Data!$C:$C,F$1))</f>
        <v>4.5</v>
      </c>
      <c r="G15" s="28">
        <f>IF(SUMIFS(Data!$L:$L,Data!$A:$A,$B15,Data!$C:$C,G$1)=0,"",SUMIFS(Data!$L:$L,Data!$A:$A,$B15,Data!$C:$C,G$1))</f>
        <v>3</v>
      </c>
      <c r="H15" s="28">
        <f>IF(SUMIFS(Data!$L:$L,Data!$A:$A,$B15,Data!$C:$C,H$1)=0,"",SUMIFS(Data!$L:$L,Data!$A:$A,$B15,Data!$C:$C,H$1))</f>
        <v>3.5</v>
      </c>
      <c r="I15" s="28">
        <f>IF(SUMIFS(Data!$L:$L,Data!$A:$A,$B15,Data!$C:$C,I$1)=0,"",SUMIFS(Data!$L:$L,Data!$A:$A,$B15,Data!$C:$C,I$1))</f>
        <v>3.5</v>
      </c>
      <c r="J15" s="28">
        <f>IF(SUMIFS(Data!$L:$L,Data!$A:$A,$B15,Data!$C:$C,J$1)=0,"",SUMIFS(Data!$L:$L,Data!$A:$A,$B15,Data!$C:$C,J$1))</f>
        <v>4</v>
      </c>
      <c r="K15" s="28">
        <f>IF(SUMIFS(Data!$L:$L,Data!$A:$A,$B15,Data!$C:$C,K$1)=0,"",SUMIFS(Data!$L:$L,Data!$A:$A,$B15,Data!$C:$C,K$1))</f>
        <v>4</v>
      </c>
      <c r="L15" s="28">
        <f>IF(SUMIFS(Data!$L:$L,Data!$A:$A,$B15,Data!$C:$C,L$1)=0,"",SUMIFS(Data!$L:$L,Data!$A:$A,$B15,Data!$C:$C,L$1))</f>
        <v>3.5</v>
      </c>
      <c r="M15" s="28">
        <f>IF(SUMIFS(Data!$L:$L,Data!$A:$A,$B15,Data!$C:$C,M$1)=0,"",SUMIFS(Data!$L:$L,Data!$A:$A,$B15,Data!$C:$C,M$1))</f>
        <v>3</v>
      </c>
      <c r="N15" s="28">
        <f>IF(SUMIFS(Data!$L:$L,Data!$A:$A,$B15,Data!$C:$C,N$1)=0,"",SUMIFS(Data!$L:$L,Data!$A:$A,$B15,Data!$C:$C,N$1))</f>
        <v>4</v>
      </c>
      <c r="O15" s="28">
        <f>IF(SUMIFS(Data!$L:$L,Data!$A:$A,$B15,Data!$C:$C,O$1)=0,"",SUMIFS(Data!$L:$L,Data!$A:$A,$B15,Data!$C:$C,O$1))</f>
        <v>2</v>
      </c>
      <c r="P15" s="28">
        <f>IF(SUMIFS(Data!$L:$L,Data!$A:$A,$B15,Data!$C:$C,P$1)=0,"",SUMIFS(Data!$L:$L,Data!$A:$A,$B15,Data!$C:$C,P$1))</f>
        <v>3</v>
      </c>
      <c r="Q15" s="28">
        <f>IF(SUMIFS(Data!$L:$L,Data!$A:$A,$B15,Data!$C:$C,Q$1)=0,"",SUMIFS(Data!$L:$L,Data!$A:$A,$B15,Data!$C:$C,Q$1))</f>
        <v>3.5</v>
      </c>
      <c r="R15" s="28">
        <f t="shared" si="0"/>
        <v>49.75</v>
      </c>
    </row>
    <row r="16" spans="1:18" x14ac:dyDescent="0.25">
      <c r="A16" s="65">
        <v>15</v>
      </c>
      <c r="B16" s="27" t="s">
        <v>191</v>
      </c>
      <c r="C16" s="28">
        <f>IF(SUMIFS(Data!$L:$L,Data!$A:$A,$B16,Data!$C:$C,C$1)=0,"",SUMIFS(Data!$L:$L,Data!$A:$A,$B16,Data!$C:$C,C$1))</f>
        <v>3.75</v>
      </c>
      <c r="D16" s="28">
        <f>IF(SUMIFS(Data!$L:$L,Data!$A:$A,$B16,Data!$C:$C,D$1)=0,"",SUMIFS(Data!$L:$L,Data!$A:$A,$B16,Data!$C:$C,D$1))</f>
        <v>4</v>
      </c>
      <c r="E16" s="28">
        <f>IF(SUMIFS(Data!$L:$L,Data!$A:$A,$B16,Data!$C:$C,E$1)=0,"",SUMIFS(Data!$L:$L,Data!$A:$A,$B16,Data!$C:$C,E$1))</f>
        <v>4</v>
      </c>
      <c r="F16" s="28">
        <f>IF(SUMIFS(Data!$L:$L,Data!$A:$A,$B16,Data!$C:$C,F$1)=0,"",SUMIFS(Data!$L:$L,Data!$A:$A,$B16,Data!$C:$C,F$1))</f>
        <v>4</v>
      </c>
      <c r="G16" s="28">
        <f>IF(SUMIFS(Data!$L:$L,Data!$A:$A,$B16,Data!$C:$C,G$1)=0,"",SUMIFS(Data!$L:$L,Data!$A:$A,$B16,Data!$C:$C,G$1))</f>
        <v>2.25</v>
      </c>
      <c r="H16" s="28">
        <f>IF(SUMIFS(Data!$L:$L,Data!$A:$A,$B16,Data!$C:$C,H$1)=0,"",SUMIFS(Data!$L:$L,Data!$A:$A,$B16,Data!$C:$C,H$1))</f>
        <v>4.5</v>
      </c>
      <c r="I16" s="28">
        <f>IF(SUMIFS(Data!$L:$L,Data!$A:$A,$B16,Data!$C:$C,I$1)=0,"",SUMIFS(Data!$L:$L,Data!$A:$A,$B16,Data!$C:$C,I$1))</f>
        <v>4</v>
      </c>
      <c r="J16" s="28" t="str">
        <f>IF(SUMIFS(Data!$L:$L,Data!$A:$A,$B16,Data!$C:$C,J$1)=0,"",SUMIFS(Data!$L:$L,Data!$A:$A,$B16,Data!$C:$C,J$1))</f>
        <v/>
      </c>
      <c r="K16" s="28">
        <f>IF(SUMIFS(Data!$L:$L,Data!$A:$A,$B16,Data!$C:$C,K$1)=0,"",SUMIFS(Data!$L:$L,Data!$A:$A,$B16,Data!$C:$C,K$1))</f>
        <v>4.5</v>
      </c>
      <c r="L16" s="28">
        <f>IF(SUMIFS(Data!$L:$L,Data!$A:$A,$B16,Data!$C:$C,L$1)=0,"",SUMIFS(Data!$L:$L,Data!$A:$A,$B16,Data!$C:$C,L$1))</f>
        <v>4</v>
      </c>
      <c r="M16" s="28">
        <f>IF(SUMIFS(Data!$L:$L,Data!$A:$A,$B16,Data!$C:$C,M$1)=0,"",SUMIFS(Data!$L:$L,Data!$A:$A,$B16,Data!$C:$C,M$1))</f>
        <v>1</v>
      </c>
      <c r="N16" s="28">
        <f>IF(SUMIFS(Data!$L:$L,Data!$A:$A,$B16,Data!$C:$C,N$1)=0,"",SUMIFS(Data!$L:$L,Data!$A:$A,$B16,Data!$C:$C,N$1))</f>
        <v>4</v>
      </c>
      <c r="O16" s="28">
        <f>IF(SUMIFS(Data!$L:$L,Data!$A:$A,$B16,Data!$C:$C,O$1)=0,"",SUMIFS(Data!$L:$L,Data!$A:$A,$B16,Data!$C:$C,O$1))</f>
        <v>4.5</v>
      </c>
      <c r="P16" s="28">
        <f>IF(SUMIFS(Data!$L:$L,Data!$A:$A,$B16,Data!$C:$C,P$1)=0,"",SUMIFS(Data!$L:$L,Data!$A:$A,$B16,Data!$C:$C,P$1))</f>
        <v>5</v>
      </c>
      <c r="Q16" s="28" t="str">
        <f>IF(SUMIFS(Data!$L:$L,Data!$A:$A,$B16,Data!$C:$C,Q$1)=0,"",SUMIFS(Data!$L:$L,Data!$A:$A,$B16,Data!$C:$C,Q$1))</f>
        <v/>
      </c>
      <c r="R16" s="28">
        <f t="shared" si="0"/>
        <v>49.5</v>
      </c>
    </row>
    <row r="17" spans="1:18" x14ac:dyDescent="0.25">
      <c r="A17" s="65">
        <v>16</v>
      </c>
      <c r="B17" s="27" t="s">
        <v>350</v>
      </c>
      <c r="C17" s="28">
        <f>IF(SUMIFS(Data!$L:$L,Data!$A:$A,$B17,Data!$C:$C,C$1)=0,"",SUMIFS(Data!$L:$L,Data!$A:$A,$B17,Data!$C:$C,C$1))</f>
        <v>1</v>
      </c>
      <c r="D17" s="28">
        <f>IF(SUMIFS(Data!$L:$L,Data!$A:$A,$B17,Data!$C:$C,D$1)=0,"",SUMIFS(Data!$L:$L,Data!$A:$A,$B17,Data!$C:$C,D$1))</f>
        <v>1.5</v>
      </c>
      <c r="E17" s="28">
        <f>IF(SUMIFS(Data!$L:$L,Data!$A:$A,$B17,Data!$C:$C,E$1)=0,"",SUMIFS(Data!$L:$L,Data!$A:$A,$B17,Data!$C:$C,E$1))</f>
        <v>1</v>
      </c>
      <c r="F17" s="28">
        <f>IF(SUMIFS(Data!$L:$L,Data!$A:$A,$B17,Data!$C:$C,F$1)=0,"",SUMIFS(Data!$L:$L,Data!$A:$A,$B17,Data!$C:$C,F$1))</f>
        <v>3</v>
      </c>
      <c r="G17" s="28">
        <f>IF(SUMIFS(Data!$L:$L,Data!$A:$A,$B17,Data!$C:$C,G$1)=0,"",SUMIFS(Data!$L:$L,Data!$A:$A,$B17,Data!$C:$C,G$1))</f>
        <v>1.25</v>
      </c>
      <c r="H17" s="28">
        <f>IF(SUMIFS(Data!$L:$L,Data!$A:$A,$B17,Data!$C:$C,H$1)=0,"",SUMIFS(Data!$L:$L,Data!$A:$A,$B17,Data!$C:$C,H$1))</f>
        <v>4</v>
      </c>
      <c r="I17" s="28">
        <f>IF(SUMIFS(Data!$L:$L,Data!$A:$A,$B17,Data!$C:$C,I$1)=0,"",SUMIFS(Data!$L:$L,Data!$A:$A,$B17,Data!$C:$C,I$1))</f>
        <v>3.5</v>
      </c>
      <c r="J17" s="28">
        <f>IF(SUMIFS(Data!$L:$L,Data!$A:$A,$B17,Data!$C:$C,J$1)=0,"",SUMIFS(Data!$L:$L,Data!$A:$A,$B17,Data!$C:$C,J$1))</f>
        <v>3.5</v>
      </c>
      <c r="K17" s="28">
        <f>IF(SUMIFS(Data!$L:$L,Data!$A:$A,$B17,Data!$C:$C,K$1)=0,"",SUMIFS(Data!$L:$L,Data!$A:$A,$B17,Data!$C:$C,K$1))</f>
        <v>4.5</v>
      </c>
      <c r="L17" s="28">
        <f>IF(SUMIFS(Data!$L:$L,Data!$A:$A,$B17,Data!$C:$C,L$1)=0,"",SUMIFS(Data!$L:$L,Data!$A:$A,$B17,Data!$C:$C,L$1))</f>
        <v>4.75</v>
      </c>
      <c r="M17" s="28">
        <f>IF(SUMIFS(Data!$L:$L,Data!$A:$A,$B17,Data!$C:$C,M$1)=0,"",SUMIFS(Data!$L:$L,Data!$A:$A,$B17,Data!$C:$C,M$1))</f>
        <v>4.25</v>
      </c>
      <c r="N17" s="28">
        <f>IF(SUMIFS(Data!$L:$L,Data!$A:$A,$B17,Data!$C:$C,N$1)=0,"",SUMIFS(Data!$L:$L,Data!$A:$A,$B17,Data!$C:$C,N$1))</f>
        <v>4.5</v>
      </c>
      <c r="O17" s="28">
        <f>IF(SUMIFS(Data!$L:$L,Data!$A:$A,$B17,Data!$C:$C,O$1)=0,"",SUMIFS(Data!$L:$L,Data!$A:$A,$B17,Data!$C:$C,O$1))</f>
        <v>4.5</v>
      </c>
      <c r="P17" s="28">
        <f>IF(SUMIFS(Data!$L:$L,Data!$A:$A,$B17,Data!$C:$C,P$1)=0,"",SUMIFS(Data!$L:$L,Data!$A:$A,$B17,Data!$C:$C,P$1))</f>
        <v>4.25</v>
      </c>
      <c r="Q17" s="28">
        <f>IF(SUMIFS(Data!$L:$L,Data!$A:$A,$B17,Data!$C:$C,Q$1)=0,"",SUMIFS(Data!$L:$L,Data!$A:$A,$B17,Data!$C:$C,Q$1))</f>
        <v>3.75</v>
      </c>
      <c r="R17" s="28">
        <f t="shared" si="0"/>
        <v>49.25</v>
      </c>
    </row>
    <row r="18" spans="1:18" x14ac:dyDescent="0.25">
      <c r="A18" s="65">
        <v>17</v>
      </c>
      <c r="B18" s="27" t="s">
        <v>233</v>
      </c>
      <c r="C18" s="28">
        <f>IF(SUMIFS(Data!$L:$L,Data!$A:$A,$B18,Data!$C:$C,C$1)=0,"",SUMIFS(Data!$L:$L,Data!$A:$A,$B18,Data!$C:$C,C$1))</f>
        <v>3</v>
      </c>
      <c r="D18" s="28">
        <f>IF(SUMIFS(Data!$L:$L,Data!$A:$A,$B18,Data!$C:$C,D$1)=0,"",SUMIFS(Data!$L:$L,Data!$A:$A,$B18,Data!$C:$C,D$1))</f>
        <v>3.75</v>
      </c>
      <c r="E18" s="28">
        <f>IF(SUMIFS(Data!$L:$L,Data!$A:$A,$B18,Data!$C:$C,E$1)=0,"",SUMIFS(Data!$L:$L,Data!$A:$A,$B18,Data!$C:$C,E$1))</f>
        <v>1.5</v>
      </c>
      <c r="F18" s="28">
        <f>IF(SUMIFS(Data!$L:$L,Data!$A:$A,$B18,Data!$C:$C,F$1)=0,"",SUMIFS(Data!$L:$L,Data!$A:$A,$B18,Data!$C:$C,F$1))</f>
        <v>3.25</v>
      </c>
      <c r="G18" s="28">
        <f>IF(SUMIFS(Data!$L:$L,Data!$A:$A,$B18,Data!$C:$C,G$1)=0,"",SUMIFS(Data!$L:$L,Data!$A:$A,$B18,Data!$C:$C,G$1))</f>
        <v>3.75</v>
      </c>
      <c r="H18" s="28">
        <f>IF(SUMIFS(Data!$L:$L,Data!$A:$A,$B18,Data!$C:$C,H$1)=0,"",SUMIFS(Data!$L:$L,Data!$A:$A,$B18,Data!$C:$C,H$1))</f>
        <v>3.5</v>
      </c>
      <c r="I18" s="28">
        <f>IF(SUMIFS(Data!$L:$L,Data!$A:$A,$B18,Data!$C:$C,I$1)=0,"",SUMIFS(Data!$L:$L,Data!$A:$A,$B18,Data!$C:$C,I$1))</f>
        <v>3.25</v>
      </c>
      <c r="J18" s="28">
        <f>IF(SUMIFS(Data!$L:$L,Data!$A:$A,$B18,Data!$C:$C,J$1)=0,"",SUMIFS(Data!$L:$L,Data!$A:$A,$B18,Data!$C:$C,J$1))</f>
        <v>4</v>
      </c>
      <c r="K18" s="28">
        <f>IF(SUMIFS(Data!$L:$L,Data!$A:$A,$B18,Data!$C:$C,K$1)=0,"",SUMIFS(Data!$L:$L,Data!$A:$A,$B18,Data!$C:$C,K$1))</f>
        <v>3</v>
      </c>
      <c r="L18" s="28">
        <f>IF(SUMIFS(Data!$L:$L,Data!$A:$A,$B18,Data!$C:$C,L$1)=0,"",SUMIFS(Data!$L:$L,Data!$A:$A,$B18,Data!$C:$C,L$1))</f>
        <v>2</v>
      </c>
      <c r="M18" s="28">
        <f>IF(SUMIFS(Data!$L:$L,Data!$A:$A,$B18,Data!$C:$C,M$1)=0,"",SUMIFS(Data!$L:$L,Data!$A:$A,$B18,Data!$C:$C,M$1))</f>
        <v>3</v>
      </c>
      <c r="N18" s="28">
        <f>IF(SUMIFS(Data!$L:$L,Data!$A:$A,$B18,Data!$C:$C,N$1)=0,"",SUMIFS(Data!$L:$L,Data!$A:$A,$B18,Data!$C:$C,N$1))</f>
        <v>3.25</v>
      </c>
      <c r="O18" s="28">
        <f>IF(SUMIFS(Data!$L:$L,Data!$A:$A,$B18,Data!$C:$C,O$1)=0,"",SUMIFS(Data!$L:$L,Data!$A:$A,$B18,Data!$C:$C,O$1))</f>
        <v>4</v>
      </c>
      <c r="P18" s="28">
        <f>IF(SUMIFS(Data!$L:$L,Data!$A:$A,$B18,Data!$C:$C,P$1)=0,"",SUMIFS(Data!$L:$L,Data!$A:$A,$B18,Data!$C:$C,P$1))</f>
        <v>4</v>
      </c>
      <c r="Q18" s="28">
        <f>IF(SUMIFS(Data!$L:$L,Data!$A:$A,$B18,Data!$C:$C,Q$1)=0,"",SUMIFS(Data!$L:$L,Data!$A:$A,$B18,Data!$C:$C,Q$1))</f>
        <v>4</v>
      </c>
      <c r="R18" s="28">
        <f t="shared" si="0"/>
        <v>49.25</v>
      </c>
    </row>
    <row r="19" spans="1:18" x14ac:dyDescent="0.25">
      <c r="A19" s="65">
        <v>18</v>
      </c>
      <c r="B19" s="27" t="s">
        <v>220</v>
      </c>
      <c r="C19" s="28">
        <f>IF(SUMIFS(Data!$L:$L,Data!$A:$A,$B19,Data!$C:$C,C$1)=0,"",SUMIFS(Data!$L:$L,Data!$A:$A,$B19,Data!$C:$C,C$1))</f>
        <v>2.25</v>
      </c>
      <c r="D19" s="28">
        <f>IF(SUMIFS(Data!$L:$L,Data!$A:$A,$B19,Data!$C:$C,D$1)=0,"",SUMIFS(Data!$L:$L,Data!$A:$A,$B19,Data!$C:$C,D$1))</f>
        <v>4.5</v>
      </c>
      <c r="E19" s="28">
        <f>IF(SUMIFS(Data!$L:$L,Data!$A:$A,$B19,Data!$C:$C,E$1)=0,"",SUMIFS(Data!$L:$L,Data!$A:$A,$B19,Data!$C:$C,E$1))</f>
        <v>2.75</v>
      </c>
      <c r="F19" s="28">
        <f>IF(SUMIFS(Data!$L:$L,Data!$A:$A,$B19,Data!$C:$C,F$1)=0,"",SUMIFS(Data!$L:$L,Data!$A:$A,$B19,Data!$C:$C,F$1))</f>
        <v>3.75</v>
      </c>
      <c r="G19" s="28">
        <f>IF(SUMIFS(Data!$L:$L,Data!$A:$A,$B19,Data!$C:$C,G$1)=0,"",SUMIFS(Data!$L:$L,Data!$A:$A,$B19,Data!$C:$C,G$1))</f>
        <v>5</v>
      </c>
      <c r="H19" s="28">
        <f>IF(SUMIFS(Data!$L:$L,Data!$A:$A,$B19,Data!$C:$C,H$1)=0,"",SUMIFS(Data!$L:$L,Data!$A:$A,$B19,Data!$C:$C,H$1))</f>
        <v>3.75</v>
      </c>
      <c r="I19" s="28">
        <f>IF(SUMIFS(Data!$L:$L,Data!$A:$A,$B19,Data!$C:$C,I$1)=0,"",SUMIFS(Data!$L:$L,Data!$A:$A,$B19,Data!$C:$C,I$1))</f>
        <v>3.75</v>
      </c>
      <c r="J19" s="28">
        <f>IF(SUMIFS(Data!$L:$L,Data!$A:$A,$B19,Data!$C:$C,J$1)=0,"",SUMIFS(Data!$L:$L,Data!$A:$A,$B19,Data!$C:$C,J$1))</f>
        <v>4</v>
      </c>
      <c r="K19" s="28">
        <f>IF(SUMIFS(Data!$L:$L,Data!$A:$A,$B19,Data!$C:$C,K$1)=0,"",SUMIFS(Data!$L:$L,Data!$A:$A,$B19,Data!$C:$C,K$1))</f>
        <v>4.25</v>
      </c>
      <c r="L19" s="28">
        <f>IF(SUMIFS(Data!$L:$L,Data!$A:$A,$B19,Data!$C:$C,L$1)=0,"",SUMIFS(Data!$L:$L,Data!$A:$A,$B19,Data!$C:$C,L$1))</f>
        <v>2.75</v>
      </c>
      <c r="M19" s="28">
        <f>IF(SUMIFS(Data!$L:$L,Data!$A:$A,$B19,Data!$C:$C,M$1)=0,"",SUMIFS(Data!$L:$L,Data!$A:$A,$B19,Data!$C:$C,M$1))</f>
        <v>3</v>
      </c>
      <c r="N19" s="28">
        <f>IF(SUMIFS(Data!$L:$L,Data!$A:$A,$B19,Data!$C:$C,N$1)=0,"",SUMIFS(Data!$L:$L,Data!$A:$A,$B19,Data!$C:$C,N$1))</f>
        <v>3.75</v>
      </c>
      <c r="O19" s="28">
        <f>IF(SUMIFS(Data!$L:$L,Data!$A:$A,$B19,Data!$C:$C,O$1)=0,"",SUMIFS(Data!$L:$L,Data!$A:$A,$B19,Data!$C:$C,O$1))</f>
        <v>2.75</v>
      </c>
      <c r="P19" s="28">
        <f>IF(SUMIFS(Data!$L:$L,Data!$A:$A,$B19,Data!$C:$C,P$1)=0,"",SUMIFS(Data!$L:$L,Data!$A:$A,$B19,Data!$C:$C,P$1))</f>
        <v>1.25</v>
      </c>
      <c r="Q19" s="28">
        <f>IF(SUMIFS(Data!$L:$L,Data!$A:$A,$B19,Data!$C:$C,Q$1)=0,"",SUMIFS(Data!$L:$L,Data!$A:$A,$B19,Data!$C:$C,Q$1))</f>
        <v>1.5</v>
      </c>
      <c r="R19" s="28">
        <f t="shared" si="0"/>
        <v>49</v>
      </c>
    </row>
    <row r="20" spans="1:18" x14ac:dyDescent="0.25">
      <c r="A20" s="65">
        <v>19</v>
      </c>
      <c r="B20" s="27" t="s">
        <v>573</v>
      </c>
      <c r="C20" s="28">
        <f>IF(SUMIFS(Data!$L:$L,Data!$A:$A,$B20,Data!$C:$C,C$1)=0,"",SUMIFS(Data!$L:$L,Data!$A:$A,$B20,Data!$C:$C,C$1))</f>
        <v>3.5</v>
      </c>
      <c r="D20" s="28">
        <f>IF(SUMIFS(Data!$L:$L,Data!$A:$A,$B20,Data!$C:$C,D$1)=0,"",SUMIFS(Data!$L:$L,Data!$A:$A,$B20,Data!$C:$C,D$1))</f>
        <v>3.5</v>
      </c>
      <c r="E20" s="28">
        <f>IF(SUMIFS(Data!$L:$L,Data!$A:$A,$B20,Data!$C:$C,E$1)=0,"",SUMIFS(Data!$L:$L,Data!$A:$A,$B20,Data!$C:$C,E$1))</f>
        <v>4.5</v>
      </c>
      <c r="F20" s="28">
        <f>IF(SUMIFS(Data!$L:$L,Data!$A:$A,$B20,Data!$C:$C,F$1)=0,"",SUMIFS(Data!$L:$L,Data!$A:$A,$B20,Data!$C:$C,F$1))</f>
        <v>4.5</v>
      </c>
      <c r="G20" s="28">
        <f>IF(SUMIFS(Data!$L:$L,Data!$A:$A,$B20,Data!$C:$C,G$1)=0,"",SUMIFS(Data!$L:$L,Data!$A:$A,$B20,Data!$C:$C,G$1))</f>
        <v>4</v>
      </c>
      <c r="H20" s="28">
        <f>IF(SUMIFS(Data!$L:$L,Data!$A:$A,$B20,Data!$C:$C,H$1)=0,"",SUMIFS(Data!$L:$L,Data!$A:$A,$B20,Data!$C:$C,H$1))</f>
        <v>3.75</v>
      </c>
      <c r="I20" s="28">
        <f>IF(SUMIFS(Data!$L:$L,Data!$A:$A,$B20,Data!$C:$C,I$1)=0,"",SUMIFS(Data!$L:$L,Data!$A:$A,$B20,Data!$C:$C,I$1))</f>
        <v>4</v>
      </c>
      <c r="J20" s="28">
        <f>IF(SUMIFS(Data!$L:$L,Data!$A:$A,$B20,Data!$C:$C,J$1)=0,"",SUMIFS(Data!$L:$L,Data!$A:$A,$B20,Data!$C:$C,J$1))</f>
        <v>4</v>
      </c>
      <c r="K20" s="28">
        <f>IF(SUMIFS(Data!$L:$L,Data!$A:$A,$B20,Data!$C:$C,K$1)=0,"",SUMIFS(Data!$L:$L,Data!$A:$A,$B20,Data!$C:$C,K$1))</f>
        <v>4.5</v>
      </c>
      <c r="L20" s="28">
        <f>IF(SUMIFS(Data!$L:$L,Data!$A:$A,$B20,Data!$C:$C,L$1)=0,"",SUMIFS(Data!$L:$L,Data!$A:$A,$B20,Data!$C:$C,L$1))</f>
        <v>2</v>
      </c>
      <c r="M20" s="28">
        <f>IF(SUMIFS(Data!$L:$L,Data!$A:$A,$B20,Data!$C:$C,M$1)=0,"",SUMIFS(Data!$L:$L,Data!$A:$A,$B20,Data!$C:$C,M$1))</f>
        <v>2.5</v>
      </c>
      <c r="N20" s="28">
        <f>IF(SUMIFS(Data!$L:$L,Data!$A:$A,$B20,Data!$C:$C,N$1)=0,"",SUMIFS(Data!$L:$L,Data!$A:$A,$B20,Data!$C:$C,N$1))</f>
        <v>4</v>
      </c>
      <c r="O20" s="28">
        <f>IF(SUMIFS(Data!$L:$L,Data!$A:$A,$B20,Data!$C:$C,O$1)=0,"",SUMIFS(Data!$L:$L,Data!$A:$A,$B20,Data!$C:$C,O$1))</f>
        <v>4</v>
      </c>
      <c r="P20" s="28" t="str">
        <f>IF(SUMIFS(Data!$L:$L,Data!$A:$A,$B20,Data!$C:$C,P$1)=0,"",SUMIFS(Data!$L:$L,Data!$A:$A,$B20,Data!$C:$C,P$1))</f>
        <v/>
      </c>
      <c r="Q20" s="28" t="str">
        <f>IF(SUMIFS(Data!$L:$L,Data!$A:$A,$B20,Data!$C:$C,Q$1)=0,"",SUMIFS(Data!$L:$L,Data!$A:$A,$B20,Data!$C:$C,Q$1))</f>
        <v/>
      </c>
      <c r="R20" s="28">
        <f t="shared" si="0"/>
        <v>48.75</v>
      </c>
    </row>
    <row r="21" spans="1:18" x14ac:dyDescent="0.25">
      <c r="A21" s="65">
        <v>20</v>
      </c>
      <c r="B21" s="27" t="s">
        <v>425</v>
      </c>
      <c r="C21" s="28">
        <f>IF(SUMIFS(Data!$L:$L,Data!$A:$A,$B21,Data!$C:$C,C$1)=0,"",SUMIFS(Data!$L:$L,Data!$A:$A,$B21,Data!$C:$C,C$1))</f>
        <v>3.25</v>
      </c>
      <c r="D21" s="28">
        <f>IF(SUMIFS(Data!$L:$L,Data!$A:$A,$B21,Data!$C:$C,D$1)=0,"",SUMIFS(Data!$L:$L,Data!$A:$A,$B21,Data!$C:$C,D$1))</f>
        <v>1.75</v>
      </c>
      <c r="E21" s="28">
        <f>IF(SUMIFS(Data!$L:$L,Data!$A:$A,$B21,Data!$C:$C,E$1)=0,"",SUMIFS(Data!$L:$L,Data!$A:$A,$B21,Data!$C:$C,E$1))</f>
        <v>3.25</v>
      </c>
      <c r="F21" s="28">
        <f>IF(SUMIFS(Data!$L:$L,Data!$A:$A,$B21,Data!$C:$C,F$1)=0,"",SUMIFS(Data!$L:$L,Data!$A:$A,$B21,Data!$C:$C,F$1))</f>
        <v>2.5</v>
      </c>
      <c r="G21" s="28">
        <f>IF(SUMIFS(Data!$L:$L,Data!$A:$A,$B21,Data!$C:$C,G$1)=0,"",SUMIFS(Data!$L:$L,Data!$A:$A,$B21,Data!$C:$C,G$1))</f>
        <v>2.75</v>
      </c>
      <c r="H21" s="28">
        <f>IF(SUMIFS(Data!$L:$L,Data!$A:$A,$B21,Data!$C:$C,H$1)=0,"",SUMIFS(Data!$L:$L,Data!$A:$A,$B21,Data!$C:$C,H$1))</f>
        <v>2.75</v>
      </c>
      <c r="I21" s="28">
        <f>IF(SUMIFS(Data!$L:$L,Data!$A:$A,$B21,Data!$C:$C,I$1)=0,"",SUMIFS(Data!$L:$L,Data!$A:$A,$B21,Data!$C:$C,I$1))</f>
        <v>3.5</v>
      </c>
      <c r="J21" s="28">
        <f>IF(SUMIFS(Data!$L:$L,Data!$A:$A,$B21,Data!$C:$C,J$1)=0,"",SUMIFS(Data!$L:$L,Data!$A:$A,$B21,Data!$C:$C,J$1))</f>
        <v>3.75</v>
      </c>
      <c r="K21" s="28">
        <f>IF(SUMIFS(Data!$L:$L,Data!$A:$A,$B21,Data!$C:$C,K$1)=0,"",SUMIFS(Data!$L:$L,Data!$A:$A,$B21,Data!$C:$C,K$1))</f>
        <v>3</v>
      </c>
      <c r="L21" s="28">
        <f>IF(SUMIFS(Data!$L:$L,Data!$A:$A,$B21,Data!$C:$C,L$1)=0,"",SUMIFS(Data!$L:$L,Data!$A:$A,$B21,Data!$C:$C,L$1))</f>
        <v>3.25</v>
      </c>
      <c r="M21" s="28">
        <f>IF(SUMIFS(Data!$L:$L,Data!$A:$A,$B21,Data!$C:$C,M$1)=0,"",SUMIFS(Data!$L:$L,Data!$A:$A,$B21,Data!$C:$C,M$1))</f>
        <v>3.5</v>
      </c>
      <c r="N21" s="28">
        <f>IF(SUMIFS(Data!$L:$L,Data!$A:$A,$B21,Data!$C:$C,N$1)=0,"",SUMIFS(Data!$L:$L,Data!$A:$A,$B21,Data!$C:$C,N$1))</f>
        <v>3.25</v>
      </c>
      <c r="O21" s="28">
        <f>IF(SUMIFS(Data!$L:$L,Data!$A:$A,$B21,Data!$C:$C,O$1)=0,"",SUMIFS(Data!$L:$L,Data!$A:$A,$B21,Data!$C:$C,O$1))</f>
        <v>4</v>
      </c>
      <c r="P21" s="28">
        <f>IF(SUMIFS(Data!$L:$L,Data!$A:$A,$B21,Data!$C:$C,P$1)=0,"",SUMIFS(Data!$L:$L,Data!$A:$A,$B21,Data!$C:$C,P$1))</f>
        <v>3.25</v>
      </c>
      <c r="Q21" s="28">
        <f>IF(SUMIFS(Data!$L:$L,Data!$A:$A,$B21,Data!$C:$C,Q$1)=0,"",SUMIFS(Data!$L:$L,Data!$A:$A,$B21,Data!$C:$C,Q$1))</f>
        <v>2.25</v>
      </c>
      <c r="R21" s="28">
        <f t="shared" si="0"/>
        <v>46</v>
      </c>
    </row>
    <row r="22" spans="1:18" x14ac:dyDescent="0.25">
      <c r="A22" s="65">
        <v>21</v>
      </c>
      <c r="B22" s="27" t="s">
        <v>369</v>
      </c>
      <c r="C22" s="28">
        <f>IF(SUMIFS(Data!$L:$L,Data!$A:$A,$B22,Data!$C:$C,C$1)=0,"",SUMIFS(Data!$L:$L,Data!$A:$A,$B22,Data!$C:$C,C$1))</f>
        <v>3.5</v>
      </c>
      <c r="D22" s="28">
        <f>IF(SUMIFS(Data!$L:$L,Data!$A:$A,$B22,Data!$C:$C,D$1)=0,"",SUMIFS(Data!$L:$L,Data!$A:$A,$B22,Data!$C:$C,D$1))</f>
        <v>2</v>
      </c>
      <c r="E22" s="28">
        <f>IF(SUMIFS(Data!$L:$L,Data!$A:$A,$B22,Data!$C:$C,E$1)=0,"",SUMIFS(Data!$L:$L,Data!$A:$A,$B22,Data!$C:$C,E$1))</f>
        <v>2.5</v>
      </c>
      <c r="F22" s="28">
        <f>IF(SUMIFS(Data!$L:$L,Data!$A:$A,$B22,Data!$C:$C,F$1)=0,"",SUMIFS(Data!$L:$L,Data!$A:$A,$B22,Data!$C:$C,F$1))</f>
        <v>3</v>
      </c>
      <c r="G22" s="28">
        <f>IF(SUMIFS(Data!$L:$L,Data!$A:$A,$B22,Data!$C:$C,G$1)=0,"",SUMIFS(Data!$L:$L,Data!$A:$A,$B22,Data!$C:$C,G$1))</f>
        <v>4.25</v>
      </c>
      <c r="H22" s="28">
        <f>IF(SUMIFS(Data!$L:$L,Data!$A:$A,$B22,Data!$C:$C,H$1)=0,"",SUMIFS(Data!$L:$L,Data!$A:$A,$B22,Data!$C:$C,H$1))</f>
        <v>2.75</v>
      </c>
      <c r="I22" s="28">
        <f>IF(SUMIFS(Data!$L:$L,Data!$A:$A,$B22,Data!$C:$C,I$1)=0,"",SUMIFS(Data!$L:$L,Data!$A:$A,$B22,Data!$C:$C,I$1))</f>
        <v>3.5</v>
      </c>
      <c r="J22" s="28">
        <f>IF(SUMIFS(Data!$L:$L,Data!$A:$A,$B22,Data!$C:$C,J$1)=0,"",SUMIFS(Data!$L:$L,Data!$A:$A,$B22,Data!$C:$C,J$1))</f>
        <v>2.25</v>
      </c>
      <c r="K22" s="28">
        <f>IF(SUMIFS(Data!$L:$L,Data!$A:$A,$B22,Data!$C:$C,K$1)=0,"",SUMIFS(Data!$L:$L,Data!$A:$A,$B22,Data!$C:$C,K$1))</f>
        <v>3.75</v>
      </c>
      <c r="L22" s="28">
        <f>IF(SUMIFS(Data!$L:$L,Data!$A:$A,$B22,Data!$C:$C,L$1)=0,"",SUMIFS(Data!$L:$L,Data!$A:$A,$B22,Data!$C:$C,L$1))</f>
        <v>3.25</v>
      </c>
      <c r="M22" s="28">
        <f>IF(SUMIFS(Data!$L:$L,Data!$A:$A,$B22,Data!$C:$C,M$1)=0,"",SUMIFS(Data!$L:$L,Data!$A:$A,$B22,Data!$C:$C,M$1))</f>
        <v>3</v>
      </c>
      <c r="N22" s="28">
        <f>IF(SUMIFS(Data!$L:$L,Data!$A:$A,$B22,Data!$C:$C,N$1)=0,"",SUMIFS(Data!$L:$L,Data!$A:$A,$B22,Data!$C:$C,N$1))</f>
        <v>2.5</v>
      </c>
      <c r="O22" s="28">
        <f>IF(SUMIFS(Data!$L:$L,Data!$A:$A,$B22,Data!$C:$C,O$1)=0,"",SUMIFS(Data!$L:$L,Data!$A:$A,$B22,Data!$C:$C,O$1))</f>
        <v>2.75</v>
      </c>
      <c r="P22" s="28">
        <f>IF(SUMIFS(Data!$L:$L,Data!$A:$A,$B22,Data!$C:$C,P$1)=0,"",SUMIFS(Data!$L:$L,Data!$A:$A,$B22,Data!$C:$C,P$1))</f>
        <v>4</v>
      </c>
      <c r="Q22" s="28">
        <f>IF(SUMIFS(Data!$L:$L,Data!$A:$A,$B22,Data!$C:$C,Q$1)=0,"",SUMIFS(Data!$L:$L,Data!$A:$A,$B22,Data!$C:$C,Q$1))</f>
        <v>3</v>
      </c>
      <c r="R22" s="28">
        <f t="shared" si="0"/>
        <v>46</v>
      </c>
    </row>
    <row r="23" spans="1:18" x14ac:dyDescent="0.25">
      <c r="A23" s="65">
        <v>22</v>
      </c>
      <c r="B23" s="27" t="s">
        <v>362</v>
      </c>
      <c r="C23" s="28">
        <f>IF(SUMIFS(Data!$L:$L,Data!$A:$A,$B23,Data!$C:$C,C$1)=0,"",SUMIFS(Data!$L:$L,Data!$A:$A,$B23,Data!$C:$C,C$1))</f>
        <v>2</v>
      </c>
      <c r="D23" s="28">
        <f>IF(SUMIFS(Data!$L:$L,Data!$A:$A,$B23,Data!$C:$C,D$1)=0,"",SUMIFS(Data!$L:$L,Data!$A:$A,$B23,Data!$C:$C,D$1))</f>
        <v>2.5</v>
      </c>
      <c r="E23" s="28">
        <f>IF(SUMIFS(Data!$L:$L,Data!$A:$A,$B23,Data!$C:$C,E$1)=0,"",SUMIFS(Data!$L:$L,Data!$A:$A,$B23,Data!$C:$C,E$1))</f>
        <v>3.5</v>
      </c>
      <c r="F23" s="28">
        <f>IF(SUMIFS(Data!$L:$L,Data!$A:$A,$B23,Data!$C:$C,F$1)=0,"",SUMIFS(Data!$L:$L,Data!$A:$A,$B23,Data!$C:$C,F$1))</f>
        <v>2</v>
      </c>
      <c r="G23" s="28">
        <f>IF(SUMIFS(Data!$L:$L,Data!$A:$A,$B23,Data!$C:$C,G$1)=0,"",SUMIFS(Data!$L:$L,Data!$A:$A,$B23,Data!$C:$C,G$1))</f>
        <v>4</v>
      </c>
      <c r="H23" s="28">
        <f>IF(SUMIFS(Data!$L:$L,Data!$A:$A,$B23,Data!$C:$C,H$1)=0,"",SUMIFS(Data!$L:$L,Data!$A:$A,$B23,Data!$C:$C,H$1))</f>
        <v>4</v>
      </c>
      <c r="I23" s="28">
        <f>IF(SUMIFS(Data!$L:$L,Data!$A:$A,$B23,Data!$C:$C,I$1)=0,"",SUMIFS(Data!$L:$L,Data!$A:$A,$B23,Data!$C:$C,I$1))</f>
        <v>3</v>
      </c>
      <c r="J23" s="28">
        <f>IF(SUMIFS(Data!$L:$L,Data!$A:$A,$B23,Data!$C:$C,J$1)=0,"",SUMIFS(Data!$L:$L,Data!$A:$A,$B23,Data!$C:$C,J$1))</f>
        <v>3.75</v>
      </c>
      <c r="K23" s="28">
        <f>IF(SUMIFS(Data!$L:$L,Data!$A:$A,$B23,Data!$C:$C,K$1)=0,"",SUMIFS(Data!$L:$L,Data!$A:$A,$B23,Data!$C:$C,K$1))</f>
        <v>3.75</v>
      </c>
      <c r="L23" s="28">
        <f>IF(SUMIFS(Data!$L:$L,Data!$A:$A,$B23,Data!$C:$C,L$1)=0,"",SUMIFS(Data!$L:$L,Data!$A:$A,$B23,Data!$C:$C,L$1))</f>
        <v>2.25</v>
      </c>
      <c r="M23" s="28">
        <f>IF(SUMIFS(Data!$L:$L,Data!$A:$A,$B23,Data!$C:$C,M$1)=0,"",SUMIFS(Data!$L:$L,Data!$A:$A,$B23,Data!$C:$C,M$1))</f>
        <v>2.5</v>
      </c>
      <c r="N23" s="28">
        <f>IF(SUMIFS(Data!$L:$L,Data!$A:$A,$B23,Data!$C:$C,N$1)=0,"",SUMIFS(Data!$L:$L,Data!$A:$A,$B23,Data!$C:$C,N$1))</f>
        <v>2.25</v>
      </c>
      <c r="O23" s="28">
        <f>IF(SUMIFS(Data!$L:$L,Data!$A:$A,$B23,Data!$C:$C,O$1)=0,"",SUMIFS(Data!$L:$L,Data!$A:$A,$B23,Data!$C:$C,O$1))</f>
        <v>3.25</v>
      </c>
      <c r="P23" s="28">
        <f>IF(SUMIFS(Data!$L:$L,Data!$A:$A,$B23,Data!$C:$C,P$1)=0,"",SUMIFS(Data!$L:$L,Data!$A:$A,$B23,Data!$C:$C,P$1))</f>
        <v>3.5</v>
      </c>
      <c r="Q23" s="28">
        <f>IF(SUMIFS(Data!$L:$L,Data!$A:$A,$B23,Data!$C:$C,Q$1)=0,"",SUMIFS(Data!$L:$L,Data!$A:$A,$B23,Data!$C:$C,Q$1))</f>
        <v>3</v>
      </c>
      <c r="R23" s="28">
        <f t="shared" si="0"/>
        <v>45.25</v>
      </c>
    </row>
    <row r="24" spans="1:18" x14ac:dyDescent="0.25">
      <c r="A24" s="65">
        <v>23</v>
      </c>
      <c r="B24" s="27" t="s">
        <v>39</v>
      </c>
      <c r="C24" s="28">
        <f>IF(SUMIFS(Data!$L:$L,Data!$A:$A,$B24,Data!$C:$C,C$1)=0,"",SUMIFS(Data!$L:$L,Data!$A:$A,$B24,Data!$C:$C,C$1))</f>
        <v>2.5</v>
      </c>
      <c r="D24" s="28">
        <f>IF(SUMIFS(Data!$L:$L,Data!$A:$A,$B24,Data!$C:$C,D$1)=0,"",SUMIFS(Data!$L:$L,Data!$A:$A,$B24,Data!$C:$C,D$1))</f>
        <v>2.5</v>
      </c>
      <c r="E24" s="28">
        <f>IF(SUMIFS(Data!$L:$L,Data!$A:$A,$B24,Data!$C:$C,E$1)=0,"",SUMIFS(Data!$L:$L,Data!$A:$A,$B24,Data!$C:$C,E$1))</f>
        <v>3</v>
      </c>
      <c r="F24" s="28">
        <f>IF(SUMIFS(Data!$L:$L,Data!$A:$A,$B24,Data!$C:$C,F$1)=0,"",SUMIFS(Data!$L:$L,Data!$A:$A,$B24,Data!$C:$C,F$1))</f>
        <v>2.75</v>
      </c>
      <c r="G24" s="28">
        <f>IF(SUMIFS(Data!$L:$L,Data!$A:$A,$B24,Data!$C:$C,G$1)=0,"",SUMIFS(Data!$L:$L,Data!$A:$A,$B24,Data!$C:$C,G$1))</f>
        <v>3</v>
      </c>
      <c r="H24" s="28">
        <f>IF(SUMIFS(Data!$L:$L,Data!$A:$A,$B24,Data!$C:$C,H$1)=0,"",SUMIFS(Data!$L:$L,Data!$A:$A,$B24,Data!$C:$C,H$1))</f>
        <v>2</v>
      </c>
      <c r="I24" s="28">
        <f>IF(SUMIFS(Data!$L:$L,Data!$A:$A,$B24,Data!$C:$C,I$1)=0,"",SUMIFS(Data!$L:$L,Data!$A:$A,$B24,Data!$C:$C,I$1))</f>
        <v>2.75</v>
      </c>
      <c r="J24" s="28">
        <f>IF(SUMIFS(Data!$L:$L,Data!$A:$A,$B24,Data!$C:$C,J$1)=0,"",SUMIFS(Data!$L:$L,Data!$A:$A,$B24,Data!$C:$C,J$1))</f>
        <v>3</v>
      </c>
      <c r="K24" s="28">
        <f>IF(SUMIFS(Data!$L:$L,Data!$A:$A,$B24,Data!$C:$C,K$1)=0,"",SUMIFS(Data!$L:$L,Data!$A:$A,$B24,Data!$C:$C,K$1))</f>
        <v>3</v>
      </c>
      <c r="L24" s="28">
        <f>IF(SUMIFS(Data!$L:$L,Data!$A:$A,$B24,Data!$C:$C,L$1)=0,"",SUMIFS(Data!$L:$L,Data!$A:$A,$B24,Data!$C:$C,L$1))</f>
        <v>3.5</v>
      </c>
      <c r="M24" s="28">
        <f>IF(SUMIFS(Data!$L:$L,Data!$A:$A,$B24,Data!$C:$C,M$1)=0,"",SUMIFS(Data!$L:$L,Data!$A:$A,$B24,Data!$C:$C,M$1))</f>
        <v>3</v>
      </c>
      <c r="N24" s="28">
        <f>IF(SUMIFS(Data!$L:$L,Data!$A:$A,$B24,Data!$C:$C,N$1)=0,"",SUMIFS(Data!$L:$L,Data!$A:$A,$B24,Data!$C:$C,N$1))</f>
        <v>2</v>
      </c>
      <c r="O24" s="28">
        <f>IF(SUMIFS(Data!$L:$L,Data!$A:$A,$B24,Data!$C:$C,O$1)=0,"",SUMIFS(Data!$L:$L,Data!$A:$A,$B24,Data!$C:$C,O$1))</f>
        <v>4.25</v>
      </c>
      <c r="P24" s="28">
        <f>IF(SUMIFS(Data!$L:$L,Data!$A:$A,$B24,Data!$C:$C,P$1)=0,"",SUMIFS(Data!$L:$L,Data!$A:$A,$B24,Data!$C:$C,P$1))</f>
        <v>3.75</v>
      </c>
      <c r="Q24" s="28">
        <f>IF(SUMIFS(Data!$L:$L,Data!$A:$A,$B24,Data!$C:$C,Q$1)=0,"",SUMIFS(Data!$L:$L,Data!$A:$A,$B24,Data!$C:$C,Q$1))</f>
        <v>3.25</v>
      </c>
      <c r="R24" s="28">
        <f t="shared" si="0"/>
        <v>44.25</v>
      </c>
    </row>
    <row r="25" spans="1:18" x14ac:dyDescent="0.25">
      <c r="A25" s="65">
        <v>24</v>
      </c>
      <c r="B25" s="27" t="s">
        <v>352</v>
      </c>
      <c r="C25" s="28">
        <f>IF(SUMIFS(Data!$L:$L,Data!$A:$A,$B25,Data!$C:$C,C$1)=0,"",SUMIFS(Data!$L:$L,Data!$A:$A,$B25,Data!$C:$C,C$1))</f>
        <v>2.75</v>
      </c>
      <c r="D25" s="28">
        <f>IF(SUMIFS(Data!$L:$L,Data!$A:$A,$B25,Data!$C:$C,D$1)=0,"",SUMIFS(Data!$L:$L,Data!$A:$A,$B25,Data!$C:$C,D$1))</f>
        <v>2.75</v>
      </c>
      <c r="E25" s="28">
        <f>IF(SUMIFS(Data!$L:$L,Data!$A:$A,$B25,Data!$C:$C,E$1)=0,"",SUMIFS(Data!$L:$L,Data!$A:$A,$B25,Data!$C:$C,E$1))</f>
        <v>3</v>
      </c>
      <c r="F25" s="28">
        <f>IF(SUMIFS(Data!$L:$L,Data!$A:$A,$B25,Data!$C:$C,F$1)=0,"",SUMIFS(Data!$L:$L,Data!$A:$A,$B25,Data!$C:$C,F$1))</f>
        <v>3.5</v>
      </c>
      <c r="G25" s="28">
        <f>IF(SUMIFS(Data!$L:$L,Data!$A:$A,$B25,Data!$C:$C,G$1)=0,"",SUMIFS(Data!$L:$L,Data!$A:$A,$B25,Data!$C:$C,G$1))</f>
        <v>3</v>
      </c>
      <c r="H25" s="28">
        <f>IF(SUMIFS(Data!$L:$L,Data!$A:$A,$B25,Data!$C:$C,H$1)=0,"",SUMIFS(Data!$L:$L,Data!$A:$A,$B25,Data!$C:$C,H$1))</f>
        <v>3.75</v>
      </c>
      <c r="I25" s="28">
        <f>IF(SUMIFS(Data!$L:$L,Data!$A:$A,$B25,Data!$C:$C,I$1)=0,"",SUMIFS(Data!$L:$L,Data!$A:$A,$B25,Data!$C:$C,I$1))</f>
        <v>2.5</v>
      </c>
      <c r="J25" s="28">
        <f>IF(SUMIFS(Data!$L:$L,Data!$A:$A,$B25,Data!$C:$C,J$1)=0,"",SUMIFS(Data!$L:$L,Data!$A:$A,$B25,Data!$C:$C,J$1))</f>
        <v>2</v>
      </c>
      <c r="K25" s="28">
        <f>IF(SUMIFS(Data!$L:$L,Data!$A:$A,$B25,Data!$C:$C,K$1)=0,"",SUMIFS(Data!$L:$L,Data!$A:$A,$B25,Data!$C:$C,K$1))</f>
        <v>3</v>
      </c>
      <c r="L25" s="28">
        <f>IF(SUMIFS(Data!$L:$L,Data!$A:$A,$B25,Data!$C:$C,L$1)=0,"",SUMIFS(Data!$L:$L,Data!$A:$A,$B25,Data!$C:$C,L$1))</f>
        <v>2.5</v>
      </c>
      <c r="M25" s="28">
        <f>IF(SUMIFS(Data!$L:$L,Data!$A:$A,$B25,Data!$C:$C,M$1)=0,"",SUMIFS(Data!$L:$L,Data!$A:$A,$B25,Data!$C:$C,M$1))</f>
        <v>3</v>
      </c>
      <c r="N25" s="28">
        <f>IF(SUMIFS(Data!$L:$L,Data!$A:$A,$B25,Data!$C:$C,N$1)=0,"",SUMIFS(Data!$L:$L,Data!$A:$A,$B25,Data!$C:$C,N$1))</f>
        <v>2</v>
      </c>
      <c r="O25" s="28">
        <f>IF(SUMIFS(Data!$L:$L,Data!$A:$A,$B25,Data!$C:$C,O$1)=0,"",SUMIFS(Data!$L:$L,Data!$A:$A,$B25,Data!$C:$C,O$1))</f>
        <v>2.75</v>
      </c>
      <c r="P25" s="28">
        <f>IF(SUMIFS(Data!$L:$L,Data!$A:$A,$B25,Data!$C:$C,P$1)=0,"",SUMIFS(Data!$L:$L,Data!$A:$A,$B25,Data!$C:$C,P$1))</f>
        <v>2.5</v>
      </c>
      <c r="Q25" s="28">
        <f>IF(SUMIFS(Data!$L:$L,Data!$A:$A,$B25,Data!$C:$C,Q$1)=0,"",SUMIFS(Data!$L:$L,Data!$A:$A,$B25,Data!$C:$C,Q$1))</f>
        <v>3.75</v>
      </c>
      <c r="R25" s="28">
        <f t="shared" si="0"/>
        <v>42.75</v>
      </c>
    </row>
    <row r="26" spans="1:18" x14ac:dyDescent="0.25">
      <c r="A26" s="65">
        <v>25</v>
      </c>
      <c r="B26" s="27" t="s">
        <v>513</v>
      </c>
      <c r="C26" s="28">
        <f>IF(SUMIFS(Data!$L:$L,Data!$A:$A,$B26,Data!$C:$C,C$1)=0,"",SUMIFS(Data!$L:$L,Data!$A:$A,$B26,Data!$C:$C,C$1))</f>
        <v>2</v>
      </c>
      <c r="D26" s="28">
        <f>IF(SUMIFS(Data!$L:$L,Data!$A:$A,$B26,Data!$C:$C,D$1)=0,"",SUMIFS(Data!$L:$L,Data!$A:$A,$B26,Data!$C:$C,D$1))</f>
        <v>3.25</v>
      </c>
      <c r="E26" s="28">
        <f>IF(SUMIFS(Data!$L:$L,Data!$A:$A,$B26,Data!$C:$C,E$1)=0,"",SUMIFS(Data!$L:$L,Data!$A:$A,$B26,Data!$C:$C,E$1))</f>
        <v>2.75</v>
      </c>
      <c r="F26" s="28">
        <f>IF(SUMIFS(Data!$L:$L,Data!$A:$A,$B26,Data!$C:$C,F$1)=0,"",SUMIFS(Data!$L:$L,Data!$A:$A,$B26,Data!$C:$C,F$1))</f>
        <v>3.5</v>
      </c>
      <c r="G26" s="28">
        <f>IF(SUMIFS(Data!$L:$L,Data!$A:$A,$B26,Data!$C:$C,G$1)=0,"",SUMIFS(Data!$L:$L,Data!$A:$A,$B26,Data!$C:$C,G$1))</f>
        <v>3</v>
      </c>
      <c r="H26" s="28">
        <f>IF(SUMIFS(Data!$L:$L,Data!$A:$A,$B26,Data!$C:$C,H$1)=0,"",SUMIFS(Data!$L:$L,Data!$A:$A,$B26,Data!$C:$C,H$1))</f>
        <v>3.75</v>
      </c>
      <c r="I26" s="28">
        <f>IF(SUMIFS(Data!$L:$L,Data!$A:$A,$B26,Data!$C:$C,I$1)=0,"",SUMIFS(Data!$L:$L,Data!$A:$A,$B26,Data!$C:$C,I$1))</f>
        <v>3.5</v>
      </c>
      <c r="J26" s="28">
        <f>IF(SUMIFS(Data!$L:$L,Data!$A:$A,$B26,Data!$C:$C,J$1)=0,"",SUMIFS(Data!$L:$L,Data!$A:$A,$B26,Data!$C:$C,J$1))</f>
        <v>2.75</v>
      </c>
      <c r="K26" s="28">
        <f>IF(SUMIFS(Data!$L:$L,Data!$A:$A,$B26,Data!$C:$C,K$1)=0,"",SUMIFS(Data!$L:$L,Data!$A:$A,$B26,Data!$C:$C,K$1))</f>
        <v>3</v>
      </c>
      <c r="L26" s="28">
        <f>IF(SUMIFS(Data!$L:$L,Data!$A:$A,$B26,Data!$C:$C,L$1)=0,"",SUMIFS(Data!$L:$L,Data!$A:$A,$B26,Data!$C:$C,L$1))</f>
        <v>2.5</v>
      </c>
      <c r="M26" s="28">
        <f>IF(SUMIFS(Data!$L:$L,Data!$A:$A,$B26,Data!$C:$C,M$1)=0,"",SUMIFS(Data!$L:$L,Data!$A:$A,$B26,Data!$C:$C,M$1))</f>
        <v>2.5</v>
      </c>
      <c r="N26" s="28">
        <f>IF(SUMIFS(Data!$L:$L,Data!$A:$A,$B26,Data!$C:$C,N$1)=0,"",SUMIFS(Data!$L:$L,Data!$A:$A,$B26,Data!$C:$C,N$1))</f>
        <v>2</v>
      </c>
      <c r="O26" s="28">
        <f>IF(SUMIFS(Data!$L:$L,Data!$A:$A,$B26,Data!$C:$C,O$1)=0,"",SUMIFS(Data!$L:$L,Data!$A:$A,$B26,Data!$C:$C,O$1))</f>
        <v>4</v>
      </c>
      <c r="P26" s="28">
        <f>IF(SUMIFS(Data!$L:$L,Data!$A:$A,$B26,Data!$C:$C,P$1)=0,"",SUMIFS(Data!$L:$L,Data!$A:$A,$B26,Data!$C:$C,P$1))</f>
        <v>1.5</v>
      </c>
      <c r="Q26" s="28">
        <f>IF(SUMIFS(Data!$L:$L,Data!$A:$A,$B26,Data!$C:$C,Q$1)=0,"",SUMIFS(Data!$L:$L,Data!$A:$A,$B26,Data!$C:$C,Q$1))</f>
        <v>2.5</v>
      </c>
      <c r="R26" s="28">
        <f t="shared" si="0"/>
        <v>42.5</v>
      </c>
    </row>
    <row r="27" spans="1:18" x14ac:dyDescent="0.25">
      <c r="A27" s="65">
        <v>26</v>
      </c>
      <c r="B27" s="27" t="s">
        <v>520</v>
      </c>
      <c r="C27" s="28">
        <f>IF(SUMIFS(Data!$L:$L,Data!$A:$A,$B27,Data!$C:$C,C$1)=0,"",SUMIFS(Data!$L:$L,Data!$A:$A,$B27,Data!$C:$C,C$1))</f>
        <v>2</v>
      </c>
      <c r="D27" s="28">
        <f>IF(SUMIFS(Data!$L:$L,Data!$A:$A,$B27,Data!$C:$C,D$1)=0,"",SUMIFS(Data!$L:$L,Data!$A:$A,$B27,Data!$C:$C,D$1))</f>
        <v>2.5</v>
      </c>
      <c r="E27" s="28">
        <f>IF(SUMIFS(Data!$L:$L,Data!$A:$A,$B27,Data!$C:$C,E$1)=0,"",SUMIFS(Data!$L:$L,Data!$A:$A,$B27,Data!$C:$C,E$1))</f>
        <v>1.5</v>
      </c>
      <c r="F27" s="28">
        <f>IF(SUMIFS(Data!$L:$L,Data!$A:$A,$B27,Data!$C:$C,F$1)=0,"",SUMIFS(Data!$L:$L,Data!$A:$A,$B27,Data!$C:$C,F$1))</f>
        <v>1.5</v>
      </c>
      <c r="G27" s="28">
        <f>IF(SUMIFS(Data!$L:$L,Data!$A:$A,$B27,Data!$C:$C,G$1)=0,"",SUMIFS(Data!$L:$L,Data!$A:$A,$B27,Data!$C:$C,G$1))</f>
        <v>2.5</v>
      </c>
      <c r="H27" s="28">
        <f>IF(SUMIFS(Data!$L:$L,Data!$A:$A,$B27,Data!$C:$C,H$1)=0,"",SUMIFS(Data!$L:$L,Data!$A:$A,$B27,Data!$C:$C,H$1))</f>
        <v>1.5</v>
      </c>
      <c r="I27" s="28">
        <f>IF(SUMIFS(Data!$L:$L,Data!$A:$A,$B27,Data!$C:$C,I$1)=0,"",SUMIFS(Data!$L:$L,Data!$A:$A,$B27,Data!$C:$C,I$1))</f>
        <v>3.75</v>
      </c>
      <c r="J27" s="28">
        <f>IF(SUMIFS(Data!$L:$L,Data!$A:$A,$B27,Data!$C:$C,J$1)=0,"",SUMIFS(Data!$L:$L,Data!$A:$A,$B27,Data!$C:$C,J$1))</f>
        <v>1.5</v>
      </c>
      <c r="K27" s="28">
        <f>IF(SUMIFS(Data!$L:$L,Data!$A:$A,$B27,Data!$C:$C,K$1)=0,"",SUMIFS(Data!$L:$L,Data!$A:$A,$B27,Data!$C:$C,K$1))</f>
        <v>3.5</v>
      </c>
      <c r="L27" s="28">
        <f>IF(SUMIFS(Data!$L:$L,Data!$A:$A,$B27,Data!$C:$C,L$1)=0,"",SUMIFS(Data!$L:$L,Data!$A:$A,$B27,Data!$C:$C,L$1))</f>
        <v>4</v>
      </c>
      <c r="M27" s="28">
        <f>IF(SUMIFS(Data!$L:$L,Data!$A:$A,$B27,Data!$C:$C,M$1)=0,"",SUMIFS(Data!$L:$L,Data!$A:$A,$B27,Data!$C:$C,M$1))</f>
        <v>3.25</v>
      </c>
      <c r="N27" s="28">
        <f>IF(SUMIFS(Data!$L:$L,Data!$A:$A,$B27,Data!$C:$C,N$1)=0,"",SUMIFS(Data!$L:$L,Data!$A:$A,$B27,Data!$C:$C,N$1))</f>
        <v>4.25</v>
      </c>
      <c r="O27" s="28">
        <f>IF(SUMIFS(Data!$L:$L,Data!$A:$A,$B27,Data!$C:$C,O$1)=0,"",SUMIFS(Data!$L:$L,Data!$A:$A,$B27,Data!$C:$C,O$1))</f>
        <v>3</v>
      </c>
      <c r="P27" s="28">
        <f>IF(SUMIFS(Data!$L:$L,Data!$A:$A,$B27,Data!$C:$C,P$1)=0,"",SUMIFS(Data!$L:$L,Data!$A:$A,$B27,Data!$C:$C,P$1))</f>
        <v>3.5</v>
      </c>
      <c r="Q27" s="28">
        <f>IF(SUMIFS(Data!$L:$L,Data!$A:$A,$B27,Data!$C:$C,Q$1)=0,"",SUMIFS(Data!$L:$L,Data!$A:$A,$B27,Data!$C:$C,Q$1))</f>
        <v>4</v>
      </c>
      <c r="R27" s="28">
        <f t="shared" si="0"/>
        <v>42.25</v>
      </c>
    </row>
    <row r="28" spans="1:18" x14ac:dyDescent="0.25">
      <c r="A28" s="65">
        <v>27</v>
      </c>
      <c r="B28" s="27" t="s">
        <v>528</v>
      </c>
      <c r="C28" s="28" t="str">
        <f>IF(SUMIFS(Data!$L:$L,Data!$A:$A,$B28,Data!$C:$C,C$1)=0,"",SUMIFS(Data!$L:$L,Data!$A:$A,$B28,Data!$C:$C,C$1))</f>
        <v/>
      </c>
      <c r="D28" s="28">
        <f>IF(SUMIFS(Data!$L:$L,Data!$A:$A,$B28,Data!$C:$C,D$1)=0,"",SUMIFS(Data!$L:$L,Data!$A:$A,$B28,Data!$C:$C,D$1))</f>
        <v>2.5</v>
      </c>
      <c r="E28" s="28">
        <f>IF(SUMIFS(Data!$L:$L,Data!$A:$A,$B28,Data!$C:$C,E$1)=0,"",SUMIFS(Data!$L:$L,Data!$A:$A,$B28,Data!$C:$C,E$1))</f>
        <v>1.75</v>
      </c>
      <c r="F28" s="28">
        <f>IF(SUMIFS(Data!$L:$L,Data!$A:$A,$B28,Data!$C:$C,F$1)=0,"",SUMIFS(Data!$L:$L,Data!$A:$A,$B28,Data!$C:$C,F$1))</f>
        <v>3.25</v>
      </c>
      <c r="G28" s="28">
        <f>IF(SUMIFS(Data!$L:$L,Data!$A:$A,$B28,Data!$C:$C,G$1)=0,"",SUMIFS(Data!$L:$L,Data!$A:$A,$B28,Data!$C:$C,G$1))</f>
        <v>2</v>
      </c>
      <c r="H28" s="28">
        <f>IF(SUMIFS(Data!$L:$L,Data!$A:$A,$B28,Data!$C:$C,H$1)=0,"",SUMIFS(Data!$L:$L,Data!$A:$A,$B28,Data!$C:$C,H$1))</f>
        <v>3.5</v>
      </c>
      <c r="I28" s="28">
        <f>IF(SUMIFS(Data!$L:$L,Data!$A:$A,$B28,Data!$C:$C,I$1)=0,"",SUMIFS(Data!$L:$L,Data!$A:$A,$B28,Data!$C:$C,I$1))</f>
        <v>2</v>
      </c>
      <c r="J28" s="28">
        <f>IF(SUMIFS(Data!$L:$L,Data!$A:$A,$B28,Data!$C:$C,J$1)=0,"",SUMIFS(Data!$L:$L,Data!$A:$A,$B28,Data!$C:$C,J$1))</f>
        <v>3.5</v>
      </c>
      <c r="K28" s="28">
        <f>IF(SUMIFS(Data!$L:$L,Data!$A:$A,$B28,Data!$C:$C,K$1)=0,"",SUMIFS(Data!$L:$L,Data!$A:$A,$B28,Data!$C:$C,K$1))</f>
        <v>3</v>
      </c>
      <c r="L28" s="28">
        <f>IF(SUMIFS(Data!$L:$L,Data!$A:$A,$B28,Data!$C:$C,L$1)=0,"",SUMIFS(Data!$L:$L,Data!$A:$A,$B28,Data!$C:$C,L$1))</f>
        <v>4</v>
      </c>
      <c r="M28" s="28">
        <f>IF(SUMIFS(Data!$L:$L,Data!$A:$A,$B28,Data!$C:$C,M$1)=0,"",SUMIFS(Data!$L:$L,Data!$A:$A,$B28,Data!$C:$C,M$1))</f>
        <v>3.5</v>
      </c>
      <c r="N28" s="28">
        <f>IF(SUMIFS(Data!$L:$L,Data!$A:$A,$B28,Data!$C:$C,N$1)=0,"",SUMIFS(Data!$L:$L,Data!$A:$A,$B28,Data!$C:$C,N$1))</f>
        <v>3.75</v>
      </c>
      <c r="O28" s="28">
        <f>IF(SUMIFS(Data!$L:$L,Data!$A:$A,$B28,Data!$C:$C,O$1)=0,"",SUMIFS(Data!$L:$L,Data!$A:$A,$B28,Data!$C:$C,O$1))</f>
        <v>3</v>
      </c>
      <c r="P28" s="28">
        <f>IF(SUMIFS(Data!$L:$L,Data!$A:$A,$B28,Data!$C:$C,P$1)=0,"",SUMIFS(Data!$L:$L,Data!$A:$A,$B28,Data!$C:$C,P$1))</f>
        <v>2.25</v>
      </c>
      <c r="Q28" s="28">
        <f>IF(SUMIFS(Data!$L:$L,Data!$A:$A,$B28,Data!$C:$C,Q$1)=0,"",SUMIFS(Data!$L:$L,Data!$A:$A,$B28,Data!$C:$C,Q$1))</f>
        <v>4</v>
      </c>
      <c r="R28" s="28">
        <f t="shared" si="0"/>
        <v>42</v>
      </c>
    </row>
    <row r="29" spans="1:18" x14ac:dyDescent="0.25">
      <c r="A29" s="65">
        <v>28</v>
      </c>
      <c r="B29" s="27" t="s">
        <v>226</v>
      </c>
      <c r="C29" s="28">
        <f>IF(SUMIFS(Data!$L:$L,Data!$A:$A,$B29,Data!$C:$C,C$1)=0,"",SUMIFS(Data!$L:$L,Data!$A:$A,$B29,Data!$C:$C,C$1))</f>
        <v>3</v>
      </c>
      <c r="D29" s="28">
        <f>IF(SUMIFS(Data!$L:$L,Data!$A:$A,$B29,Data!$C:$C,D$1)=0,"",SUMIFS(Data!$L:$L,Data!$A:$A,$B29,Data!$C:$C,D$1))</f>
        <v>3</v>
      </c>
      <c r="E29" s="28">
        <f>IF(SUMIFS(Data!$L:$L,Data!$A:$A,$B29,Data!$C:$C,E$1)=0,"",SUMIFS(Data!$L:$L,Data!$A:$A,$B29,Data!$C:$C,E$1))</f>
        <v>3.5</v>
      </c>
      <c r="F29" s="28">
        <f>IF(SUMIFS(Data!$L:$L,Data!$A:$A,$B29,Data!$C:$C,F$1)=0,"",SUMIFS(Data!$L:$L,Data!$A:$A,$B29,Data!$C:$C,F$1))</f>
        <v>3.5</v>
      </c>
      <c r="G29" s="28">
        <f>IF(SUMIFS(Data!$L:$L,Data!$A:$A,$B29,Data!$C:$C,G$1)=0,"",SUMIFS(Data!$L:$L,Data!$A:$A,$B29,Data!$C:$C,G$1))</f>
        <v>3</v>
      </c>
      <c r="H29" s="28">
        <f>IF(SUMIFS(Data!$L:$L,Data!$A:$A,$B29,Data!$C:$C,H$1)=0,"",SUMIFS(Data!$L:$L,Data!$A:$A,$B29,Data!$C:$C,H$1))</f>
        <v>3</v>
      </c>
      <c r="I29" s="28">
        <f>IF(SUMIFS(Data!$L:$L,Data!$A:$A,$B29,Data!$C:$C,I$1)=0,"",SUMIFS(Data!$L:$L,Data!$A:$A,$B29,Data!$C:$C,I$1))</f>
        <v>3</v>
      </c>
      <c r="J29" s="28">
        <f>IF(SUMIFS(Data!$L:$L,Data!$A:$A,$B29,Data!$C:$C,J$1)=0,"",SUMIFS(Data!$L:$L,Data!$A:$A,$B29,Data!$C:$C,J$1))</f>
        <v>3.5</v>
      </c>
      <c r="K29" s="28">
        <f>IF(SUMIFS(Data!$L:$L,Data!$A:$A,$B29,Data!$C:$C,K$1)=0,"",SUMIFS(Data!$L:$L,Data!$A:$A,$B29,Data!$C:$C,K$1))</f>
        <v>3.5</v>
      </c>
      <c r="L29" s="28">
        <f>IF(SUMIFS(Data!$L:$L,Data!$A:$A,$B29,Data!$C:$C,L$1)=0,"",SUMIFS(Data!$L:$L,Data!$A:$A,$B29,Data!$C:$C,L$1))</f>
        <v>3</v>
      </c>
      <c r="M29" s="28">
        <f>IF(SUMIFS(Data!$L:$L,Data!$A:$A,$B29,Data!$C:$C,M$1)=0,"",SUMIFS(Data!$L:$L,Data!$A:$A,$B29,Data!$C:$C,M$1))</f>
        <v>3</v>
      </c>
      <c r="N29" s="28">
        <f>IF(SUMIFS(Data!$L:$L,Data!$A:$A,$B29,Data!$C:$C,N$1)=0,"",SUMIFS(Data!$L:$L,Data!$A:$A,$B29,Data!$C:$C,N$1))</f>
        <v>3.5</v>
      </c>
      <c r="O29" s="28" t="str">
        <f>IF(SUMIFS(Data!$L:$L,Data!$A:$A,$B29,Data!$C:$C,O$1)=0,"",SUMIFS(Data!$L:$L,Data!$A:$A,$B29,Data!$C:$C,O$1))</f>
        <v/>
      </c>
      <c r="P29" s="28">
        <f>IF(SUMIFS(Data!$L:$L,Data!$A:$A,$B29,Data!$C:$C,P$1)=0,"",SUMIFS(Data!$L:$L,Data!$A:$A,$B29,Data!$C:$C,P$1))</f>
        <v>3</v>
      </c>
      <c r="Q29" s="28" t="str">
        <f>IF(SUMIFS(Data!$L:$L,Data!$A:$A,$B29,Data!$C:$C,Q$1)=0,"",SUMIFS(Data!$L:$L,Data!$A:$A,$B29,Data!$C:$C,Q$1))</f>
        <v/>
      </c>
      <c r="R29" s="28">
        <f t="shared" si="0"/>
        <v>41.5</v>
      </c>
    </row>
    <row r="30" spans="1:18" x14ac:dyDescent="0.25">
      <c r="A30" s="65">
        <v>29</v>
      </c>
      <c r="B30" s="27" t="s">
        <v>234</v>
      </c>
      <c r="C30" s="28">
        <f>IF(SUMIFS(Data!$L:$L,Data!$A:$A,$B30,Data!$C:$C,C$1)=0,"",SUMIFS(Data!$L:$L,Data!$A:$A,$B30,Data!$C:$C,C$1))</f>
        <v>2.75</v>
      </c>
      <c r="D30" s="28">
        <f>IF(SUMIFS(Data!$L:$L,Data!$A:$A,$B30,Data!$C:$C,D$1)=0,"",SUMIFS(Data!$L:$L,Data!$A:$A,$B30,Data!$C:$C,D$1))</f>
        <v>2.25</v>
      </c>
      <c r="E30" s="28">
        <f>IF(SUMIFS(Data!$L:$L,Data!$A:$A,$B30,Data!$C:$C,E$1)=0,"",SUMIFS(Data!$L:$L,Data!$A:$A,$B30,Data!$C:$C,E$1))</f>
        <v>1.5</v>
      </c>
      <c r="F30" s="28">
        <f>IF(SUMIFS(Data!$L:$L,Data!$A:$A,$B30,Data!$C:$C,F$1)=0,"",SUMIFS(Data!$L:$L,Data!$A:$A,$B30,Data!$C:$C,F$1))</f>
        <v>4</v>
      </c>
      <c r="G30" s="28">
        <f>IF(SUMIFS(Data!$L:$L,Data!$A:$A,$B30,Data!$C:$C,G$1)=0,"",SUMIFS(Data!$L:$L,Data!$A:$A,$B30,Data!$C:$C,G$1))</f>
        <v>1.75</v>
      </c>
      <c r="H30" s="28">
        <f>IF(SUMIFS(Data!$L:$L,Data!$A:$A,$B30,Data!$C:$C,H$1)=0,"",SUMIFS(Data!$L:$L,Data!$A:$A,$B30,Data!$C:$C,H$1))</f>
        <v>2.75</v>
      </c>
      <c r="I30" s="28">
        <f>IF(SUMIFS(Data!$L:$L,Data!$A:$A,$B30,Data!$C:$C,I$1)=0,"",SUMIFS(Data!$L:$L,Data!$A:$A,$B30,Data!$C:$C,I$1))</f>
        <v>2.5</v>
      </c>
      <c r="J30" s="28">
        <f>IF(SUMIFS(Data!$L:$L,Data!$A:$A,$B30,Data!$C:$C,J$1)=0,"",SUMIFS(Data!$L:$L,Data!$A:$A,$B30,Data!$C:$C,J$1))</f>
        <v>3.25</v>
      </c>
      <c r="K30" s="28">
        <f>IF(SUMIFS(Data!$L:$L,Data!$A:$A,$B30,Data!$C:$C,K$1)=0,"",SUMIFS(Data!$L:$L,Data!$A:$A,$B30,Data!$C:$C,K$1))</f>
        <v>2.75</v>
      </c>
      <c r="L30" s="28">
        <f>IF(SUMIFS(Data!$L:$L,Data!$A:$A,$B30,Data!$C:$C,L$1)=0,"",SUMIFS(Data!$L:$L,Data!$A:$A,$B30,Data!$C:$C,L$1))</f>
        <v>3.25</v>
      </c>
      <c r="M30" s="28">
        <f>IF(SUMIFS(Data!$L:$L,Data!$A:$A,$B30,Data!$C:$C,M$1)=0,"",SUMIFS(Data!$L:$L,Data!$A:$A,$B30,Data!$C:$C,M$1))</f>
        <v>3</v>
      </c>
      <c r="N30" s="28">
        <f>IF(SUMIFS(Data!$L:$L,Data!$A:$A,$B30,Data!$C:$C,N$1)=0,"",SUMIFS(Data!$L:$L,Data!$A:$A,$B30,Data!$C:$C,N$1))</f>
        <v>3</v>
      </c>
      <c r="O30" s="28">
        <f>IF(SUMIFS(Data!$L:$L,Data!$A:$A,$B30,Data!$C:$C,O$1)=0,"",SUMIFS(Data!$L:$L,Data!$A:$A,$B30,Data!$C:$C,O$1))</f>
        <v>2.25</v>
      </c>
      <c r="P30" s="28">
        <f>IF(SUMIFS(Data!$L:$L,Data!$A:$A,$B30,Data!$C:$C,P$1)=0,"",SUMIFS(Data!$L:$L,Data!$A:$A,$B30,Data!$C:$C,P$1))</f>
        <v>3.75</v>
      </c>
      <c r="Q30" s="28">
        <f>IF(SUMIFS(Data!$L:$L,Data!$A:$A,$B30,Data!$C:$C,Q$1)=0,"",SUMIFS(Data!$L:$L,Data!$A:$A,$B30,Data!$C:$C,Q$1))</f>
        <v>2.25</v>
      </c>
      <c r="R30" s="28">
        <f t="shared" si="0"/>
        <v>41</v>
      </c>
    </row>
    <row r="31" spans="1:18" x14ac:dyDescent="0.25">
      <c r="A31" s="65">
        <v>30</v>
      </c>
      <c r="B31" s="27" t="s">
        <v>149</v>
      </c>
      <c r="C31" s="28">
        <f>IF(SUMIFS(Data!$L:$L,Data!$A:$A,$B31,Data!$C:$C,C$1)=0,"",SUMIFS(Data!$L:$L,Data!$A:$A,$B31,Data!$C:$C,C$1))</f>
        <v>3</v>
      </c>
      <c r="D31" s="28">
        <f>IF(SUMIFS(Data!$L:$L,Data!$A:$A,$B31,Data!$C:$C,D$1)=0,"",SUMIFS(Data!$L:$L,Data!$A:$A,$B31,Data!$C:$C,D$1))</f>
        <v>2.75</v>
      </c>
      <c r="E31" s="28">
        <f>IF(SUMIFS(Data!$L:$L,Data!$A:$A,$B31,Data!$C:$C,E$1)=0,"",SUMIFS(Data!$L:$L,Data!$A:$A,$B31,Data!$C:$C,E$1))</f>
        <v>3</v>
      </c>
      <c r="F31" s="28">
        <f>IF(SUMIFS(Data!$L:$L,Data!$A:$A,$B31,Data!$C:$C,F$1)=0,"",SUMIFS(Data!$L:$L,Data!$A:$A,$B31,Data!$C:$C,F$1))</f>
        <v>3.25</v>
      </c>
      <c r="G31" s="28">
        <f>IF(SUMIFS(Data!$L:$L,Data!$A:$A,$B31,Data!$C:$C,G$1)=0,"",SUMIFS(Data!$L:$L,Data!$A:$A,$B31,Data!$C:$C,G$1))</f>
        <v>2.5</v>
      </c>
      <c r="H31" s="28">
        <f>IF(SUMIFS(Data!$L:$L,Data!$A:$A,$B31,Data!$C:$C,H$1)=0,"",SUMIFS(Data!$L:$L,Data!$A:$A,$B31,Data!$C:$C,H$1))</f>
        <v>3.5</v>
      </c>
      <c r="I31" s="28">
        <f>IF(SUMIFS(Data!$L:$L,Data!$A:$A,$B31,Data!$C:$C,I$1)=0,"",SUMIFS(Data!$L:$L,Data!$A:$A,$B31,Data!$C:$C,I$1))</f>
        <v>2.25</v>
      </c>
      <c r="J31" s="28">
        <f>IF(SUMIFS(Data!$L:$L,Data!$A:$A,$B31,Data!$C:$C,J$1)=0,"",SUMIFS(Data!$L:$L,Data!$A:$A,$B31,Data!$C:$C,J$1))</f>
        <v>4</v>
      </c>
      <c r="K31" s="28">
        <f>IF(SUMIFS(Data!$L:$L,Data!$A:$A,$B31,Data!$C:$C,K$1)=0,"",SUMIFS(Data!$L:$L,Data!$A:$A,$B31,Data!$C:$C,K$1))</f>
        <v>2.75</v>
      </c>
      <c r="L31" s="28">
        <f>IF(SUMIFS(Data!$L:$L,Data!$A:$A,$B31,Data!$C:$C,L$1)=0,"",SUMIFS(Data!$L:$L,Data!$A:$A,$B31,Data!$C:$C,L$1))</f>
        <v>3</v>
      </c>
      <c r="M31" s="28">
        <f>IF(SUMIFS(Data!$L:$L,Data!$A:$A,$B31,Data!$C:$C,M$1)=0,"",SUMIFS(Data!$L:$L,Data!$A:$A,$B31,Data!$C:$C,M$1))</f>
        <v>2.75</v>
      </c>
      <c r="N31" s="28">
        <f>IF(SUMIFS(Data!$L:$L,Data!$A:$A,$B31,Data!$C:$C,N$1)=0,"",SUMIFS(Data!$L:$L,Data!$A:$A,$B31,Data!$C:$C,N$1))</f>
        <v>2.5</v>
      </c>
      <c r="O31" s="28">
        <f>IF(SUMIFS(Data!$L:$L,Data!$A:$A,$B31,Data!$C:$C,O$1)=0,"",SUMIFS(Data!$L:$L,Data!$A:$A,$B31,Data!$C:$C,O$1))</f>
        <v>2.5</v>
      </c>
      <c r="P31" s="28" t="str">
        <f>IF(SUMIFS(Data!$L:$L,Data!$A:$A,$B31,Data!$C:$C,P$1)=0,"",SUMIFS(Data!$L:$L,Data!$A:$A,$B31,Data!$C:$C,P$1))</f>
        <v/>
      </c>
      <c r="Q31" s="28">
        <f>IF(SUMIFS(Data!$L:$L,Data!$A:$A,$B31,Data!$C:$C,Q$1)=0,"",SUMIFS(Data!$L:$L,Data!$A:$A,$B31,Data!$C:$C,Q$1))</f>
        <v>3.25</v>
      </c>
      <c r="R31" s="28">
        <f t="shared" si="0"/>
        <v>41</v>
      </c>
    </row>
    <row r="32" spans="1:18" x14ac:dyDescent="0.25">
      <c r="A32" s="65">
        <v>31</v>
      </c>
      <c r="B32" s="27" t="s">
        <v>363</v>
      </c>
      <c r="C32" s="28">
        <f>IF(SUMIFS(Data!$L:$L,Data!$A:$A,$B32,Data!$C:$C,C$1)=0,"",SUMIFS(Data!$L:$L,Data!$A:$A,$B32,Data!$C:$C,C$1))</f>
        <v>2.25</v>
      </c>
      <c r="D32" s="28">
        <f>IF(SUMIFS(Data!$L:$L,Data!$A:$A,$B32,Data!$C:$C,D$1)=0,"",SUMIFS(Data!$L:$L,Data!$A:$A,$B32,Data!$C:$C,D$1))</f>
        <v>3</v>
      </c>
      <c r="E32" s="28">
        <f>IF(SUMIFS(Data!$L:$L,Data!$A:$A,$B32,Data!$C:$C,E$1)=0,"",SUMIFS(Data!$L:$L,Data!$A:$A,$B32,Data!$C:$C,E$1))</f>
        <v>2.25</v>
      </c>
      <c r="F32" s="28">
        <f>IF(SUMIFS(Data!$L:$L,Data!$A:$A,$B32,Data!$C:$C,F$1)=0,"",SUMIFS(Data!$L:$L,Data!$A:$A,$B32,Data!$C:$C,F$1))</f>
        <v>3.75</v>
      </c>
      <c r="G32" s="28">
        <f>IF(SUMIFS(Data!$L:$L,Data!$A:$A,$B32,Data!$C:$C,G$1)=0,"",SUMIFS(Data!$L:$L,Data!$A:$A,$B32,Data!$C:$C,G$1))</f>
        <v>2.5</v>
      </c>
      <c r="H32" s="28">
        <f>IF(SUMIFS(Data!$L:$L,Data!$A:$A,$B32,Data!$C:$C,H$1)=0,"",SUMIFS(Data!$L:$L,Data!$A:$A,$B32,Data!$C:$C,H$1))</f>
        <v>3.25</v>
      </c>
      <c r="I32" s="28">
        <f>IF(SUMIFS(Data!$L:$L,Data!$A:$A,$B32,Data!$C:$C,I$1)=0,"",SUMIFS(Data!$L:$L,Data!$A:$A,$B32,Data!$C:$C,I$1))</f>
        <v>3</v>
      </c>
      <c r="J32" s="28">
        <f>IF(SUMIFS(Data!$L:$L,Data!$A:$A,$B32,Data!$C:$C,J$1)=0,"",SUMIFS(Data!$L:$L,Data!$A:$A,$B32,Data!$C:$C,J$1))</f>
        <v>2.5</v>
      </c>
      <c r="K32" s="28">
        <f>IF(SUMIFS(Data!$L:$L,Data!$A:$A,$B32,Data!$C:$C,K$1)=0,"",SUMIFS(Data!$L:$L,Data!$A:$A,$B32,Data!$C:$C,K$1))</f>
        <v>1.5</v>
      </c>
      <c r="L32" s="28">
        <f>IF(SUMIFS(Data!$L:$L,Data!$A:$A,$B32,Data!$C:$C,L$1)=0,"",SUMIFS(Data!$L:$L,Data!$A:$A,$B32,Data!$C:$C,L$1))</f>
        <v>3</v>
      </c>
      <c r="M32" s="28">
        <f>IF(SUMIFS(Data!$L:$L,Data!$A:$A,$B32,Data!$C:$C,M$1)=0,"",SUMIFS(Data!$L:$L,Data!$A:$A,$B32,Data!$C:$C,M$1))</f>
        <v>2</v>
      </c>
      <c r="N32" s="28">
        <f>IF(SUMIFS(Data!$L:$L,Data!$A:$A,$B32,Data!$C:$C,N$1)=0,"",SUMIFS(Data!$L:$L,Data!$A:$A,$B32,Data!$C:$C,N$1))</f>
        <v>3.5</v>
      </c>
      <c r="O32" s="28">
        <f>IF(SUMIFS(Data!$L:$L,Data!$A:$A,$B32,Data!$C:$C,O$1)=0,"",SUMIFS(Data!$L:$L,Data!$A:$A,$B32,Data!$C:$C,O$1))</f>
        <v>2.5</v>
      </c>
      <c r="P32" s="28">
        <f>IF(SUMIFS(Data!$L:$L,Data!$A:$A,$B32,Data!$C:$C,P$1)=0,"",SUMIFS(Data!$L:$L,Data!$A:$A,$B32,Data!$C:$C,P$1))</f>
        <v>3</v>
      </c>
      <c r="Q32" s="28">
        <f>IF(SUMIFS(Data!$L:$L,Data!$A:$A,$B32,Data!$C:$C,Q$1)=0,"",SUMIFS(Data!$L:$L,Data!$A:$A,$B32,Data!$C:$C,Q$1))</f>
        <v>2.75</v>
      </c>
      <c r="R32" s="28">
        <f t="shared" si="0"/>
        <v>40.75</v>
      </c>
    </row>
    <row r="33" spans="1:18" x14ac:dyDescent="0.25">
      <c r="A33" s="65">
        <v>32</v>
      </c>
      <c r="B33" s="27" t="s">
        <v>17</v>
      </c>
      <c r="C33" s="28">
        <f>IF(SUMIFS(Data!$L:$L,Data!$A:$A,$B33,Data!$C:$C,C$1)=0,"",SUMIFS(Data!$L:$L,Data!$A:$A,$B33,Data!$C:$C,C$1))</f>
        <v>3</v>
      </c>
      <c r="D33" s="28">
        <f>IF(SUMIFS(Data!$L:$L,Data!$A:$A,$B33,Data!$C:$C,D$1)=0,"",SUMIFS(Data!$L:$L,Data!$A:$A,$B33,Data!$C:$C,D$1))</f>
        <v>3.5</v>
      </c>
      <c r="E33" s="28">
        <f>IF(SUMIFS(Data!$L:$L,Data!$A:$A,$B33,Data!$C:$C,E$1)=0,"",SUMIFS(Data!$L:$L,Data!$A:$A,$B33,Data!$C:$C,E$1))</f>
        <v>1.75</v>
      </c>
      <c r="F33" s="28">
        <f>IF(SUMIFS(Data!$L:$L,Data!$A:$A,$B33,Data!$C:$C,F$1)=0,"",SUMIFS(Data!$L:$L,Data!$A:$A,$B33,Data!$C:$C,F$1))</f>
        <v>3</v>
      </c>
      <c r="G33" s="28">
        <f>IF(SUMIFS(Data!$L:$L,Data!$A:$A,$B33,Data!$C:$C,G$1)=0,"",SUMIFS(Data!$L:$L,Data!$A:$A,$B33,Data!$C:$C,G$1))</f>
        <v>3.5</v>
      </c>
      <c r="H33" s="28">
        <f>IF(SUMIFS(Data!$L:$L,Data!$A:$A,$B33,Data!$C:$C,H$1)=0,"",SUMIFS(Data!$L:$L,Data!$A:$A,$B33,Data!$C:$C,H$1))</f>
        <v>3.5</v>
      </c>
      <c r="I33" s="28">
        <f>IF(SUMIFS(Data!$L:$L,Data!$A:$A,$B33,Data!$C:$C,I$1)=0,"",SUMIFS(Data!$L:$L,Data!$A:$A,$B33,Data!$C:$C,I$1))</f>
        <v>2.5</v>
      </c>
      <c r="J33" s="28">
        <f>IF(SUMIFS(Data!$L:$L,Data!$A:$A,$B33,Data!$C:$C,J$1)=0,"",SUMIFS(Data!$L:$L,Data!$A:$A,$B33,Data!$C:$C,J$1))</f>
        <v>3.25</v>
      </c>
      <c r="K33" s="28">
        <f>IF(SUMIFS(Data!$L:$L,Data!$A:$A,$B33,Data!$C:$C,K$1)=0,"",SUMIFS(Data!$L:$L,Data!$A:$A,$B33,Data!$C:$C,K$1))</f>
        <v>2</v>
      </c>
      <c r="L33" s="28">
        <f>IF(SUMIFS(Data!$L:$L,Data!$A:$A,$B33,Data!$C:$C,L$1)=0,"",SUMIFS(Data!$L:$L,Data!$A:$A,$B33,Data!$C:$C,L$1))</f>
        <v>3.5</v>
      </c>
      <c r="M33" s="28">
        <f>IF(SUMIFS(Data!$L:$L,Data!$A:$A,$B33,Data!$C:$C,M$1)=0,"",SUMIFS(Data!$L:$L,Data!$A:$A,$B33,Data!$C:$C,M$1))</f>
        <v>3.5</v>
      </c>
      <c r="N33" s="28">
        <f>IF(SUMIFS(Data!$L:$L,Data!$A:$A,$B33,Data!$C:$C,N$1)=0,"",SUMIFS(Data!$L:$L,Data!$A:$A,$B33,Data!$C:$C,N$1))</f>
        <v>3</v>
      </c>
      <c r="O33" s="28">
        <f>IF(SUMIFS(Data!$L:$L,Data!$A:$A,$B33,Data!$C:$C,O$1)=0,"",SUMIFS(Data!$L:$L,Data!$A:$A,$B33,Data!$C:$C,O$1))</f>
        <v>1.5</v>
      </c>
      <c r="P33" s="28">
        <f>IF(SUMIFS(Data!$L:$L,Data!$A:$A,$B33,Data!$C:$C,P$1)=0,"",SUMIFS(Data!$L:$L,Data!$A:$A,$B33,Data!$C:$C,P$1))</f>
        <v>3</v>
      </c>
      <c r="Q33" s="28" t="str">
        <f>IF(SUMIFS(Data!$L:$L,Data!$A:$A,$B33,Data!$C:$C,Q$1)=0,"",SUMIFS(Data!$L:$L,Data!$A:$A,$B33,Data!$C:$C,Q$1))</f>
        <v/>
      </c>
      <c r="R33" s="28">
        <f t="shared" si="0"/>
        <v>40.5</v>
      </c>
    </row>
    <row r="34" spans="1:18" x14ac:dyDescent="0.25">
      <c r="A34" s="65">
        <v>33</v>
      </c>
      <c r="B34" s="27" t="s">
        <v>201</v>
      </c>
      <c r="C34" s="28">
        <f>IF(SUMIFS(Data!$L:$L,Data!$A:$A,$B34,Data!$C:$C,C$1)=0,"",SUMIFS(Data!$L:$L,Data!$A:$A,$B34,Data!$C:$C,C$1))</f>
        <v>4.5</v>
      </c>
      <c r="D34" s="28">
        <f>IF(SUMIFS(Data!$L:$L,Data!$A:$A,$B34,Data!$C:$C,D$1)=0,"",SUMIFS(Data!$L:$L,Data!$A:$A,$B34,Data!$C:$C,D$1))</f>
        <v>4</v>
      </c>
      <c r="E34" s="28">
        <f>IF(SUMIFS(Data!$L:$L,Data!$A:$A,$B34,Data!$C:$C,E$1)=0,"",SUMIFS(Data!$L:$L,Data!$A:$A,$B34,Data!$C:$C,E$1))</f>
        <v>2.25</v>
      </c>
      <c r="F34" s="28">
        <f>IF(SUMIFS(Data!$L:$L,Data!$A:$A,$B34,Data!$C:$C,F$1)=0,"",SUMIFS(Data!$L:$L,Data!$A:$A,$B34,Data!$C:$C,F$1))</f>
        <v>3.25</v>
      </c>
      <c r="G34" s="28">
        <f>IF(SUMIFS(Data!$L:$L,Data!$A:$A,$B34,Data!$C:$C,G$1)=0,"",SUMIFS(Data!$L:$L,Data!$A:$A,$B34,Data!$C:$C,G$1))</f>
        <v>3.5</v>
      </c>
      <c r="H34" s="28">
        <f>IF(SUMIFS(Data!$L:$L,Data!$A:$A,$B34,Data!$C:$C,H$1)=0,"",SUMIFS(Data!$L:$L,Data!$A:$A,$B34,Data!$C:$C,H$1))</f>
        <v>4.25</v>
      </c>
      <c r="I34" s="28">
        <f>IF(SUMIFS(Data!$L:$L,Data!$A:$A,$B34,Data!$C:$C,I$1)=0,"",SUMIFS(Data!$L:$L,Data!$A:$A,$B34,Data!$C:$C,I$1))</f>
        <v>3.25</v>
      </c>
      <c r="J34" s="28">
        <f>IF(SUMIFS(Data!$L:$L,Data!$A:$A,$B34,Data!$C:$C,J$1)=0,"",SUMIFS(Data!$L:$L,Data!$A:$A,$B34,Data!$C:$C,J$1))</f>
        <v>3.5</v>
      </c>
      <c r="K34" s="28">
        <f>IF(SUMIFS(Data!$L:$L,Data!$A:$A,$B34,Data!$C:$C,K$1)=0,"",SUMIFS(Data!$L:$L,Data!$A:$A,$B34,Data!$C:$C,K$1))</f>
        <v>3.5</v>
      </c>
      <c r="L34" s="28">
        <f>IF(SUMIFS(Data!$L:$L,Data!$A:$A,$B34,Data!$C:$C,L$1)=0,"",SUMIFS(Data!$L:$L,Data!$A:$A,$B34,Data!$C:$C,L$1))</f>
        <v>2.5</v>
      </c>
      <c r="M34" s="28">
        <f>IF(SUMIFS(Data!$L:$L,Data!$A:$A,$B34,Data!$C:$C,M$1)=0,"",SUMIFS(Data!$L:$L,Data!$A:$A,$B34,Data!$C:$C,M$1))</f>
        <v>2</v>
      </c>
      <c r="N34" s="28">
        <f>IF(SUMIFS(Data!$L:$L,Data!$A:$A,$B34,Data!$C:$C,N$1)=0,"",SUMIFS(Data!$L:$L,Data!$A:$A,$B34,Data!$C:$C,N$1))</f>
        <v>3</v>
      </c>
      <c r="O34" s="28" t="str">
        <f>IF(SUMIFS(Data!$L:$L,Data!$A:$A,$B34,Data!$C:$C,O$1)=0,"",SUMIFS(Data!$L:$L,Data!$A:$A,$B34,Data!$C:$C,O$1))</f>
        <v/>
      </c>
      <c r="P34" s="28" t="str">
        <f>IF(SUMIFS(Data!$L:$L,Data!$A:$A,$B34,Data!$C:$C,P$1)=0,"",SUMIFS(Data!$L:$L,Data!$A:$A,$B34,Data!$C:$C,P$1))</f>
        <v/>
      </c>
      <c r="Q34" s="28" t="str">
        <f>IF(SUMIFS(Data!$L:$L,Data!$A:$A,$B34,Data!$C:$C,Q$1)=0,"",SUMIFS(Data!$L:$L,Data!$A:$A,$B34,Data!$C:$C,Q$1))</f>
        <v/>
      </c>
      <c r="R34" s="28">
        <f t="shared" si="0"/>
        <v>39.5</v>
      </c>
    </row>
    <row r="35" spans="1:18" x14ac:dyDescent="0.25">
      <c r="A35" s="65">
        <v>34</v>
      </c>
      <c r="B35" s="27" t="s">
        <v>368</v>
      </c>
      <c r="C35" s="28">
        <f>IF(SUMIFS(Data!$L:$L,Data!$A:$A,$B35,Data!$C:$C,C$1)=0,"",SUMIFS(Data!$L:$L,Data!$A:$A,$B35,Data!$C:$C,C$1))</f>
        <v>2</v>
      </c>
      <c r="D35" s="28">
        <f>IF(SUMIFS(Data!$L:$L,Data!$A:$A,$B35,Data!$C:$C,D$1)=0,"",SUMIFS(Data!$L:$L,Data!$A:$A,$B35,Data!$C:$C,D$1))</f>
        <v>4.25</v>
      </c>
      <c r="E35" s="28">
        <f>IF(SUMIFS(Data!$L:$L,Data!$A:$A,$B35,Data!$C:$C,E$1)=0,"",SUMIFS(Data!$L:$L,Data!$A:$A,$B35,Data!$C:$C,E$1))</f>
        <v>2</v>
      </c>
      <c r="F35" s="28">
        <f>IF(SUMIFS(Data!$L:$L,Data!$A:$A,$B35,Data!$C:$C,F$1)=0,"",SUMIFS(Data!$L:$L,Data!$A:$A,$B35,Data!$C:$C,F$1))</f>
        <v>4</v>
      </c>
      <c r="G35" s="28">
        <f>IF(SUMIFS(Data!$L:$L,Data!$A:$A,$B35,Data!$C:$C,G$1)=0,"",SUMIFS(Data!$L:$L,Data!$A:$A,$B35,Data!$C:$C,G$1))</f>
        <v>2.5</v>
      </c>
      <c r="H35" s="28">
        <f>IF(SUMIFS(Data!$L:$L,Data!$A:$A,$B35,Data!$C:$C,H$1)=0,"",SUMIFS(Data!$L:$L,Data!$A:$A,$B35,Data!$C:$C,H$1))</f>
        <v>5</v>
      </c>
      <c r="I35" s="28">
        <f>IF(SUMIFS(Data!$L:$L,Data!$A:$A,$B35,Data!$C:$C,I$1)=0,"",SUMIFS(Data!$L:$L,Data!$A:$A,$B35,Data!$C:$C,I$1))</f>
        <v>3</v>
      </c>
      <c r="J35" s="28">
        <f>IF(SUMIFS(Data!$L:$L,Data!$A:$A,$B35,Data!$C:$C,J$1)=0,"",SUMIFS(Data!$L:$L,Data!$A:$A,$B35,Data!$C:$C,J$1))</f>
        <v>4.25</v>
      </c>
      <c r="K35" s="28">
        <f>IF(SUMIFS(Data!$L:$L,Data!$A:$A,$B35,Data!$C:$C,K$1)=0,"",SUMIFS(Data!$L:$L,Data!$A:$A,$B35,Data!$C:$C,K$1))</f>
        <v>4</v>
      </c>
      <c r="L35" s="28" t="str">
        <f>IF(SUMIFS(Data!$L:$L,Data!$A:$A,$B35,Data!$C:$C,L$1)=0,"",SUMIFS(Data!$L:$L,Data!$A:$A,$B35,Data!$C:$C,L$1))</f>
        <v/>
      </c>
      <c r="M35" s="28" t="str">
        <f>IF(SUMIFS(Data!$L:$L,Data!$A:$A,$B35,Data!$C:$C,M$1)=0,"",SUMIFS(Data!$L:$L,Data!$A:$A,$B35,Data!$C:$C,M$1))</f>
        <v/>
      </c>
      <c r="N35" s="28">
        <f>IF(SUMIFS(Data!$L:$L,Data!$A:$A,$B35,Data!$C:$C,N$1)=0,"",SUMIFS(Data!$L:$L,Data!$A:$A,$B35,Data!$C:$C,N$1))</f>
        <v>0.75</v>
      </c>
      <c r="O35" s="28">
        <f>IF(SUMIFS(Data!$L:$L,Data!$A:$A,$B35,Data!$C:$C,O$1)=0,"",SUMIFS(Data!$L:$L,Data!$A:$A,$B35,Data!$C:$C,O$1))</f>
        <v>3</v>
      </c>
      <c r="P35" s="28">
        <f>IF(SUMIFS(Data!$L:$L,Data!$A:$A,$B35,Data!$C:$C,P$1)=0,"",SUMIFS(Data!$L:$L,Data!$A:$A,$B35,Data!$C:$C,P$1))</f>
        <v>3.25</v>
      </c>
      <c r="Q35" s="28" t="str">
        <f>IF(SUMIFS(Data!$L:$L,Data!$A:$A,$B35,Data!$C:$C,Q$1)=0,"",SUMIFS(Data!$L:$L,Data!$A:$A,$B35,Data!$C:$C,Q$1))</f>
        <v/>
      </c>
      <c r="R35" s="28">
        <f t="shared" si="0"/>
        <v>38</v>
      </c>
    </row>
    <row r="36" spans="1:18" x14ac:dyDescent="0.25">
      <c r="A36" s="65">
        <v>35</v>
      </c>
      <c r="B36" s="27" t="s">
        <v>187</v>
      </c>
      <c r="C36" s="28">
        <f>IF(SUMIFS(Data!$L:$L,Data!$A:$A,$B36,Data!$C:$C,C$1)=0,"",SUMIFS(Data!$L:$L,Data!$A:$A,$B36,Data!$C:$C,C$1))</f>
        <v>1.5</v>
      </c>
      <c r="D36" s="28">
        <f>IF(SUMIFS(Data!$L:$L,Data!$A:$A,$B36,Data!$C:$C,D$1)=0,"",SUMIFS(Data!$L:$L,Data!$A:$A,$B36,Data!$C:$C,D$1))</f>
        <v>1.75</v>
      </c>
      <c r="E36" s="28">
        <f>IF(SUMIFS(Data!$L:$L,Data!$A:$A,$B36,Data!$C:$C,E$1)=0,"",SUMIFS(Data!$L:$L,Data!$A:$A,$B36,Data!$C:$C,E$1))</f>
        <v>3</v>
      </c>
      <c r="F36" s="28">
        <f>IF(SUMIFS(Data!$L:$L,Data!$A:$A,$B36,Data!$C:$C,F$1)=0,"",SUMIFS(Data!$L:$L,Data!$A:$A,$B36,Data!$C:$C,F$1))</f>
        <v>2</v>
      </c>
      <c r="G36" s="28">
        <f>IF(SUMIFS(Data!$L:$L,Data!$A:$A,$B36,Data!$C:$C,G$1)=0,"",SUMIFS(Data!$L:$L,Data!$A:$A,$B36,Data!$C:$C,G$1))</f>
        <v>2.75</v>
      </c>
      <c r="H36" s="28">
        <f>IF(SUMIFS(Data!$L:$L,Data!$A:$A,$B36,Data!$C:$C,H$1)=0,"",SUMIFS(Data!$L:$L,Data!$A:$A,$B36,Data!$C:$C,H$1))</f>
        <v>2.5</v>
      </c>
      <c r="I36" s="28">
        <f>IF(SUMIFS(Data!$L:$L,Data!$A:$A,$B36,Data!$C:$C,I$1)=0,"",SUMIFS(Data!$L:$L,Data!$A:$A,$B36,Data!$C:$C,I$1))</f>
        <v>2.5</v>
      </c>
      <c r="J36" s="28">
        <f>IF(SUMIFS(Data!$L:$L,Data!$A:$A,$B36,Data!$C:$C,J$1)=0,"",SUMIFS(Data!$L:$L,Data!$A:$A,$B36,Data!$C:$C,J$1))</f>
        <v>2.25</v>
      </c>
      <c r="K36" s="28">
        <f>IF(SUMIFS(Data!$L:$L,Data!$A:$A,$B36,Data!$C:$C,K$1)=0,"",SUMIFS(Data!$L:$L,Data!$A:$A,$B36,Data!$C:$C,K$1))</f>
        <v>2.5</v>
      </c>
      <c r="L36" s="28">
        <f>IF(SUMIFS(Data!$L:$L,Data!$A:$A,$B36,Data!$C:$C,L$1)=0,"",SUMIFS(Data!$L:$L,Data!$A:$A,$B36,Data!$C:$C,L$1))</f>
        <v>3.25</v>
      </c>
      <c r="M36" s="28">
        <f>IF(SUMIFS(Data!$L:$L,Data!$A:$A,$B36,Data!$C:$C,M$1)=0,"",SUMIFS(Data!$L:$L,Data!$A:$A,$B36,Data!$C:$C,M$1))</f>
        <v>2.5</v>
      </c>
      <c r="N36" s="28">
        <f>IF(SUMIFS(Data!$L:$L,Data!$A:$A,$B36,Data!$C:$C,N$1)=0,"",SUMIFS(Data!$L:$L,Data!$A:$A,$B36,Data!$C:$C,N$1))</f>
        <v>3.5</v>
      </c>
      <c r="O36" s="28">
        <f>IF(SUMIFS(Data!$L:$L,Data!$A:$A,$B36,Data!$C:$C,O$1)=0,"",SUMIFS(Data!$L:$L,Data!$A:$A,$B36,Data!$C:$C,O$1))</f>
        <v>1.75</v>
      </c>
      <c r="P36" s="28">
        <f>IF(SUMIFS(Data!$L:$L,Data!$A:$A,$B36,Data!$C:$C,P$1)=0,"",SUMIFS(Data!$L:$L,Data!$A:$A,$B36,Data!$C:$C,P$1))</f>
        <v>2.5</v>
      </c>
      <c r="Q36" s="28">
        <f>IF(SUMIFS(Data!$L:$L,Data!$A:$A,$B36,Data!$C:$C,Q$1)=0,"",SUMIFS(Data!$L:$L,Data!$A:$A,$B36,Data!$C:$C,Q$1))</f>
        <v>1.75</v>
      </c>
      <c r="R36" s="28">
        <f t="shared" si="0"/>
        <v>36</v>
      </c>
    </row>
    <row r="37" spans="1:18" x14ac:dyDescent="0.25">
      <c r="A37" s="65">
        <v>36</v>
      </c>
      <c r="B37" s="27" t="s">
        <v>136</v>
      </c>
      <c r="C37" s="28">
        <f>IF(SUMIFS(Data!$L:$L,Data!$A:$A,$B37,Data!$C:$C,C$1)=0,"",SUMIFS(Data!$L:$L,Data!$A:$A,$B37,Data!$C:$C,C$1))</f>
        <v>2.25</v>
      </c>
      <c r="D37" s="28">
        <f>IF(SUMIFS(Data!$L:$L,Data!$A:$A,$B37,Data!$C:$C,D$1)=0,"",SUMIFS(Data!$L:$L,Data!$A:$A,$B37,Data!$C:$C,D$1))</f>
        <v>3.5</v>
      </c>
      <c r="E37" s="28">
        <f>IF(SUMIFS(Data!$L:$L,Data!$A:$A,$B37,Data!$C:$C,E$1)=0,"",SUMIFS(Data!$L:$L,Data!$A:$A,$B37,Data!$C:$C,E$1))</f>
        <v>3.5</v>
      </c>
      <c r="F37" s="28">
        <f>IF(SUMIFS(Data!$L:$L,Data!$A:$A,$B37,Data!$C:$C,F$1)=0,"",SUMIFS(Data!$L:$L,Data!$A:$A,$B37,Data!$C:$C,F$1))</f>
        <v>4</v>
      </c>
      <c r="G37" s="28">
        <f>IF(SUMIFS(Data!$L:$L,Data!$A:$A,$B37,Data!$C:$C,G$1)=0,"",SUMIFS(Data!$L:$L,Data!$A:$A,$B37,Data!$C:$C,G$1))</f>
        <v>5</v>
      </c>
      <c r="H37" s="28">
        <f>IF(SUMIFS(Data!$L:$L,Data!$A:$A,$B37,Data!$C:$C,H$1)=0,"",SUMIFS(Data!$L:$L,Data!$A:$A,$B37,Data!$C:$C,H$1))</f>
        <v>2.5</v>
      </c>
      <c r="I37" s="28" t="str">
        <f>IF(SUMIFS(Data!$L:$L,Data!$A:$A,$B37,Data!$C:$C,I$1)=0,"",SUMIFS(Data!$L:$L,Data!$A:$A,$B37,Data!$C:$C,I$1))</f>
        <v/>
      </c>
      <c r="J37" s="28">
        <f>IF(SUMIFS(Data!$L:$L,Data!$A:$A,$B37,Data!$C:$C,J$1)=0,"",SUMIFS(Data!$L:$L,Data!$A:$A,$B37,Data!$C:$C,J$1))</f>
        <v>3.5</v>
      </c>
      <c r="K37" s="28" t="str">
        <f>IF(SUMIFS(Data!$L:$L,Data!$A:$A,$B37,Data!$C:$C,K$1)=0,"",SUMIFS(Data!$L:$L,Data!$A:$A,$B37,Data!$C:$C,K$1))</f>
        <v/>
      </c>
      <c r="L37" s="28" t="str">
        <f>IF(SUMIFS(Data!$L:$L,Data!$A:$A,$B37,Data!$C:$C,L$1)=0,"",SUMIFS(Data!$L:$L,Data!$A:$A,$B37,Data!$C:$C,L$1))</f>
        <v/>
      </c>
      <c r="M37" s="28">
        <f>IF(SUMIFS(Data!$L:$L,Data!$A:$A,$B37,Data!$C:$C,M$1)=0,"",SUMIFS(Data!$L:$L,Data!$A:$A,$B37,Data!$C:$C,M$1))</f>
        <v>1</v>
      </c>
      <c r="N37" s="28">
        <f>IF(SUMIFS(Data!$L:$L,Data!$A:$A,$B37,Data!$C:$C,N$1)=0,"",SUMIFS(Data!$L:$L,Data!$A:$A,$B37,Data!$C:$C,N$1))</f>
        <v>2.5</v>
      </c>
      <c r="O37" s="28">
        <f>IF(SUMIFS(Data!$L:$L,Data!$A:$A,$B37,Data!$C:$C,O$1)=0,"",SUMIFS(Data!$L:$L,Data!$A:$A,$B37,Data!$C:$C,O$1))</f>
        <v>2.5</v>
      </c>
      <c r="P37" s="28">
        <f>IF(SUMIFS(Data!$L:$L,Data!$A:$A,$B37,Data!$C:$C,P$1)=0,"",SUMIFS(Data!$L:$L,Data!$A:$A,$B37,Data!$C:$C,P$1))</f>
        <v>1.5</v>
      </c>
      <c r="Q37" s="28">
        <f>IF(SUMIFS(Data!$L:$L,Data!$A:$A,$B37,Data!$C:$C,Q$1)=0,"",SUMIFS(Data!$L:$L,Data!$A:$A,$B37,Data!$C:$C,Q$1))</f>
        <v>4</v>
      </c>
      <c r="R37" s="28">
        <f t="shared" si="0"/>
        <v>35.75</v>
      </c>
    </row>
    <row r="38" spans="1:18" x14ac:dyDescent="0.25">
      <c r="A38" s="65">
        <v>37</v>
      </c>
      <c r="B38" s="27" t="s">
        <v>232</v>
      </c>
      <c r="C38" s="28">
        <f>IF(SUMIFS(Data!$L:$L,Data!$A:$A,$B38,Data!$C:$C,C$1)=0,"",SUMIFS(Data!$L:$L,Data!$A:$A,$B38,Data!$C:$C,C$1))</f>
        <v>2</v>
      </c>
      <c r="D38" s="28">
        <f>IF(SUMIFS(Data!$L:$L,Data!$A:$A,$B38,Data!$C:$C,D$1)=0,"",SUMIFS(Data!$L:$L,Data!$A:$A,$B38,Data!$C:$C,D$1))</f>
        <v>2</v>
      </c>
      <c r="E38" s="28">
        <f>IF(SUMIFS(Data!$L:$L,Data!$A:$A,$B38,Data!$C:$C,E$1)=0,"",SUMIFS(Data!$L:$L,Data!$A:$A,$B38,Data!$C:$C,E$1))</f>
        <v>2.25</v>
      </c>
      <c r="F38" s="28">
        <f>IF(SUMIFS(Data!$L:$L,Data!$A:$A,$B38,Data!$C:$C,F$1)=0,"",SUMIFS(Data!$L:$L,Data!$A:$A,$B38,Data!$C:$C,F$1))</f>
        <v>2</v>
      </c>
      <c r="G38" s="28">
        <f>IF(SUMIFS(Data!$L:$L,Data!$A:$A,$B38,Data!$C:$C,G$1)=0,"",SUMIFS(Data!$L:$L,Data!$A:$A,$B38,Data!$C:$C,G$1))</f>
        <v>3</v>
      </c>
      <c r="H38" s="28">
        <f>IF(SUMIFS(Data!$L:$L,Data!$A:$A,$B38,Data!$C:$C,H$1)=0,"",SUMIFS(Data!$L:$L,Data!$A:$A,$B38,Data!$C:$C,H$1))</f>
        <v>2</v>
      </c>
      <c r="I38" s="28">
        <f>IF(SUMIFS(Data!$L:$L,Data!$A:$A,$B38,Data!$C:$C,I$1)=0,"",SUMIFS(Data!$L:$L,Data!$A:$A,$B38,Data!$C:$C,I$1))</f>
        <v>3</v>
      </c>
      <c r="J38" s="28">
        <f>IF(SUMIFS(Data!$L:$L,Data!$A:$A,$B38,Data!$C:$C,J$1)=0,"",SUMIFS(Data!$L:$L,Data!$A:$A,$B38,Data!$C:$C,J$1))</f>
        <v>2.25</v>
      </c>
      <c r="K38" s="28">
        <f>IF(SUMIFS(Data!$L:$L,Data!$A:$A,$B38,Data!$C:$C,K$1)=0,"",SUMIFS(Data!$L:$L,Data!$A:$A,$B38,Data!$C:$C,K$1))</f>
        <v>3</v>
      </c>
      <c r="L38" s="28">
        <f>IF(SUMIFS(Data!$L:$L,Data!$A:$A,$B38,Data!$C:$C,L$1)=0,"",SUMIFS(Data!$L:$L,Data!$A:$A,$B38,Data!$C:$C,L$1))</f>
        <v>2.75</v>
      </c>
      <c r="M38" s="28">
        <f>IF(SUMIFS(Data!$L:$L,Data!$A:$A,$B38,Data!$C:$C,M$1)=0,"",SUMIFS(Data!$L:$L,Data!$A:$A,$B38,Data!$C:$C,M$1))</f>
        <v>2.75</v>
      </c>
      <c r="N38" s="28">
        <f>IF(SUMIFS(Data!$L:$L,Data!$A:$A,$B38,Data!$C:$C,N$1)=0,"",SUMIFS(Data!$L:$L,Data!$A:$A,$B38,Data!$C:$C,N$1))</f>
        <v>2</v>
      </c>
      <c r="O38" s="28">
        <f>IF(SUMIFS(Data!$L:$L,Data!$A:$A,$B38,Data!$C:$C,O$1)=0,"",SUMIFS(Data!$L:$L,Data!$A:$A,$B38,Data!$C:$C,O$1))</f>
        <v>1</v>
      </c>
      <c r="P38" s="28">
        <f>IF(SUMIFS(Data!$L:$L,Data!$A:$A,$B38,Data!$C:$C,P$1)=0,"",SUMIFS(Data!$L:$L,Data!$A:$A,$B38,Data!$C:$C,P$1))</f>
        <v>2</v>
      </c>
      <c r="Q38" s="28">
        <f>IF(SUMIFS(Data!$L:$L,Data!$A:$A,$B38,Data!$C:$C,Q$1)=0,"",SUMIFS(Data!$L:$L,Data!$A:$A,$B38,Data!$C:$C,Q$1))</f>
        <v>3.5</v>
      </c>
      <c r="R38" s="28">
        <f t="shared" si="0"/>
        <v>35.5</v>
      </c>
    </row>
    <row r="39" spans="1:18" x14ac:dyDescent="0.25">
      <c r="A39" s="65">
        <v>38</v>
      </c>
      <c r="B39" s="27" t="s">
        <v>430</v>
      </c>
      <c r="C39" s="28">
        <f>IF(SUMIFS(Data!$L:$L,Data!$A:$A,$B39,Data!$C:$C,C$1)=0,"",SUMIFS(Data!$L:$L,Data!$A:$A,$B39,Data!$C:$C,C$1))</f>
        <v>2.5</v>
      </c>
      <c r="D39" s="28" t="str">
        <f>IF(SUMIFS(Data!$L:$L,Data!$A:$A,$B39,Data!$C:$C,D$1)=0,"",SUMIFS(Data!$L:$L,Data!$A:$A,$B39,Data!$C:$C,D$1))</f>
        <v/>
      </c>
      <c r="E39" s="28">
        <f>IF(SUMIFS(Data!$L:$L,Data!$A:$A,$B39,Data!$C:$C,E$1)=0,"",SUMIFS(Data!$L:$L,Data!$A:$A,$B39,Data!$C:$C,E$1))</f>
        <v>3.75</v>
      </c>
      <c r="F39" s="28">
        <f>IF(SUMIFS(Data!$L:$L,Data!$A:$A,$B39,Data!$C:$C,F$1)=0,"",SUMIFS(Data!$L:$L,Data!$A:$A,$B39,Data!$C:$C,F$1))</f>
        <v>1.5</v>
      </c>
      <c r="G39" s="28">
        <f>IF(SUMIFS(Data!$L:$L,Data!$A:$A,$B39,Data!$C:$C,G$1)=0,"",SUMIFS(Data!$L:$L,Data!$A:$A,$B39,Data!$C:$C,G$1))</f>
        <v>2.75</v>
      </c>
      <c r="H39" s="28">
        <f>IF(SUMIFS(Data!$L:$L,Data!$A:$A,$B39,Data!$C:$C,H$1)=0,"",SUMIFS(Data!$L:$L,Data!$A:$A,$B39,Data!$C:$C,H$1))</f>
        <v>2</v>
      </c>
      <c r="I39" s="28">
        <f>IF(SUMIFS(Data!$L:$L,Data!$A:$A,$B39,Data!$C:$C,I$1)=0,"",SUMIFS(Data!$L:$L,Data!$A:$A,$B39,Data!$C:$C,I$1))</f>
        <v>2</v>
      </c>
      <c r="J39" s="28">
        <f>IF(SUMIFS(Data!$L:$L,Data!$A:$A,$B39,Data!$C:$C,J$1)=0,"",SUMIFS(Data!$L:$L,Data!$A:$A,$B39,Data!$C:$C,J$1))</f>
        <v>2.5</v>
      </c>
      <c r="K39" s="28">
        <f>IF(SUMIFS(Data!$L:$L,Data!$A:$A,$B39,Data!$C:$C,K$1)=0,"",SUMIFS(Data!$L:$L,Data!$A:$A,$B39,Data!$C:$C,K$1))</f>
        <v>2.75</v>
      </c>
      <c r="L39" s="28">
        <f>IF(SUMIFS(Data!$L:$L,Data!$A:$A,$B39,Data!$C:$C,L$1)=0,"",SUMIFS(Data!$L:$L,Data!$A:$A,$B39,Data!$C:$C,L$1))</f>
        <v>2</v>
      </c>
      <c r="M39" s="28">
        <f>IF(SUMIFS(Data!$L:$L,Data!$A:$A,$B39,Data!$C:$C,M$1)=0,"",SUMIFS(Data!$L:$L,Data!$A:$A,$B39,Data!$C:$C,M$1))</f>
        <v>3</v>
      </c>
      <c r="N39" s="28">
        <f>IF(SUMIFS(Data!$L:$L,Data!$A:$A,$B39,Data!$C:$C,N$1)=0,"",SUMIFS(Data!$L:$L,Data!$A:$A,$B39,Data!$C:$C,N$1))</f>
        <v>2.5</v>
      </c>
      <c r="O39" s="28">
        <f>IF(SUMIFS(Data!$L:$L,Data!$A:$A,$B39,Data!$C:$C,O$1)=0,"",SUMIFS(Data!$L:$L,Data!$A:$A,$B39,Data!$C:$C,O$1))</f>
        <v>2</v>
      </c>
      <c r="P39" s="28">
        <f>IF(SUMIFS(Data!$L:$L,Data!$A:$A,$B39,Data!$C:$C,P$1)=0,"",SUMIFS(Data!$L:$L,Data!$A:$A,$B39,Data!$C:$C,P$1))</f>
        <v>2</v>
      </c>
      <c r="Q39" s="28">
        <f>IF(SUMIFS(Data!$L:$L,Data!$A:$A,$B39,Data!$C:$C,Q$1)=0,"",SUMIFS(Data!$L:$L,Data!$A:$A,$B39,Data!$C:$C,Q$1))</f>
        <v>2</v>
      </c>
      <c r="R39" s="28">
        <f t="shared" si="0"/>
        <v>33.25</v>
      </c>
    </row>
    <row r="40" spans="1:18" x14ac:dyDescent="0.25">
      <c r="A40" s="65">
        <v>39</v>
      </c>
      <c r="B40" s="27" t="s">
        <v>512</v>
      </c>
      <c r="C40" s="28">
        <f>IF(SUMIFS(Data!$L:$L,Data!$A:$A,$B40,Data!$C:$C,C$1)=0,"",SUMIFS(Data!$L:$L,Data!$A:$A,$B40,Data!$C:$C,C$1))</f>
        <v>2.5</v>
      </c>
      <c r="D40" s="28">
        <f>IF(SUMIFS(Data!$L:$L,Data!$A:$A,$B40,Data!$C:$C,D$1)=0,"",SUMIFS(Data!$L:$L,Data!$A:$A,$B40,Data!$C:$C,D$1))</f>
        <v>2.5</v>
      </c>
      <c r="E40" s="28">
        <f>IF(SUMIFS(Data!$L:$L,Data!$A:$A,$B40,Data!$C:$C,E$1)=0,"",SUMIFS(Data!$L:$L,Data!$A:$A,$B40,Data!$C:$C,E$1))</f>
        <v>2</v>
      </c>
      <c r="F40" s="28">
        <f>IF(SUMIFS(Data!$L:$L,Data!$A:$A,$B40,Data!$C:$C,F$1)=0,"",SUMIFS(Data!$L:$L,Data!$A:$A,$B40,Data!$C:$C,F$1))</f>
        <v>2</v>
      </c>
      <c r="G40" s="28">
        <f>IF(SUMIFS(Data!$L:$L,Data!$A:$A,$B40,Data!$C:$C,G$1)=0,"",SUMIFS(Data!$L:$L,Data!$A:$A,$B40,Data!$C:$C,G$1))</f>
        <v>2.5</v>
      </c>
      <c r="H40" s="28">
        <f>IF(SUMIFS(Data!$L:$L,Data!$A:$A,$B40,Data!$C:$C,H$1)=0,"",SUMIFS(Data!$L:$L,Data!$A:$A,$B40,Data!$C:$C,H$1))</f>
        <v>2.5</v>
      </c>
      <c r="I40" s="28">
        <f>IF(SUMIFS(Data!$L:$L,Data!$A:$A,$B40,Data!$C:$C,I$1)=0,"",SUMIFS(Data!$L:$L,Data!$A:$A,$B40,Data!$C:$C,I$1))</f>
        <v>1.5</v>
      </c>
      <c r="J40" s="28">
        <f>IF(SUMIFS(Data!$L:$L,Data!$A:$A,$B40,Data!$C:$C,J$1)=0,"",SUMIFS(Data!$L:$L,Data!$A:$A,$B40,Data!$C:$C,J$1))</f>
        <v>2</v>
      </c>
      <c r="K40" s="28">
        <f>IF(SUMIFS(Data!$L:$L,Data!$A:$A,$B40,Data!$C:$C,K$1)=0,"",SUMIFS(Data!$L:$L,Data!$A:$A,$B40,Data!$C:$C,K$1))</f>
        <v>2.75</v>
      </c>
      <c r="L40" s="28">
        <f>IF(SUMIFS(Data!$L:$L,Data!$A:$A,$B40,Data!$C:$C,L$1)=0,"",SUMIFS(Data!$L:$L,Data!$A:$A,$B40,Data!$C:$C,L$1))</f>
        <v>1.5</v>
      </c>
      <c r="M40" s="28">
        <f>IF(SUMIFS(Data!$L:$L,Data!$A:$A,$B40,Data!$C:$C,M$1)=0,"",SUMIFS(Data!$L:$L,Data!$A:$A,$B40,Data!$C:$C,M$1))</f>
        <v>2</v>
      </c>
      <c r="N40" s="28">
        <f>IF(SUMIFS(Data!$L:$L,Data!$A:$A,$B40,Data!$C:$C,N$1)=0,"",SUMIFS(Data!$L:$L,Data!$A:$A,$B40,Data!$C:$C,N$1))</f>
        <v>2.5</v>
      </c>
      <c r="O40" s="28">
        <f>IF(SUMIFS(Data!$L:$L,Data!$A:$A,$B40,Data!$C:$C,O$1)=0,"",SUMIFS(Data!$L:$L,Data!$A:$A,$B40,Data!$C:$C,O$1))</f>
        <v>2</v>
      </c>
      <c r="P40" s="28">
        <f>IF(SUMIFS(Data!$L:$L,Data!$A:$A,$B40,Data!$C:$C,P$1)=0,"",SUMIFS(Data!$L:$L,Data!$A:$A,$B40,Data!$C:$C,P$1))</f>
        <v>2</v>
      </c>
      <c r="Q40" s="28">
        <f>IF(SUMIFS(Data!$L:$L,Data!$A:$A,$B40,Data!$C:$C,Q$1)=0,"",SUMIFS(Data!$L:$L,Data!$A:$A,$B40,Data!$C:$C,Q$1))</f>
        <v>2.5</v>
      </c>
      <c r="R40" s="28">
        <f t="shared" si="0"/>
        <v>32.75</v>
      </c>
    </row>
    <row r="41" spans="1:18" x14ac:dyDescent="0.25">
      <c r="A41" s="65">
        <v>40</v>
      </c>
      <c r="B41" s="27" t="s">
        <v>357</v>
      </c>
      <c r="C41" s="28">
        <f>IF(SUMIFS(Data!$L:$L,Data!$A:$A,$B41,Data!$C:$C,C$1)=0,"",SUMIFS(Data!$L:$L,Data!$A:$A,$B41,Data!$C:$C,C$1))</f>
        <v>1.75</v>
      </c>
      <c r="D41" s="28">
        <f>IF(SUMIFS(Data!$L:$L,Data!$A:$A,$B41,Data!$C:$C,D$1)=0,"",SUMIFS(Data!$L:$L,Data!$A:$A,$B41,Data!$C:$C,D$1))</f>
        <v>2.75</v>
      </c>
      <c r="E41" s="28">
        <f>IF(SUMIFS(Data!$L:$L,Data!$A:$A,$B41,Data!$C:$C,E$1)=0,"",SUMIFS(Data!$L:$L,Data!$A:$A,$B41,Data!$C:$C,E$1))</f>
        <v>2.25</v>
      </c>
      <c r="F41" s="28">
        <f>IF(SUMIFS(Data!$L:$L,Data!$A:$A,$B41,Data!$C:$C,F$1)=0,"",SUMIFS(Data!$L:$L,Data!$A:$A,$B41,Data!$C:$C,F$1))</f>
        <v>2.25</v>
      </c>
      <c r="G41" s="28">
        <f>IF(SUMIFS(Data!$L:$L,Data!$A:$A,$B41,Data!$C:$C,G$1)=0,"",SUMIFS(Data!$L:$L,Data!$A:$A,$B41,Data!$C:$C,G$1))</f>
        <v>3</v>
      </c>
      <c r="H41" s="28">
        <f>IF(SUMIFS(Data!$L:$L,Data!$A:$A,$B41,Data!$C:$C,H$1)=0,"",SUMIFS(Data!$L:$L,Data!$A:$A,$B41,Data!$C:$C,H$1))</f>
        <v>1.5</v>
      </c>
      <c r="I41" s="28">
        <f>IF(SUMIFS(Data!$L:$L,Data!$A:$A,$B41,Data!$C:$C,I$1)=0,"",SUMIFS(Data!$L:$L,Data!$A:$A,$B41,Data!$C:$C,I$1))</f>
        <v>1.75</v>
      </c>
      <c r="J41" s="28">
        <f>IF(SUMIFS(Data!$L:$L,Data!$A:$A,$B41,Data!$C:$C,J$1)=0,"",SUMIFS(Data!$L:$L,Data!$A:$A,$B41,Data!$C:$C,J$1))</f>
        <v>2</v>
      </c>
      <c r="K41" s="28">
        <f>IF(SUMIFS(Data!$L:$L,Data!$A:$A,$B41,Data!$C:$C,K$1)=0,"",SUMIFS(Data!$L:$L,Data!$A:$A,$B41,Data!$C:$C,K$1))</f>
        <v>1.5</v>
      </c>
      <c r="L41" s="28">
        <f>IF(SUMIFS(Data!$L:$L,Data!$A:$A,$B41,Data!$C:$C,L$1)=0,"",SUMIFS(Data!$L:$L,Data!$A:$A,$B41,Data!$C:$C,L$1))</f>
        <v>1.75</v>
      </c>
      <c r="M41" s="28">
        <f>IF(SUMIFS(Data!$L:$L,Data!$A:$A,$B41,Data!$C:$C,M$1)=0,"",SUMIFS(Data!$L:$L,Data!$A:$A,$B41,Data!$C:$C,M$1))</f>
        <v>1.75</v>
      </c>
      <c r="N41" s="28">
        <f>IF(SUMIFS(Data!$L:$L,Data!$A:$A,$B41,Data!$C:$C,N$1)=0,"",SUMIFS(Data!$L:$L,Data!$A:$A,$B41,Data!$C:$C,N$1))</f>
        <v>5</v>
      </c>
      <c r="O41" s="28">
        <f>IF(SUMIFS(Data!$L:$L,Data!$A:$A,$B41,Data!$C:$C,O$1)=0,"",SUMIFS(Data!$L:$L,Data!$A:$A,$B41,Data!$C:$C,O$1))</f>
        <v>1.25</v>
      </c>
      <c r="P41" s="28">
        <f>IF(SUMIFS(Data!$L:$L,Data!$A:$A,$B41,Data!$C:$C,P$1)=0,"",SUMIFS(Data!$L:$L,Data!$A:$A,$B41,Data!$C:$C,P$1))</f>
        <v>1.5</v>
      </c>
      <c r="Q41" s="28">
        <f>IF(SUMIFS(Data!$L:$L,Data!$A:$A,$B41,Data!$C:$C,Q$1)=0,"",SUMIFS(Data!$L:$L,Data!$A:$A,$B41,Data!$C:$C,Q$1))</f>
        <v>2.75</v>
      </c>
      <c r="R41" s="28">
        <f t="shared" si="0"/>
        <v>32.75</v>
      </c>
    </row>
    <row r="42" spans="1:18" x14ac:dyDescent="0.25">
      <c r="A42" s="65">
        <v>41</v>
      </c>
      <c r="B42" s="27" t="s">
        <v>509</v>
      </c>
      <c r="C42" s="28">
        <f>IF(SUMIFS(Data!$L:$L,Data!$A:$A,$B42,Data!$C:$C,C$1)=0,"",SUMIFS(Data!$L:$L,Data!$A:$A,$B42,Data!$C:$C,C$1))</f>
        <v>2</v>
      </c>
      <c r="D42" s="28">
        <f>IF(SUMIFS(Data!$L:$L,Data!$A:$A,$B42,Data!$C:$C,D$1)=0,"",SUMIFS(Data!$L:$L,Data!$A:$A,$B42,Data!$C:$C,D$1))</f>
        <v>2.5</v>
      </c>
      <c r="E42" s="28">
        <f>IF(SUMIFS(Data!$L:$L,Data!$A:$A,$B42,Data!$C:$C,E$1)=0,"",SUMIFS(Data!$L:$L,Data!$A:$A,$B42,Data!$C:$C,E$1))</f>
        <v>2</v>
      </c>
      <c r="F42" s="28">
        <f>IF(SUMIFS(Data!$L:$L,Data!$A:$A,$B42,Data!$C:$C,F$1)=0,"",SUMIFS(Data!$L:$L,Data!$A:$A,$B42,Data!$C:$C,F$1))</f>
        <v>2.5</v>
      </c>
      <c r="G42" s="28">
        <f>IF(SUMIFS(Data!$L:$L,Data!$A:$A,$B42,Data!$C:$C,G$1)=0,"",SUMIFS(Data!$L:$L,Data!$A:$A,$B42,Data!$C:$C,G$1))</f>
        <v>2</v>
      </c>
      <c r="H42" s="28">
        <f>IF(SUMIFS(Data!$L:$L,Data!$A:$A,$B42,Data!$C:$C,H$1)=0,"",SUMIFS(Data!$L:$L,Data!$A:$A,$B42,Data!$C:$C,H$1))</f>
        <v>2.5</v>
      </c>
      <c r="I42" s="28">
        <f>IF(SUMIFS(Data!$L:$L,Data!$A:$A,$B42,Data!$C:$C,I$1)=0,"",SUMIFS(Data!$L:$L,Data!$A:$A,$B42,Data!$C:$C,I$1))</f>
        <v>1.5</v>
      </c>
      <c r="J42" s="28">
        <f>IF(SUMIFS(Data!$L:$L,Data!$A:$A,$B42,Data!$C:$C,J$1)=0,"",SUMIFS(Data!$L:$L,Data!$A:$A,$B42,Data!$C:$C,J$1))</f>
        <v>2.5</v>
      </c>
      <c r="K42" s="28">
        <f>IF(SUMIFS(Data!$L:$L,Data!$A:$A,$B42,Data!$C:$C,K$1)=0,"",SUMIFS(Data!$L:$L,Data!$A:$A,$B42,Data!$C:$C,K$1))</f>
        <v>2.5</v>
      </c>
      <c r="L42" s="28">
        <f>IF(SUMIFS(Data!$L:$L,Data!$A:$A,$B42,Data!$C:$C,L$1)=0,"",SUMIFS(Data!$L:$L,Data!$A:$A,$B42,Data!$C:$C,L$1))</f>
        <v>1.5</v>
      </c>
      <c r="M42" s="28">
        <f>IF(SUMIFS(Data!$L:$L,Data!$A:$A,$B42,Data!$C:$C,M$1)=0,"",SUMIFS(Data!$L:$L,Data!$A:$A,$B42,Data!$C:$C,M$1))</f>
        <v>2</v>
      </c>
      <c r="N42" s="28">
        <f>IF(SUMIFS(Data!$L:$L,Data!$A:$A,$B42,Data!$C:$C,N$1)=0,"",SUMIFS(Data!$L:$L,Data!$A:$A,$B42,Data!$C:$C,N$1))</f>
        <v>2.5</v>
      </c>
      <c r="O42" s="28">
        <f>IF(SUMIFS(Data!$L:$L,Data!$A:$A,$B42,Data!$C:$C,O$1)=0,"",SUMIFS(Data!$L:$L,Data!$A:$A,$B42,Data!$C:$C,O$1))</f>
        <v>1.25</v>
      </c>
      <c r="P42" s="28">
        <f>IF(SUMIFS(Data!$L:$L,Data!$A:$A,$B42,Data!$C:$C,P$1)=0,"",SUMIFS(Data!$L:$L,Data!$A:$A,$B42,Data!$C:$C,P$1))</f>
        <v>3</v>
      </c>
      <c r="Q42" s="28">
        <f>IF(SUMIFS(Data!$L:$L,Data!$A:$A,$B42,Data!$C:$C,Q$1)=0,"",SUMIFS(Data!$L:$L,Data!$A:$A,$B42,Data!$C:$C,Q$1))</f>
        <v>1.5</v>
      </c>
      <c r="R42" s="28">
        <f t="shared" si="0"/>
        <v>31.75</v>
      </c>
    </row>
    <row r="43" spans="1:18" x14ac:dyDescent="0.25">
      <c r="A43" s="65">
        <v>42</v>
      </c>
      <c r="B43" s="27" t="s">
        <v>7</v>
      </c>
      <c r="C43" s="28">
        <f>IF(SUMIFS(Data!$L:$L,Data!$A:$A,$B43,Data!$C:$C,C$1)=0,"",SUMIFS(Data!$L:$L,Data!$A:$A,$B43,Data!$C:$C,C$1))</f>
        <v>3.25</v>
      </c>
      <c r="D43" s="28">
        <f>IF(SUMIFS(Data!$L:$L,Data!$A:$A,$B43,Data!$C:$C,D$1)=0,"",SUMIFS(Data!$L:$L,Data!$A:$A,$B43,Data!$C:$C,D$1))</f>
        <v>0.75</v>
      </c>
      <c r="E43" s="28">
        <f>IF(SUMIFS(Data!$L:$L,Data!$A:$A,$B43,Data!$C:$C,E$1)=0,"",SUMIFS(Data!$L:$L,Data!$A:$A,$B43,Data!$C:$C,E$1))</f>
        <v>1.5</v>
      </c>
      <c r="F43" s="28">
        <f>IF(SUMIFS(Data!$L:$L,Data!$A:$A,$B43,Data!$C:$C,F$1)=0,"",SUMIFS(Data!$L:$L,Data!$A:$A,$B43,Data!$C:$C,F$1))</f>
        <v>2.5</v>
      </c>
      <c r="G43" s="28">
        <f>IF(SUMIFS(Data!$L:$L,Data!$A:$A,$B43,Data!$C:$C,G$1)=0,"",SUMIFS(Data!$L:$L,Data!$A:$A,$B43,Data!$C:$C,G$1))</f>
        <v>2</v>
      </c>
      <c r="H43" s="28">
        <f>IF(SUMIFS(Data!$L:$L,Data!$A:$A,$B43,Data!$C:$C,H$1)=0,"",SUMIFS(Data!$L:$L,Data!$A:$A,$B43,Data!$C:$C,H$1))</f>
        <v>2.5</v>
      </c>
      <c r="I43" s="28">
        <f>IF(SUMIFS(Data!$L:$L,Data!$A:$A,$B43,Data!$C:$C,I$1)=0,"",SUMIFS(Data!$L:$L,Data!$A:$A,$B43,Data!$C:$C,I$1))</f>
        <v>3.5</v>
      </c>
      <c r="J43" s="28">
        <f>IF(SUMIFS(Data!$L:$L,Data!$A:$A,$B43,Data!$C:$C,J$1)=0,"",SUMIFS(Data!$L:$L,Data!$A:$A,$B43,Data!$C:$C,J$1))</f>
        <v>4.5</v>
      </c>
      <c r="K43" s="28">
        <f>IF(SUMIFS(Data!$L:$L,Data!$A:$A,$B43,Data!$C:$C,K$1)=0,"",SUMIFS(Data!$L:$L,Data!$A:$A,$B43,Data!$C:$C,K$1))</f>
        <v>3</v>
      </c>
      <c r="L43" s="28">
        <f>IF(SUMIFS(Data!$L:$L,Data!$A:$A,$B43,Data!$C:$C,L$1)=0,"",SUMIFS(Data!$L:$L,Data!$A:$A,$B43,Data!$C:$C,L$1))</f>
        <v>1</v>
      </c>
      <c r="M43" s="28">
        <f>IF(SUMIFS(Data!$L:$L,Data!$A:$A,$B43,Data!$C:$C,M$1)=0,"",SUMIFS(Data!$L:$L,Data!$A:$A,$B43,Data!$C:$C,M$1))</f>
        <v>1.75</v>
      </c>
      <c r="N43" s="28" t="str">
        <f>IF(SUMIFS(Data!$L:$L,Data!$A:$A,$B43,Data!$C:$C,N$1)=0,"",SUMIFS(Data!$L:$L,Data!$A:$A,$B43,Data!$C:$C,N$1))</f>
        <v/>
      </c>
      <c r="O43" s="28">
        <f>IF(SUMIFS(Data!$L:$L,Data!$A:$A,$B43,Data!$C:$C,O$1)=0,"",SUMIFS(Data!$L:$L,Data!$A:$A,$B43,Data!$C:$C,O$1))</f>
        <v>0.5</v>
      </c>
      <c r="P43" s="28">
        <f>IF(SUMIFS(Data!$L:$L,Data!$A:$A,$B43,Data!$C:$C,P$1)=0,"",SUMIFS(Data!$L:$L,Data!$A:$A,$B43,Data!$C:$C,P$1))</f>
        <v>0.25</v>
      </c>
      <c r="Q43" s="28">
        <f>IF(SUMIFS(Data!$L:$L,Data!$A:$A,$B43,Data!$C:$C,Q$1)=0,"",SUMIFS(Data!$L:$L,Data!$A:$A,$B43,Data!$C:$C,Q$1))</f>
        <v>4.5</v>
      </c>
      <c r="R43" s="28">
        <f t="shared" si="0"/>
        <v>31.5</v>
      </c>
    </row>
    <row r="44" spans="1:18" x14ac:dyDescent="0.25">
      <c r="A44" s="65">
        <v>43</v>
      </c>
      <c r="B44" s="27" t="s">
        <v>377</v>
      </c>
      <c r="C44" s="28">
        <f>IF(SUMIFS(Data!$L:$L,Data!$A:$A,$B44,Data!$C:$C,C$1)=0,"",SUMIFS(Data!$L:$L,Data!$A:$A,$B44,Data!$C:$C,C$1))</f>
        <v>2.5</v>
      </c>
      <c r="D44" s="28">
        <f>IF(SUMIFS(Data!$L:$L,Data!$A:$A,$B44,Data!$C:$C,D$1)=0,"",SUMIFS(Data!$L:$L,Data!$A:$A,$B44,Data!$C:$C,D$1))</f>
        <v>1.75</v>
      </c>
      <c r="E44" s="28">
        <f>IF(SUMIFS(Data!$L:$L,Data!$A:$A,$B44,Data!$C:$C,E$1)=0,"",SUMIFS(Data!$L:$L,Data!$A:$A,$B44,Data!$C:$C,E$1))</f>
        <v>1.75</v>
      </c>
      <c r="F44" s="28">
        <f>IF(SUMIFS(Data!$L:$L,Data!$A:$A,$B44,Data!$C:$C,F$1)=0,"",SUMIFS(Data!$L:$L,Data!$A:$A,$B44,Data!$C:$C,F$1))</f>
        <v>1.5</v>
      </c>
      <c r="G44" s="28">
        <f>IF(SUMIFS(Data!$L:$L,Data!$A:$A,$B44,Data!$C:$C,G$1)=0,"",SUMIFS(Data!$L:$L,Data!$A:$A,$B44,Data!$C:$C,G$1))</f>
        <v>3.75</v>
      </c>
      <c r="H44" s="28">
        <f>IF(SUMIFS(Data!$L:$L,Data!$A:$A,$B44,Data!$C:$C,H$1)=0,"",SUMIFS(Data!$L:$L,Data!$A:$A,$B44,Data!$C:$C,H$1))</f>
        <v>2.5</v>
      </c>
      <c r="I44" s="28">
        <f>IF(SUMIFS(Data!$L:$L,Data!$A:$A,$B44,Data!$C:$C,I$1)=0,"",SUMIFS(Data!$L:$L,Data!$A:$A,$B44,Data!$C:$C,I$1))</f>
        <v>2</v>
      </c>
      <c r="J44" s="28">
        <f>IF(SUMIFS(Data!$L:$L,Data!$A:$A,$B44,Data!$C:$C,J$1)=0,"",SUMIFS(Data!$L:$L,Data!$A:$A,$B44,Data!$C:$C,J$1))</f>
        <v>2</v>
      </c>
      <c r="K44" s="28">
        <f>IF(SUMIFS(Data!$L:$L,Data!$A:$A,$B44,Data!$C:$C,K$1)=0,"",SUMIFS(Data!$L:$L,Data!$A:$A,$B44,Data!$C:$C,K$1))</f>
        <v>1.5</v>
      </c>
      <c r="L44" s="28">
        <f>IF(SUMIFS(Data!$L:$L,Data!$A:$A,$B44,Data!$C:$C,L$1)=0,"",SUMIFS(Data!$L:$L,Data!$A:$A,$B44,Data!$C:$C,L$1))</f>
        <v>1.75</v>
      </c>
      <c r="M44" s="28">
        <f>IF(SUMIFS(Data!$L:$L,Data!$A:$A,$B44,Data!$C:$C,M$1)=0,"",SUMIFS(Data!$L:$L,Data!$A:$A,$B44,Data!$C:$C,M$1))</f>
        <v>1.5</v>
      </c>
      <c r="N44" s="28">
        <f>IF(SUMIFS(Data!$L:$L,Data!$A:$A,$B44,Data!$C:$C,N$1)=0,"",SUMIFS(Data!$L:$L,Data!$A:$A,$B44,Data!$C:$C,N$1))</f>
        <v>3.75</v>
      </c>
      <c r="O44" s="28">
        <f>IF(SUMIFS(Data!$L:$L,Data!$A:$A,$B44,Data!$C:$C,O$1)=0,"",SUMIFS(Data!$L:$L,Data!$A:$A,$B44,Data!$C:$C,O$1))</f>
        <v>1.5</v>
      </c>
      <c r="P44" s="28">
        <f>IF(SUMIFS(Data!$L:$L,Data!$A:$A,$B44,Data!$C:$C,P$1)=0,"",SUMIFS(Data!$L:$L,Data!$A:$A,$B44,Data!$C:$C,P$1))</f>
        <v>1.5</v>
      </c>
      <c r="Q44" s="28">
        <f>IF(SUMIFS(Data!$L:$L,Data!$A:$A,$B44,Data!$C:$C,Q$1)=0,"",SUMIFS(Data!$L:$L,Data!$A:$A,$B44,Data!$C:$C,Q$1))</f>
        <v>2</v>
      </c>
      <c r="R44" s="28">
        <f t="shared" si="0"/>
        <v>31.25</v>
      </c>
    </row>
    <row r="45" spans="1:18" x14ac:dyDescent="0.25">
      <c r="A45" s="65">
        <v>44</v>
      </c>
      <c r="B45" s="27" t="s">
        <v>370</v>
      </c>
      <c r="C45" s="28">
        <f>IF(SUMIFS(Data!$L:$L,Data!$A:$A,$B45,Data!$C:$C,C$1)=0,"",SUMIFS(Data!$L:$L,Data!$A:$A,$B45,Data!$C:$C,C$1))</f>
        <v>2.25</v>
      </c>
      <c r="D45" s="28">
        <f>IF(SUMIFS(Data!$L:$L,Data!$A:$A,$B45,Data!$C:$C,D$1)=0,"",SUMIFS(Data!$L:$L,Data!$A:$A,$B45,Data!$C:$C,D$1))</f>
        <v>2.25</v>
      </c>
      <c r="E45" s="28">
        <f>IF(SUMIFS(Data!$L:$L,Data!$A:$A,$B45,Data!$C:$C,E$1)=0,"",SUMIFS(Data!$L:$L,Data!$A:$A,$B45,Data!$C:$C,E$1))</f>
        <v>2.75</v>
      </c>
      <c r="F45" s="28">
        <f>IF(SUMIFS(Data!$L:$L,Data!$A:$A,$B45,Data!$C:$C,F$1)=0,"",SUMIFS(Data!$L:$L,Data!$A:$A,$B45,Data!$C:$C,F$1))</f>
        <v>2.25</v>
      </c>
      <c r="G45" s="28">
        <f>IF(SUMIFS(Data!$L:$L,Data!$A:$A,$B45,Data!$C:$C,G$1)=0,"",SUMIFS(Data!$L:$L,Data!$A:$A,$B45,Data!$C:$C,G$1))</f>
        <v>2.25</v>
      </c>
      <c r="H45" s="28">
        <f>IF(SUMIFS(Data!$L:$L,Data!$A:$A,$B45,Data!$C:$C,H$1)=0,"",SUMIFS(Data!$L:$L,Data!$A:$A,$B45,Data!$C:$C,H$1))</f>
        <v>2</v>
      </c>
      <c r="I45" s="28">
        <f>IF(SUMIFS(Data!$L:$L,Data!$A:$A,$B45,Data!$C:$C,I$1)=0,"",SUMIFS(Data!$L:$L,Data!$A:$A,$B45,Data!$C:$C,I$1))</f>
        <v>2.25</v>
      </c>
      <c r="J45" s="28">
        <f>IF(SUMIFS(Data!$L:$L,Data!$A:$A,$B45,Data!$C:$C,J$1)=0,"",SUMIFS(Data!$L:$L,Data!$A:$A,$B45,Data!$C:$C,J$1))</f>
        <v>2.5</v>
      </c>
      <c r="K45" s="28">
        <f>IF(SUMIFS(Data!$L:$L,Data!$A:$A,$B45,Data!$C:$C,K$1)=0,"",SUMIFS(Data!$L:$L,Data!$A:$A,$B45,Data!$C:$C,K$1))</f>
        <v>0.75</v>
      </c>
      <c r="L45" s="28">
        <f>IF(SUMIFS(Data!$L:$L,Data!$A:$A,$B45,Data!$C:$C,L$1)=0,"",SUMIFS(Data!$L:$L,Data!$A:$A,$B45,Data!$C:$C,L$1))</f>
        <v>1</v>
      </c>
      <c r="M45" s="28">
        <f>IF(SUMIFS(Data!$L:$L,Data!$A:$A,$B45,Data!$C:$C,M$1)=0,"",SUMIFS(Data!$L:$L,Data!$A:$A,$B45,Data!$C:$C,M$1))</f>
        <v>2.75</v>
      </c>
      <c r="N45" s="28">
        <f>IF(SUMIFS(Data!$L:$L,Data!$A:$A,$B45,Data!$C:$C,N$1)=0,"",SUMIFS(Data!$L:$L,Data!$A:$A,$B45,Data!$C:$C,N$1))</f>
        <v>3.25</v>
      </c>
      <c r="O45" s="28">
        <f>IF(SUMIFS(Data!$L:$L,Data!$A:$A,$B45,Data!$C:$C,O$1)=0,"",SUMIFS(Data!$L:$L,Data!$A:$A,$B45,Data!$C:$C,O$1))</f>
        <v>1.5</v>
      </c>
      <c r="P45" s="28">
        <f>IF(SUMIFS(Data!$L:$L,Data!$A:$A,$B45,Data!$C:$C,P$1)=0,"",SUMIFS(Data!$L:$L,Data!$A:$A,$B45,Data!$C:$C,P$1))</f>
        <v>1.75</v>
      </c>
      <c r="Q45" s="28">
        <f>IF(SUMIFS(Data!$L:$L,Data!$A:$A,$B45,Data!$C:$C,Q$1)=0,"",SUMIFS(Data!$L:$L,Data!$A:$A,$B45,Data!$C:$C,Q$1))</f>
        <v>1.5</v>
      </c>
      <c r="R45" s="28">
        <f t="shared" si="0"/>
        <v>31</v>
      </c>
    </row>
    <row r="46" spans="1:18" x14ac:dyDescent="0.25">
      <c r="A46" s="65">
        <v>45</v>
      </c>
      <c r="B46" s="27" t="s">
        <v>373</v>
      </c>
      <c r="C46" s="28">
        <f>IF(SUMIFS(Data!$L:$L,Data!$A:$A,$B46,Data!$C:$C,C$1)=0,"",SUMIFS(Data!$L:$L,Data!$A:$A,$B46,Data!$C:$C,C$1))</f>
        <v>1.25</v>
      </c>
      <c r="D46" s="28">
        <f>IF(SUMIFS(Data!$L:$L,Data!$A:$A,$B46,Data!$C:$C,D$1)=0,"",SUMIFS(Data!$L:$L,Data!$A:$A,$B46,Data!$C:$C,D$1))</f>
        <v>1.5</v>
      </c>
      <c r="E46" s="28">
        <f>IF(SUMIFS(Data!$L:$L,Data!$A:$A,$B46,Data!$C:$C,E$1)=0,"",SUMIFS(Data!$L:$L,Data!$A:$A,$B46,Data!$C:$C,E$1))</f>
        <v>2</v>
      </c>
      <c r="F46" s="28">
        <f>IF(SUMIFS(Data!$L:$L,Data!$A:$A,$B46,Data!$C:$C,F$1)=0,"",SUMIFS(Data!$L:$L,Data!$A:$A,$B46,Data!$C:$C,F$1))</f>
        <v>2</v>
      </c>
      <c r="G46" s="28">
        <f>IF(SUMIFS(Data!$L:$L,Data!$A:$A,$B46,Data!$C:$C,G$1)=0,"",SUMIFS(Data!$L:$L,Data!$A:$A,$B46,Data!$C:$C,G$1))</f>
        <v>1.75</v>
      </c>
      <c r="H46" s="28">
        <f>IF(SUMIFS(Data!$L:$L,Data!$A:$A,$B46,Data!$C:$C,H$1)=0,"",SUMIFS(Data!$L:$L,Data!$A:$A,$B46,Data!$C:$C,H$1))</f>
        <v>0.75</v>
      </c>
      <c r="I46" s="28">
        <f>IF(SUMIFS(Data!$L:$L,Data!$A:$A,$B46,Data!$C:$C,I$1)=0,"",SUMIFS(Data!$L:$L,Data!$A:$A,$B46,Data!$C:$C,I$1))</f>
        <v>3.25</v>
      </c>
      <c r="J46" s="28">
        <f>IF(SUMIFS(Data!$L:$L,Data!$A:$A,$B46,Data!$C:$C,J$1)=0,"",SUMIFS(Data!$L:$L,Data!$A:$A,$B46,Data!$C:$C,J$1))</f>
        <v>3</v>
      </c>
      <c r="K46" s="28">
        <f>IF(SUMIFS(Data!$L:$L,Data!$A:$A,$B46,Data!$C:$C,K$1)=0,"",SUMIFS(Data!$L:$L,Data!$A:$A,$B46,Data!$C:$C,K$1))</f>
        <v>1.75</v>
      </c>
      <c r="L46" s="28">
        <f>IF(SUMIFS(Data!$L:$L,Data!$A:$A,$B46,Data!$C:$C,L$1)=0,"",SUMIFS(Data!$L:$L,Data!$A:$A,$B46,Data!$C:$C,L$1))</f>
        <v>2</v>
      </c>
      <c r="M46" s="28">
        <f>IF(SUMIFS(Data!$L:$L,Data!$A:$A,$B46,Data!$C:$C,M$1)=0,"",SUMIFS(Data!$L:$L,Data!$A:$A,$B46,Data!$C:$C,M$1))</f>
        <v>2.75</v>
      </c>
      <c r="N46" s="28">
        <f>IF(SUMIFS(Data!$L:$L,Data!$A:$A,$B46,Data!$C:$C,N$1)=0,"",SUMIFS(Data!$L:$L,Data!$A:$A,$B46,Data!$C:$C,N$1))</f>
        <v>2.25</v>
      </c>
      <c r="O46" s="28">
        <f>IF(SUMIFS(Data!$L:$L,Data!$A:$A,$B46,Data!$C:$C,O$1)=0,"",SUMIFS(Data!$L:$L,Data!$A:$A,$B46,Data!$C:$C,O$1))</f>
        <v>2.25</v>
      </c>
      <c r="P46" s="28">
        <f>IF(SUMIFS(Data!$L:$L,Data!$A:$A,$B46,Data!$C:$C,P$1)=0,"",SUMIFS(Data!$L:$L,Data!$A:$A,$B46,Data!$C:$C,P$1))</f>
        <v>2.5</v>
      </c>
      <c r="Q46" s="28">
        <f>IF(SUMIFS(Data!$L:$L,Data!$A:$A,$B46,Data!$C:$C,Q$1)=0,"",SUMIFS(Data!$L:$L,Data!$A:$A,$B46,Data!$C:$C,Q$1))</f>
        <v>1.5</v>
      </c>
      <c r="R46" s="28">
        <f t="shared" si="0"/>
        <v>30.5</v>
      </c>
    </row>
    <row r="47" spans="1:18" x14ac:dyDescent="0.25">
      <c r="A47" s="65">
        <v>46</v>
      </c>
      <c r="B47" s="27" t="s">
        <v>205</v>
      </c>
      <c r="C47" s="28">
        <f>IF(SUMIFS(Data!$L:$L,Data!$A:$A,$B47,Data!$C:$C,C$1)=0,"",SUMIFS(Data!$L:$L,Data!$A:$A,$B47,Data!$C:$C,C$1))</f>
        <v>3.25</v>
      </c>
      <c r="D47" s="28" t="str">
        <f>IF(SUMIFS(Data!$L:$L,Data!$A:$A,$B47,Data!$C:$C,D$1)=0,"",SUMIFS(Data!$L:$L,Data!$A:$A,$B47,Data!$C:$C,D$1))</f>
        <v/>
      </c>
      <c r="E47" s="28" t="str">
        <f>IF(SUMIFS(Data!$L:$L,Data!$A:$A,$B47,Data!$C:$C,E$1)=0,"",SUMIFS(Data!$L:$L,Data!$A:$A,$B47,Data!$C:$C,E$1))</f>
        <v/>
      </c>
      <c r="F47" s="28">
        <f>IF(SUMIFS(Data!$L:$L,Data!$A:$A,$B47,Data!$C:$C,F$1)=0,"",SUMIFS(Data!$L:$L,Data!$A:$A,$B47,Data!$C:$C,F$1))</f>
        <v>3.5</v>
      </c>
      <c r="G47" s="28">
        <f>IF(SUMIFS(Data!$L:$L,Data!$A:$A,$B47,Data!$C:$C,G$1)=0,"",SUMIFS(Data!$L:$L,Data!$A:$A,$B47,Data!$C:$C,G$1))</f>
        <v>4</v>
      </c>
      <c r="H47" s="28">
        <f>IF(SUMIFS(Data!$L:$L,Data!$A:$A,$B47,Data!$C:$C,H$1)=0,"",SUMIFS(Data!$L:$L,Data!$A:$A,$B47,Data!$C:$C,H$1))</f>
        <v>4.5</v>
      </c>
      <c r="I47" s="28">
        <f>IF(SUMIFS(Data!$L:$L,Data!$A:$A,$B47,Data!$C:$C,I$1)=0,"",SUMIFS(Data!$L:$L,Data!$A:$A,$B47,Data!$C:$C,I$1))</f>
        <v>4.5</v>
      </c>
      <c r="J47" s="28">
        <f>IF(SUMIFS(Data!$L:$L,Data!$A:$A,$B47,Data!$C:$C,J$1)=0,"",SUMIFS(Data!$L:$L,Data!$A:$A,$B47,Data!$C:$C,J$1))</f>
        <v>3.75</v>
      </c>
      <c r="K47" s="28">
        <f>IF(SUMIFS(Data!$L:$L,Data!$A:$A,$B47,Data!$C:$C,K$1)=0,"",SUMIFS(Data!$L:$L,Data!$A:$A,$B47,Data!$C:$C,K$1))</f>
        <v>1</v>
      </c>
      <c r="L47" s="28" t="str">
        <f>IF(SUMIFS(Data!$L:$L,Data!$A:$A,$B47,Data!$C:$C,L$1)=0,"",SUMIFS(Data!$L:$L,Data!$A:$A,$B47,Data!$C:$C,L$1))</f>
        <v/>
      </c>
      <c r="M47" s="28">
        <f>IF(SUMIFS(Data!$L:$L,Data!$A:$A,$B47,Data!$C:$C,M$1)=0,"",SUMIFS(Data!$L:$L,Data!$A:$A,$B47,Data!$C:$C,M$1))</f>
        <v>2</v>
      </c>
      <c r="N47" s="28" t="str">
        <f>IF(SUMIFS(Data!$L:$L,Data!$A:$A,$B47,Data!$C:$C,N$1)=0,"",SUMIFS(Data!$L:$L,Data!$A:$A,$B47,Data!$C:$C,N$1))</f>
        <v/>
      </c>
      <c r="O47" s="28">
        <f>IF(SUMIFS(Data!$L:$L,Data!$A:$A,$B47,Data!$C:$C,O$1)=0,"",SUMIFS(Data!$L:$L,Data!$A:$A,$B47,Data!$C:$C,O$1))</f>
        <v>3.5</v>
      </c>
      <c r="P47" s="28" t="str">
        <f>IF(SUMIFS(Data!$L:$L,Data!$A:$A,$B47,Data!$C:$C,P$1)=0,"",SUMIFS(Data!$L:$L,Data!$A:$A,$B47,Data!$C:$C,P$1))</f>
        <v/>
      </c>
      <c r="Q47" s="28" t="str">
        <f>IF(SUMIFS(Data!$L:$L,Data!$A:$A,$B47,Data!$C:$C,Q$1)=0,"",SUMIFS(Data!$L:$L,Data!$A:$A,$B47,Data!$C:$C,Q$1))</f>
        <v/>
      </c>
      <c r="R47" s="28">
        <f t="shared" si="0"/>
        <v>30</v>
      </c>
    </row>
    <row r="48" spans="1:18" x14ac:dyDescent="0.25">
      <c r="A48" s="65">
        <v>47</v>
      </c>
      <c r="B48" s="27" t="s">
        <v>514</v>
      </c>
      <c r="C48" s="28">
        <f>IF(SUMIFS(Data!$L:$L,Data!$A:$A,$B48,Data!$C:$C,C$1)=0,"",SUMIFS(Data!$L:$L,Data!$A:$A,$B48,Data!$C:$C,C$1))</f>
        <v>2.5</v>
      </c>
      <c r="D48" s="28">
        <f>IF(SUMIFS(Data!$L:$L,Data!$A:$A,$B48,Data!$C:$C,D$1)=0,"",SUMIFS(Data!$L:$L,Data!$A:$A,$B48,Data!$C:$C,D$1))</f>
        <v>2.5</v>
      </c>
      <c r="E48" s="28">
        <f>IF(SUMIFS(Data!$L:$L,Data!$A:$A,$B48,Data!$C:$C,E$1)=0,"",SUMIFS(Data!$L:$L,Data!$A:$A,$B48,Data!$C:$C,E$1))</f>
        <v>3.5</v>
      </c>
      <c r="F48" s="28">
        <f>IF(SUMIFS(Data!$L:$L,Data!$A:$A,$B48,Data!$C:$C,F$1)=0,"",SUMIFS(Data!$L:$L,Data!$A:$A,$B48,Data!$C:$C,F$1))</f>
        <v>2.5</v>
      </c>
      <c r="G48" s="28">
        <f>IF(SUMIFS(Data!$L:$L,Data!$A:$A,$B48,Data!$C:$C,G$1)=0,"",SUMIFS(Data!$L:$L,Data!$A:$A,$B48,Data!$C:$C,G$1))</f>
        <v>2.75</v>
      </c>
      <c r="H48" s="28">
        <f>IF(SUMIFS(Data!$L:$L,Data!$A:$A,$B48,Data!$C:$C,H$1)=0,"",SUMIFS(Data!$L:$L,Data!$A:$A,$B48,Data!$C:$C,H$1))</f>
        <v>3</v>
      </c>
      <c r="I48" s="28">
        <f>IF(SUMIFS(Data!$L:$L,Data!$A:$A,$B48,Data!$C:$C,I$1)=0,"",SUMIFS(Data!$L:$L,Data!$A:$A,$B48,Data!$C:$C,I$1))</f>
        <v>1.5</v>
      </c>
      <c r="J48" s="28">
        <f>IF(SUMIFS(Data!$L:$L,Data!$A:$A,$B48,Data!$C:$C,J$1)=0,"",SUMIFS(Data!$L:$L,Data!$A:$A,$B48,Data!$C:$C,J$1))</f>
        <v>2.5</v>
      </c>
      <c r="K48" s="28">
        <f>IF(SUMIFS(Data!$L:$L,Data!$A:$A,$B48,Data!$C:$C,K$1)=0,"",SUMIFS(Data!$L:$L,Data!$A:$A,$B48,Data!$C:$C,K$1))</f>
        <v>3</v>
      </c>
      <c r="L48" s="28">
        <f>IF(SUMIFS(Data!$L:$L,Data!$A:$A,$B48,Data!$C:$C,L$1)=0,"",SUMIFS(Data!$L:$L,Data!$A:$A,$B48,Data!$C:$C,L$1))</f>
        <v>1</v>
      </c>
      <c r="M48" s="28">
        <f>IF(SUMIFS(Data!$L:$L,Data!$A:$A,$B48,Data!$C:$C,M$1)=0,"",SUMIFS(Data!$L:$L,Data!$A:$A,$B48,Data!$C:$C,M$1))</f>
        <v>1</v>
      </c>
      <c r="N48" s="28">
        <f>IF(SUMIFS(Data!$L:$L,Data!$A:$A,$B48,Data!$C:$C,N$1)=0,"",SUMIFS(Data!$L:$L,Data!$A:$A,$B48,Data!$C:$C,N$1))</f>
        <v>2.75</v>
      </c>
      <c r="O48" s="28">
        <f>IF(SUMIFS(Data!$L:$L,Data!$A:$A,$B48,Data!$C:$C,O$1)=0,"",SUMIFS(Data!$L:$L,Data!$A:$A,$B48,Data!$C:$C,O$1))</f>
        <v>1</v>
      </c>
      <c r="P48" s="28" t="str">
        <f>IF(SUMIFS(Data!$L:$L,Data!$A:$A,$B48,Data!$C:$C,P$1)=0,"",SUMIFS(Data!$L:$L,Data!$A:$A,$B48,Data!$C:$C,P$1))</f>
        <v/>
      </c>
      <c r="Q48" s="28" t="str">
        <f>IF(SUMIFS(Data!$L:$L,Data!$A:$A,$B48,Data!$C:$C,Q$1)=0,"",SUMIFS(Data!$L:$L,Data!$A:$A,$B48,Data!$C:$C,Q$1))</f>
        <v/>
      </c>
      <c r="R48" s="28">
        <f t="shared" si="0"/>
        <v>29.5</v>
      </c>
    </row>
    <row r="49" spans="1:18" x14ac:dyDescent="0.25">
      <c r="A49" s="65">
        <v>48</v>
      </c>
      <c r="B49" s="27" t="s">
        <v>207</v>
      </c>
      <c r="C49" s="28">
        <f>IF(SUMIFS(Data!$L:$L,Data!$A:$A,$B49,Data!$C:$C,C$1)=0,"",SUMIFS(Data!$L:$L,Data!$A:$A,$B49,Data!$C:$C,C$1))</f>
        <v>3</v>
      </c>
      <c r="D49" s="28">
        <f>IF(SUMIFS(Data!$L:$L,Data!$A:$A,$B49,Data!$C:$C,D$1)=0,"",SUMIFS(Data!$L:$L,Data!$A:$A,$B49,Data!$C:$C,D$1))</f>
        <v>3.5</v>
      </c>
      <c r="E49" s="28" t="str">
        <f>IF(SUMIFS(Data!$L:$L,Data!$A:$A,$B49,Data!$C:$C,E$1)=0,"",SUMIFS(Data!$L:$L,Data!$A:$A,$B49,Data!$C:$C,E$1))</f>
        <v/>
      </c>
      <c r="F49" s="28">
        <f>IF(SUMIFS(Data!$L:$L,Data!$A:$A,$B49,Data!$C:$C,F$1)=0,"",SUMIFS(Data!$L:$L,Data!$A:$A,$B49,Data!$C:$C,F$1))</f>
        <v>3</v>
      </c>
      <c r="G49" s="28">
        <f>IF(SUMIFS(Data!$L:$L,Data!$A:$A,$B49,Data!$C:$C,G$1)=0,"",SUMIFS(Data!$L:$L,Data!$A:$A,$B49,Data!$C:$C,G$1))</f>
        <v>3.25</v>
      </c>
      <c r="H49" s="28" t="str">
        <f>IF(SUMIFS(Data!$L:$L,Data!$A:$A,$B49,Data!$C:$C,H$1)=0,"",SUMIFS(Data!$L:$L,Data!$A:$A,$B49,Data!$C:$C,H$1))</f>
        <v/>
      </c>
      <c r="I49" s="28" t="str">
        <f>IF(SUMIFS(Data!$L:$L,Data!$A:$A,$B49,Data!$C:$C,I$1)=0,"",SUMIFS(Data!$L:$L,Data!$A:$A,$B49,Data!$C:$C,I$1))</f>
        <v/>
      </c>
      <c r="J49" s="28">
        <f>IF(SUMIFS(Data!$L:$L,Data!$A:$A,$B49,Data!$C:$C,J$1)=0,"",SUMIFS(Data!$L:$L,Data!$A:$A,$B49,Data!$C:$C,J$1))</f>
        <v>3.5</v>
      </c>
      <c r="K49" s="28" t="str">
        <f>IF(SUMIFS(Data!$L:$L,Data!$A:$A,$B49,Data!$C:$C,K$1)=0,"",SUMIFS(Data!$L:$L,Data!$A:$A,$B49,Data!$C:$C,K$1))</f>
        <v/>
      </c>
      <c r="L49" s="28">
        <f>IF(SUMIFS(Data!$L:$L,Data!$A:$A,$B49,Data!$C:$C,L$1)=0,"",SUMIFS(Data!$L:$L,Data!$A:$A,$B49,Data!$C:$C,L$1))</f>
        <v>4</v>
      </c>
      <c r="M49" s="28">
        <f>IF(SUMIFS(Data!$L:$L,Data!$A:$A,$B49,Data!$C:$C,M$1)=0,"",SUMIFS(Data!$L:$L,Data!$A:$A,$B49,Data!$C:$C,M$1))</f>
        <v>1</v>
      </c>
      <c r="N49" s="28">
        <f>IF(SUMIFS(Data!$L:$L,Data!$A:$A,$B49,Data!$C:$C,N$1)=0,"",SUMIFS(Data!$L:$L,Data!$A:$A,$B49,Data!$C:$C,N$1))</f>
        <v>4</v>
      </c>
      <c r="O49" s="28" t="str">
        <f>IF(SUMIFS(Data!$L:$L,Data!$A:$A,$B49,Data!$C:$C,O$1)=0,"",SUMIFS(Data!$L:$L,Data!$A:$A,$B49,Data!$C:$C,O$1))</f>
        <v/>
      </c>
      <c r="P49" s="28" t="str">
        <f>IF(SUMIFS(Data!$L:$L,Data!$A:$A,$B49,Data!$C:$C,P$1)=0,"",SUMIFS(Data!$L:$L,Data!$A:$A,$B49,Data!$C:$C,P$1))</f>
        <v/>
      </c>
      <c r="Q49" s="28" t="str">
        <f>IF(SUMIFS(Data!$L:$L,Data!$A:$A,$B49,Data!$C:$C,Q$1)=0,"",SUMIFS(Data!$L:$L,Data!$A:$A,$B49,Data!$C:$C,Q$1))</f>
        <v/>
      </c>
      <c r="R49" s="28">
        <f t="shared" si="0"/>
        <v>25.25</v>
      </c>
    </row>
    <row r="50" spans="1:18" x14ac:dyDescent="0.25">
      <c r="A50" s="65">
        <v>49</v>
      </c>
      <c r="B50" s="27" t="s">
        <v>231</v>
      </c>
      <c r="C50" s="28">
        <f>IF(SUMIFS(Data!$L:$L,Data!$A:$A,$B50,Data!$C:$C,C$1)=0,"",SUMIFS(Data!$L:$L,Data!$A:$A,$B50,Data!$C:$C,C$1))</f>
        <v>1.25</v>
      </c>
      <c r="D50" s="28">
        <f>IF(SUMIFS(Data!$L:$L,Data!$A:$A,$B50,Data!$C:$C,D$1)=0,"",SUMIFS(Data!$L:$L,Data!$A:$A,$B50,Data!$C:$C,D$1))</f>
        <v>1.5</v>
      </c>
      <c r="E50" s="28">
        <f>IF(SUMIFS(Data!$L:$L,Data!$A:$A,$B50,Data!$C:$C,E$1)=0,"",SUMIFS(Data!$L:$L,Data!$A:$A,$B50,Data!$C:$C,E$1))</f>
        <v>0.5</v>
      </c>
      <c r="F50" s="28">
        <f>IF(SUMIFS(Data!$L:$L,Data!$A:$A,$B50,Data!$C:$C,F$1)=0,"",SUMIFS(Data!$L:$L,Data!$A:$A,$B50,Data!$C:$C,F$1))</f>
        <v>0.75</v>
      </c>
      <c r="G50" s="28">
        <f>IF(SUMIFS(Data!$L:$L,Data!$A:$A,$B50,Data!$C:$C,G$1)=0,"",SUMIFS(Data!$L:$L,Data!$A:$A,$B50,Data!$C:$C,G$1))</f>
        <v>3</v>
      </c>
      <c r="H50" s="28">
        <f>IF(SUMIFS(Data!$L:$L,Data!$A:$A,$B50,Data!$C:$C,H$1)=0,"",SUMIFS(Data!$L:$L,Data!$A:$A,$B50,Data!$C:$C,H$1))</f>
        <v>2.25</v>
      </c>
      <c r="I50" s="28">
        <f>IF(SUMIFS(Data!$L:$L,Data!$A:$A,$B50,Data!$C:$C,I$1)=0,"",SUMIFS(Data!$L:$L,Data!$A:$A,$B50,Data!$C:$C,I$1))</f>
        <v>2.75</v>
      </c>
      <c r="J50" s="28">
        <f>IF(SUMIFS(Data!$L:$L,Data!$A:$A,$B50,Data!$C:$C,J$1)=0,"",SUMIFS(Data!$L:$L,Data!$A:$A,$B50,Data!$C:$C,J$1))</f>
        <v>2.5</v>
      </c>
      <c r="K50" s="28">
        <f>IF(SUMIFS(Data!$L:$L,Data!$A:$A,$B50,Data!$C:$C,K$1)=0,"",SUMIFS(Data!$L:$L,Data!$A:$A,$B50,Data!$C:$C,K$1))</f>
        <v>1.25</v>
      </c>
      <c r="L50" s="28">
        <f>IF(SUMIFS(Data!$L:$L,Data!$A:$A,$B50,Data!$C:$C,L$1)=0,"",SUMIFS(Data!$L:$L,Data!$A:$A,$B50,Data!$C:$C,L$1))</f>
        <v>2.5</v>
      </c>
      <c r="M50" s="28">
        <f>IF(SUMIFS(Data!$L:$L,Data!$A:$A,$B50,Data!$C:$C,M$1)=0,"",SUMIFS(Data!$L:$L,Data!$A:$A,$B50,Data!$C:$C,M$1))</f>
        <v>1</v>
      </c>
      <c r="N50" s="28">
        <f>IF(SUMIFS(Data!$L:$L,Data!$A:$A,$B50,Data!$C:$C,N$1)=0,"",SUMIFS(Data!$L:$L,Data!$A:$A,$B50,Data!$C:$C,N$1))</f>
        <v>3</v>
      </c>
      <c r="O50" s="28">
        <f>IF(SUMIFS(Data!$L:$L,Data!$A:$A,$B50,Data!$C:$C,O$1)=0,"",SUMIFS(Data!$L:$L,Data!$A:$A,$B50,Data!$C:$C,O$1))</f>
        <v>0.75</v>
      </c>
      <c r="P50" s="28">
        <f>IF(SUMIFS(Data!$L:$L,Data!$A:$A,$B50,Data!$C:$C,P$1)=0,"",SUMIFS(Data!$L:$L,Data!$A:$A,$B50,Data!$C:$C,P$1))</f>
        <v>0.75</v>
      </c>
      <c r="Q50" s="28">
        <f>IF(SUMIFS(Data!$L:$L,Data!$A:$A,$B50,Data!$C:$C,Q$1)=0,"",SUMIFS(Data!$L:$L,Data!$A:$A,$B50,Data!$C:$C,Q$1))</f>
        <v>1.5</v>
      </c>
      <c r="R50" s="28">
        <f t="shared" si="0"/>
        <v>25.25</v>
      </c>
    </row>
    <row r="51" spans="1:18" x14ac:dyDescent="0.25">
      <c r="A51" s="65">
        <v>50</v>
      </c>
      <c r="B51" s="27" t="s">
        <v>517</v>
      </c>
      <c r="C51" s="28">
        <f>IF(SUMIFS(Data!$L:$L,Data!$A:$A,$B51,Data!$C:$C,C$1)=0,"",SUMIFS(Data!$L:$L,Data!$A:$A,$B51,Data!$C:$C,C$1))</f>
        <v>2.25</v>
      </c>
      <c r="D51" s="28">
        <f>IF(SUMIFS(Data!$L:$L,Data!$A:$A,$B51,Data!$C:$C,D$1)=0,"",SUMIFS(Data!$L:$L,Data!$A:$A,$B51,Data!$C:$C,D$1))</f>
        <v>2.5</v>
      </c>
      <c r="E51" s="28" t="str">
        <f>IF(SUMIFS(Data!$L:$L,Data!$A:$A,$B51,Data!$C:$C,E$1)=0,"",SUMIFS(Data!$L:$L,Data!$A:$A,$B51,Data!$C:$C,E$1))</f>
        <v/>
      </c>
      <c r="F51" s="28">
        <f>IF(SUMIFS(Data!$L:$L,Data!$A:$A,$B51,Data!$C:$C,F$1)=0,"",SUMIFS(Data!$L:$L,Data!$A:$A,$B51,Data!$C:$C,F$1))</f>
        <v>2</v>
      </c>
      <c r="G51" s="28">
        <f>IF(SUMIFS(Data!$L:$L,Data!$A:$A,$B51,Data!$C:$C,G$1)=0,"",SUMIFS(Data!$L:$L,Data!$A:$A,$B51,Data!$C:$C,G$1))</f>
        <v>3</v>
      </c>
      <c r="H51" s="28">
        <f>IF(SUMIFS(Data!$L:$L,Data!$A:$A,$B51,Data!$C:$C,H$1)=0,"",SUMIFS(Data!$L:$L,Data!$A:$A,$B51,Data!$C:$C,H$1))</f>
        <v>3</v>
      </c>
      <c r="I51" s="28" t="str">
        <f>IF(SUMIFS(Data!$L:$L,Data!$A:$A,$B51,Data!$C:$C,I$1)=0,"",SUMIFS(Data!$L:$L,Data!$A:$A,$B51,Data!$C:$C,I$1))</f>
        <v/>
      </c>
      <c r="J51" s="28">
        <f>IF(SUMIFS(Data!$L:$L,Data!$A:$A,$B51,Data!$C:$C,J$1)=0,"",SUMIFS(Data!$L:$L,Data!$A:$A,$B51,Data!$C:$C,J$1))</f>
        <v>2</v>
      </c>
      <c r="K51" s="28" t="str">
        <f>IF(SUMIFS(Data!$L:$L,Data!$A:$A,$B51,Data!$C:$C,K$1)=0,"",SUMIFS(Data!$L:$L,Data!$A:$A,$B51,Data!$C:$C,K$1))</f>
        <v/>
      </c>
      <c r="L51" s="28">
        <f>IF(SUMIFS(Data!$L:$L,Data!$A:$A,$B51,Data!$C:$C,L$1)=0,"",SUMIFS(Data!$L:$L,Data!$A:$A,$B51,Data!$C:$C,L$1))</f>
        <v>2.25</v>
      </c>
      <c r="M51" s="28">
        <f>IF(SUMIFS(Data!$L:$L,Data!$A:$A,$B51,Data!$C:$C,M$1)=0,"",SUMIFS(Data!$L:$L,Data!$A:$A,$B51,Data!$C:$C,M$1))</f>
        <v>2.75</v>
      </c>
      <c r="N51" s="28" t="str">
        <f>IF(SUMIFS(Data!$L:$L,Data!$A:$A,$B51,Data!$C:$C,N$1)=0,"",SUMIFS(Data!$L:$L,Data!$A:$A,$B51,Data!$C:$C,N$1))</f>
        <v/>
      </c>
      <c r="O51" s="28">
        <f>IF(SUMIFS(Data!$L:$L,Data!$A:$A,$B51,Data!$C:$C,O$1)=0,"",SUMIFS(Data!$L:$L,Data!$A:$A,$B51,Data!$C:$C,O$1))</f>
        <v>2</v>
      </c>
      <c r="P51" s="28">
        <f>IF(SUMIFS(Data!$L:$L,Data!$A:$A,$B51,Data!$C:$C,P$1)=0,"",SUMIFS(Data!$L:$L,Data!$A:$A,$B51,Data!$C:$C,P$1))</f>
        <v>0.5</v>
      </c>
      <c r="Q51" s="28">
        <f>IF(SUMIFS(Data!$L:$L,Data!$A:$A,$B51,Data!$C:$C,Q$1)=0,"",SUMIFS(Data!$L:$L,Data!$A:$A,$B51,Data!$C:$C,Q$1))</f>
        <v>3</v>
      </c>
      <c r="R51" s="28">
        <f t="shared" si="0"/>
        <v>25.25</v>
      </c>
    </row>
    <row r="52" spans="1:18" x14ac:dyDescent="0.25">
      <c r="A52" s="65">
        <v>51</v>
      </c>
      <c r="B52" s="27" t="s">
        <v>360</v>
      </c>
      <c r="C52" s="28" t="str">
        <f>IF(SUMIFS(Data!$L:$L,Data!$A:$A,$B52,Data!$C:$C,C$1)=0,"",SUMIFS(Data!$L:$L,Data!$A:$A,$B52,Data!$C:$C,C$1))</f>
        <v/>
      </c>
      <c r="D52" s="28">
        <f>IF(SUMIFS(Data!$L:$L,Data!$A:$A,$B52,Data!$C:$C,D$1)=0,"",SUMIFS(Data!$L:$L,Data!$A:$A,$B52,Data!$C:$C,D$1))</f>
        <v>2.75</v>
      </c>
      <c r="E52" s="28" t="str">
        <f>IF(SUMIFS(Data!$L:$L,Data!$A:$A,$B52,Data!$C:$C,E$1)=0,"",SUMIFS(Data!$L:$L,Data!$A:$A,$B52,Data!$C:$C,E$1))</f>
        <v/>
      </c>
      <c r="F52" s="28">
        <f>IF(SUMIFS(Data!$L:$L,Data!$A:$A,$B52,Data!$C:$C,F$1)=0,"",SUMIFS(Data!$L:$L,Data!$A:$A,$B52,Data!$C:$C,F$1))</f>
        <v>2</v>
      </c>
      <c r="G52" s="28">
        <f>IF(SUMIFS(Data!$L:$L,Data!$A:$A,$B52,Data!$C:$C,G$1)=0,"",SUMIFS(Data!$L:$L,Data!$A:$A,$B52,Data!$C:$C,G$1))</f>
        <v>2</v>
      </c>
      <c r="H52" s="28">
        <f>IF(SUMIFS(Data!$L:$L,Data!$A:$A,$B52,Data!$C:$C,H$1)=0,"",SUMIFS(Data!$L:$L,Data!$A:$A,$B52,Data!$C:$C,H$1))</f>
        <v>1</v>
      </c>
      <c r="I52" s="28">
        <f>IF(SUMIFS(Data!$L:$L,Data!$A:$A,$B52,Data!$C:$C,I$1)=0,"",SUMIFS(Data!$L:$L,Data!$A:$A,$B52,Data!$C:$C,I$1))</f>
        <v>3</v>
      </c>
      <c r="J52" s="28">
        <f>IF(SUMIFS(Data!$L:$L,Data!$A:$A,$B52,Data!$C:$C,J$1)=0,"",SUMIFS(Data!$L:$L,Data!$A:$A,$B52,Data!$C:$C,J$1))</f>
        <v>3</v>
      </c>
      <c r="K52" s="28">
        <f>IF(SUMIFS(Data!$L:$L,Data!$A:$A,$B52,Data!$C:$C,K$1)=0,"",SUMIFS(Data!$L:$L,Data!$A:$A,$B52,Data!$C:$C,K$1))</f>
        <v>3.5</v>
      </c>
      <c r="L52" s="28">
        <f>IF(SUMIFS(Data!$L:$L,Data!$A:$A,$B52,Data!$C:$C,L$1)=0,"",SUMIFS(Data!$L:$L,Data!$A:$A,$B52,Data!$C:$C,L$1))</f>
        <v>2</v>
      </c>
      <c r="M52" s="28">
        <f>IF(SUMIFS(Data!$L:$L,Data!$A:$A,$B52,Data!$C:$C,M$1)=0,"",SUMIFS(Data!$L:$L,Data!$A:$A,$B52,Data!$C:$C,M$1))</f>
        <v>1.5</v>
      </c>
      <c r="N52" s="28">
        <f>IF(SUMIFS(Data!$L:$L,Data!$A:$A,$B52,Data!$C:$C,N$1)=0,"",SUMIFS(Data!$L:$L,Data!$A:$A,$B52,Data!$C:$C,N$1))</f>
        <v>1.75</v>
      </c>
      <c r="O52" s="28">
        <f>IF(SUMIFS(Data!$L:$L,Data!$A:$A,$B52,Data!$C:$C,O$1)=0,"",SUMIFS(Data!$L:$L,Data!$A:$A,$B52,Data!$C:$C,O$1))</f>
        <v>1.5</v>
      </c>
      <c r="P52" s="28" t="str">
        <f>IF(SUMIFS(Data!$L:$L,Data!$A:$A,$B52,Data!$C:$C,P$1)=0,"",SUMIFS(Data!$L:$L,Data!$A:$A,$B52,Data!$C:$C,P$1))</f>
        <v/>
      </c>
      <c r="Q52" s="28" t="str">
        <f>IF(SUMIFS(Data!$L:$L,Data!$A:$A,$B52,Data!$C:$C,Q$1)=0,"",SUMIFS(Data!$L:$L,Data!$A:$A,$B52,Data!$C:$C,Q$1))</f>
        <v/>
      </c>
      <c r="R52" s="28">
        <f t="shared" si="0"/>
        <v>24</v>
      </c>
    </row>
    <row r="53" spans="1:18" x14ac:dyDescent="0.25">
      <c r="A53" s="65">
        <v>52</v>
      </c>
      <c r="B53" s="27" t="s">
        <v>426</v>
      </c>
      <c r="C53" s="28">
        <f>IF(SUMIFS(Data!$L:$L,Data!$A:$A,$B53,Data!$C:$C,C$1)=0,"",SUMIFS(Data!$L:$L,Data!$A:$A,$B53,Data!$C:$C,C$1))</f>
        <v>1.5</v>
      </c>
      <c r="D53" s="28">
        <f>IF(SUMIFS(Data!$L:$L,Data!$A:$A,$B53,Data!$C:$C,D$1)=0,"",SUMIFS(Data!$L:$L,Data!$A:$A,$B53,Data!$C:$C,D$1))</f>
        <v>1.75</v>
      </c>
      <c r="E53" s="28">
        <f>IF(SUMIFS(Data!$L:$L,Data!$A:$A,$B53,Data!$C:$C,E$1)=0,"",SUMIFS(Data!$L:$L,Data!$A:$A,$B53,Data!$C:$C,E$1))</f>
        <v>1.25</v>
      </c>
      <c r="F53" s="28">
        <f>IF(SUMIFS(Data!$L:$L,Data!$A:$A,$B53,Data!$C:$C,F$1)=0,"",SUMIFS(Data!$L:$L,Data!$A:$A,$B53,Data!$C:$C,F$1))</f>
        <v>1.5</v>
      </c>
      <c r="G53" s="28">
        <f>IF(SUMIFS(Data!$L:$L,Data!$A:$A,$B53,Data!$C:$C,G$1)=0,"",SUMIFS(Data!$L:$L,Data!$A:$A,$B53,Data!$C:$C,G$1))</f>
        <v>1.75</v>
      </c>
      <c r="H53" s="28">
        <f>IF(SUMIFS(Data!$L:$L,Data!$A:$A,$B53,Data!$C:$C,H$1)=0,"",SUMIFS(Data!$L:$L,Data!$A:$A,$B53,Data!$C:$C,H$1))</f>
        <v>2.25</v>
      </c>
      <c r="I53" s="28">
        <f>IF(SUMIFS(Data!$L:$L,Data!$A:$A,$B53,Data!$C:$C,I$1)=0,"",SUMIFS(Data!$L:$L,Data!$A:$A,$B53,Data!$C:$C,I$1))</f>
        <v>2.75</v>
      </c>
      <c r="J53" s="28">
        <f>IF(SUMIFS(Data!$L:$L,Data!$A:$A,$B53,Data!$C:$C,J$1)=0,"",SUMIFS(Data!$L:$L,Data!$A:$A,$B53,Data!$C:$C,J$1))</f>
        <v>1.5</v>
      </c>
      <c r="K53" s="28">
        <f>IF(SUMIFS(Data!$L:$L,Data!$A:$A,$B53,Data!$C:$C,K$1)=0,"",SUMIFS(Data!$L:$L,Data!$A:$A,$B53,Data!$C:$C,K$1))</f>
        <v>1.75</v>
      </c>
      <c r="L53" s="28">
        <f>IF(SUMIFS(Data!$L:$L,Data!$A:$A,$B53,Data!$C:$C,L$1)=0,"",SUMIFS(Data!$L:$L,Data!$A:$A,$B53,Data!$C:$C,L$1))</f>
        <v>1.25</v>
      </c>
      <c r="M53" s="28">
        <f>IF(SUMIFS(Data!$L:$L,Data!$A:$A,$B53,Data!$C:$C,M$1)=0,"",SUMIFS(Data!$L:$L,Data!$A:$A,$B53,Data!$C:$C,M$1))</f>
        <v>1.75</v>
      </c>
      <c r="N53" s="28">
        <f>IF(SUMIFS(Data!$L:$L,Data!$A:$A,$B53,Data!$C:$C,N$1)=0,"",SUMIFS(Data!$L:$L,Data!$A:$A,$B53,Data!$C:$C,N$1))</f>
        <v>1.75</v>
      </c>
      <c r="O53" s="28">
        <f>IF(SUMIFS(Data!$L:$L,Data!$A:$A,$B53,Data!$C:$C,O$1)=0,"",SUMIFS(Data!$L:$L,Data!$A:$A,$B53,Data!$C:$C,O$1))</f>
        <v>1</v>
      </c>
      <c r="P53" s="28">
        <f>IF(SUMIFS(Data!$L:$L,Data!$A:$A,$B53,Data!$C:$C,P$1)=0,"",SUMIFS(Data!$L:$L,Data!$A:$A,$B53,Data!$C:$C,P$1))</f>
        <v>0.5</v>
      </c>
      <c r="Q53" s="28">
        <f>IF(SUMIFS(Data!$L:$L,Data!$A:$A,$B53,Data!$C:$C,Q$1)=0,"",SUMIFS(Data!$L:$L,Data!$A:$A,$B53,Data!$C:$C,Q$1))</f>
        <v>1.5</v>
      </c>
      <c r="R53" s="28">
        <f t="shared" si="0"/>
        <v>23.75</v>
      </c>
    </row>
    <row r="54" spans="1:18" x14ac:dyDescent="0.25">
      <c r="A54" s="65">
        <v>53</v>
      </c>
      <c r="B54" s="27" t="s">
        <v>213</v>
      </c>
      <c r="C54" s="28" t="str">
        <f>IF(SUMIFS(Data!$L:$L,Data!$A:$A,$B54,Data!$C:$C,C$1)=0,"",SUMIFS(Data!$L:$L,Data!$A:$A,$B54,Data!$C:$C,C$1))</f>
        <v/>
      </c>
      <c r="D54" s="28">
        <f>IF(SUMIFS(Data!$L:$L,Data!$A:$A,$B54,Data!$C:$C,D$1)=0,"",SUMIFS(Data!$L:$L,Data!$A:$A,$B54,Data!$C:$C,D$1))</f>
        <v>1.5</v>
      </c>
      <c r="E54" s="28">
        <f>IF(SUMIFS(Data!$L:$L,Data!$A:$A,$B54,Data!$C:$C,E$1)=0,"",SUMIFS(Data!$L:$L,Data!$A:$A,$B54,Data!$C:$C,E$1))</f>
        <v>1.5</v>
      </c>
      <c r="F54" s="28">
        <f>IF(SUMIFS(Data!$L:$L,Data!$A:$A,$B54,Data!$C:$C,F$1)=0,"",SUMIFS(Data!$L:$L,Data!$A:$A,$B54,Data!$C:$C,F$1))</f>
        <v>2</v>
      </c>
      <c r="G54" s="28">
        <f>IF(SUMIFS(Data!$L:$L,Data!$A:$A,$B54,Data!$C:$C,G$1)=0,"",SUMIFS(Data!$L:$L,Data!$A:$A,$B54,Data!$C:$C,G$1))</f>
        <v>1.5</v>
      </c>
      <c r="H54" s="28">
        <f>IF(SUMIFS(Data!$L:$L,Data!$A:$A,$B54,Data!$C:$C,H$1)=0,"",SUMIFS(Data!$L:$L,Data!$A:$A,$B54,Data!$C:$C,H$1))</f>
        <v>1.5</v>
      </c>
      <c r="I54" s="28">
        <f>IF(SUMIFS(Data!$L:$L,Data!$A:$A,$B54,Data!$C:$C,I$1)=0,"",SUMIFS(Data!$L:$L,Data!$A:$A,$B54,Data!$C:$C,I$1))</f>
        <v>1.75</v>
      </c>
      <c r="J54" s="28">
        <f>IF(SUMIFS(Data!$L:$L,Data!$A:$A,$B54,Data!$C:$C,J$1)=0,"",SUMIFS(Data!$L:$L,Data!$A:$A,$B54,Data!$C:$C,J$1))</f>
        <v>1.5</v>
      </c>
      <c r="K54" s="28">
        <f>IF(SUMIFS(Data!$L:$L,Data!$A:$A,$B54,Data!$C:$C,K$1)=0,"",SUMIFS(Data!$L:$L,Data!$A:$A,$B54,Data!$C:$C,K$1))</f>
        <v>1.75</v>
      </c>
      <c r="L54" s="28">
        <f>IF(SUMIFS(Data!$L:$L,Data!$A:$A,$B54,Data!$C:$C,L$1)=0,"",SUMIFS(Data!$L:$L,Data!$A:$A,$B54,Data!$C:$C,L$1))</f>
        <v>1.75</v>
      </c>
      <c r="M54" s="28">
        <f>IF(SUMIFS(Data!$L:$L,Data!$A:$A,$B54,Data!$C:$C,M$1)=0,"",SUMIFS(Data!$L:$L,Data!$A:$A,$B54,Data!$C:$C,M$1))</f>
        <v>1.75</v>
      </c>
      <c r="N54" s="28">
        <f>IF(SUMIFS(Data!$L:$L,Data!$A:$A,$B54,Data!$C:$C,N$1)=0,"",SUMIFS(Data!$L:$L,Data!$A:$A,$B54,Data!$C:$C,N$1))</f>
        <v>2.5</v>
      </c>
      <c r="O54" s="28">
        <f>IF(SUMIFS(Data!$L:$L,Data!$A:$A,$B54,Data!$C:$C,O$1)=0,"",SUMIFS(Data!$L:$L,Data!$A:$A,$B54,Data!$C:$C,O$1))</f>
        <v>1.5</v>
      </c>
      <c r="P54" s="28" t="str">
        <f>IF(SUMIFS(Data!$L:$L,Data!$A:$A,$B54,Data!$C:$C,P$1)=0,"",SUMIFS(Data!$L:$L,Data!$A:$A,$B54,Data!$C:$C,P$1))</f>
        <v/>
      </c>
      <c r="Q54" s="28">
        <f>IF(SUMIFS(Data!$L:$L,Data!$A:$A,$B54,Data!$C:$C,Q$1)=0,"",SUMIFS(Data!$L:$L,Data!$A:$A,$B54,Data!$C:$C,Q$1))</f>
        <v>2.5</v>
      </c>
      <c r="R54" s="28">
        <f t="shared" si="0"/>
        <v>23</v>
      </c>
    </row>
    <row r="55" spans="1:18" x14ac:dyDescent="0.25">
      <c r="A55" s="65">
        <v>54</v>
      </c>
      <c r="B55" s="27" t="s">
        <v>365</v>
      </c>
      <c r="C55" s="28">
        <f>IF(SUMIFS(Data!$L:$L,Data!$A:$A,$B55,Data!$C:$C,C$1)=0,"",SUMIFS(Data!$L:$L,Data!$A:$A,$B55,Data!$C:$C,C$1))</f>
        <v>1</v>
      </c>
      <c r="D55" s="28">
        <f>IF(SUMIFS(Data!$L:$L,Data!$A:$A,$B55,Data!$C:$C,D$1)=0,"",SUMIFS(Data!$L:$L,Data!$A:$A,$B55,Data!$C:$C,D$1))</f>
        <v>3.5</v>
      </c>
      <c r="E55" s="28">
        <f>IF(SUMIFS(Data!$L:$L,Data!$A:$A,$B55,Data!$C:$C,E$1)=0,"",SUMIFS(Data!$L:$L,Data!$A:$A,$B55,Data!$C:$C,E$1))</f>
        <v>3.75</v>
      </c>
      <c r="F55" s="28">
        <f>IF(SUMIFS(Data!$L:$L,Data!$A:$A,$B55,Data!$C:$C,F$1)=0,"",SUMIFS(Data!$L:$L,Data!$A:$A,$B55,Data!$C:$C,F$1))</f>
        <v>1.75</v>
      </c>
      <c r="G55" s="28" t="str">
        <f>IF(SUMIFS(Data!$L:$L,Data!$A:$A,$B55,Data!$C:$C,G$1)=0,"",SUMIFS(Data!$L:$L,Data!$A:$A,$B55,Data!$C:$C,G$1))</f>
        <v/>
      </c>
      <c r="H55" s="28">
        <f>IF(SUMIFS(Data!$L:$L,Data!$A:$A,$B55,Data!$C:$C,H$1)=0,"",SUMIFS(Data!$L:$L,Data!$A:$A,$B55,Data!$C:$C,H$1))</f>
        <v>4</v>
      </c>
      <c r="I55" s="28">
        <f>IF(SUMIFS(Data!$L:$L,Data!$A:$A,$B55,Data!$C:$C,I$1)=0,"",SUMIFS(Data!$L:$L,Data!$A:$A,$B55,Data!$C:$C,I$1))</f>
        <v>2.75</v>
      </c>
      <c r="J55" s="28">
        <f>IF(SUMIFS(Data!$L:$L,Data!$A:$A,$B55,Data!$C:$C,J$1)=0,"",SUMIFS(Data!$L:$L,Data!$A:$A,$B55,Data!$C:$C,J$1))</f>
        <v>2.5</v>
      </c>
      <c r="K55" s="28">
        <f>IF(SUMIFS(Data!$L:$L,Data!$A:$A,$B55,Data!$C:$C,K$1)=0,"",SUMIFS(Data!$L:$L,Data!$A:$A,$B55,Data!$C:$C,K$1))</f>
        <v>1</v>
      </c>
      <c r="L55" s="28" t="str">
        <f>IF(SUMIFS(Data!$L:$L,Data!$A:$A,$B55,Data!$C:$C,L$1)=0,"",SUMIFS(Data!$L:$L,Data!$A:$A,$B55,Data!$C:$C,L$1))</f>
        <v/>
      </c>
      <c r="M55" s="28">
        <f>IF(SUMIFS(Data!$L:$L,Data!$A:$A,$B55,Data!$C:$C,M$1)=0,"",SUMIFS(Data!$L:$L,Data!$A:$A,$B55,Data!$C:$C,M$1))</f>
        <v>0.5</v>
      </c>
      <c r="N55" s="28">
        <f>IF(SUMIFS(Data!$L:$L,Data!$A:$A,$B55,Data!$C:$C,N$1)=0,"",SUMIFS(Data!$L:$L,Data!$A:$A,$B55,Data!$C:$C,N$1))</f>
        <v>1.5</v>
      </c>
      <c r="O55" s="28">
        <f>IF(SUMIFS(Data!$L:$L,Data!$A:$A,$B55,Data!$C:$C,O$1)=0,"",SUMIFS(Data!$L:$L,Data!$A:$A,$B55,Data!$C:$C,O$1))</f>
        <v>0.5</v>
      </c>
      <c r="P55" s="28" t="str">
        <f>IF(SUMIFS(Data!$L:$L,Data!$A:$A,$B55,Data!$C:$C,P$1)=0,"",SUMIFS(Data!$L:$L,Data!$A:$A,$B55,Data!$C:$C,P$1))</f>
        <v/>
      </c>
      <c r="Q55" s="28" t="str">
        <f>IF(SUMIFS(Data!$L:$L,Data!$A:$A,$B55,Data!$C:$C,Q$1)=0,"",SUMIFS(Data!$L:$L,Data!$A:$A,$B55,Data!$C:$C,Q$1))</f>
        <v/>
      </c>
      <c r="R55" s="28">
        <f t="shared" si="0"/>
        <v>22.75</v>
      </c>
    </row>
    <row r="56" spans="1:18" x14ac:dyDescent="0.25">
      <c r="A56" s="65">
        <v>55</v>
      </c>
      <c r="B56" s="27" t="s">
        <v>277</v>
      </c>
      <c r="C56" s="28">
        <f>IF(SUMIFS(Data!$L:$L,Data!$A:$A,$B56,Data!$C:$C,C$1)=0,"",SUMIFS(Data!$L:$L,Data!$A:$A,$B56,Data!$C:$C,C$1))</f>
        <v>1</v>
      </c>
      <c r="D56" s="28">
        <f>IF(SUMIFS(Data!$L:$L,Data!$A:$A,$B56,Data!$C:$C,D$1)=0,"",SUMIFS(Data!$L:$L,Data!$A:$A,$B56,Data!$C:$C,D$1))</f>
        <v>1.5</v>
      </c>
      <c r="E56" s="28">
        <f>IF(SUMIFS(Data!$L:$L,Data!$A:$A,$B56,Data!$C:$C,E$1)=0,"",SUMIFS(Data!$L:$L,Data!$A:$A,$B56,Data!$C:$C,E$1))</f>
        <v>1.75</v>
      </c>
      <c r="F56" s="28">
        <f>IF(SUMIFS(Data!$L:$L,Data!$A:$A,$B56,Data!$C:$C,F$1)=0,"",SUMIFS(Data!$L:$L,Data!$A:$A,$B56,Data!$C:$C,F$1))</f>
        <v>1.5</v>
      </c>
      <c r="G56" s="28">
        <f>IF(SUMIFS(Data!$L:$L,Data!$A:$A,$B56,Data!$C:$C,G$1)=0,"",SUMIFS(Data!$L:$L,Data!$A:$A,$B56,Data!$C:$C,G$1))</f>
        <v>1.25</v>
      </c>
      <c r="H56" s="28">
        <f>IF(SUMIFS(Data!$L:$L,Data!$A:$A,$B56,Data!$C:$C,H$1)=0,"",SUMIFS(Data!$L:$L,Data!$A:$A,$B56,Data!$C:$C,H$1))</f>
        <v>1.5</v>
      </c>
      <c r="I56" s="28">
        <f>IF(SUMIFS(Data!$L:$L,Data!$A:$A,$B56,Data!$C:$C,I$1)=0,"",SUMIFS(Data!$L:$L,Data!$A:$A,$B56,Data!$C:$C,I$1))</f>
        <v>2.5</v>
      </c>
      <c r="J56" s="28">
        <f>IF(SUMIFS(Data!$L:$L,Data!$A:$A,$B56,Data!$C:$C,J$1)=0,"",SUMIFS(Data!$L:$L,Data!$A:$A,$B56,Data!$C:$C,J$1))</f>
        <v>1.5</v>
      </c>
      <c r="K56" s="28">
        <f>IF(SUMIFS(Data!$L:$L,Data!$A:$A,$B56,Data!$C:$C,K$1)=0,"",SUMIFS(Data!$L:$L,Data!$A:$A,$B56,Data!$C:$C,K$1))</f>
        <v>1</v>
      </c>
      <c r="L56" s="28">
        <f>IF(SUMIFS(Data!$L:$L,Data!$A:$A,$B56,Data!$C:$C,L$1)=0,"",SUMIFS(Data!$L:$L,Data!$A:$A,$B56,Data!$C:$C,L$1))</f>
        <v>1.5</v>
      </c>
      <c r="M56" s="28">
        <f>IF(SUMIFS(Data!$L:$L,Data!$A:$A,$B56,Data!$C:$C,M$1)=0,"",SUMIFS(Data!$L:$L,Data!$A:$A,$B56,Data!$C:$C,M$1))</f>
        <v>1.5</v>
      </c>
      <c r="N56" s="28">
        <f>IF(SUMIFS(Data!$L:$L,Data!$A:$A,$B56,Data!$C:$C,N$1)=0,"",SUMIFS(Data!$L:$L,Data!$A:$A,$B56,Data!$C:$C,N$1))</f>
        <v>1.75</v>
      </c>
      <c r="O56" s="28">
        <f>IF(SUMIFS(Data!$L:$L,Data!$A:$A,$B56,Data!$C:$C,O$1)=0,"",SUMIFS(Data!$L:$L,Data!$A:$A,$B56,Data!$C:$C,O$1))</f>
        <v>1.75</v>
      </c>
      <c r="P56" s="28">
        <f>IF(SUMIFS(Data!$L:$L,Data!$A:$A,$B56,Data!$C:$C,P$1)=0,"",SUMIFS(Data!$L:$L,Data!$A:$A,$B56,Data!$C:$C,P$1))</f>
        <v>1.5</v>
      </c>
      <c r="Q56" s="28">
        <f>IF(SUMIFS(Data!$L:$L,Data!$A:$A,$B56,Data!$C:$C,Q$1)=0,"",SUMIFS(Data!$L:$L,Data!$A:$A,$B56,Data!$C:$C,Q$1))</f>
        <v>1.25</v>
      </c>
      <c r="R56" s="28">
        <f t="shared" si="0"/>
        <v>22.75</v>
      </c>
    </row>
    <row r="57" spans="1:18" x14ac:dyDescent="0.25">
      <c r="A57" s="65">
        <v>56</v>
      </c>
      <c r="B57" s="27" t="s">
        <v>333</v>
      </c>
      <c r="C57" s="28">
        <f>IF(SUMIFS(Data!$L:$L,Data!$A:$A,$B57,Data!$C:$C,C$1)=0,"",SUMIFS(Data!$L:$L,Data!$A:$A,$B57,Data!$C:$C,C$1))</f>
        <v>1.5</v>
      </c>
      <c r="D57" s="28">
        <f>IF(SUMIFS(Data!$L:$L,Data!$A:$A,$B57,Data!$C:$C,D$1)=0,"",SUMIFS(Data!$L:$L,Data!$A:$A,$B57,Data!$C:$C,D$1))</f>
        <v>1.75</v>
      </c>
      <c r="E57" s="28">
        <f>IF(SUMIFS(Data!$L:$L,Data!$A:$A,$B57,Data!$C:$C,E$1)=0,"",SUMIFS(Data!$L:$L,Data!$A:$A,$B57,Data!$C:$C,E$1))</f>
        <v>2.25</v>
      </c>
      <c r="F57" s="28">
        <f>IF(SUMIFS(Data!$L:$L,Data!$A:$A,$B57,Data!$C:$C,F$1)=0,"",SUMIFS(Data!$L:$L,Data!$A:$A,$B57,Data!$C:$C,F$1))</f>
        <v>2</v>
      </c>
      <c r="G57" s="28">
        <f>IF(SUMIFS(Data!$L:$L,Data!$A:$A,$B57,Data!$C:$C,G$1)=0,"",SUMIFS(Data!$L:$L,Data!$A:$A,$B57,Data!$C:$C,G$1))</f>
        <v>1.5</v>
      </c>
      <c r="H57" s="28">
        <f>IF(SUMIFS(Data!$L:$L,Data!$A:$A,$B57,Data!$C:$C,H$1)=0,"",SUMIFS(Data!$L:$L,Data!$A:$A,$B57,Data!$C:$C,H$1))</f>
        <v>2</v>
      </c>
      <c r="I57" s="28">
        <f>IF(SUMIFS(Data!$L:$L,Data!$A:$A,$B57,Data!$C:$C,I$1)=0,"",SUMIFS(Data!$L:$L,Data!$A:$A,$B57,Data!$C:$C,I$1))</f>
        <v>2.5</v>
      </c>
      <c r="J57" s="28">
        <f>IF(SUMIFS(Data!$L:$L,Data!$A:$A,$B57,Data!$C:$C,J$1)=0,"",SUMIFS(Data!$L:$L,Data!$A:$A,$B57,Data!$C:$C,J$1))</f>
        <v>3</v>
      </c>
      <c r="K57" s="28" t="str">
        <f>IF(SUMIFS(Data!$L:$L,Data!$A:$A,$B57,Data!$C:$C,K$1)=0,"",SUMIFS(Data!$L:$L,Data!$A:$A,$B57,Data!$C:$C,K$1))</f>
        <v/>
      </c>
      <c r="L57" s="28" t="str">
        <f>IF(SUMIFS(Data!$L:$L,Data!$A:$A,$B57,Data!$C:$C,L$1)=0,"",SUMIFS(Data!$L:$L,Data!$A:$A,$B57,Data!$C:$C,L$1))</f>
        <v/>
      </c>
      <c r="M57" s="28">
        <f>IF(SUMIFS(Data!$L:$L,Data!$A:$A,$B57,Data!$C:$C,M$1)=0,"",SUMIFS(Data!$L:$L,Data!$A:$A,$B57,Data!$C:$C,M$1))</f>
        <v>2</v>
      </c>
      <c r="N57" s="28">
        <f>IF(SUMIFS(Data!$L:$L,Data!$A:$A,$B57,Data!$C:$C,N$1)=0,"",SUMIFS(Data!$L:$L,Data!$A:$A,$B57,Data!$C:$C,N$1))</f>
        <v>2.5</v>
      </c>
      <c r="O57" s="28" t="str">
        <f>IF(SUMIFS(Data!$L:$L,Data!$A:$A,$B57,Data!$C:$C,O$1)=0,"",SUMIFS(Data!$L:$L,Data!$A:$A,$B57,Data!$C:$C,O$1))</f>
        <v/>
      </c>
      <c r="P57" s="28" t="str">
        <f>IF(SUMIFS(Data!$L:$L,Data!$A:$A,$B57,Data!$C:$C,P$1)=0,"",SUMIFS(Data!$L:$L,Data!$A:$A,$B57,Data!$C:$C,P$1))</f>
        <v/>
      </c>
      <c r="Q57" s="28" t="str">
        <f>IF(SUMIFS(Data!$L:$L,Data!$A:$A,$B57,Data!$C:$C,Q$1)=0,"",SUMIFS(Data!$L:$L,Data!$A:$A,$B57,Data!$C:$C,Q$1))</f>
        <v/>
      </c>
      <c r="R57" s="28">
        <f t="shared" si="0"/>
        <v>21</v>
      </c>
    </row>
    <row r="58" spans="1:18" x14ac:dyDescent="0.25">
      <c r="A58" s="65">
        <v>57</v>
      </c>
      <c r="B58" s="27" t="s">
        <v>275</v>
      </c>
      <c r="C58" s="28">
        <f>IF(SUMIFS(Data!$L:$L,Data!$A:$A,$B58,Data!$C:$C,C$1)=0,"",SUMIFS(Data!$L:$L,Data!$A:$A,$B58,Data!$C:$C,C$1))</f>
        <v>2.25</v>
      </c>
      <c r="D58" s="28">
        <f>IF(SUMIFS(Data!$L:$L,Data!$A:$A,$B58,Data!$C:$C,D$1)=0,"",SUMIFS(Data!$L:$L,Data!$A:$A,$B58,Data!$C:$C,D$1))</f>
        <v>1.75</v>
      </c>
      <c r="E58" s="28" t="str">
        <f>IF(SUMIFS(Data!$L:$L,Data!$A:$A,$B58,Data!$C:$C,E$1)=0,"",SUMIFS(Data!$L:$L,Data!$A:$A,$B58,Data!$C:$C,E$1))</f>
        <v/>
      </c>
      <c r="F58" s="28">
        <f>IF(SUMIFS(Data!$L:$L,Data!$A:$A,$B58,Data!$C:$C,F$1)=0,"",SUMIFS(Data!$L:$L,Data!$A:$A,$B58,Data!$C:$C,F$1))</f>
        <v>2.75</v>
      </c>
      <c r="G58" s="28">
        <f>IF(SUMIFS(Data!$L:$L,Data!$A:$A,$B58,Data!$C:$C,G$1)=0,"",SUMIFS(Data!$L:$L,Data!$A:$A,$B58,Data!$C:$C,G$1))</f>
        <v>2.25</v>
      </c>
      <c r="H58" s="28">
        <f>IF(SUMIFS(Data!$L:$L,Data!$A:$A,$B58,Data!$C:$C,H$1)=0,"",SUMIFS(Data!$L:$L,Data!$A:$A,$B58,Data!$C:$C,H$1))</f>
        <v>2</v>
      </c>
      <c r="I58" s="28">
        <f>IF(SUMIFS(Data!$L:$L,Data!$A:$A,$B58,Data!$C:$C,I$1)=0,"",SUMIFS(Data!$L:$L,Data!$A:$A,$B58,Data!$C:$C,I$1))</f>
        <v>2</v>
      </c>
      <c r="J58" s="28">
        <f>IF(SUMIFS(Data!$L:$L,Data!$A:$A,$B58,Data!$C:$C,J$1)=0,"",SUMIFS(Data!$L:$L,Data!$A:$A,$B58,Data!$C:$C,J$1))</f>
        <v>1.75</v>
      </c>
      <c r="K58" s="28" t="str">
        <f>IF(SUMIFS(Data!$L:$L,Data!$A:$A,$B58,Data!$C:$C,K$1)=0,"",SUMIFS(Data!$L:$L,Data!$A:$A,$B58,Data!$C:$C,K$1))</f>
        <v/>
      </c>
      <c r="L58" s="28" t="str">
        <f>IF(SUMIFS(Data!$L:$L,Data!$A:$A,$B58,Data!$C:$C,L$1)=0,"",SUMIFS(Data!$L:$L,Data!$A:$A,$B58,Data!$C:$C,L$1))</f>
        <v/>
      </c>
      <c r="M58" s="28" t="str">
        <f>IF(SUMIFS(Data!$L:$L,Data!$A:$A,$B58,Data!$C:$C,M$1)=0,"",SUMIFS(Data!$L:$L,Data!$A:$A,$B58,Data!$C:$C,M$1))</f>
        <v/>
      </c>
      <c r="N58" s="28">
        <f>IF(SUMIFS(Data!$L:$L,Data!$A:$A,$B58,Data!$C:$C,N$1)=0,"",SUMIFS(Data!$L:$L,Data!$A:$A,$B58,Data!$C:$C,N$1))</f>
        <v>1.5</v>
      </c>
      <c r="O58" s="28">
        <f>IF(SUMIFS(Data!$L:$L,Data!$A:$A,$B58,Data!$C:$C,O$1)=0,"",SUMIFS(Data!$L:$L,Data!$A:$A,$B58,Data!$C:$C,O$1))</f>
        <v>1.5</v>
      </c>
      <c r="P58" s="28">
        <f>IF(SUMIFS(Data!$L:$L,Data!$A:$A,$B58,Data!$C:$C,P$1)=0,"",SUMIFS(Data!$L:$L,Data!$A:$A,$B58,Data!$C:$C,P$1))</f>
        <v>1.75</v>
      </c>
      <c r="Q58" s="28">
        <f>IF(SUMIFS(Data!$L:$L,Data!$A:$A,$B58,Data!$C:$C,Q$1)=0,"",SUMIFS(Data!$L:$L,Data!$A:$A,$B58,Data!$C:$C,Q$1))</f>
        <v>1.5</v>
      </c>
      <c r="R58" s="28">
        <f t="shared" si="0"/>
        <v>21</v>
      </c>
    </row>
    <row r="59" spans="1:18" x14ac:dyDescent="0.25">
      <c r="A59" s="65">
        <v>58</v>
      </c>
      <c r="B59" s="27" t="s">
        <v>351</v>
      </c>
      <c r="C59" s="28" t="str">
        <f>IF(SUMIFS(Data!$L:$L,Data!$A:$A,$B59,Data!$C:$C,C$1)=0,"",SUMIFS(Data!$L:$L,Data!$A:$A,$B59,Data!$C:$C,C$1))</f>
        <v/>
      </c>
      <c r="D59" s="28">
        <f>IF(SUMIFS(Data!$L:$L,Data!$A:$A,$B59,Data!$C:$C,D$1)=0,"",SUMIFS(Data!$L:$L,Data!$A:$A,$B59,Data!$C:$C,D$1))</f>
        <v>2.75</v>
      </c>
      <c r="E59" s="28">
        <f>IF(SUMIFS(Data!$L:$L,Data!$A:$A,$B59,Data!$C:$C,E$1)=0,"",SUMIFS(Data!$L:$L,Data!$A:$A,$B59,Data!$C:$C,E$1))</f>
        <v>1.5</v>
      </c>
      <c r="F59" s="28">
        <f>IF(SUMIFS(Data!$L:$L,Data!$A:$A,$B59,Data!$C:$C,F$1)=0,"",SUMIFS(Data!$L:$L,Data!$A:$A,$B59,Data!$C:$C,F$1))</f>
        <v>1.75</v>
      </c>
      <c r="G59" s="28">
        <f>IF(SUMIFS(Data!$L:$L,Data!$A:$A,$B59,Data!$C:$C,G$1)=0,"",SUMIFS(Data!$L:$L,Data!$A:$A,$B59,Data!$C:$C,G$1))</f>
        <v>1</v>
      </c>
      <c r="H59" s="28">
        <f>IF(SUMIFS(Data!$L:$L,Data!$A:$A,$B59,Data!$C:$C,H$1)=0,"",SUMIFS(Data!$L:$L,Data!$A:$A,$B59,Data!$C:$C,H$1))</f>
        <v>1</v>
      </c>
      <c r="I59" s="28">
        <f>IF(SUMIFS(Data!$L:$L,Data!$A:$A,$B59,Data!$C:$C,I$1)=0,"",SUMIFS(Data!$L:$L,Data!$A:$A,$B59,Data!$C:$C,I$1))</f>
        <v>3.5</v>
      </c>
      <c r="J59" s="28" t="str">
        <f>IF(SUMIFS(Data!$L:$L,Data!$A:$A,$B59,Data!$C:$C,J$1)=0,"",SUMIFS(Data!$L:$L,Data!$A:$A,$B59,Data!$C:$C,J$1))</f>
        <v/>
      </c>
      <c r="K59" s="28">
        <f>IF(SUMIFS(Data!$L:$L,Data!$A:$A,$B59,Data!$C:$C,K$1)=0,"",SUMIFS(Data!$L:$L,Data!$A:$A,$B59,Data!$C:$C,K$1))</f>
        <v>3</v>
      </c>
      <c r="L59" s="28">
        <f>IF(SUMIFS(Data!$L:$L,Data!$A:$A,$B59,Data!$C:$C,L$1)=0,"",SUMIFS(Data!$L:$L,Data!$A:$A,$B59,Data!$C:$C,L$1))</f>
        <v>3</v>
      </c>
      <c r="M59" s="28" t="str">
        <f>IF(SUMIFS(Data!$L:$L,Data!$A:$A,$B59,Data!$C:$C,M$1)=0,"",SUMIFS(Data!$L:$L,Data!$A:$A,$B59,Data!$C:$C,M$1))</f>
        <v/>
      </c>
      <c r="N59" s="28">
        <f>IF(SUMIFS(Data!$L:$L,Data!$A:$A,$B59,Data!$C:$C,N$1)=0,"",SUMIFS(Data!$L:$L,Data!$A:$A,$B59,Data!$C:$C,N$1))</f>
        <v>2</v>
      </c>
      <c r="O59" s="28" t="str">
        <f>IF(SUMIFS(Data!$L:$L,Data!$A:$A,$B59,Data!$C:$C,O$1)=0,"",SUMIFS(Data!$L:$L,Data!$A:$A,$B59,Data!$C:$C,O$1))</f>
        <v/>
      </c>
      <c r="P59" s="28" t="str">
        <f>IF(SUMIFS(Data!$L:$L,Data!$A:$A,$B59,Data!$C:$C,P$1)=0,"",SUMIFS(Data!$L:$L,Data!$A:$A,$B59,Data!$C:$C,P$1))</f>
        <v/>
      </c>
      <c r="Q59" s="28" t="str">
        <f>IF(SUMIFS(Data!$L:$L,Data!$A:$A,$B59,Data!$C:$C,Q$1)=0,"",SUMIFS(Data!$L:$L,Data!$A:$A,$B59,Data!$C:$C,Q$1))</f>
        <v/>
      </c>
      <c r="R59" s="28">
        <f t="shared" si="0"/>
        <v>19.5</v>
      </c>
    </row>
    <row r="60" spans="1:18" x14ac:dyDescent="0.25">
      <c r="A60" s="65">
        <v>59</v>
      </c>
      <c r="B60" s="27" t="s">
        <v>306</v>
      </c>
      <c r="C60" s="28">
        <f>IF(SUMIFS(Data!$L:$L,Data!$A:$A,$B60,Data!$C:$C,C$1)=0,"",SUMIFS(Data!$L:$L,Data!$A:$A,$B60,Data!$C:$C,C$1))</f>
        <v>1.25</v>
      </c>
      <c r="D60" s="28">
        <f>IF(SUMIFS(Data!$L:$L,Data!$A:$A,$B60,Data!$C:$C,D$1)=0,"",SUMIFS(Data!$L:$L,Data!$A:$A,$B60,Data!$C:$C,D$1))</f>
        <v>1.5</v>
      </c>
      <c r="E60" s="28">
        <f>IF(SUMIFS(Data!$L:$L,Data!$A:$A,$B60,Data!$C:$C,E$1)=0,"",SUMIFS(Data!$L:$L,Data!$A:$A,$B60,Data!$C:$C,E$1))</f>
        <v>1</v>
      </c>
      <c r="F60" s="28">
        <f>IF(SUMIFS(Data!$L:$L,Data!$A:$A,$B60,Data!$C:$C,F$1)=0,"",SUMIFS(Data!$L:$L,Data!$A:$A,$B60,Data!$C:$C,F$1))</f>
        <v>1</v>
      </c>
      <c r="G60" s="28">
        <f>IF(SUMIFS(Data!$L:$L,Data!$A:$A,$B60,Data!$C:$C,G$1)=0,"",SUMIFS(Data!$L:$L,Data!$A:$A,$B60,Data!$C:$C,G$1))</f>
        <v>1.25</v>
      </c>
      <c r="H60" s="28">
        <f>IF(SUMIFS(Data!$L:$L,Data!$A:$A,$B60,Data!$C:$C,H$1)=0,"",SUMIFS(Data!$L:$L,Data!$A:$A,$B60,Data!$C:$C,H$1))</f>
        <v>1.5</v>
      </c>
      <c r="I60" s="28">
        <f>IF(SUMIFS(Data!$L:$L,Data!$A:$A,$B60,Data!$C:$C,I$1)=0,"",SUMIFS(Data!$L:$L,Data!$A:$A,$B60,Data!$C:$C,I$1))</f>
        <v>1.5</v>
      </c>
      <c r="J60" s="28">
        <f>IF(SUMIFS(Data!$L:$L,Data!$A:$A,$B60,Data!$C:$C,J$1)=0,"",SUMIFS(Data!$L:$L,Data!$A:$A,$B60,Data!$C:$C,J$1))</f>
        <v>1</v>
      </c>
      <c r="K60" s="28">
        <f>IF(SUMIFS(Data!$L:$L,Data!$A:$A,$B60,Data!$C:$C,K$1)=0,"",SUMIFS(Data!$L:$L,Data!$A:$A,$B60,Data!$C:$C,K$1))</f>
        <v>1</v>
      </c>
      <c r="L60" s="28">
        <f>IF(SUMIFS(Data!$L:$L,Data!$A:$A,$B60,Data!$C:$C,L$1)=0,"",SUMIFS(Data!$L:$L,Data!$A:$A,$B60,Data!$C:$C,L$1))</f>
        <v>1.5</v>
      </c>
      <c r="M60" s="28">
        <f>IF(SUMIFS(Data!$L:$L,Data!$A:$A,$B60,Data!$C:$C,M$1)=0,"",SUMIFS(Data!$L:$L,Data!$A:$A,$B60,Data!$C:$C,M$1))</f>
        <v>1.75</v>
      </c>
      <c r="N60" s="28">
        <f>IF(SUMIFS(Data!$L:$L,Data!$A:$A,$B60,Data!$C:$C,N$1)=0,"",SUMIFS(Data!$L:$L,Data!$A:$A,$B60,Data!$C:$C,N$1))</f>
        <v>1</v>
      </c>
      <c r="O60" s="28">
        <f>IF(SUMIFS(Data!$L:$L,Data!$A:$A,$B60,Data!$C:$C,O$1)=0,"",SUMIFS(Data!$L:$L,Data!$A:$A,$B60,Data!$C:$C,O$1))</f>
        <v>1.5</v>
      </c>
      <c r="P60" s="28">
        <f>IF(SUMIFS(Data!$L:$L,Data!$A:$A,$B60,Data!$C:$C,P$1)=0,"",SUMIFS(Data!$L:$L,Data!$A:$A,$B60,Data!$C:$C,P$1))</f>
        <v>1</v>
      </c>
      <c r="Q60" s="28">
        <f>IF(SUMIFS(Data!$L:$L,Data!$A:$A,$B60,Data!$C:$C,Q$1)=0,"",SUMIFS(Data!$L:$L,Data!$A:$A,$B60,Data!$C:$C,Q$1))</f>
        <v>1</v>
      </c>
      <c r="R60" s="28">
        <f t="shared" si="0"/>
        <v>18.75</v>
      </c>
    </row>
    <row r="61" spans="1:18" x14ac:dyDescent="0.25">
      <c r="A61" s="65">
        <v>60</v>
      </c>
      <c r="B61" s="27" t="s">
        <v>308</v>
      </c>
      <c r="C61" s="28">
        <f>IF(SUMIFS(Data!$L:$L,Data!$A:$A,$B61,Data!$C:$C,C$1)=0,"",SUMIFS(Data!$L:$L,Data!$A:$A,$B61,Data!$C:$C,C$1))</f>
        <v>2</v>
      </c>
      <c r="D61" s="28">
        <f>IF(SUMIFS(Data!$L:$L,Data!$A:$A,$B61,Data!$C:$C,D$1)=0,"",SUMIFS(Data!$L:$L,Data!$A:$A,$B61,Data!$C:$C,D$1))</f>
        <v>2.25</v>
      </c>
      <c r="E61" s="28">
        <f>IF(SUMIFS(Data!$L:$L,Data!$A:$A,$B61,Data!$C:$C,E$1)=0,"",SUMIFS(Data!$L:$L,Data!$A:$A,$B61,Data!$C:$C,E$1))</f>
        <v>2.75</v>
      </c>
      <c r="F61" s="28">
        <f>IF(SUMIFS(Data!$L:$L,Data!$A:$A,$B61,Data!$C:$C,F$1)=0,"",SUMIFS(Data!$L:$L,Data!$A:$A,$B61,Data!$C:$C,F$1))</f>
        <v>2.75</v>
      </c>
      <c r="G61" s="28">
        <f>IF(SUMIFS(Data!$L:$L,Data!$A:$A,$B61,Data!$C:$C,G$1)=0,"",SUMIFS(Data!$L:$L,Data!$A:$A,$B61,Data!$C:$C,G$1))</f>
        <v>0.5</v>
      </c>
      <c r="H61" s="28">
        <f>IF(SUMIFS(Data!$L:$L,Data!$A:$A,$B61,Data!$C:$C,H$1)=0,"",SUMIFS(Data!$L:$L,Data!$A:$A,$B61,Data!$C:$C,H$1))</f>
        <v>3</v>
      </c>
      <c r="I61" s="28" t="str">
        <f>IF(SUMIFS(Data!$L:$L,Data!$A:$A,$B61,Data!$C:$C,I$1)=0,"",SUMIFS(Data!$L:$L,Data!$A:$A,$B61,Data!$C:$C,I$1))</f>
        <v/>
      </c>
      <c r="J61" s="28" t="str">
        <f>IF(SUMIFS(Data!$L:$L,Data!$A:$A,$B61,Data!$C:$C,J$1)=0,"",SUMIFS(Data!$L:$L,Data!$A:$A,$B61,Data!$C:$C,J$1))</f>
        <v/>
      </c>
      <c r="K61" s="28">
        <f>IF(SUMIFS(Data!$L:$L,Data!$A:$A,$B61,Data!$C:$C,K$1)=0,"",SUMIFS(Data!$L:$L,Data!$A:$A,$B61,Data!$C:$C,K$1))</f>
        <v>2.25</v>
      </c>
      <c r="L61" s="28">
        <f>IF(SUMIFS(Data!$L:$L,Data!$A:$A,$B61,Data!$C:$C,L$1)=0,"",SUMIFS(Data!$L:$L,Data!$A:$A,$B61,Data!$C:$C,L$1))</f>
        <v>0.5</v>
      </c>
      <c r="M61" s="28">
        <f>IF(SUMIFS(Data!$L:$L,Data!$A:$A,$B61,Data!$C:$C,M$1)=0,"",SUMIFS(Data!$L:$L,Data!$A:$A,$B61,Data!$C:$C,M$1))</f>
        <v>2</v>
      </c>
      <c r="N61" s="28" t="str">
        <f>IF(SUMIFS(Data!$L:$L,Data!$A:$A,$B61,Data!$C:$C,N$1)=0,"",SUMIFS(Data!$L:$L,Data!$A:$A,$B61,Data!$C:$C,N$1))</f>
        <v/>
      </c>
      <c r="O61" s="28" t="str">
        <f>IF(SUMIFS(Data!$L:$L,Data!$A:$A,$B61,Data!$C:$C,O$1)=0,"",SUMIFS(Data!$L:$L,Data!$A:$A,$B61,Data!$C:$C,O$1))</f>
        <v/>
      </c>
      <c r="P61" s="28" t="str">
        <f>IF(SUMIFS(Data!$L:$L,Data!$A:$A,$B61,Data!$C:$C,P$1)=0,"",SUMIFS(Data!$L:$L,Data!$A:$A,$B61,Data!$C:$C,P$1))</f>
        <v/>
      </c>
      <c r="Q61" s="28" t="str">
        <f>IF(SUMIFS(Data!$L:$L,Data!$A:$A,$B61,Data!$C:$C,Q$1)=0,"",SUMIFS(Data!$L:$L,Data!$A:$A,$B61,Data!$C:$C,Q$1))</f>
        <v/>
      </c>
      <c r="R61" s="28">
        <f t="shared" si="0"/>
        <v>18</v>
      </c>
    </row>
    <row r="62" spans="1:18" x14ac:dyDescent="0.25">
      <c r="A62" s="65">
        <v>61</v>
      </c>
      <c r="B62" s="27" t="s">
        <v>423</v>
      </c>
      <c r="C62" s="28" t="str">
        <f>IF(SUMIFS(Data!$L:$L,Data!$A:$A,$B62,Data!$C:$C,C$1)=0,"",SUMIFS(Data!$L:$L,Data!$A:$A,$B62,Data!$C:$C,C$1))</f>
        <v/>
      </c>
      <c r="D62" s="28" t="str">
        <f>IF(SUMIFS(Data!$L:$L,Data!$A:$A,$B62,Data!$C:$C,D$1)=0,"",SUMIFS(Data!$L:$L,Data!$A:$A,$B62,Data!$C:$C,D$1))</f>
        <v/>
      </c>
      <c r="E62" s="28" t="str">
        <f>IF(SUMIFS(Data!$L:$L,Data!$A:$A,$B62,Data!$C:$C,E$1)=0,"",SUMIFS(Data!$L:$L,Data!$A:$A,$B62,Data!$C:$C,E$1))</f>
        <v/>
      </c>
      <c r="F62" s="28">
        <f>IF(SUMIFS(Data!$L:$L,Data!$A:$A,$B62,Data!$C:$C,F$1)=0,"",SUMIFS(Data!$L:$L,Data!$A:$A,$B62,Data!$C:$C,F$1))</f>
        <v>2</v>
      </c>
      <c r="G62" s="28">
        <f>IF(SUMIFS(Data!$L:$L,Data!$A:$A,$B62,Data!$C:$C,G$1)=0,"",SUMIFS(Data!$L:$L,Data!$A:$A,$B62,Data!$C:$C,G$1))</f>
        <v>3</v>
      </c>
      <c r="H62" s="28">
        <f>IF(SUMIFS(Data!$L:$L,Data!$A:$A,$B62,Data!$C:$C,H$1)=0,"",SUMIFS(Data!$L:$L,Data!$A:$A,$B62,Data!$C:$C,H$1))</f>
        <v>3</v>
      </c>
      <c r="I62" s="28">
        <f>IF(SUMIFS(Data!$L:$L,Data!$A:$A,$B62,Data!$C:$C,I$1)=0,"",SUMIFS(Data!$L:$L,Data!$A:$A,$B62,Data!$C:$C,I$1))</f>
        <v>3.5</v>
      </c>
      <c r="J62" s="28" t="str">
        <f>IF(SUMIFS(Data!$L:$L,Data!$A:$A,$B62,Data!$C:$C,J$1)=0,"",SUMIFS(Data!$L:$L,Data!$A:$A,$B62,Data!$C:$C,J$1))</f>
        <v/>
      </c>
      <c r="K62" s="28">
        <f>IF(SUMIFS(Data!$L:$L,Data!$A:$A,$B62,Data!$C:$C,K$1)=0,"",SUMIFS(Data!$L:$L,Data!$A:$A,$B62,Data!$C:$C,K$1))</f>
        <v>3.5</v>
      </c>
      <c r="L62" s="28" t="str">
        <f>IF(SUMIFS(Data!$L:$L,Data!$A:$A,$B62,Data!$C:$C,L$1)=0,"",SUMIFS(Data!$L:$L,Data!$A:$A,$B62,Data!$C:$C,L$1))</f>
        <v/>
      </c>
      <c r="M62" s="28" t="str">
        <f>IF(SUMIFS(Data!$L:$L,Data!$A:$A,$B62,Data!$C:$C,M$1)=0,"",SUMIFS(Data!$L:$L,Data!$A:$A,$B62,Data!$C:$C,M$1))</f>
        <v/>
      </c>
      <c r="N62" s="28">
        <f>IF(SUMIFS(Data!$L:$L,Data!$A:$A,$B62,Data!$C:$C,N$1)=0,"",SUMIFS(Data!$L:$L,Data!$A:$A,$B62,Data!$C:$C,N$1))</f>
        <v>1.5</v>
      </c>
      <c r="O62" s="28" t="str">
        <f>IF(SUMIFS(Data!$L:$L,Data!$A:$A,$B62,Data!$C:$C,O$1)=0,"",SUMIFS(Data!$L:$L,Data!$A:$A,$B62,Data!$C:$C,O$1))</f>
        <v/>
      </c>
      <c r="P62" s="28" t="str">
        <f>IF(SUMIFS(Data!$L:$L,Data!$A:$A,$B62,Data!$C:$C,P$1)=0,"",SUMIFS(Data!$L:$L,Data!$A:$A,$B62,Data!$C:$C,P$1))</f>
        <v/>
      </c>
      <c r="Q62" s="28" t="str">
        <f>IF(SUMIFS(Data!$L:$L,Data!$A:$A,$B62,Data!$C:$C,Q$1)=0,"",SUMIFS(Data!$L:$L,Data!$A:$A,$B62,Data!$C:$C,Q$1))</f>
        <v/>
      </c>
      <c r="R62" s="28">
        <f t="shared" si="0"/>
        <v>16.5</v>
      </c>
    </row>
    <row r="63" spans="1:18" x14ac:dyDescent="0.25">
      <c r="A63" s="65">
        <v>62</v>
      </c>
      <c r="B63" s="27" t="s">
        <v>194</v>
      </c>
      <c r="C63" s="28">
        <f>IF(SUMIFS(Data!$L:$L,Data!$A:$A,$B63,Data!$C:$C,C$1)=0,"",SUMIFS(Data!$L:$L,Data!$A:$A,$B63,Data!$C:$C,C$1))</f>
        <v>2.25</v>
      </c>
      <c r="D63" s="28">
        <f>IF(SUMIFS(Data!$L:$L,Data!$A:$A,$B63,Data!$C:$C,D$1)=0,"",SUMIFS(Data!$L:$L,Data!$A:$A,$B63,Data!$C:$C,D$1))</f>
        <v>1.25</v>
      </c>
      <c r="E63" s="28">
        <f>IF(SUMIFS(Data!$L:$L,Data!$A:$A,$B63,Data!$C:$C,E$1)=0,"",SUMIFS(Data!$L:$L,Data!$A:$A,$B63,Data!$C:$C,E$1))</f>
        <v>0.5</v>
      </c>
      <c r="F63" s="28">
        <f>IF(SUMIFS(Data!$L:$L,Data!$A:$A,$B63,Data!$C:$C,F$1)=0,"",SUMIFS(Data!$L:$L,Data!$A:$A,$B63,Data!$C:$C,F$1))</f>
        <v>0.5</v>
      </c>
      <c r="G63" s="28">
        <f>IF(SUMIFS(Data!$L:$L,Data!$A:$A,$B63,Data!$C:$C,G$1)=0,"",SUMIFS(Data!$L:$L,Data!$A:$A,$B63,Data!$C:$C,G$1))</f>
        <v>1.25</v>
      </c>
      <c r="H63" s="28">
        <f>IF(SUMIFS(Data!$L:$L,Data!$A:$A,$B63,Data!$C:$C,H$1)=0,"",SUMIFS(Data!$L:$L,Data!$A:$A,$B63,Data!$C:$C,H$1))</f>
        <v>1.25</v>
      </c>
      <c r="I63" s="28">
        <f>IF(SUMIFS(Data!$L:$L,Data!$A:$A,$B63,Data!$C:$C,I$1)=0,"",SUMIFS(Data!$L:$L,Data!$A:$A,$B63,Data!$C:$C,I$1))</f>
        <v>0.25</v>
      </c>
      <c r="J63" s="28">
        <f>IF(SUMIFS(Data!$L:$L,Data!$A:$A,$B63,Data!$C:$C,J$1)=0,"",SUMIFS(Data!$L:$L,Data!$A:$A,$B63,Data!$C:$C,J$1))</f>
        <v>2.25</v>
      </c>
      <c r="K63" s="28">
        <f>IF(SUMIFS(Data!$L:$L,Data!$A:$A,$B63,Data!$C:$C,K$1)=0,"",SUMIFS(Data!$L:$L,Data!$A:$A,$B63,Data!$C:$C,K$1))</f>
        <v>2</v>
      </c>
      <c r="L63" s="28">
        <f>IF(SUMIFS(Data!$L:$L,Data!$A:$A,$B63,Data!$C:$C,L$1)=0,"",SUMIFS(Data!$L:$L,Data!$A:$A,$B63,Data!$C:$C,L$1))</f>
        <v>1</v>
      </c>
      <c r="M63" s="28">
        <f>IF(SUMIFS(Data!$L:$L,Data!$A:$A,$B63,Data!$C:$C,M$1)=0,"",SUMIFS(Data!$L:$L,Data!$A:$A,$B63,Data!$C:$C,M$1))</f>
        <v>0.75</v>
      </c>
      <c r="N63" s="28">
        <f>IF(SUMIFS(Data!$L:$L,Data!$A:$A,$B63,Data!$C:$C,N$1)=0,"",SUMIFS(Data!$L:$L,Data!$A:$A,$B63,Data!$C:$C,N$1))</f>
        <v>1.75</v>
      </c>
      <c r="O63" s="28">
        <f>IF(SUMIFS(Data!$L:$L,Data!$A:$A,$B63,Data!$C:$C,O$1)=0,"",SUMIFS(Data!$L:$L,Data!$A:$A,$B63,Data!$C:$C,O$1))</f>
        <v>0.25</v>
      </c>
      <c r="P63" s="28">
        <f>IF(SUMIFS(Data!$L:$L,Data!$A:$A,$B63,Data!$C:$C,P$1)=0,"",SUMIFS(Data!$L:$L,Data!$A:$A,$B63,Data!$C:$C,P$1))</f>
        <v>0.25</v>
      </c>
      <c r="Q63" s="28">
        <f>IF(SUMIFS(Data!$L:$L,Data!$A:$A,$B63,Data!$C:$C,Q$1)=0,"",SUMIFS(Data!$L:$L,Data!$A:$A,$B63,Data!$C:$C,Q$1))</f>
        <v>0.5</v>
      </c>
      <c r="R63" s="28">
        <f t="shared" si="0"/>
        <v>16</v>
      </c>
    </row>
    <row r="64" spans="1:18" x14ac:dyDescent="0.25">
      <c r="A64" s="65">
        <v>63</v>
      </c>
      <c r="B64" s="27" t="s">
        <v>328</v>
      </c>
      <c r="C64" s="28">
        <f>IF(SUMIFS(Data!$L:$L,Data!$A:$A,$B64,Data!$C:$C,C$1)=0,"",SUMIFS(Data!$L:$L,Data!$A:$A,$B64,Data!$C:$C,C$1))</f>
        <v>3.25</v>
      </c>
      <c r="D64" s="28">
        <f>IF(SUMIFS(Data!$L:$L,Data!$A:$A,$B64,Data!$C:$C,D$1)=0,"",SUMIFS(Data!$L:$L,Data!$A:$A,$B64,Data!$C:$C,D$1))</f>
        <v>3</v>
      </c>
      <c r="E64" s="28">
        <f>IF(SUMIFS(Data!$L:$L,Data!$A:$A,$B64,Data!$C:$C,E$1)=0,"",SUMIFS(Data!$L:$L,Data!$A:$A,$B64,Data!$C:$C,E$1))</f>
        <v>1.5</v>
      </c>
      <c r="F64" s="28">
        <f>IF(SUMIFS(Data!$L:$L,Data!$A:$A,$B64,Data!$C:$C,F$1)=0,"",SUMIFS(Data!$L:$L,Data!$A:$A,$B64,Data!$C:$C,F$1))</f>
        <v>2.5</v>
      </c>
      <c r="G64" s="28" t="str">
        <f>IF(SUMIFS(Data!$L:$L,Data!$A:$A,$B64,Data!$C:$C,G$1)=0,"",SUMIFS(Data!$L:$L,Data!$A:$A,$B64,Data!$C:$C,G$1))</f>
        <v/>
      </c>
      <c r="H64" s="28">
        <f>IF(SUMIFS(Data!$L:$L,Data!$A:$A,$B64,Data!$C:$C,H$1)=0,"",SUMIFS(Data!$L:$L,Data!$A:$A,$B64,Data!$C:$C,H$1))</f>
        <v>3.5</v>
      </c>
      <c r="I64" s="28">
        <f>IF(SUMIFS(Data!$L:$L,Data!$A:$A,$B64,Data!$C:$C,I$1)=0,"",SUMIFS(Data!$L:$L,Data!$A:$A,$B64,Data!$C:$C,I$1))</f>
        <v>1.5</v>
      </c>
      <c r="J64" s="28" t="str">
        <f>IF(SUMIFS(Data!$L:$L,Data!$A:$A,$B64,Data!$C:$C,J$1)=0,"",SUMIFS(Data!$L:$L,Data!$A:$A,$B64,Data!$C:$C,J$1))</f>
        <v/>
      </c>
      <c r="K64" s="28" t="str">
        <f>IF(SUMIFS(Data!$L:$L,Data!$A:$A,$B64,Data!$C:$C,K$1)=0,"",SUMIFS(Data!$L:$L,Data!$A:$A,$B64,Data!$C:$C,K$1))</f>
        <v/>
      </c>
      <c r="L64" s="28" t="str">
        <f>IF(SUMIFS(Data!$L:$L,Data!$A:$A,$B64,Data!$C:$C,L$1)=0,"",SUMIFS(Data!$L:$L,Data!$A:$A,$B64,Data!$C:$C,L$1))</f>
        <v/>
      </c>
      <c r="M64" s="28" t="str">
        <f>IF(SUMIFS(Data!$L:$L,Data!$A:$A,$B64,Data!$C:$C,M$1)=0,"",SUMIFS(Data!$L:$L,Data!$A:$A,$B64,Data!$C:$C,M$1))</f>
        <v/>
      </c>
      <c r="N64" s="28" t="str">
        <f>IF(SUMIFS(Data!$L:$L,Data!$A:$A,$B64,Data!$C:$C,N$1)=0,"",SUMIFS(Data!$L:$L,Data!$A:$A,$B64,Data!$C:$C,N$1))</f>
        <v/>
      </c>
      <c r="O64" s="28" t="str">
        <f>IF(SUMIFS(Data!$L:$L,Data!$A:$A,$B64,Data!$C:$C,O$1)=0,"",SUMIFS(Data!$L:$L,Data!$A:$A,$B64,Data!$C:$C,O$1))</f>
        <v/>
      </c>
      <c r="P64" s="28" t="str">
        <f>IF(SUMIFS(Data!$L:$L,Data!$A:$A,$B64,Data!$C:$C,P$1)=0,"",SUMIFS(Data!$L:$L,Data!$A:$A,$B64,Data!$C:$C,P$1))</f>
        <v/>
      </c>
      <c r="Q64" s="28" t="str">
        <f>IF(SUMIFS(Data!$L:$L,Data!$A:$A,$B64,Data!$C:$C,Q$1)=0,"",SUMIFS(Data!$L:$L,Data!$A:$A,$B64,Data!$C:$C,Q$1))</f>
        <v/>
      </c>
      <c r="R64" s="28">
        <f t="shared" si="0"/>
        <v>15.25</v>
      </c>
    </row>
    <row r="65" spans="1:18" x14ac:dyDescent="0.25">
      <c r="A65" s="65">
        <v>64</v>
      </c>
      <c r="B65" s="27" t="s">
        <v>371</v>
      </c>
      <c r="C65" s="28" t="str">
        <f>IF(SUMIFS(Data!$L:$L,Data!$A:$A,$B65,Data!$C:$C,C$1)=0,"",SUMIFS(Data!$L:$L,Data!$A:$A,$B65,Data!$C:$C,C$1))</f>
        <v/>
      </c>
      <c r="D65" s="28">
        <f>IF(SUMIFS(Data!$L:$L,Data!$A:$A,$B65,Data!$C:$C,D$1)=0,"",SUMIFS(Data!$L:$L,Data!$A:$A,$B65,Data!$C:$C,D$1))</f>
        <v>5</v>
      </c>
      <c r="E65" s="28">
        <f>IF(SUMIFS(Data!$L:$L,Data!$A:$A,$B65,Data!$C:$C,E$1)=0,"",SUMIFS(Data!$L:$L,Data!$A:$A,$B65,Data!$C:$C,E$1))</f>
        <v>5</v>
      </c>
      <c r="F65" s="28">
        <f>IF(SUMIFS(Data!$L:$L,Data!$A:$A,$B65,Data!$C:$C,F$1)=0,"",SUMIFS(Data!$L:$L,Data!$A:$A,$B65,Data!$C:$C,F$1))</f>
        <v>4.5</v>
      </c>
      <c r="G65" s="28" t="str">
        <f>IF(SUMIFS(Data!$L:$L,Data!$A:$A,$B65,Data!$C:$C,G$1)=0,"",SUMIFS(Data!$L:$L,Data!$A:$A,$B65,Data!$C:$C,G$1))</f>
        <v/>
      </c>
      <c r="H65" s="28" t="str">
        <f>IF(SUMIFS(Data!$L:$L,Data!$A:$A,$B65,Data!$C:$C,H$1)=0,"",SUMIFS(Data!$L:$L,Data!$A:$A,$B65,Data!$C:$C,H$1))</f>
        <v/>
      </c>
      <c r="I65" s="28" t="str">
        <f>IF(SUMIFS(Data!$L:$L,Data!$A:$A,$B65,Data!$C:$C,I$1)=0,"",SUMIFS(Data!$L:$L,Data!$A:$A,$B65,Data!$C:$C,I$1))</f>
        <v/>
      </c>
      <c r="J65" s="28" t="str">
        <f>IF(SUMIFS(Data!$L:$L,Data!$A:$A,$B65,Data!$C:$C,J$1)=0,"",SUMIFS(Data!$L:$L,Data!$A:$A,$B65,Data!$C:$C,J$1))</f>
        <v/>
      </c>
      <c r="K65" s="28" t="str">
        <f>IF(SUMIFS(Data!$L:$L,Data!$A:$A,$B65,Data!$C:$C,K$1)=0,"",SUMIFS(Data!$L:$L,Data!$A:$A,$B65,Data!$C:$C,K$1))</f>
        <v/>
      </c>
      <c r="L65" s="28" t="str">
        <f>IF(SUMIFS(Data!$L:$L,Data!$A:$A,$B65,Data!$C:$C,L$1)=0,"",SUMIFS(Data!$L:$L,Data!$A:$A,$B65,Data!$C:$C,L$1))</f>
        <v/>
      </c>
      <c r="M65" s="28" t="str">
        <f>IF(SUMIFS(Data!$L:$L,Data!$A:$A,$B65,Data!$C:$C,M$1)=0,"",SUMIFS(Data!$L:$L,Data!$A:$A,$B65,Data!$C:$C,M$1))</f>
        <v/>
      </c>
      <c r="N65" s="28" t="str">
        <f>IF(SUMIFS(Data!$L:$L,Data!$A:$A,$B65,Data!$C:$C,N$1)=0,"",SUMIFS(Data!$L:$L,Data!$A:$A,$B65,Data!$C:$C,N$1))</f>
        <v/>
      </c>
      <c r="O65" s="28" t="str">
        <f>IF(SUMIFS(Data!$L:$L,Data!$A:$A,$B65,Data!$C:$C,O$1)=0,"",SUMIFS(Data!$L:$L,Data!$A:$A,$B65,Data!$C:$C,O$1))</f>
        <v/>
      </c>
      <c r="P65" s="28" t="str">
        <f>IF(SUMIFS(Data!$L:$L,Data!$A:$A,$B65,Data!$C:$C,P$1)=0,"",SUMIFS(Data!$L:$L,Data!$A:$A,$B65,Data!$C:$C,P$1))</f>
        <v/>
      </c>
      <c r="Q65" s="28" t="str">
        <f>IF(SUMIFS(Data!$L:$L,Data!$A:$A,$B65,Data!$C:$C,Q$1)=0,"",SUMIFS(Data!$L:$L,Data!$A:$A,$B65,Data!$C:$C,Q$1))</f>
        <v/>
      </c>
      <c r="R65" s="28">
        <f t="shared" si="0"/>
        <v>14.5</v>
      </c>
    </row>
    <row r="66" spans="1:18" x14ac:dyDescent="0.25">
      <c r="A66" s="65">
        <v>65</v>
      </c>
      <c r="B66" s="27" t="s">
        <v>261</v>
      </c>
      <c r="C66" s="28">
        <f>IF(SUMIFS(Data!$L:$L,Data!$A:$A,$B66,Data!$C:$C,C$1)=0,"",SUMIFS(Data!$L:$L,Data!$A:$A,$B66,Data!$C:$C,C$1))</f>
        <v>0.5</v>
      </c>
      <c r="D66" s="28">
        <f>IF(SUMIFS(Data!$L:$L,Data!$A:$A,$B66,Data!$C:$C,D$1)=0,"",SUMIFS(Data!$L:$L,Data!$A:$A,$B66,Data!$C:$C,D$1))</f>
        <v>1.5</v>
      </c>
      <c r="E66" s="28">
        <f>IF(SUMIFS(Data!$L:$L,Data!$A:$A,$B66,Data!$C:$C,E$1)=0,"",SUMIFS(Data!$L:$L,Data!$A:$A,$B66,Data!$C:$C,E$1))</f>
        <v>1.5</v>
      </c>
      <c r="F66" s="28">
        <f>IF(SUMIFS(Data!$L:$L,Data!$A:$A,$B66,Data!$C:$C,F$1)=0,"",SUMIFS(Data!$L:$L,Data!$A:$A,$B66,Data!$C:$C,F$1))</f>
        <v>5</v>
      </c>
      <c r="G66" s="28">
        <f>IF(SUMIFS(Data!$L:$L,Data!$A:$A,$B66,Data!$C:$C,G$1)=0,"",SUMIFS(Data!$L:$L,Data!$A:$A,$B66,Data!$C:$C,G$1))</f>
        <v>1.5</v>
      </c>
      <c r="H66" s="28">
        <f>IF(SUMIFS(Data!$L:$L,Data!$A:$A,$B66,Data!$C:$C,H$1)=0,"",SUMIFS(Data!$L:$L,Data!$A:$A,$B66,Data!$C:$C,H$1))</f>
        <v>1</v>
      </c>
      <c r="I66" s="28">
        <f>IF(SUMIFS(Data!$L:$L,Data!$A:$A,$B66,Data!$C:$C,I$1)=0,"",SUMIFS(Data!$L:$L,Data!$A:$A,$B66,Data!$C:$C,I$1))</f>
        <v>0.5</v>
      </c>
      <c r="J66" s="28" t="str">
        <f>IF(SUMIFS(Data!$L:$L,Data!$A:$A,$B66,Data!$C:$C,J$1)=0,"",SUMIFS(Data!$L:$L,Data!$A:$A,$B66,Data!$C:$C,J$1))</f>
        <v/>
      </c>
      <c r="K66" s="28" t="str">
        <f>IF(SUMIFS(Data!$L:$L,Data!$A:$A,$B66,Data!$C:$C,K$1)=0,"",SUMIFS(Data!$L:$L,Data!$A:$A,$B66,Data!$C:$C,K$1))</f>
        <v/>
      </c>
      <c r="L66" s="28" t="str">
        <f>IF(SUMIFS(Data!$L:$L,Data!$A:$A,$B66,Data!$C:$C,L$1)=0,"",SUMIFS(Data!$L:$L,Data!$A:$A,$B66,Data!$C:$C,L$1))</f>
        <v/>
      </c>
      <c r="M66" s="28" t="str">
        <f>IF(SUMIFS(Data!$L:$L,Data!$A:$A,$B66,Data!$C:$C,M$1)=0,"",SUMIFS(Data!$L:$L,Data!$A:$A,$B66,Data!$C:$C,M$1))</f>
        <v/>
      </c>
      <c r="N66" s="28" t="str">
        <f>IF(SUMIFS(Data!$L:$L,Data!$A:$A,$B66,Data!$C:$C,N$1)=0,"",SUMIFS(Data!$L:$L,Data!$A:$A,$B66,Data!$C:$C,N$1))</f>
        <v/>
      </c>
      <c r="O66" s="28" t="str">
        <f>IF(SUMIFS(Data!$L:$L,Data!$A:$A,$B66,Data!$C:$C,O$1)=0,"",SUMIFS(Data!$L:$L,Data!$A:$A,$B66,Data!$C:$C,O$1))</f>
        <v/>
      </c>
      <c r="P66" s="28" t="str">
        <f>IF(SUMIFS(Data!$L:$L,Data!$A:$A,$B66,Data!$C:$C,P$1)=0,"",SUMIFS(Data!$L:$L,Data!$A:$A,$B66,Data!$C:$C,P$1))</f>
        <v/>
      </c>
      <c r="Q66" s="28" t="str">
        <f>IF(SUMIFS(Data!$L:$L,Data!$A:$A,$B66,Data!$C:$C,Q$1)=0,"",SUMIFS(Data!$L:$L,Data!$A:$A,$B66,Data!$C:$C,Q$1))</f>
        <v/>
      </c>
      <c r="R66" s="28">
        <f t="shared" si="0"/>
        <v>11.5</v>
      </c>
    </row>
    <row r="67" spans="1:18" x14ac:dyDescent="0.25">
      <c r="A67" s="65">
        <v>66</v>
      </c>
      <c r="B67" s="27" t="s">
        <v>588</v>
      </c>
      <c r="C67" s="28" t="str">
        <f>IF(SUMIFS(Data!$L:$L,Data!$A:$A,$B67,Data!$C:$C,C$1)=0,"",SUMIFS(Data!$L:$L,Data!$A:$A,$B67,Data!$C:$C,C$1))</f>
        <v/>
      </c>
      <c r="D67" s="28" t="str">
        <f>IF(SUMIFS(Data!$L:$L,Data!$A:$A,$B67,Data!$C:$C,D$1)=0,"",SUMIFS(Data!$L:$L,Data!$A:$A,$B67,Data!$C:$C,D$1))</f>
        <v/>
      </c>
      <c r="E67" s="28" t="str">
        <f>IF(SUMIFS(Data!$L:$L,Data!$A:$A,$B67,Data!$C:$C,E$1)=0,"",SUMIFS(Data!$L:$L,Data!$A:$A,$B67,Data!$C:$C,E$1))</f>
        <v/>
      </c>
      <c r="F67" s="28" t="str">
        <f>IF(SUMIFS(Data!$L:$L,Data!$A:$A,$B67,Data!$C:$C,F$1)=0,"",SUMIFS(Data!$L:$L,Data!$A:$A,$B67,Data!$C:$C,F$1))</f>
        <v/>
      </c>
      <c r="G67" s="28" t="str">
        <f>IF(SUMIFS(Data!$L:$L,Data!$A:$A,$B67,Data!$C:$C,G$1)=0,"",SUMIFS(Data!$L:$L,Data!$A:$A,$B67,Data!$C:$C,G$1))</f>
        <v/>
      </c>
      <c r="H67" s="28" t="str">
        <f>IF(SUMIFS(Data!$L:$L,Data!$A:$A,$B67,Data!$C:$C,H$1)=0,"",SUMIFS(Data!$L:$L,Data!$A:$A,$B67,Data!$C:$C,H$1))</f>
        <v/>
      </c>
      <c r="I67" s="28" t="str">
        <f>IF(SUMIFS(Data!$L:$L,Data!$A:$A,$B67,Data!$C:$C,I$1)=0,"",SUMIFS(Data!$L:$L,Data!$A:$A,$B67,Data!$C:$C,I$1))</f>
        <v/>
      </c>
      <c r="J67" s="28" t="str">
        <f>IF(SUMIFS(Data!$L:$L,Data!$A:$A,$B67,Data!$C:$C,J$1)=0,"",SUMIFS(Data!$L:$L,Data!$A:$A,$B67,Data!$C:$C,J$1))</f>
        <v/>
      </c>
      <c r="K67" s="28">
        <f>IF(SUMIFS(Data!$L:$L,Data!$A:$A,$B67,Data!$C:$C,K$1)=0,"",SUMIFS(Data!$L:$L,Data!$A:$A,$B67,Data!$C:$C,K$1))</f>
        <v>2.5</v>
      </c>
      <c r="L67" s="28">
        <f>IF(SUMIFS(Data!$L:$L,Data!$A:$A,$B67,Data!$C:$C,L$1)=0,"",SUMIFS(Data!$L:$L,Data!$A:$A,$B67,Data!$C:$C,L$1))</f>
        <v>1.75</v>
      </c>
      <c r="M67" s="28">
        <f>IF(SUMIFS(Data!$L:$L,Data!$A:$A,$B67,Data!$C:$C,M$1)=0,"",SUMIFS(Data!$L:$L,Data!$A:$A,$B67,Data!$C:$C,M$1))</f>
        <v>1</v>
      </c>
      <c r="N67" s="28">
        <f>IF(SUMIFS(Data!$L:$L,Data!$A:$A,$B67,Data!$C:$C,N$1)=0,"",SUMIFS(Data!$L:$L,Data!$A:$A,$B67,Data!$C:$C,N$1))</f>
        <v>2.5</v>
      </c>
      <c r="O67" s="28">
        <f>IF(SUMIFS(Data!$L:$L,Data!$A:$A,$B67,Data!$C:$C,O$1)=0,"",SUMIFS(Data!$L:$L,Data!$A:$A,$B67,Data!$C:$C,O$1))</f>
        <v>1.5</v>
      </c>
      <c r="P67" s="28" t="str">
        <f>IF(SUMIFS(Data!$L:$L,Data!$A:$A,$B67,Data!$C:$C,P$1)=0,"",SUMIFS(Data!$L:$L,Data!$A:$A,$B67,Data!$C:$C,P$1))</f>
        <v/>
      </c>
      <c r="Q67" s="28">
        <f>IF(SUMIFS(Data!$L:$L,Data!$A:$A,$B67,Data!$C:$C,Q$1)=0,"",SUMIFS(Data!$L:$L,Data!$A:$A,$B67,Data!$C:$C,Q$1))</f>
        <v>2</v>
      </c>
      <c r="R67" s="28">
        <f t="shared" ref="R67:R83" si="1">SUM(C67:Q67)</f>
        <v>11.25</v>
      </c>
    </row>
    <row r="68" spans="1:18" x14ac:dyDescent="0.25">
      <c r="A68" s="65">
        <v>67</v>
      </c>
      <c r="B68" s="27" t="s">
        <v>184</v>
      </c>
      <c r="C68" s="28">
        <f>IF(SUMIFS(Data!$L:$L,Data!$A:$A,$B68,Data!$C:$C,C$1)=0,"",SUMIFS(Data!$L:$L,Data!$A:$A,$B68,Data!$C:$C,C$1))</f>
        <v>2.5</v>
      </c>
      <c r="D68" s="28">
        <f>IF(SUMIFS(Data!$L:$L,Data!$A:$A,$B68,Data!$C:$C,D$1)=0,"",SUMIFS(Data!$L:$L,Data!$A:$A,$B68,Data!$C:$C,D$1))</f>
        <v>3.25</v>
      </c>
      <c r="E68" s="28">
        <f>IF(SUMIFS(Data!$L:$L,Data!$A:$A,$B68,Data!$C:$C,E$1)=0,"",SUMIFS(Data!$L:$L,Data!$A:$A,$B68,Data!$C:$C,E$1))</f>
        <v>2.5</v>
      </c>
      <c r="F68" s="28">
        <f>IF(SUMIFS(Data!$L:$L,Data!$A:$A,$B68,Data!$C:$C,F$1)=0,"",SUMIFS(Data!$L:$L,Data!$A:$A,$B68,Data!$C:$C,F$1))</f>
        <v>2.5</v>
      </c>
      <c r="G68" s="28" t="str">
        <f>IF(SUMIFS(Data!$L:$L,Data!$A:$A,$B68,Data!$C:$C,G$1)=0,"",SUMIFS(Data!$L:$L,Data!$A:$A,$B68,Data!$C:$C,G$1))</f>
        <v/>
      </c>
      <c r="H68" s="28" t="str">
        <f>IF(SUMIFS(Data!$L:$L,Data!$A:$A,$B68,Data!$C:$C,H$1)=0,"",SUMIFS(Data!$L:$L,Data!$A:$A,$B68,Data!$C:$C,H$1))</f>
        <v/>
      </c>
      <c r="I68" s="28" t="str">
        <f>IF(SUMIFS(Data!$L:$L,Data!$A:$A,$B68,Data!$C:$C,I$1)=0,"",SUMIFS(Data!$L:$L,Data!$A:$A,$B68,Data!$C:$C,I$1))</f>
        <v/>
      </c>
      <c r="J68" s="28" t="str">
        <f>IF(SUMIFS(Data!$L:$L,Data!$A:$A,$B68,Data!$C:$C,J$1)=0,"",SUMIFS(Data!$L:$L,Data!$A:$A,$B68,Data!$C:$C,J$1))</f>
        <v/>
      </c>
      <c r="K68" s="28" t="str">
        <f>IF(SUMIFS(Data!$L:$L,Data!$A:$A,$B68,Data!$C:$C,K$1)=0,"",SUMIFS(Data!$L:$L,Data!$A:$A,$B68,Data!$C:$C,K$1))</f>
        <v/>
      </c>
      <c r="L68" s="28" t="str">
        <f>IF(SUMIFS(Data!$L:$L,Data!$A:$A,$B68,Data!$C:$C,L$1)=0,"",SUMIFS(Data!$L:$L,Data!$A:$A,$B68,Data!$C:$C,L$1))</f>
        <v/>
      </c>
      <c r="M68" s="28" t="str">
        <f>IF(SUMIFS(Data!$L:$L,Data!$A:$A,$B68,Data!$C:$C,M$1)=0,"",SUMIFS(Data!$L:$L,Data!$A:$A,$B68,Data!$C:$C,M$1))</f>
        <v/>
      </c>
      <c r="N68" s="28" t="str">
        <f>IF(SUMIFS(Data!$L:$L,Data!$A:$A,$B68,Data!$C:$C,N$1)=0,"",SUMIFS(Data!$L:$L,Data!$A:$A,$B68,Data!$C:$C,N$1))</f>
        <v/>
      </c>
      <c r="O68" s="28" t="str">
        <f>IF(SUMIFS(Data!$L:$L,Data!$A:$A,$B68,Data!$C:$C,O$1)=0,"",SUMIFS(Data!$L:$L,Data!$A:$A,$B68,Data!$C:$C,O$1))</f>
        <v/>
      </c>
      <c r="P68" s="28" t="str">
        <f>IF(SUMIFS(Data!$L:$L,Data!$A:$A,$B68,Data!$C:$C,P$1)=0,"",SUMIFS(Data!$L:$L,Data!$A:$A,$B68,Data!$C:$C,P$1))</f>
        <v/>
      </c>
      <c r="Q68" s="28" t="str">
        <f>IF(SUMIFS(Data!$L:$L,Data!$A:$A,$B68,Data!$C:$C,Q$1)=0,"",SUMIFS(Data!$L:$L,Data!$A:$A,$B68,Data!$C:$C,Q$1))</f>
        <v/>
      </c>
      <c r="R68" s="28">
        <f t="shared" si="1"/>
        <v>10.75</v>
      </c>
    </row>
    <row r="69" spans="1:18" x14ac:dyDescent="0.25">
      <c r="A69" s="65">
        <v>68</v>
      </c>
      <c r="B69" s="27" t="s">
        <v>427</v>
      </c>
      <c r="C69" s="28">
        <f>IF(SUMIFS(Data!$L:$L,Data!$A:$A,$B69,Data!$C:$C,C$1)=0,"",SUMIFS(Data!$L:$L,Data!$A:$A,$B69,Data!$C:$C,C$1))</f>
        <v>1</v>
      </c>
      <c r="D69" s="28">
        <f>IF(SUMIFS(Data!$L:$L,Data!$A:$A,$B69,Data!$C:$C,D$1)=0,"",SUMIFS(Data!$L:$L,Data!$A:$A,$B69,Data!$C:$C,D$1))</f>
        <v>0.5</v>
      </c>
      <c r="E69" s="28">
        <f>IF(SUMIFS(Data!$L:$L,Data!$A:$A,$B69,Data!$C:$C,E$1)=0,"",SUMIFS(Data!$L:$L,Data!$A:$A,$B69,Data!$C:$C,E$1))</f>
        <v>0.25</v>
      </c>
      <c r="F69" s="28">
        <f>IF(SUMIFS(Data!$L:$L,Data!$A:$A,$B69,Data!$C:$C,F$1)=0,"",SUMIFS(Data!$L:$L,Data!$A:$A,$B69,Data!$C:$C,F$1))</f>
        <v>1.5</v>
      </c>
      <c r="G69" s="28">
        <f>IF(SUMIFS(Data!$L:$L,Data!$A:$A,$B69,Data!$C:$C,G$1)=0,"",SUMIFS(Data!$L:$L,Data!$A:$A,$B69,Data!$C:$C,G$1))</f>
        <v>0.25</v>
      </c>
      <c r="H69" s="28">
        <f>IF(SUMIFS(Data!$L:$L,Data!$A:$A,$B69,Data!$C:$C,H$1)=0,"",SUMIFS(Data!$L:$L,Data!$A:$A,$B69,Data!$C:$C,H$1))</f>
        <v>1.5</v>
      </c>
      <c r="I69" s="28">
        <f>IF(SUMIFS(Data!$L:$L,Data!$A:$A,$B69,Data!$C:$C,I$1)=0,"",SUMIFS(Data!$L:$L,Data!$A:$A,$B69,Data!$C:$C,I$1))</f>
        <v>0.5</v>
      </c>
      <c r="J69" s="28" t="str">
        <f>IF(SUMIFS(Data!$L:$L,Data!$A:$A,$B69,Data!$C:$C,J$1)=0,"",SUMIFS(Data!$L:$L,Data!$A:$A,$B69,Data!$C:$C,J$1))</f>
        <v/>
      </c>
      <c r="K69" s="28">
        <f>IF(SUMIFS(Data!$L:$L,Data!$A:$A,$B69,Data!$C:$C,K$1)=0,"",SUMIFS(Data!$L:$L,Data!$A:$A,$B69,Data!$C:$C,K$1))</f>
        <v>0.75</v>
      </c>
      <c r="L69" s="28">
        <f>IF(SUMIFS(Data!$L:$L,Data!$A:$A,$B69,Data!$C:$C,L$1)=0,"",SUMIFS(Data!$L:$L,Data!$A:$A,$B69,Data!$C:$C,L$1))</f>
        <v>1</v>
      </c>
      <c r="M69" s="28">
        <f>IF(SUMIFS(Data!$L:$L,Data!$A:$A,$B69,Data!$C:$C,M$1)=0,"",SUMIFS(Data!$L:$L,Data!$A:$A,$B69,Data!$C:$C,M$1))</f>
        <v>1.5</v>
      </c>
      <c r="N69" s="28">
        <f>IF(SUMIFS(Data!$L:$L,Data!$A:$A,$B69,Data!$C:$C,N$1)=0,"",SUMIFS(Data!$L:$L,Data!$A:$A,$B69,Data!$C:$C,N$1))</f>
        <v>0.5</v>
      </c>
      <c r="O69" s="28">
        <f>IF(SUMIFS(Data!$L:$L,Data!$A:$A,$B69,Data!$C:$C,O$1)=0,"",SUMIFS(Data!$L:$L,Data!$A:$A,$B69,Data!$C:$C,O$1))</f>
        <v>0.25</v>
      </c>
      <c r="P69" s="28">
        <f>IF(SUMIFS(Data!$L:$L,Data!$A:$A,$B69,Data!$C:$C,P$1)=0,"",SUMIFS(Data!$L:$L,Data!$A:$A,$B69,Data!$C:$C,P$1))</f>
        <v>0.25</v>
      </c>
      <c r="Q69" s="28">
        <f>IF(SUMIFS(Data!$L:$L,Data!$A:$A,$B69,Data!$C:$C,Q$1)=0,"",SUMIFS(Data!$L:$L,Data!$A:$A,$B69,Data!$C:$C,Q$1))</f>
        <v>0.25</v>
      </c>
      <c r="R69" s="28">
        <f t="shared" si="1"/>
        <v>10</v>
      </c>
    </row>
    <row r="70" spans="1:18" x14ac:dyDescent="0.25">
      <c r="A70" s="65">
        <v>69</v>
      </c>
      <c r="B70" s="27" t="s">
        <v>21</v>
      </c>
      <c r="C70" s="28">
        <f>IF(SUMIFS(Data!$L:$L,Data!$A:$A,$B70,Data!$C:$C,C$1)=0,"",SUMIFS(Data!$L:$L,Data!$A:$A,$B70,Data!$C:$C,C$1))</f>
        <v>0.75</v>
      </c>
      <c r="D70" s="28">
        <f>IF(SUMIFS(Data!$L:$L,Data!$A:$A,$B70,Data!$C:$C,D$1)=0,"",SUMIFS(Data!$L:$L,Data!$A:$A,$B70,Data!$C:$C,D$1))</f>
        <v>0.5</v>
      </c>
      <c r="E70" s="28">
        <f>IF(SUMIFS(Data!$L:$L,Data!$A:$A,$B70,Data!$C:$C,E$1)=0,"",SUMIFS(Data!$L:$L,Data!$A:$A,$B70,Data!$C:$C,E$1))</f>
        <v>1</v>
      </c>
      <c r="F70" s="28">
        <f>IF(SUMIFS(Data!$L:$L,Data!$A:$A,$B70,Data!$C:$C,F$1)=0,"",SUMIFS(Data!$L:$L,Data!$A:$A,$B70,Data!$C:$C,F$1))</f>
        <v>0.5</v>
      </c>
      <c r="G70" s="28">
        <f>IF(SUMIFS(Data!$L:$L,Data!$A:$A,$B70,Data!$C:$C,G$1)=0,"",SUMIFS(Data!$L:$L,Data!$A:$A,$B70,Data!$C:$C,G$1))</f>
        <v>0.25</v>
      </c>
      <c r="H70" s="28" t="str">
        <f>IF(SUMIFS(Data!$L:$L,Data!$A:$A,$B70,Data!$C:$C,H$1)=0,"",SUMIFS(Data!$L:$L,Data!$A:$A,$B70,Data!$C:$C,H$1))</f>
        <v/>
      </c>
      <c r="I70" s="28">
        <f>IF(SUMIFS(Data!$L:$L,Data!$A:$A,$B70,Data!$C:$C,I$1)=0,"",SUMIFS(Data!$L:$L,Data!$A:$A,$B70,Data!$C:$C,I$1))</f>
        <v>1</v>
      </c>
      <c r="J70" s="28">
        <f>IF(SUMIFS(Data!$L:$L,Data!$A:$A,$B70,Data!$C:$C,J$1)=0,"",SUMIFS(Data!$L:$L,Data!$A:$A,$B70,Data!$C:$C,J$1))</f>
        <v>2</v>
      </c>
      <c r="K70" s="28" t="str">
        <f>IF(SUMIFS(Data!$L:$L,Data!$A:$A,$B70,Data!$C:$C,K$1)=0,"",SUMIFS(Data!$L:$L,Data!$A:$A,$B70,Data!$C:$C,K$1))</f>
        <v/>
      </c>
      <c r="L70" s="28">
        <f>IF(SUMIFS(Data!$L:$L,Data!$A:$A,$B70,Data!$C:$C,L$1)=0,"",SUMIFS(Data!$L:$L,Data!$A:$A,$B70,Data!$C:$C,L$1))</f>
        <v>2</v>
      </c>
      <c r="M70" s="28" t="str">
        <f>IF(SUMIFS(Data!$L:$L,Data!$A:$A,$B70,Data!$C:$C,M$1)=0,"",SUMIFS(Data!$L:$L,Data!$A:$A,$B70,Data!$C:$C,M$1))</f>
        <v/>
      </c>
      <c r="N70" s="28" t="str">
        <f>IF(SUMIFS(Data!$L:$L,Data!$A:$A,$B70,Data!$C:$C,N$1)=0,"",SUMIFS(Data!$L:$L,Data!$A:$A,$B70,Data!$C:$C,N$1))</f>
        <v/>
      </c>
      <c r="O70" s="28" t="str">
        <f>IF(SUMIFS(Data!$L:$L,Data!$A:$A,$B70,Data!$C:$C,O$1)=0,"",SUMIFS(Data!$L:$L,Data!$A:$A,$B70,Data!$C:$C,O$1))</f>
        <v/>
      </c>
      <c r="P70" s="28" t="str">
        <f>IF(SUMIFS(Data!$L:$L,Data!$A:$A,$B70,Data!$C:$C,P$1)=0,"",SUMIFS(Data!$L:$L,Data!$A:$A,$B70,Data!$C:$C,P$1))</f>
        <v/>
      </c>
      <c r="Q70" s="28" t="str">
        <f>IF(SUMIFS(Data!$L:$L,Data!$A:$A,$B70,Data!$C:$C,Q$1)=0,"",SUMIFS(Data!$L:$L,Data!$A:$A,$B70,Data!$C:$C,Q$1))</f>
        <v/>
      </c>
      <c r="R70" s="28">
        <f t="shared" si="1"/>
        <v>8</v>
      </c>
    </row>
    <row r="71" spans="1:18" x14ac:dyDescent="0.25">
      <c r="A71" s="65">
        <v>70</v>
      </c>
      <c r="B71" s="27" t="s">
        <v>541</v>
      </c>
      <c r="C71" s="28" t="str">
        <f>IF(SUMIFS(Data!$L:$L,Data!$A:$A,$B71,Data!$C:$C,C$1)=0,"",SUMIFS(Data!$L:$L,Data!$A:$A,$B71,Data!$C:$C,C$1))</f>
        <v/>
      </c>
      <c r="D71" s="28" t="str">
        <f>IF(SUMIFS(Data!$L:$L,Data!$A:$A,$B71,Data!$C:$C,D$1)=0,"",SUMIFS(Data!$L:$L,Data!$A:$A,$B71,Data!$C:$C,D$1))</f>
        <v/>
      </c>
      <c r="E71" s="28">
        <f>IF(SUMIFS(Data!$L:$L,Data!$A:$A,$B71,Data!$C:$C,E$1)=0,"",SUMIFS(Data!$L:$L,Data!$A:$A,$B71,Data!$C:$C,E$1))</f>
        <v>2.75</v>
      </c>
      <c r="F71" s="28">
        <f>IF(SUMIFS(Data!$L:$L,Data!$A:$A,$B71,Data!$C:$C,F$1)=0,"",SUMIFS(Data!$L:$L,Data!$A:$A,$B71,Data!$C:$C,F$1))</f>
        <v>2</v>
      </c>
      <c r="G71" s="28" t="str">
        <f>IF(SUMIFS(Data!$L:$L,Data!$A:$A,$B71,Data!$C:$C,G$1)=0,"",SUMIFS(Data!$L:$L,Data!$A:$A,$B71,Data!$C:$C,G$1))</f>
        <v/>
      </c>
      <c r="H71" s="28" t="str">
        <f>IF(SUMIFS(Data!$L:$L,Data!$A:$A,$B71,Data!$C:$C,H$1)=0,"",SUMIFS(Data!$L:$L,Data!$A:$A,$B71,Data!$C:$C,H$1))</f>
        <v/>
      </c>
      <c r="I71" s="28" t="str">
        <f>IF(SUMIFS(Data!$L:$L,Data!$A:$A,$B71,Data!$C:$C,I$1)=0,"",SUMIFS(Data!$L:$L,Data!$A:$A,$B71,Data!$C:$C,I$1))</f>
        <v/>
      </c>
      <c r="J71" s="28">
        <f>IF(SUMIFS(Data!$L:$L,Data!$A:$A,$B71,Data!$C:$C,J$1)=0,"",SUMIFS(Data!$L:$L,Data!$A:$A,$B71,Data!$C:$C,J$1))</f>
        <v>2</v>
      </c>
      <c r="K71" s="28" t="str">
        <f>IF(SUMIFS(Data!$L:$L,Data!$A:$A,$B71,Data!$C:$C,K$1)=0,"",SUMIFS(Data!$L:$L,Data!$A:$A,$B71,Data!$C:$C,K$1))</f>
        <v/>
      </c>
      <c r="L71" s="28" t="str">
        <f>IF(SUMIFS(Data!$L:$L,Data!$A:$A,$B71,Data!$C:$C,L$1)=0,"",SUMIFS(Data!$L:$L,Data!$A:$A,$B71,Data!$C:$C,L$1))</f>
        <v/>
      </c>
      <c r="M71" s="28" t="str">
        <f>IF(SUMIFS(Data!$L:$L,Data!$A:$A,$B71,Data!$C:$C,M$1)=0,"",SUMIFS(Data!$L:$L,Data!$A:$A,$B71,Data!$C:$C,M$1))</f>
        <v/>
      </c>
      <c r="N71" s="28" t="str">
        <f>IF(SUMIFS(Data!$L:$L,Data!$A:$A,$B71,Data!$C:$C,N$1)=0,"",SUMIFS(Data!$L:$L,Data!$A:$A,$B71,Data!$C:$C,N$1))</f>
        <v/>
      </c>
      <c r="O71" s="28" t="str">
        <f>IF(SUMIFS(Data!$L:$L,Data!$A:$A,$B71,Data!$C:$C,O$1)=0,"",SUMIFS(Data!$L:$L,Data!$A:$A,$B71,Data!$C:$C,O$1))</f>
        <v/>
      </c>
      <c r="P71" s="28" t="str">
        <f>IF(SUMIFS(Data!$L:$L,Data!$A:$A,$B71,Data!$C:$C,P$1)=0,"",SUMIFS(Data!$L:$L,Data!$A:$A,$B71,Data!$C:$C,P$1))</f>
        <v/>
      </c>
      <c r="Q71" s="28" t="str">
        <f>IF(SUMIFS(Data!$L:$L,Data!$A:$A,$B71,Data!$C:$C,Q$1)=0,"",SUMIFS(Data!$L:$L,Data!$A:$A,$B71,Data!$C:$C,Q$1))</f>
        <v/>
      </c>
      <c r="R71" s="28">
        <f t="shared" si="1"/>
        <v>6.75</v>
      </c>
    </row>
    <row r="72" spans="1:18" x14ac:dyDescent="0.25">
      <c r="A72" s="65">
        <v>71</v>
      </c>
      <c r="B72" s="27" t="s">
        <v>546</v>
      </c>
      <c r="C72" s="28" t="str">
        <f>IF(SUMIFS(Data!$L:$L,Data!$A:$A,$B72,Data!$C:$C,C$1)=0,"",SUMIFS(Data!$L:$L,Data!$A:$A,$B72,Data!$C:$C,C$1))</f>
        <v/>
      </c>
      <c r="D72" s="28" t="str">
        <f>IF(SUMIFS(Data!$L:$L,Data!$A:$A,$B72,Data!$C:$C,D$1)=0,"",SUMIFS(Data!$L:$L,Data!$A:$A,$B72,Data!$C:$C,D$1))</f>
        <v/>
      </c>
      <c r="E72" s="28" t="str">
        <f>IF(SUMIFS(Data!$L:$L,Data!$A:$A,$B72,Data!$C:$C,E$1)=0,"",SUMIFS(Data!$L:$L,Data!$A:$A,$B72,Data!$C:$C,E$1))</f>
        <v/>
      </c>
      <c r="F72" s="28">
        <f>IF(SUMIFS(Data!$L:$L,Data!$A:$A,$B72,Data!$C:$C,F$1)=0,"",SUMIFS(Data!$L:$L,Data!$A:$A,$B72,Data!$C:$C,F$1))</f>
        <v>1.5</v>
      </c>
      <c r="G72" s="28" t="str">
        <f>IF(SUMIFS(Data!$L:$L,Data!$A:$A,$B72,Data!$C:$C,G$1)=0,"",SUMIFS(Data!$L:$L,Data!$A:$A,$B72,Data!$C:$C,G$1))</f>
        <v/>
      </c>
      <c r="H72" s="28">
        <f>IF(SUMIFS(Data!$L:$L,Data!$A:$A,$B72,Data!$C:$C,H$1)=0,"",SUMIFS(Data!$L:$L,Data!$A:$A,$B72,Data!$C:$C,H$1))</f>
        <v>2.5</v>
      </c>
      <c r="I72" s="28" t="str">
        <f>IF(SUMIFS(Data!$L:$L,Data!$A:$A,$B72,Data!$C:$C,I$1)=0,"",SUMIFS(Data!$L:$L,Data!$A:$A,$B72,Data!$C:$C,I$1))</f>
        <v/>
      </c>
      <c r="J72" s="28">
        <f>IF(SUMIFS(Data!$L:$L,Data!$A:$A,$B72,Data!$C:$C,J$1)=0,"",SUMIFS(Data!$L:$L,Data!$A:$A,$B72,Data!$C:$C,J$1))</f>
        <v>2.75</v>
      </c>
      <c r="K72" s="28" t="str">
        <f>IF(SUMIFS(Data!$L:$L,Data!$A:$A,$B72,Data!$C:$C,K$1)=0,"",SUMIFS(Data!$L:$L,Data!$A:$A,$B72,Data!$C:$C,K$1))</f>
        <v/>
      </c>
      <c r="L72" s="28" t="str">
        <f>IF(SUMIFS(Data!$L:$L,Data!$A:$A,$B72,Data!$C:$C,L$1)=0,"",SUMIFS(Data!$L:$L,Data!$A:$A,$B72,Data!$C:$C,L$1))</f>
        <v/>
      </c>
      <c r="M72" s="28" t="str">
        <f>IF(SUMIFS(Data!$L:$L,Data!$A:$A,$B72,Data!$C:$C,M$1)=0,"",SUMIFS(Data!$L:$L,Data!$A:$A,$B72,Data!$C:$C,M$1))</f>
        <v/>
      </c>
      <c r="N72" s="28" t="str">
        <f>IF(SUMIFS(Data!$L:$L,Data!$A:$A,$B72,Data!$C:$C,N$1)=0,"",SUMIFS(Data!$L:$L,Data!$A:$A,$B72,Data!$C:$C,N$1))</f>
        <v/>
      </c>
      <c r="O72" s="28" t="str">
        <f>IF(SUMIFS(Data!$L:$L,Data!$A:$A,$B72,Data!$C:$C,O$1)=0,"",SUMIFS(Data!$L:$L,Data!$A:$A,$B72,Data!$C:$C,O$1))</f>
        <v/>
      </c>
      <c r="P72" s="28" t="str">
        <f>IF(SUMIFS(Data!$L:$L,Data!$A:$A,$B72,Data!$C:$C,P$1)=0,"",SUMIFS(Data!$L:$L,Data!$A:$A,$B72,Data!$C:$C,P$1))</f>
        <v/>
      </c>
      <c r="Q72" s="28" t="str">
        <f>IF(SUMIFS(Data!$L:$L,Data!$A:$A,$B72,Data!$C:$C,Q$1)=0,"",SUMIFS(Data!$L:$L,Data!$A:$A,$B72,Data!$C:$C,Q$1))</f>
        <v/>
      </c>
      <c r="R72" s="28">
        <f t="shared" si="1"/>
        <v>6.75</v>
      </c>
    </row>
    <row r="73" spans="1:18" x14ac:dyDescent="0.25">
      <c r="A73" s="65">
        <v>72</v>
      </c>
      <c r="B73" s="27" t="s">
        <v>374</v>
      </c>
      <c r="C73" s="28" t="str">
        <f>IF(SUMIFS(Data!$L:$L,Data!$A:$A,$B73,Data!$C:$C,C$1)=0,"",SUMIFS(Data!$L:$L,Data!$A:$A,$B73,Data!$C:$C,C$1))</f>
        <v/>
      </c>
      <c r="D73" s="28">
        <f>IF(SUMIFS(Data!$L:$L,Data!$A:$A,$B73,Data!$C:$C,D$1)=0,"",SUMIFS(Data!$L:$L,Data!$A:$A,$B73,Data!$C:$C,D$1))</f>
        <v>0.75</v>
      </c>
      <c r="E73" s="28">
        <f>IF(SUMIFS(Data!$L:$L,Data!$A:$A,$B73,Data!$C:$C,E$1)=0,"",SUMIFS(Data!$L:$L,Data!$A:$A,$B73,Data!$C:$C,E$1))</f>
        <v>1.5</v>
      </c>
      <c r="F73" s="28">
        <f>IF(SUMIFS(Data!$L:$L,Data!$A:$A,$B73,Data!$C:$C,F$1)=0,"",SUMIFS(Data!$L:$L,Data!$A:$A,$B73,Data!$C:$C,F$1))</f>
        <v>0.5</v>
      </c>
      <c r="G73" s="28" t="str">
        <f>IF(SUMIFS(Data!$L:$L,Data!$A:$A,$B73,Data!$C:$C,G$1)=0,"",SUMIFS(Data!$L:$L,Data!$A:$A,$B73,Data!$C:$C,G$1))</f>
        <v/>
      </c>
      <c r="H73" s="28" t="str">
        <f>IF(SUMIFS(Data!$L:$L,Data!$A:$A,$B73,Data!$C:$C,H$1)=0,"",SUMIFS(Data!$L:$L,Data!$A:$A,$B73,Data!$C:$C,H$1))</f>
        <v/>
      </c>
      <c r="I73" s="28" t="str">
        <f>IF(SUMIFS(Data!$L:$L,Data!$A:$A,$B73,Data!$C:$C,I$1)=0,"",SUMIFS(Data!$L:$L,Data!$A:$A,$B73,Data!$C:$C,I$1))</f>
        <v/>
      </c>
      <c r="J73" s="28">
        <f>IF(SUMIFS(Data!$L:$L,Data!$A:$A,$B73,Data!$C:$C,J$1)=0,"",SUMIFS(Data!$L:$L,Data!$A:$A,$B73,Data!$C:$C,J$1))</f>
        <v>1</v>
      </c>
      <c r="K73" s="28" t="str">
        <f>IF(SUMIFS(Data!$L:$L,Data!$A:$A,$B73,Data!$C:$C,K$1)=0,"",SUMIFS(Data!$L:$L,Data!$A:$A,$B73,Data!$C:$C,K$1))</f>
        <v/>
      </c>
      <c r="L73" s="28" t="str">
        <f>IF(SUMIFS(Data!$L:$L,Data!$A:$A,$B73,Data!$C:$C,L$1)=0,"",SUMIFS(Data!$L:$L,Data!$A:$A,$B73,Data!$C:$C,L$1))</f>
        <v/>
      </c>
      <c r="M73" s="28" t="str">
        <f>IF(SUMIFS(Data!$L:$L,Data!$A:$A,$B73,Data!$C:$C,M$1)=0,"",SUMIFS(Data!$L:$L,Data!$A:$A,$B73,Data!$C:$C,M$1))</f>
        <v/>
      </c>
      <c r="N73" s="28" t="str">
        <f>IF(SUMIFS(Data!$L:$L,Data!$A:$A,$B73,Data!$C:$C,N$1)=0,"",SUMIFS(Data!$L:$L,Data!$A:$A,$B73,Data!$C:$C,N$1))</f>
        <v/>
      </c>
      <c r="O73" s="28">
        <f>IF(SUMIFS(Data!$L:$L,Data!$A:$A,$B73,Data!$C:$C,O$1)=0,"",SUMIFS(Data!$L:$L,Data!$A:$A,$B73,Data!$C:$C,O$1))</f>
        <v>1</v>
      </c>
      <c r="P73" s="28" t="str">
        <f>IF(SUMIFS(Data!$L:$L,Data!$A:$A,$B73,Data!$C:$C,P$1)=0,"",SUMIFS(Data!$L:$L,Data!$A:$A,$B73,Data!$C:$C,P$1))</f>
        <v/>
      </c>
      <c r="Q73" s="28">
        <f>IF(SUMIFS(Data!$L:$L,Data!$A:$A,$B73,Data!$C:$C,Q$1)=0,"",SUMIFS(Data!$L:$L,Data!$A:$A,$B73,Data!$C:$C,Q$1))</f>
        <v>1</v>
      </c>
      <c r="R73" s="28">
        <f t="shared" si="1"/>
        <v>5.75</v>
      </c>
    </row>
    <row r="74" spans="1:18" x14ac:dyDescent="0.25">
      <c r="A74" s="65">
        <v>73</v>
      </c>
      <c r="B74" s="27" t="s">
        <v>12</v>
      </c>
      <c r="C74" s="28" t="str">
        <f>IF(SUMIFS(Data!$L:$L,Data!$A:$A,$B74,Data!$C:$C,C$1)=0,"",SUMIFS(Data!$L:$L,Data!$A:$A,$B74,Data!$C:$C,C$1))</f>
        <v/>
      </c>
      <c r="D74" s="28">
        <f>IF(SUMIFS(Data!$L:$L,Data!$A:$A,$B74,Data!$C:$C,D$1)=0,"",SUMIFS(Data!$L:$L,Data!$A:$A,$B74,Data!$C:$C,D$1))</f>
        <v>4</v>
      </c>
      <c r="E74" s="28">
        <f>IF(SUMIFS(Data!$L:$L,Data!$A:$A,$B74,Data!$C:$C,E$1)=0,"",SUMIFS(Data!$L:$L,Data!$A:$A,$B74,Data!$C:$C,E$1))</f>
        <v>1</v>
      </c>
      <c r="F74" s="28" t="str">
        <f>IF(SUMIFS(Data!$L:$L,Data!$A:$A,$B74,Data!$C:$C,F$1)=0,"",SUMIFS(Data!$L:$L,Data!$A:$A,$B74,Data!$C:$C,F$1))</f>
        <v/>
      </c>
      <c r="G74" s="28" t="str">
        <f>IF(SUMIFS(Data!$L:$L,Data!$A:$A,$B74,Data!$C:$C,G$1)=0,"",SUMIFS(Data!$L:$L,Data!$A:$A,$B74,Data!$C:$C,G$1))</f>
        <v/>
      </c>
      <c r="H74" s="28" t="str">
        <f>IF(SUMIFS(Data!$L:$L,Data!$A:$A,$B74,Data!$C:$C,H$1)=0,"",SUMIFS(Data!$L:$L,Data!$A:$A,$B74,Data!$C:$C,H$1))</f>
        <v/>
      </c>
      <c r="I74" s="28" t="str">
        <f>IF(SUMIFS(Data!$L:$L,Data!$A:$A,$B74,Data!$C:$C,I$1)=0,"",SUMIFS(Data!$L:$L,Data!$A:$A,$B74,Data!$C:$C,I$1))</f>
        <v/>
      </c>
      <c r="J74" s="28" t="str">
        <f>IF(SUMIFS(Data!$L:$L,Data!$A:$A,$B74,Data!$C:$C,J$1)=0,"",SUMIFS(Data!$L:$L,Data!$A:$A,$B74,Data!$C:$C,J$1))</f>
        <v/>
      </c>
      <c r="K74" s="28" t="str">
        <f>IF(SUMIFS(Data!$L:$L,Data!$A:$A,$B74,Data!$C:$C,K$1)=0,"",SUMIFS(Data!$L:$L,Data!$A:$A,$B74,Data!$C:$C,K$1))</f>
        <v/>
      </c>
      <c r="L74" s="28" t="str">
        <f>IF(SUMIFS(Data!$L:$L,Data!$A:$A,$B74,Data!$C:$C,L$1)=0,"",SUMIFS(Data!$L:$L,Data!$A:$A,$B74,Data!$C:$C,L$1))</f>
        <v/>
      </c>
      <c r="M74" s="28" t="str">
        <f>IF(SUMIFS(Data!$L:$L,Data!$A:$A,$B74,Data!$C:$C,M$1)=0,"",SUMIFS(Data!$L:$L,Data!$A:$A,$B74,Data!$C:$C,M$1))</f>
        <v/>
      </c>
      <c r="N74" s="28" t="str">
        <f>IF(SUMIFS(Data!$L:$L,Data!$A:$A,$B74,Data!$C:$C,N$1)=0,"",SUMIFS(Data!$L:$L,Data!$A:$A,$B74,Data!$C:$C,N$1))</f>
        <v/>
      </c>
      <c r="O74" s="28" t="str">
        <f>IF(SUMIFS(Data!$L:$L,Data!$A:$A,$B74,Data!$C:$C,O$1)=0,"",SUMIFS(Data!$L:$L,Data!$A:$A,$B74,Data!$C:$C,O$1))</f>
        <v/>
      </c>
      <c r="P74" s="28" t="str">
        <f>IF(SUMIFS(Data!$L:$L,Data!$A:$A,$B74,Data!$C:$C,P$1)=0,"",SUMIFS(Data!$L:$L,Data!$A:$A,$B74,Data!$C:$C,P$1))</f>
        <v/>
      </c>
      <c r="Q74" s="28" t="str">
        <f>IF(SUMIFS(Data!$L:$L,Data!$A:$A,$B74,Data!$C:$C,Q$1)=0,"",SUMIFS(Data!$L:$L,Data!$A:$A,$B74,Data!$C:$C,Q$1))</f>
        <v/>
      </c>
      <c r="R74" s="28">
        <f t="shared" si="1"/>
        <v>5</v>
      </c>
    </row>
    <row r="75" spans="1:18" x14ac:dyDescent="0.25">
      <c r="A75" s="65">
        <v>74</v>
      </c>
      <c r="B75" s="27" t="s">
        <v>285</v>
      </c>
      <c r="C75" s="28" t="str">
        <f>IF(SUMIFS(Data!$L:$L,Data!$A:$A,$B75,Data!$C:$C,C$1)=0,"",SUMIFS(Data!$L:$L,Data!$A:$A,$B75,Data!$C:$C,C$1))</f>
        <v/>
      </c>
      <c r="D75" s="28">
        <f>IF(SUMIFS(Data!$L:$L,Data!$A:$A,$B75,Data!$C:$C,D$1)=0,"",SUMIFS(Data!$L:$L,Data!$A:$A,$B75,Data!$C:$C,D$1))</f>
        <v>2.5</v>
      </c>
      <c r="E75" s="28">
        <f>IF(SUMIFS(Data!$L:$L,Data!$A:$A,$B75,Data!$C:$C,E$1)=0,"",SUMIFS(Data!$L:$L,Data!$A:$A,$B75,Data!$C:$C,E$1))</f>
        <v>2.5</v>
      </c>
      <c r="F75" s="28" t="str">
        <f>IF(SUMIFS(Data!$L:$L,Data!$A:$A,$B75,Data!$C:$C,F$1)=0,"",SUMIFS(Data!$L:$L,Data!$A:$A,$B75,Data!$C:$C,F$1))</f>
        <v/>
      </c>
      <c r="G75" s="28" t="str">
        <f>IF(SUMIFS(Data!$L:$L,Data!$A:$A,$B75,Data!$C:$C,G$1)=0,"",SUMIFS(Data!$L:$L,Data!$A:$A,$B75,Data!$C:$C,G$1))</f>
        <v/>
      </c>
      <c r="H75" s="28" t="str">
        <f>IF(SUMIFS(Data!$L:$L,Data!$A:$A,$B75,Data!$C:$C,H$1)=0,"",SUMIFS(Data!$L:$L,Data!$A:$A,$B75,Data!$C:$C,H$1))</f>
        <v/>
      </c>
      <c r="I75" s="28" t="str">
        <f>IF(SUMIFS(Data!$L:$L,Data!$A:$A,$B75,Data!$C:$C,I$1)=0,"",SUMIFS(Data!$L:$L,Data!$A:$A,$B75,Data!$C:$C,I$1))</f>
        <v/>
      </c>
      <c r="J75" s="28" t="str">
        <f>IF(SUMIFS(Data!$L:$L,Data!$A:$A,$B75,Data!$C:$C,J$1)=0,"",SUMIFS(Data!$L:$L,Data!$A:$A,$B75,Data!$C:$C,J$1))</f>
        <v/>
      </c>
      <c r="K75" s="28" t="str">
        <f>IF(SUMIFS(Data!$L:$L,Data!$A:$A,$B75,Data!$C:$C,K$1)=0,"",SUMIFS(Data!$L:$L,Data!$A:$A,$B75,Data!$C:$C,K$1))</f>
        <v/>
      </c>
      <c r="L75" s="28" t="str">
        <f>IF(SUMIFS(Data!$L:$L,Data!$A:$A,$B75,Data!$C:$C,L$1)=0,"",SUMIFS(Data!$L:$L,Data!$A:$A,$B75,Data!$C:$C,L$1))</f>
        <v/>
      </c>
      <c r="M75" s="28" t="str">
        <f>IF(SUMIFS(Data!$L:$L,Data!$A:$A,$B75,Data!$C:$C,M$1)=0,"",SUMIFS(Data!$L:$L,Data!$A:$A,$B75,Data!$C:$C,M$1))</f>
        <v/>
      </c>
      <c r="N75" s="28" t="str">
        <f>IF(SUMIFS(Data!$L:$L,Data!$A:$A,$B75,Data!$C:$C,N$1)=0,"",SUMIFS(Data!$L:$L,Data!$A:$A,$B75,Data!$C:$C,N$1))</f>
        <v/>
      </c>
      <c r="O75" s="28" t="str">
        <f>IF(SUMIFS(Data!$L:$L,Data!$A:$A,$B75,Data!$C:$C,O$1)=0,"",SUMIFS(Data!$L:$L,Data!$A:$A,$B75,Data!$C:$C,O$1))</f>
        <v/>
      </c>
      <c r="P75" s="28" t="str">
        <f>IF(SUMIFS(Data!$L:$L,Data!$A:$A,$B75,Data!$C:$C,P$1)=0,"",SUMIFS(Data!$L:$L,Data!$A:$A,$B75,Data!$C:$C,P$1))</f>
        <v/>
      </c>
      <c r="Q75" s="28" t="str">
        <f>IF(SUMIFS(Data!$L:$L,Data!$A:$A,$B75,Data!$C:$C,Q$1)=0,"",SUMIFS(Data!$L:$L,Data!$A:$A,$B75,Data!$C:$C,Q$1))</f>
        <v/>
      </c>
      <c r="R75" s="28">
        <f t="shared" si="1"/>
        <v>5</v>
      </c>
    </row>
    <row r="76" spans="1:18" x14ac:dyDescent="0.25">
      <c r="A76" s="65">
        <v>75</v>
      </c>
      <c r="B76" s="27" t="s">
        <v>521</v>
      </c>
      <c r="C76" s="28" t="str">
        <f>IF(SUMIFS(Data!$L:$L,Data!$A:$A,$B76,Data!$C:$C,C$1)=0,"",SUMIFS(Data!$L:$L,Data!$A:$A,$B76,Data!$C:$C,C$1))</f>
        <v/>
      </c>
      <c r="D76" s="28">
        <f>IF(SUMIFS(Data!$L:$L,Data!$A:$A,$B76,Data!$C:$C,D$1)=0,"",SUMIFS(Data!$L:$L,Data!$A:$A,$B76,Data!$C:$C,D$1))</f>
        <v>3</v>
      </c>
      <c r="E76" s="28" t="str">
        <f>IF(SUMIFS(Data!$L:$L,Data!$A:$A,$B76,Data!$C:$C,E$1)=0,"",SUMIFS(Data!$L:$L,Data!$A:$A,$B76,Data!$C:$C,E$1))</f>
        <v/>
      </c>
      <c r="F76" s="28">
        <f>IF(SUMIFS(Data!$L:$L,Data!$A:$A,$B76,Data!$C:$C,F$1)=0,"",SUMIFS(Data!$L:$L,Data!$A:$A,$B76,Data!$C:$C,F$1))</f>
        <v>2</v>
      </c>
      <c r="G76" s="28" t="str">
        <f>IF(SUMIFS(Data!$L:$L,Data!$A:$A,$B76,Data!$C:$C,G$1)=0,"",SUMIFS(Data!$L:$L,Data!$A:$A,$B76,Data!$C:$C,G$1))</f>
        <v/>
      </c>
      <c r="H76" s="28" t="str">
        <f>IF(SUMIFS(Data!$L:$L,Data!$A:$A,$B76,Data!$C:$C,H$1)=0,"",SUMIFS(Data!$L:$L,Data!$A:$A,$B76,Data!$C:$C,H$1))</f>
        <v/>
      </c>
      <c r="I76" s="28" t="str">
        <f>IF(SUMIFS(Data!$L:$L,Data!$A:$A,$B76,Data!$C:$C,I$1)=0,"",SUMIFS(Data!$L:$L,Data!$A:$A,$B76,Data!$C:$C,I$1))</f>
        <v/>
      </c>
      <c r="J76" s="28" t="str">
        <f>IF(SUMIFS(Data!$L:$L,Data!$A:$A,$B76,Data!$C:$C,J$1)=0,"",SUMIFS(Data!$L:$L,Data!$A:$A,$B76,Data!$C:$C,J$1))</f>
        <v/>
      </c>
      <c r="K76" s="28" t="str">
        <f>IF(SUMIFS(Data!$L:$L,Data!$A:$A,$B76,Data!$C:$C,K$1)=0,"",SUMIFS(Data!$L:$L,Data!$A:$A,$B76,Data!$C:$C,K$1))</f>
        <v/>
      </c>
      <c r="L76" s="28" t="str">
        <f>IF(SUMIFS(Data!$L:$L,Data!$A:$A,$B76,Data!$C:$C,L$1)=0,"",SUMIFS(Data!$L:$L,Data!$A:$A,$B76,Data!$C:$C,L$1))</f>
        <v/>
      </c>
      <c r="M76" s="28" t="str">
        <f>IF(SUMIFS(Data!$L:$L,Data!$A:$A,$B76,Data!$C:$C,M$1)=0,"",SUMIFS(Data!$L:$L,Data!$A:$A,$B76,Data!$C:$C,M$1))</f>
        <v/>
      </c>
      <c r="N76" s="28" t="str">
        <f>IF(SUMIFS(Data!$L:$L,Data!$A:$A,$B76,Data!$C:$C,N$1)=0,"",SUMIFS(Data!$L:$L,Data!$A:$A,$B76,Data!$C:$C,N$1))</f>
        <v/>
      </c>
      <c r="O76" s="28" t="str">
        <f>IF(SUMIFS(Data!$L:$L,Data!$A:$A,$B76,Data!$C:$C,O$1)=0,"",SUMIFS(Data!$L:$L,Data!$A:$A,$B76,Data!$C:$C,O$1))</f>
        <v/>
      </c>
      <c r="P76" s="28" t="str">
        <f>IF(SUMIFS(Data!$L:$L,Data!$A:$A,$B76,Data!$C:$C,P$1)=0,"",SUMIFS(Data!$L:$L,Data!$A:$A,$B76,Data!$C:$C,P$1))</f>
        <v/>
      </c>
      <c r="Q76" s="28" t="str">
        <f>IF(SUMIFS(Data!$L:$L,Data!$A:$A,$B76,Data!$C:$C,Q$1)=0,"",SUMIFS(Data!$L:$L,Data!$A:$A,$B76,Data!$C:$C,Q$1))</f>
        <v/>
      </c>
      <c r="R76" s="28">
        <f t="shared" si="1"/>
        <v>5</v>
      </c>
    </row>
    <row r="77" spans="1:18" x14ac:dyDescent="0.25">
      <c r="A77" s="65">
        <v>76</v>
      </c>
      <c r="B77" s="27" t="s">
        <v>429</v>
      </c>
      <c r="C77" s="28">
        <f>IF(SUMIFS(Data!$L:$L,Data!$A:$A,$B77,Data!$C:$C,C$1)=0,"",SUMIFS(Data!$L:$L,Data!$A:$A,$B77,Data!$C:$C,C$1))</f>
        <v>1.5</v>
      </c>
      <c r="D77" s="28">
        <f>IF(SUMIFS(Data!$L:$L,Data!$A:$A,$B77,Data!$C:$C,D$1)=0,"",SUMIFS(Data!$L:$L,Data!$A:$A,$B77,Data!$C:$C,D$1))</f>
        <v>1</v>
      </c>
      <c r="E77" s="28" t="str">
        <f>IF(SUMIFS(Data!$L:$L,Data!$A:$A,$B77,Data!$C:$C,E$1)=0,"",SUMIFS(Data!$L:$L,Data!$A:$A,$B77,Data!$C:$C,E$1))</f>
        <v/>
      </c>
      <c r="F77" s="28">
        <f>IF(SUMIFS(Data!$L:$L,Data!$A:$A,$B77,Data!$C:$C,F$1)=0,"",SUMIFS(Data!$L:$L,Data!$A:$A,$B77,Data!$C:$C,F$1))</f>
        <v>1.25</v>
      </c>
      <c r="G77" s="28" t="str">
        <f>IF(SUMIFS(Data!$L:$L,Data!$A:$A,$B77,Data!$C:$C,G$1)=0,"",SUMIFS(Data!$L:$L,Data!$A:$A,$B77,Data!$C:$C,G$1))</f>
        <v/>
      </c>
      <c r="H77" s="28" t="str">
        <f>IF(SUMIFS(Data!$L:$L,Data!$A:$A,$B77,Data!$C:$C,H$1)=0,"",SUMIFS(Data!$L:$L,Data!$A:$A,$B77,Data!$C:$C,H$1))</f>
        <v/>
      </c>
      <c r="I77" s="28" t="str">
        <f>IF(SUMIFS(Data!$L:$L,Data!$A:$A,$B77,Data!$C:$C,I$1)=0,"",SUMIFS(Data!$L:$L,Data!$A:$A,$B77,Data!$C:$C,I$1))</f>
        <v/>
      </c>
      <c r="J77" s="28" t="str">
        <f>IF(SUMIFS(Data!$L:$L,Data!$A:$A,$B77,Data!$C:$C,J$1)=0,"",SUMIFS(Data!$L:$L,Data!$A:$A,$B77,Data!$C:$C,J$1))</f>
        <v/>
      </c>
      <c r="K77" s="28" t="str">
        <f>IF(SUMIFS(Data!$L:$L,Data!$A:$A,$B77,Data!$C:$C,K$1)=0,"",SUMIFS(Data!$L:$L,Data!$A:$A,$B77,Data!$C:$C,K$1))</f>
        <v/>
      </c>
      <c r="L77" s="28" t="str">
        <f>IF(SUMIFS(Data!$L:$L,Data!$A:$A,$B77,Data!$C:$C,L$1)=0,"",SUMIFS(Data!$L:$L,Data!$A:$A,$B77,Data!$C:$C,L$1))</f>
        <v/>
      </c>
      <c r="M77" s="28" t="str">
        <f>IF(SUMIFS(Data!$L:$L,Data!$A:$A,$B77,Data!$C:$C,M$1)=0,"",SUMIFS(Data!$L:$L,Data!$A:$A,$B77,Data!$C:$C,M$1))</f>
        <v/>
      </c>
      <c r="N77" s="28" t="str">
        <f>IF(SUMIFS(Data!$L:$L,Data!$A:$A,$B77,Data!$C:$C,N$1)=0,"",SUMIFS(Data!$L:$L,Data!$A:$A,$B77,Data!$C:$C,N$1))</f>
        <v/>
      </c>
      <c r="O77" s="28" t="str">
        <f>IF(SUMIFS(Data!$L:$L,Data!$A:$A,$B77,Data!$C:$C,O$1)=0,"",SUMIFS(Data!$L:$L,Data!$A:$A,$B77,Data!$C:$C,O$1))</f>
        <v/>
      </c>
      <c r="P77" s="28" t="str">
        <f>IF(SUMIFS(Data!$L:$L,Data!$A:$A,$B77,Data!$C:$C,P$1)=0,"",SUMIFS(Data!$L:$L,Data!$A:$A,$B77,Data!$C:$C,P$1))</f>
        <v/>
      </c>
      <c r="Q77" s="28" t="str">
        <f>IF(SUMIFS(Data!$L:$L,Data!$A:$A,$B77,Data!$C:$C,Q$1)=0,"",SUMIFS(Data!$L:$L,Data!$A:$A,$B77,Data!$C:$C,Q$1))</f>
        <v/>
      </c>
      <c r="R77" s="28">
        <f t="shared" si="1"/>
        <v>3.75</v>
      </c>
    </row>
    <row r="78" spans="1:18" x14ac:dyDescent="0.25">
      <c r="A78" s="65">
        <v>77</v>
      </c>
      <c r="B78" s="106" t="s">
        <v>165</v>
      </c>
      <c r="C78" s="28">
        <f>IF(SUMIFS(Data!$L:$L,Data!$A:$A,$B78,Data!$C:$C,C$1)=0,"",SUMIFS(Data!$L:$L,Data!$A:$A,$B78,Data!$C:$C,C$1))</f>
        <v>3.5</v>
      </c>
      <c r="D78" s="28" t="str">
        <f>IF(SUMIFS(Data!$L:$L,Data!$A:$A,$B78,Data!$C:$C,D$1)=0,"",SUMIFS(Data!$L:$L,Data!$A:$A,$B78,Data!$C:$C,D$1))</f>
        <v/>
      </c>
      <c r="E78" s="28" t="str">
        <f>IF(SUMIFS(Data!$L:$L,Data!$A:$A,$B78,Data!$C:$C,E$1)=0,"",SUMIFS(Data!$L:$L,Data!$A:$A,$B78,Data!$C:$C,E$1))</f>
        <v/>
      </c>
      <c r="F78" s="28" t="str">
        <f>IF(SUMIFS(Data!$L:$L,Data!$A:$A,$B78,Data!$C:$C,F$1)=0,"",SUMIFS(Data!$L:$L,Data!$A:$A,$B78,Data!$C:$C,F$1))</f>
        <v/>
      </c>
      <c r="G78" s="28" t="str">
        <f>IF(SUMIFS(Data!$L:$L,Data!$A:$A,$B78,Data!$C:$C,G$1)=0,"",SUMIFS(Data!$L:$L,Data!$A:$A,$B78,Data!$C:$C,G$1))</f>
        <v/>
      </c>
      <c r="H78" s="28" t="str">
        <f>IF(SUMIFS(Data!$L:$L,Data!$A:$A,$B78,Data!$C:$C,H$1)=0,"",SUMIFS(Data!$L:$L,Data!$A:$A,$B78,Data!$C:$C,H$1))</f>
        <v/>
      </c>
      <c r="I78" s="28" t="str">
        <f>IF(SUMIFS(Data!$L:$L,Data!$A:$A,$B78,Data!$C:$C,I$1)=0,"",SUMIFS(Data!$L:$L,Data!$A:$A,$B78,Data!$C:$C,I$1))</f>
        <v/>
      </c>
      <c r="J78" s="28" t="str">
        <f>IF(SUMIFS(Data!$L:$L,Data!$A:$A,$B78,Data!$C:$C,J$1)=0,"",SUMIFS(Data!$L:$L,Data!$A:$A,$B78,Data!$C:$C,J$1))</f>
        <v/>
      </c>
      <c r="K78" s="28" t="str">
        <f>IF(SUMIFS(Data!$L:$L,Data!$A:$A,$B78,Data!$C:$C,K$1)=0,"",SUMIFS(Data!$L:$L,Data!$A:$A,$B78,Data!$C:$C,K$1))</f>
        <v/>
      </c>
      <c r="L78" s="28" t="str">
        <f>IF(SUMIFS(Data!$L:$L,Data!$A:$A,$B78,Data!$C:$C,L$1)=0,"",SUMIFS(Data!$L:$L,Data!$A:$A,$B78,Data!$C:$C,L$1))</f>
        <v/>
      </c>
      <c r="M78" s="28" t="str">
        <f>IF(SUMIFS(Data!$L:$L,Data!$A:$A,$B78,Data!$C:$C,M$1)=0,"",SUMIFS(Data!$L:$L,Data!$A:$A,$B78,Data!$C:$C,M$1))</f>
        <v/>
      </c>
      <c r="N78" s="28" t="str">
        <f>IF(SUMIFS(Data!$L:$L,Data!$A:$A,$B78,Data!$C:$C,N$1)=0,"",SUMIFS(Data!$L:$L,Data!$A:$A,$B78,Data!$C:$C,N$1))</f>
        <v/>
      </c>
      <c r="O78" s="28" t="str">
        <f>IF(SUMIFS(Data!$L:$L,Data!$A:$A,$B78,Data!$C:$C,O$1)=0,"",SUMIFS(Data!$L:$L,Data!$A:$A,$B78,Data!$C:$C,O$1))</f>
        <v/>
      </c>
      <c r="P78" s="28" t="str">
        <f>IF(SUMIFS(Data!$L:$L,Data!$A:$A,$B78,Data!$C:$C,P$1)=0,"",SUMIFS(Data!$L:$L,Data!$A:$A,$B78,Data!$C:$C,P$1))</f>
        <v/>
      </c>
      <c r="Q78" s="28" t="str">
        <f>IF(SUMIFS(Data!$L:$L,Data!$A:$A,$B78,Data!$C:$C,Q$1)=0,"",SUMIFS(Data!$L:$L,Data!$A:$A,$B78,Data!$C:$C,Q$1))</f>
        <v/>
      </c>
      <c r="R78" s="28">
        <f t="shared" si="1"/>
        <v>3.5</v>
      </c>
    </row>
    <row r="79" spans="1:18" x14ac:dyDescent="0.25">
      <c r="A79" s="65">
        <v>78</v>
      </c>
      <c r="B79" s="27" t="s">
        <v>279</v>
      </c>
      <c r="C79" s="28">
        <f>IF(SUMIFS(Data!$L:$L,Data!$A:$A,$B79,Data!$C:$C,C$1)=0,"",SUMIFS(Data!$L:$L,Data!$A:$A,$B79,Data!$C:$C,C$1))</f>
        <v>3.5</v>
      </c>
      <c r="D79" s="28" t="str">
        <f>IF(SUMIFS(Data!$L:$L,Data!$A:$A,$B79,Data!$C:$C,D$1)=0,"",SUMIFS(Data!$L:$L,Data!$A:$A,$B79,Data!$C:$C,D$1))</f>
        <v/>
      </c>
      <c r="E79" s="28" t="str">
        <f>IF(SUMIFS(Data!$L:$L,Data!$A:$A,$B79,Data!$C:$C,E$1)=0,"",SUMIFS(Data!$L:$L,Data!$A:$A,$B79,Data!$C:$C,E$1))</f>
        <v/>
      </c>
      <c r="F79" s="28" t="str">
        <f>IF(SUMIFS(Data!$L:$L,Data!$A:$A,$B79,Data!$C:$C,F$1)=0,"",SUMIFS(Data!$L:$L,Data!$A:$A,$B79,Data!$C:$C,F$1))</f>
        <v/>
      </c>
      <c r="G79" s="28" t="str">
        <f>IF(SUMIFS(Data!$L:$L,Data!$A:$A,$B79,Data!$C:$C,G$1)=0,"",SUMIFS(Data!$L:$L,Data!$A:$A,$B79,Data!$C:$C,G$1))</f>
        <v/>
      </c>
      <c r="H79" s="28" t="str">
        <f>IF(SUMIFS(Data!$L:$L,Data!$A:$A,$B79,Data!$C:$C,H$1)=0,"",SUMIFS(Data!$L:$L,Data!$A:$A,$B79,Data!$C:$C,H$1))</f>
        <v/>
      </c>
      <c r="I79" s="28" t="str">
        <f>IF(SUMIFS(Data!$L:$L,Data!$A:$A,$B79,Data!$C:$C,I$1)=0,"",SUMIFS(Data!$L:$L,Data!$A:$A,$B79,Data!$C:$C,I$1))</f>
        <v/>
      </c>
      <c r="J79" s="28" t="str">
        <f>IF(SUMIFS(Data!$L:$L,Data!$A:$A,$B79,Data!$C:$C,J$1)=0,"",SUMIFS(Data!$L:$L,Data!$A:$A,$B79,Data!$C:$C,J$1))</f>
        <v/>
      </c>
      <c r="K79" s="28" t="str">
        <f>IF(SUMIFS(Data!$L:$L,Data!$A:$A,$B79,Data!$C:$C,K$1)=0,"",SUMIFS(Data!$L:$L,Data!$A:$A,$B79,Data!$C:$C,K$1))</f>
        <v/>
      </c>
      <c r="L79" s="28" t="str">
        <f>IF(SUMIFS(Data!$L:$L,Data!$A:$A,$B79,Data!$C:$C,L$1)=0,"",SUMIFS(Data!$L:$L,Data!$A:$A,$B79,Data!$C:$C,L$1))</f>
        <v/>
      </c>
      <c r="M79" s="28" t="str">
        <f>IF(SUMIFS(Data!$L:$L,Data!$A:$A,$B79,Data!$C:$C,M$1)=0,"",SUMIFS(Data!$L:$L,Data!$A:$A,$B79,Data!$C:$C,M$1))</f>
        <v/>
      </c>
      <c r="N79" s="28" t="str">
        <f>IF(SUMIFS(Data!$L:$L,Data!$A:$A,$B79,Data!$C:$C,N$1)=0,"",SUMIFS(Data!$L:$L,Data!$A:$A,$B79,Data!$C:$C,N$1))</f>
        <v/>
      </c>
      <c r="O79" s="28" t="str">
        <f>IF(SUMIFS(Data!$L:$L,Data!$A:$A,$B79,Data!$C:$C,O$1)=0,"",SUMIFS(Data!$L:$L,Data!$A:$A,$B79,Data!$C:$C,O$1))</f>
        <v/>
      </c>
      <c r="P79" s="28" t="str">
        <f>IF(SUMIFS(Data!$L:$L,Data!$A:$A,$B79,Data!$C:$C,P$1)=0,"",SUMIFS(Data!$L:$L,Data!$A:$A,$B79,Data!$C:$C,P$1))</f>
        <v/>
      </c>
      <c r="Q79" s="28" t="str">
        <f>IF(SUMIFS(Data!$L:$L,Data!$A:$A,$B79,Data!$C:$C,Q$1)=0,"",SUMIFS(Data!$L:$L,Data!$A:$A,$B79,Data!$C:$C,Q$1))</f>
        <v/>
      </c>
      <c r="R79" s="28">
        <f t="shared" si="1"/>
        <v>3.5</v>
      </c>
    </row>
    <row r="80" spans="1:18" x14ac:dyDescent="0.25">
      <c r="A80" s="65">
        <v>79</v>
      </c>
      <c r="B80" s="27" t="s">
        <v>516</v>
      </c>
      <c r="C80" s="28">
        <f>IF(SUMIFS(Data!$L:$L,Data!$A:$A,$B80,Data!$C:$C,C$1)=0,"",SUMIFS(Data!$L:$L,Data!$A:$A,$B80,Data!$C:$C,C$1))</f>
        <v>2.5</v>
      </c>
      <c r="D80" s="28" t="str">
        <f>IF(SUMIFS(Data!$L:$L,Data!$A:$A,$B80,Data!$C:$C,D$1)=0,"",SUMIFS(Data!$L:$L,Data!$A:$A,$B80,Data!$C:$C,D$1))</f>
        <v/>
      </c>
      <c r="E80" s="28" t="str">
        <f>IF(SUMIFS(Data!$L:$L,Data!$A:$A,$B80,Data!$C:$C,E$1)=0,"",SUMIFS(Data!$L:$L,Data!$A:$A,$B80,Data!$C:$C,E$1))</f>
        <v/>
      </c>
      <c r="F80" s="28" t="str">
        <f>IF(SUMIFS(Data!$L:$L,Data!$A:$A,$B80,Data!$C:$C,F$1)=0,"",SUMIFS(Data!$L:$L,Data!$A:$A,$B80,Data!$C:$C,F$1))</f>
        <v/>
      </c>
      <c r="G80" s="28" t="str">
        <f>IF(SUMIFS(Data!$L:$L,Data!$A:$A,$B80,Data!$C:$C,G$1)=0,"",SUMIFS(Data!$L:$L,Data!$A:$A,$B80,Data!$C:$C,G$1))</f>
        <v/>
      </c>
      <c r="H80" s="28" t="str">
        <f>IF(SUMIFS(Data!$L:$L,Data!$A:$A,$B80,Data!$C:$C,H$1)=0,"",SUMIFS(Data!$L:$L,Data!$A:$A,$B80,Data!$C:$C,H$1))</f>
        <v/>
      </c>
      <c r="I80" s="28" t="str">
        <f>IF(SUMIFS(Data!$L:$L,Data!$A:$A,$B80,Data!$C:$C,I$1)=0,"",SUMIFS(Data!$L:$L,Data!$A:$A,$B80,Data!$C:$C,I$1))</f>
        <v/>
      </c>
      <c r="J80" s="28" t="str">
        <f>IF(SUMIFS(Data!$L:$L,Data!$A:$A,$B80,Data!$C:$C,J$1)=0,"",SUMIFS(Data!$L:$L,Data!$A:$A,$B80,Data!$C:$C,J$1))</f>
        <v/>
      </c>
      <c r="K80" s="28" t="str">
        <f>IF(SUMIFS(Data!$L:$L,Data!$A:$A,$B80,Data!$C:$C,K$1)=0,"",SUMIFS(Data!$L:$L,Data!$A:$A,$B80,Data!$C:$C,K$1))</f>
        <v/>
      </c>
      <c r="L80" s="28" t="str">
        <f>IF(SUMIFS(Data!$L:$L,Data!$A:$A,$B80,Data!$C:$C,L$1)=0,"",SUMIFS(Data!$L:$L,Data!$A:$A,$B80,Data!$C:$C,L$1))</f>
        <v/>
      </c>
      <c r="M80" s="28" t="str">
        <f>IF(SUMIFS(Data!$L:$L,Data!$A:$A,$B80,Data!$C:$C,M$1)=0,"",SUMIFS(Data!$L:$L,Data!$A:$A,$B80,Data!$C:$C,M$1))</f>
        <v/>
      </c>
      <c r="N80" s="28" t="str">
        <f>IF(SUMIFS(Data!$L:$L,Data!$A:$A,$B80,Data!$C:$C,N$1)=0,"",SUMIFS(Data!$L:$L,Data!$A:$A,$B80,Data!$C:$C,N$1))</f>
        <v/>
      </c>
      <c r="O80" s="28" t="str">
        <f>IF(SUMIFS(Data!$L:$L,Data!$A:$A,$B80,Data!$C:$C,O$1)=0,"",SUMIFS(Data!$L:$L,Data!$A:$A,$B80,Data!$C:$C,O$1))</f>
        <v/>
      </c>
      <c r="P80" s="28" t="str">
        <f>IF(SUMIFS(Data!$L:$L,Data!$A:$A,$B80,Data!$C:$C,P$1)=0,"",SUMIFS(Data!$L:$L,Data!$A:$A,$B80,Data!$C:$C,P$1))</f>
        <v/>
      </c>
      <c r="Q80" s="28" t="str">
        <f>IF(SUMIFS(Data!$L:$L,Data!$A:$A,$B80,Data!$C:$C,Q$1)=0,"",SUMIFS(Data!$L:$L,Data!$A:$A,$B80,Data!$C:$C,Q$1))</f>
        <v/>
      </c>
      <c r="R80" s="28">
        <f t="shared" si="1"/>
        <v>2.5</v>
      </c>
    </row>
    <row r="81" spans="1:18" x14ac:dyDescent="0.25">
      <c r="A81" s="65">
        <v>80</v>
      </c>
      <c r="B81" s="27" t="s">
        <v>566</v>
      </c>
      <c r="C81" s="28" t="str">
        <f>IF(SUMIFS(Data!$L:$L,Data!$A:$A,$B81,Data!$C:$C,C$1)=0,"",SUMIFS(Data!$L:$L,Data!$A:$A,$B81,Data!$C:$C,C$1))</f>
        <v/>
      </c>
      <c r="D81" s="28" t="str">
        <f>IF(SUMIFS(Data!$L:$L,Data!$A:$A,$B81,Data!$C:$C,D$1)=0,"",SUMIFS(Data!$L:$L,Data!$A:$A,$B81,Data!$C:$C,D$1))</f>
        <v/>
      </c>
      <c r="E81" s="28" t="str">
        <f>IF(SUMIFS(Data!$L:$L,Data!$A:$A,$B81,Data!$C:$C,E$1)=0,"",SUMIFS(Data!$L:$L,Data!$A:$A,$B81,Data!$C:$C,E$1))</f>
        <v/>
      </c>
      <c r="F81" s="28" t="str">
        <f>IF(SUMIFS(Data!$L:$L,Data!$A:$A,$B81,Data!$C:$C,F$1)=0,"",SUMIFS(Data!$L:$L,Data!$A:$A,$B81,Data!$C:$C,F$1))</f>
        <v/>
      </c>
      <c r="G81" s="28" t="str">
        <f>IF(SUMIFS(Data!$L:$L,Data!$A:$A,$B81,Data!$C:$C,G$1)=0,"",SUMIFS(Data!$L:$L,Data!$A:$A,$B81,Data!$C:$C,G$1))</f>
        <v/>
      </c>
      <c r="H81" s="28">
        <f>IF(SUMIFS(Data!$L:$L,Data!$A:$A,$B81,Data!$C:$C,H$1)=0,"",SUMIFS(Data!$L:$L,Data!$A:$A,$B81,Data!$C:$C,H$1))</f>
        <v>2.5</v>
      </c>
      <c r="I81" s="28" t="str">
        <f>IF(SUMIFS(Data!$L:$L,Data!$A:$A,$B81,Data!$C:$C,I$1)=0,"",SUMIFS(Data!$L:$L,Data!$A:$A,$B81,Data!$C:$C,I$1))</f>
        <v/>
      </c>
      <c r="J81" s="28" t="str">
        <f>IF(SUMIFS(Data!$L:$L,Data!$A:$A,$B81,Data!$C:$C,J$1)=0,"",SUMIFS(Data!$L:$L,Data!$A:$A,$B81,Data!$C:$C,J$1))</f>
        <v/>
      </c>
      <c r="K81" s="28" t="str">
        <f>IF(SUMIFS(Data!$L:$L,Data!$A:$A,$B81,Data!$C:$C,K$1)=0,"",SUMIFS(Data!$L:$L,Data!$A:$A,$B81,Data!$C:$C,K$1))</f>
        <v/>
      </c>
      <c r="L81" s="28" t="str">
        <f>IF(SUMIFS(Data!$L:$L,Data!$A:$A,$B81,Data!$C:$C,L$1)=0,"",SUMIFS(Data!$L:$L,Data!$A:$A,$B81,Data!$C:$C,L$1))</f>
        <v/>
      </c>
      <c r="M81" s="28" t="str">
        <f>IF(SUMIFS(Data!$L:$L,Data!$A:$A,$B81,Data!$C:$C,M$1)=0,"",SUMIFS(Data!$L:$L,Data!$A:$A,$B81,Data!$C:$C,M$1))</f>
        <v/>
      </c>
      <c r="N81" s="28" t="str">
        <f>IF(SUMIFS(Data!$L:$L,Data!$A:$A,$B81,Data!$C:$C,N$1)=0,"",SUMIFS(Data!$L:$L,Data!$A:$A,$B81,Data!$C:$C,N$1))</f>
        <v/>
      </c>
      <c r="O81" s="28" t="str">
        <f>IF(SUMIFS(Data!$L:$L,Data!$A:$A,$B81,Data!$C:$C,O$1)=0,"",SUMIFS(Data!$L:$L,Data!$A:$A,$B81,Data!$C:$C,O$1))</f>
        <v/>
      </c>
      <c r="P81" s="28" t="str">
        <f>IF(SUMIFS(Data!$L:$L,Data!$A:$A,$B81,Data!$C:$C,P$1)=0,"",SUMIFS(Data!$L:$L,Data!$A:$A,$B81,Data!$C:$C,P$1))</f>
        <v/>
      </c>
      <c r="Q81" s="28" t="str">
        <f>IF(SUMIFS(Data!$L:$L,Data!$A:$A,$B81,Data!$C:$C,Q$1)=0,"",SUMIFS(Data!$L:$L,Data!$A:$A,$B81,Data!$C:$C,Q$1))</f>
        <v/>
      </c>
      <c r="R81" s="28">
        <f t="shared" si="1"/>
        <v>2.5</v>
      </c>
    </row>
    <row r="82" spans="1:18" x14ac:dyDescent="0.25">
      <c r="A82" s="65">
        <v>81</v>
      </c>
      <c r="B82" s="27" t="s">
        <v>537</v>
      </c>
      <c r="C82" s="28" t="str">
        <f>IF(SUMIFS(Data!$L:$L,Data!$A:$A,$B82,Data!$C:$C,C$1)=0,"",SUMIFS(Data!$L:$L,Data!$A:$A,$B82,Data!$C:$C,C$1))</f>
        <v/>
      </c>
      <c r="D82" s="28">
        <f>IF(SUMIFS(Data!$L:$L,Data!$A:$A,$B82,Data!$C:$C,D$1)=0,"",SUMIFS(Data!$L:$L,Data!$A:$A,$B82,Data!$C:$C,D$1))</f>
        <v>1.5</v>
      </c>
      <c r="E82" s="28" t="str">
        <f>IF(SUMIFS(Data!$L:$L,Data!$A:$A,$B82,Data!$C:$C,E$1)=0,"",SUMIFS(Data!$L:$L,Data!$A:$A,$B82,Data!$C:$C,E$1))</f>
        <v/>
      </c>
      <c r="F82" s="28" t="str">
        <f>IF(SUMIFS(Data!$L:$L,Data!$A:$A,$B82,Data!$C:$C,F$1)=0,"",SUMIFS(Data!$L:$L,Data!$A:$A,$B82,Data!$C:$C,F$1))</f>
        <v/>
      </c>
      <c r="G82" s="28" t="str">
        <f>IF(SUMIFS(Data!$L:$L,Data!$A:$A,$B82,Data!$C:$C,G$1)=0,"",SUMIFS(Data!$L:$L,Data!$A:$A,$B82,Data!$C:$C,G$1))</f>
        <v/>
      </c>
      <c r="H82" s="28" t="str">
        <f>IF(SUMIFS(Data!$L:$L,Data!$A:$A,$B82,Data!$C:$C,H$1)=0,"",SUMIFS(Data!$L:$L,Data!$A:$A,$B82,Data!$C:$C,H$1))</f>
        <v/>
      </c>
      <c r="I82" s="28" t="str">
        <f>IF(SUMIFS(Data!$L:$L,Data!$A:$A,$B82,Data!$C:$C,I$1)=0,"",SUMIFS(Data!$L:$L,Data!$A:$A,$B82,Data!$C:$C,I$1))</f>
        <v/>
      </c>
      <c r="J82" s="28" t="str">
        <f>IF(SUMIFS(Data!$L:$L,Data!$A:$A,$B82,Data!$C:$C,J$1)=0,"",SUMIFS(Data!$L:$L,Data!$A:$A,$B82,Data!$C:$C,J$1))</f>
        <v/>
      </c>
      <c r="K82" s="28" t="str">
        <f>IF(SUMIFS(Data!$L:$L,Data!$A:$A,$B82,Data!$C:$C,K$1)=0,"",SUMIFS(Data!$L:$L,Data!$A:$A,$B82,Data!$C:$C,K$1))</f>
        <v/>
      </c>
      <c r="L82" s="28" t="str">
        <f>IF(SUMIFS(Data!$L:$L,Data!$A:$A,$B82,Data!$C:$C,L$1)=0,"",SUMIFS(Data!$L:$L,Data!$A:$A,$B82,Data!$C:$C,L$1))</f>
        <v/>
      </c>
      <c r="M82" s="28" t="str">
        <f>IF(SUMIFS(Data!$L:$L,Data!$A:$A,$B82,Data!$C:$C,M$1)=0,"",SUMIFS(Data!$L:$L,Data!$A:$A,$B82,Data!$C:$C,M$1))</f>
        <v/>
      </c>
      <c r="N82" s="28" t="str">
        <f>IF(SUMIFS(Data!$L:$L,Data!$A:$A,$B82,Data!$C:$C,N$1)=0,"",SUMIFS(Data!$L:$L,Data!$A:$A,$B82,Data!$C:$C,N$1))</f>
        <v/>
      </c>
      <c r="O82" s="28" t="str">
        <f>IF(SUMIFS(Data!$L:$L,Data!$A:$A,$B82,Data!$C:$C,O$1)=0,"",SUMIFS(Data!$L:$L,Data!$A:$A,$B82,Data!$C:$C,O$1))</f>
        <v/>
      </c>
      <c r="P82" s="28" t="str">
        <f>IF(SUMIFS(Data!$L:$L,Data!$A:$A,$B82,Data!$C:$C,P$1)=0,"",SUMIFS(Data!$L:$L,Data!$A:$A,$B82,Data!$C:$C,P$1))</f>
        <v/>
      </c>
      <c r="Q82" s="28" t="str">
        <f>IF(SUMIFS(Data!$L:$L,Data!$A:$A,$B82,Data!$C:$C,Q$1)=0,"",SUMIFS(Data!$L:$L,Data!$A:$A,$B82,Data!$C:$C,Q$1))</f>
        <v/>
      </c>
      <c r="R82" s="28">
        <f t="shared" si="1"/>
        <v>1.5</v>
      </c>
    </row>
    <row r="83" spans="1:18" x14ac:dyDescent="0.25">
      <c r="A83" s="65">
        <v>82</v>
      </c>
      <c r="B83" s="27" t="s">
        <v>200</v>
      </c>
      <c r="C83" s="28">
        <f>IF(SUMIFS(Data!$L:$L,Data!$A:$A,$B83,Data!$C:$C,C$1)=0,"",SUMIFS(Data!$L:$L,Data!$A:$A,$B83,Data!$C:$C,C$1))</f>
        <v>0.5</v>
      </c>
      <c r="D83" s="28">
        <f>IF(SUMIFS(Data!$L:$L,Data!$A:$A,$B83,Data!$C:$C,D$1)=0,"",SUMIFS(Data!$L:$L,Data!$A:$A,$B83,Data!$C:$C,D$1))</f>
        <v>0.5</v>
      </c>
      <c r="E83" s="28" t="str">
        <f>IF(SUMIFS(Data!$L:$L,Data!$A:$A,$B83,Data!$C:$C,E$1)=0,"",SUMIFS(Data!$L:$L,Data!$A:$A,$B83,Data!$C:$C,E$1))</f>
        <v/>
      </c>
      <c r="F83" s="28" t="str">
        <f>IF(SUMIFS(Data!$L:$L,Data!$A:$A,$B83,Data!$C:$C,F$1)=0,"",SUMIFS(Data!$L:$L,Data!$A:$A,$B83,Data!$C:$C,F$1))</f>
        <v/>
      </c>
      <c r="G83" s="28" t="str">
        <f>IF(SUMIFS(Data!$L:$L,Data!$A:$A,$B83,Data!$C:$C,G$1)=0,"",SUMIFS(Data!$L:$L,Data!$A:$A,$B83,Data!$C:$C,G$1))</f>
        <v/>
      </c>
      <c r="H83" s="28" t="str">
        <f>IF(SUMIFS(Data!$L:$L,Data!$A:$A,$B83,Data!$C:$C,H$1)=0,"",SUMIFS(Data!$L:$L,Data!$A:$A,$B83,Data!$C:$C,H$1))</f>
        <v/>
      </c>
      <c r="I83" s="28" t="str">
        <f>IF(SUMIFS(Data!$L:$L,Data!$A:$A,$B83,Data!$C:$C,I$1)=0,"",SUMIFS(Data!$L:$L,Data!$A:$A,$B83,Data!$C:$C,I$1))</f>
        <v/>
      </c>
      <c r="J83" s="28" t="str">
        <f>IF(SUMIFS(Data!$L:$L,Data!$A:$A,$B83,Data!$C:$C,J$1)=0,"",SUMIFS(Data!$L:$L,Data!$A:$A,$B83,Data!$C:$C,J$1))</f>
        <v/>
      </c>
      <c r="K83" s="28" t="str">
        <f>IF(SUMIFS(Data!$L:$L,Data!$A:$A,$B83,Data!$C:$C,K$1)=0,"",SUMIFS(Data!$L:$L,Data!$A:$A,$B83,Data!$C:$C,K$1))</f>
        <v/>
      </c>
      <c r="L83" s="28" t="str">
        <f>IF(SUMIFS(Data!$L:$L,Data!$A:$A,$B83,Data!$C:$C,L$1)=0,"",SUMIFS(Data!$L:$L,Data!$A:$A,$B83,Data!$C:$C,L$1))</f>
        <v/>
      </c>
      <c r="M83" s="28" t="str">
        <f>IF(SUMIFS(Data!$L:$L,Data!$A:$A,$B83,Data!$C:$C,M$1)=0,"",SUMIFS(Data!$L:$L,Data!$A:$A,$B83,Data!$C:$C,M$1))</f>
        <v/>
      </c>
      <c r="N83" s="28" t="str">
        <f>IF(SUMIFS(Data!$L:$L,Data!$A:$A,$B83,Data!$C:$C,N$1)=0,"",SUMIFS(Data!$L:$L,Data!$A:$A,$B83,Data!$C:$C,N$1))</f>
        <v/>
      </c>
      <c r="O83" s="28" t="str">
        <f>IF(SUMIFS(Data!$L:$L,Data!$A:$A,$B83,Data!$C:$C,O$1)=0,"",SUMIFS(Data!$L:$L,Data!$A:$A,$B83,Data!$C:$C,O$1))</f>
        <v/>
      </c>
      <c r="P83" s="28" t="str">
        <f>IF(SUMIFS(Data!$L:$L,Data!$A:$A,$B83,Data!$C:$C,P$1)=0,"",SUMIFS(Data!$L:$L,Data!$A:$A,$B83,Data!$C:$C,P$1))</f>
        <v/>
      </c>
      <c r="Q83" s="28" t="str">
        <f>IF(SUMIFS(Data!$L:$L,Data!$A:$A,$B83,Data!$C:$C,Q$1)=0,"",SUMIFS(Data!$L:$L,Data!$A:$A,$B83,Data!$C:$C,Q$1))</f>
        <v/>
      </c>
      <c r="R83" s="28">
        <f t="shared" si="1"/>
        <v>1</v>
      </c>
    </row>
  </sheetData>
  <autoFilter ref="A1:R1" xr:uid="{2F865729-3F91-4A38-BF9E-A3720CC65BFF}">
    <sortState xmlns:xlrd2="http://schemas.microsoft.com/office/spreadsheetml/2017/richdata2" ref="A2:R74">
      <sortCondition descending="1" ref="R1"/>
    </sortState>
  </autoFilter>
  <sortState xmlns:xlrd2="http://schemas.microsoft.com/office/spreadsheetml/2017/richdata2" ref="B2:R83">
    <sortCondition descending="1" ref="R2:R83"/>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0AA7-9EFE-4067-8850-F950297C5710}">
  <sheetPr>
    <tabColor rgb="FFFF66CC"/>
  </sheetPr>
  <dimension ref="A1:N85"/>
  <sheetViews>
    <sheetView workbookViewId="0">
      <pane ySplit="2" topLeftCell="A75" activePane="bottomLeft" state="frozen"/>
      <selection pane="bottomLeft" activeCell="O97" sqref="O97"/>
    </sheetView>
  </sheetViews>
  <sheetFormatPr defaultRowHeight="15" x14ac:dyDescent="0.25"/>
  <cols>
    <col min="1" max="1" width="21.85546875" bestFit="1" customWidth="1"/>
    <col min="2" max="2" width="5.7109375" bestFit="1" customWidth="1"/>
    <col min="3" max="4" width="4" bestFit="1" customWidth="1"/>
    <col min="5" max="5" width="3" bestFit="1" customWidth="1"/>
    <col min="6" max="6" width="2.5703125" bestFit="1" customWidth="1"/>
    <col min="7" max="7" width="5.28515625" bestFit="1" customWidth="1"/>
  </cols>
  <sheetData>
    <row r="1" spans="1:5" x14ac:dyDescent="0.25">
      <c r="A1" s="105" t="s">
        <v>401</v>
      </c>
      <c r="B1" t="s">
        <v>76</v>
      </c>
    </row>
    <row r="2" spans="1:5" x14ac:dyDescent="0.25">
      <c r="A2" s="105" t="s">
        <v>157</v>
      </c>
      <c r="B2" s="14" t="s">
        <v>82</v>
      </c>
      <c r="C2" s="14" t="s">
        <v>83</v>
      </c>
      <c r="D2" s="14" t="s">
        <v>80</v>
      </c>
      <c r="E2" s="14" t="s">
        <v>533</v>
      </c>
    </row>
    <row r="3" spans="1:5" x14ac:dyDescent="0.25">
      <c r="A3" s="111" t="s">
        <v>425</v>
      </c>
      <c r="B3" s="122">
        <v>5</v>
      </c>
      <c r="C3" s="122">
        <v>5</v>
      </c>
      <c r="D3" s="122">
        <v>5</v>
      </c>
      <c r="E3" s="122"/>
    </row>
    <row r="4" spans="1:5" x14ac:dyDescent="0.25">
      <c r="A4" s="111" t="s">
        <v>427</v>
      </c>
      <c r="B4" s="122">
        <v>5</v>
      </c>
      <c r="C4" s="122">
        <v>4</v>
      </c>
      <c r="D4" s="122">
        <v>5</v>
      </c>
      <c r="E4" s="122"/>
    </row>
    <row r="5" spans="1:5" x14ac:dyDescent="0.25">
      <c r="A5" s="111" t="s">
        <v>430</v>
      </c>
      <c r="B5" s="122">
        <v>5</v>
      </c>
      <c r="C5" s="122">
        <v>4</v>
      </c>
      <c r="D5" s="122">
        <v>5</v>
      </c>
      <c r="E5" s="122">
        <v>1</v>
      </c>
    </row>
    <row r="6" spans="1:5" x14ac:dyDescent="0.25">
      <c r="A6" s="111" t="s">
        <v>165</v>
      </c>
      <c r="B6" s="122">
        <v>1</v>
      </c>
      <c r="C6" s="122"/>
      <c r="D6" s="122"/>
      <c r="E6" s="122"/>
    </row>
    <row r="7" spans="1:5" x14ac:dyDescent="0.25">
      <c r="A7" s="111" t="s">
        <v>428</v>
      </c>
      <c r="B7" s="122">
        <v>5</v>
      </c>
      <c r="C7" s="122">
        <v>5</v>
      </c>
      <c r="D7" s="122">
        <v>5</v>
      </c>
      <c r="E7" s="122"/>
    </row>
    <row r="8" spans="1:5" x14ac:dyDescent="0.25">
      <c r="A8" s="111" t="s">
        <v>171</v>
      </c>
      <c r="B8" s="122">
        <v>5</v>
      </c>
      <c r="C8" s="122">
        <v>5</v>
      </c>
      <c r="D8" s="122">
        <v>5</v>
      </c>
      <c r="E8" s="122"/>
    </row>
    <row r="9" spans="1:5" x14ac:dyDescent="0.25">
      <c r="A9" s="111" t="s">
        <v>417</v>
      </c>
      <c r="B9" s="122">
        <v>5</v>
      </c>
      <c r="C9" s="122">
        <v>4</v>
      </c>
      <c r="D9" s="122">
        <v>5</v>
      </c>
      <c r="E9" s="122">
        <v>1</v>
      </c>
    </row>
    <row r="10" spans="1:5" x14ac:dyDescent="0.25">
      <c r="A10" s="111" t="s">
        <v>342</v>
      </c>
      <c r="B10" s="122">
        <v>5</v>
      </c>
      <c r="C10" s="122">
        <v>5</v>
      </c>
      <c r="D10" s="122">
        <v>5</v>
      </c>
      <c r="E10" s="122"/>
    </row>
    <row r="11" spans="1:5" x14ac:dyDescent="0.25">
      <c r="A11" s="111" t="s">
        <v>187</v>
      </c>
      <c r="B11" s="122">
        <v>5</v>
      </c>
      <c r="C11" s="122">
        <v>5</v>
      </c>
      <c r="D11" s="122">
        <v>5</v>
      </c>
      <c r="E11" s="122"/>
    </row>
    <row r="12" spans="1:5" x14ac:dyDescent="0.25">
      <c r="A12" s="111" t="s">
        <v>191</v>
      </c>
      <c r="B12" s="122">
        <v>5</v>
      </c>
      <c r="C12" s="122">
        <v>4</v>
      </c>
      <c r="D12" s="122">
        <v>4</v>
      </c>
      <c r="E12" s="122">
        <v>1</v>
      </c>
    </row>
    <row r="13" spans="1:5" x14ac:dyDescent="0.25">
      <c r="A13" s="111" t="s">
        <v>194</v>
      </c>
      <c r="B13" s="122">
        <v>5</v>
      </c>
      <c r="C13" s="122">
        <v>5</v>
      </c>
      <c r="D13" s="122">
        <v>5</v>
      </c>
      <c r="E13" s="122"/>
    </row>
    <row r="14" spans="1:5" x14ac:dyDescent="0.25">
      <c r="A14" s="111" t="s">
        <v>373</v>
      </c>
      <c r="B14" s="122">
        <v>5</v>
      </c>
      <c r="C14" s="122">
        <v>5</v>
      </c>
      <c r="D14" s="122">
        <v>5</v>
      </c>
      <c r="E14" s="122"/>
    </row>
    <row r="15" spans="1:5" x14ac:dyDescent="0.25">
      <c r="A15" s="111" t="s">
        <v>200</v>
      </c>
      <c r="B15" s="122"/>
      <c r="C15" s="122">
        <v>1</v>
      </c>
      <c r="D15" s="122">
        <v>1</v>
      </c>
      <c r="E15" s="122"/>
    </row>
    <row r="16" spans="1:5" x14ac:dyDescent="0.25">
      <c r="A16" s="111" t="s">
        <v>201</v>
      </c>
      <c r="B16" s="122">
        <v>4</v>
      </c>
      <c r="C16" s="122">
        <v>4</v>
      </c>
      <c r="D16" s="122">
        <v>4</v>
      </c>
      <c r="E16" s="122">
        <v>1</v>
      </c>
    </row>
    <row r="17" spans="1:14" x14ac:dyDescent="0.25">
      <c r="A17" s="111" t="s">
        <v>7</v>
      </c>
      <c r="B17" s="122">
        <v>5</v>
      </c>
      <c r="C17" s="122">
        <v>4</v>
      </c>
      <c r="D17" s="122">
        <v>5</v>
      </c>
      <c r="E17" s="122">
        <v>1</v>
      </c>
    </row>
    <row r="18" spans="1:14" x14ac:dyDescent="0.25">
      <c r="A18" s="111" t="s">
        <v>205</v>
      </c>
      <c r="B18" s="122">
        <v>2</v>
      </c>
      <c r="C18" s="122">
        <v>4</v>
      </c>
      <c r="D18" s="122">
        <v>3</v>
      </c>
      <c r="E18" s="122">
        <v>1</v>
      </c>
    </row>
    <row r="19" spans="1:14" x14ac:dyDescent="0.25">
      <c r="A19" s="111" t="s">
        <v>207</v>
      </c>
      <c r="B19" s="122">
        <v>4</v>
      </c>
      <c r="C19" s="122">
        <v>3</v>
      </c>
      <c r="D19" s="122">
        <v>1</v>
      </c>
      <c r="E19" s="122">
        <v>1</v>
      </c>
    </row>
    <row r="20" spans="1:14" x14ac:dyDescent="0.25">
      <c r="A20" s="111" t="s">
        <v>209</v>
      </c>
      <c r="B20" s="122">
        <v>5</v>
      </c>
      <c r="C20" s="122">
        <v>5</v>
      </c>
      <c r="D20" s="122">
        <v>5</v>
      </c>
      <c r="E20" s="122"/>
      <c r="N20" s="91"/>
    </row>
    <row r="21" spans="1:14" x14ac:dyDescent="0.25">
      <c r="A21" s="111" t="s">
        <v>213</v>
      </c>
      <c r="B21" s="122">
        <v>5</v>
      </c>
      <c r="C21" s="122">
        <v>4</v>
      </c>
      <c r="D21" s="122">
        <v>4</v>
      </c>
      <c r="E21" s="122"/>
    </row>
    <row r="22" spans="1:14" x14ac:dyDescent="0.25">
      <c r="A22" s="111" t="s">
        <v>423</v>
      </c>
      <c r="B22" s="122">
        <v>3</v>
      </c>
      <c r="C22" s="122">
        <v>1</v>
      </c>
      <c r="D22" s="122">
        <v>2</v>
      </c>
      <c r="E22" s="122"/>
    </row>
    <row r="23" spans="1:14" x14ac:dyDescent="0.25">
      <c r="A23" s="111" t="s">
        <v>10</v>
      </c>
      <c r="B23" s="122">
        <v>5</v>
      </c>
      <c r="C23" s="122">
        <v>4</v>
      </c>
      <c r="D23" s="122">
        <v>4</v>
      </c>
      <c r="E23" s="122">
        <v>1</v>
      </c>
    </row>
    <row r="24" spans="1:14" x14ac:dyDescent="0.25">
      <c r="A24" s="111" t="s">
        <v>220</v>
      </c>
      <c r="B24" s="122">
        <v>5</v>
      </c>
      <c r="C24" s="122">
        <v>5</v>
      </c>
      <c r="D24" s="122">
        <v>5</v>
      </c>
      <c r="E24" s="122"/>
    </row>
    <row r="25" spans="1:14" x14ac:dyDescent="0.25">
      <c r="A25" s="111" t="s">
        <v>351</v>
      </c>
      <c r="B25" s="122">
        <v>3</v>
      </c>
      <c r="C25" s="122">
        <v>3</v>
      </c>
      <c r="D25" s="122">
        <v>5</v>
      </c>
      <c r="E25" s="122"/>
    </row>
    <row r="26" spans="1:14" x14ac:dyDescent="0.25">
      <c r="A26" s="111" t="s">
        <v>39</v>
      </c>
      <c r="B26" s="122">
        <v>5</v>
      </c>
      <c r="C26" s="122">
        <v>5</v>
      </c>
      <c r="D26" s="122">
        <v>5</v>
      </c>
      <c r="E26" s="122"/>
    </row>
    <row r="27" spans="1:14" x14ac:dyDescent="0.25">
      <c r="A27" s="111" t="s">
        <v>368</v>
      </c>
      <c r="B27" s="122">
        <v>3</v>
      </c>
      <c r="C27" s="122">
        <v>5</v>
      </c>
      <c r="D27" s="122">
        <v>4</v>
      </c>
      <c r="E27" s="122"/>
    </row>
    <row r="28" spans="1:14" x14ac:dyDescent="0.25">
      <c r="A28" s="111" t="s">
        <v>426</v>
      </c>
      <c r="B28" s="122">
        <v>5</v>
      </c>
      <c r="C28" s="122">
        <v>5</v>
      </c>
      <c r="D28" s="122">
        <v>5</v>
      </c>
      <c r="E28" s="122"/>
    </row>
    <row r="29" spans="1:14" x14ac:dyDescent="0.25">
      <c r="A29" s="111" t="s">
        <v>227</v>
      </c>
      <c r="B29" s="122">
        <v>5</v>
      </c>
      <c r="C29" s="122">
        <v>5</v>
      </c>
      <c r="D29" s="122">
        <v>5</v>
      </c>
      <c r="E29" s="122"/>
    </row>
    <row r="30" spans="1:14" x14ac:dyDescent="0.25">
      <c r="A30" s="111" t="s">
        <v>357</v>
      </c>
      <c r="B30" s="122">
        <v>5</v>
      </c>
      <c r="C30" s="122">
        <v>5</v>
      </c>
      <c r="D30" s="122">
        <v>5</v>
      </c>
      <c r="E30" s="122"/>
    </row>
    <row r="31" spans="1:14" x14ac:dyDescent="0.25">
      <c r="A31" s="111" t="s">
        <v>231</v>
      </c>
      <c r="B31" s="122">
        <v>5</v>
      </c>
      <c r="C31" s="122">
        <v>5</v>
      </c>
      <c r="D31" s="122">
        <v>5</v>
      </c>
      <c r="E31" s="122"/>
    </row>
    <row r="32" spans="1:14" x14ac:dyDescent="0.25">
      <c r="A32" s="111" t="s">
        <v>234</v>
      </c>
      <c r="B32" s="122">
        <v>5</v>
      </c>
      <c r="C32" s="122">
        <v>5</v>
      </c>
      <c r="D32" s="122">
        <v>5</v>
      </c>
      <c r="E32" s="122"/>
    </row>
    <row r="33" spans="1:5" x14ac:dyDescent="0.25">
      <c r="A33" s="111" t="s">
        <v>235</v>
      </c>
      <c r="B33" s="122">
        <v>5</v>
      </c>
      <c r="C33" s="122">
        <v>5</v>
      </c>
      <c r="D33" s="122">
        <v>5</v>
      </c>
      <c r="E33" s="122"/>
    </row>
    <row r="34" spans="1:5" x14ac:dyDescent="0.25">
      <c r="A34" s="111" t="s">
        <v>374</v>
      </c>
      <c r="B34" s="122">
        <v>4</v>
      </c>
      <c r="C34" s="122">
        <v>2</v>
      </c>
      <c r="D34" s="122">
        <v>4</v>
      </c>
      <c r="E34" s="122"/>
    </row>
    <row r="35" spans="1:5" x14ac:dyDescent="0.25">
      <c r="A35" s="111" t="s">
        <v>350</v>
      </c>
      <c r="B35" s="122">
        <v>5</v>
      </c>
      <c r="C35" s="122">
        <v>5</v>
      </c>
      <c r="D35" s="122">
        <v>5</v>
      </c>
      <c r="E35" s="122"/>
    </row>
    <row r="36" spans="1:5" x14ac:dyDescent="0.25">
      <c r="A36" s="111" t="s">
        <v>149</v>
      </c>
      <c r="B36" s="122">
        <v>4</v>
      </c>
      <c r="C36" s="122">
        <v>5</v>
      </c>
      <c r="D36" s="122">
        <v>5</v>
      </c>
      <c r="E36" s="122">
        <v>1</v>
      </c>
    </row>
    <row r="37" spans="1:5" x14ac:dyDescent="0.25">
      <c r="A37" s="111" t="s">
        <v>360</v>
      </c>
      <c r="B37" s="122">
        <v>3</v>
      </c>
      <c r="C37" s="122">
        <v>4</v>
      </c>
      <c r="D37" s="122">
        <v>4</v>
      </c>
      <c r="E37" s="122"/>
    </row>
    <row r="38" spans="1:5" x14ac:dyDescent="0.25">
      <c r="A38" s="111" t="s">
        <v>258</v>
      </c>
      <c r="B38" s="122">
        <v>5</v>
      </c>
      <c r="C38" s="122">
        <v>5</v>
      </c>
      <c r="D38" s="122">
        <v>5</v>
      </c>
      <c r="E38" s="122"/>
    </row>
    <row r="39" spans="1:5" x14ac:dyDescent="0.25">
      <c r="A39" s="111" t="s">
        <v>261</v>
      </c>
      <c r="B39" s="122">
        <v>4</v>
      </c>
      <c r="C39" s="122">
        <v>2</v>
      </c>
      <c r="D39" s="122">
        <v>1</v>
      </c>
      <c r="E39" s="122"/>
    </row>
    <row r="40" spans="1:5" x14ac:dyDescent="0.25">
      <c r="A40" s="111" t="s">
        <v>365</v>
      </c>
      <c r="B40" s="122">
        <v>4</v>
      </c>
      <c r="C40" s="122">
        <v>3</v>
      </c>
      <c r="D40" s="122">
        <v>4</v>
      </c>
      <c r="E40" s="122">
        <v>1</v>
      </c>
    </row>
    <row r="41" spans="1:5" x14ac:dyDescent="0.25">
      <c r="A41" s="111" t="s">
        <v>366</v>
      </c>
      <c r="B41" s="122">
        <v>5</v>
      </c>
      <c r="C41" s="122">
        <v>5</v>
      </c>
      <c r="D41" s="122">
        <v>5</v>
      </c>
      <c r="E41" s="122"/>
    </row>
    <row r="42" spans="1:5" x14ac:dyDescent="0.25">
      <c r="A42" s="111" t="s">
        <v>370</v>
      </c>
      <c r="B42" s="122">
        <v>5</v>
      </c>
      <c r="C42" s="122">
        <v>5</v>
      </c>
      <c r="D42" s="122">
        <v>5</v>
      </c>
      <c r="E42" s="122"/>
    </row>
    <row r="43" spans="1:5" x14ac:dyDescent="0.25">
      <c r="A43" s="111" t="s">
        <v>377</v>
      </c>
      <c r="B43" s="122">
        <v>5</v>
      </c>
      <c r="C43" s="122">
        <v>5</v>
      </c>
      <c r="D43" s="122">
        <v>5</v>
      </c>
      <c r="E43" s="122"/>
    </row>
    <row r="44" spans="1:5" x14ac:dyDescent="0.25">
      <c r="A44" s="111" t="s">
        <v>275</v>
      </c>
      <c r="B44" s="122">
        <v>3</v>
      </c>
      <c r="C44" s="122">
        <v>5</v>
      </c>
      <c r="D44" s="122">
        <v>3</v>
      </c>
      <c r="E44" s="122">
        <v>1</v>
      </c>
    </row>
    <row r="45" spans="1:5" x14ac:dyDescent="0.25">
      <c r="A45" s="111" t="s">
        <v>277</v>
      </c>
      <c r="B45" s="122">
        <v>5</v>
      </c>
      <c r="C45" s="122">
        <v>5</v>
      </c>
      <c r="D45" s="122">
        <v>5</v>
      </c>
      <c r="E45" s="122"/>
    </row>
    <row r="46" spans="1:5" x14ac:dyDescent="0.25">
      <c r="A46" s="111" t="s">
        <v>279</v>
      </c>
      <c r="B46" s="122"/>
      <c r="C46" s="122">
        <v>1</v>
      </c>
      <c r="D46" s="122"/>
      <c r="E46" s="122"/>
    </row>
    <row r="47" spans="1:5" x14ac:dyDescent="0.25">
      <c r="A47" s="111" t="s">
        <v>285</v>
      </c>
      <c r="B47" s="122"/>
      <c r="C47" s="122">
        <v>1</v>
      </c>
      <c r="D47" s="122">
        <v>1</v>
      </c>
      <c r="E47" s="122"/>
    </row>
    <row r="48" spans="1:5" x14ac:dyDescent="0.25">
      <c r="A48" s="111" t="s">
        <v>136</v>
      </c>
      <c r="B48" s="122">
        <v>4</v>
      </c>
      <c r="C48" s="122">
        <v>3</v>
      </c>
      <c r="D48" s="122">
        <v>5</v>
      </c>
      <c r="E48" s="122">
        <v>1</v>
      </c>
    </row>
    <row r="49" spans="1:5" x14ac:dyDescent="0.25">
      <c r="A49" s="111" t="s">
        <v>293</v>
      </c>
      <c r="B49" s="122">
        <v>5</v>
      </c>
      <c r="C49" s="122">
        <v>5</v>
      </c>
      <c r="D49" s="122">
        <v>5</v>
      </c>
      <c r="E49" s="122"/>
    </row>
    <row r="50" spans="1:5" x14ac:dyDescent="0.25">
      <c r="A50" s="111" t="s">
        <v>306</v>
      </c>
      <c r="B50" s="122">
        <v>5</v>
      </c>
      <c r="C50" s="122">
        <v>5</v>
      </c>
      <c r="D50" s="122">
        <v>5</v>
      </c>
      <c r="E50" s="122"/>
    </row>
    <row r="51" spans="1:5" x14ac:dyDescent="0.25">
      <c r="A51" s="111" t="s">
        <v>13</v>
      </c>
      <c r="B51" s="122">
        <v>5</v>
      </c>
      <c r="C51" s="122">
        <v>5</v>
      </c>
      <c r="D51" s="122">
        <v>5</v>
      </c>
      <c r="E51" s="122"/>
    </row>
    <row r="52" spans="1:5" x14ac:dyDescent="0.25">
      <c r="A52" s="111" t="s">
        <v>12</v>
      </c>
      <c r="B52" s="122">
        <v>1</v>
      </c>
      <c r="C52" s="122">
        <v>1</v>
      </c>
      <c r="D52" s="122">
        <v>1</v>
      </c>
      <c r="E52" s="122"/>
    </row>
    <row r="53" spans="1:5" x14ac:dyDescent="0.25">
      <c r="A53" s="111" t="s">
        <v>362</v>
      </c>
      <c r="B53" s="122">
        <v>5</v>
      </c>
      <c r="C53" s="122">
        <v>5</v>
      </c>
      <c r="D53" s="122">
        <v>5</v>
      </c>
      <c r="E53" s="122"/>
    </row>
    <row r="54" spans="1:5" x14ac:dyDescent="0.25">
      <c r="A54" s="111" t="s">
        <v>369</v>
      </c>
      <c r="B54" s="122">
        <v>5</v>
      </c>
      <c r="C54" s="122">
        <v>5</v>
      </c>
      <c r="D54" s="122">
        <v>5</v>
      </c>
      <c r="E54" s="122"/>
    </row>
    <row r="55" spans="1:5" x14ac:dyDescent="0.25">
      <c r="A55" s="111" t="s">
        <v>363</v>
      </c>
      <c r="B55" s="122">
        <v>5</v>
      </c>
      <c r="C55" s="122">
        <v>5</v>
      </c>
      <c r="D55" s="122">
        <v>5</v>
      </c>
      <c r="E55" s="122"/>
    </row>
    <row r="56" spans="1:5" x14ac:dyDescent="0.25">
      <c r="A56" s="111" t="s">
        <v>328</v>
      </c>
      <c r="B56" s="122">
        <v>3</v>
      </c>
      <c r="C56" s="122"/>
      <c r="D56" s="122">
        <v>3</v>
      </c>
      <c r="E56" s="122">
        <v>1</v>
      </c>
    </row>
    <row r="57" spans="1:5" x14ac:dyDescent="0.25">
      <c r="A57" s="111" t="s">
        <v>429</v>
      </c>
      <c r="B57" s="122"/>
      <c r="C57" s="122"/>
      <c r="D57" s="122">
        <v>3</v>
      </c>
      <c r="E57" s="122"/>
    </row>
    <row r="58" spans="1:5" x14ac:dyDescent="0.25">
      <c r="A58" s="111" t="s">
        <v>184</v>
      </c>
      <c r="B58" s="122">
        <v>2</v>
      </c>
      <c r="C58" s="122">
        <v>2</v>
      </c>
      <c r="D58" s="122"/>
      <c r="E58" s="122"/>
    </row>
    <row r="59" spans="1:5" x14ac:dyDescent="0.25">
      <c r="A59" s="111" t="s">
        <v>21</v>
      </c>
      <c r="B59" s="122">
        <v>4</v>
      </c>
      <c r="C59" s="122">
        <v>4</v>
      </c>
      <c r="D59" s="122">
        <v>3</v>
      </c>
      <c r="E59" s="122">
        <v>1</v>
      </c>
    </row>
    <row r="60" spans="1:5" x14ac:dyDescent="0.25">
      <c r="A60" s="111" t="s">
        <v>509</v>
      </c>
      <c r="B60" s="122">
        <v>5</v>
      </c>
      <c r="C60" s="122">
        <v>5</v>
      </c>
      <c r="D60" s="122">
        <v>5</v>
      </c>
      <c r="E60" s="122"/>
    </row>
    <row r="61" spans="1:5" x14ac:dyDescent="0.25">
      <c r="A61" s="111" t="s">
        <v>511</v>
      </c>
      <c r="B61" s="122">
        <v>5</v>
      </c>
      <c r="C61" s="122">
        <v>5</v>
      </c>
      <c r="D61" s="122">
        <v>5</v>
      </c>
      <c r="E61" s="122"/>
    </row>
    <row r="62" spans="1:5" x14ac:dyDescent="0.25">
      <c r="A62" s="111" t="s">
        <v>512</v>
      </c>
      <c r="B62" s="122">
        <v>5</v>
      </c>
      <c r="C62" s="122">
        <v>5</v>
      </c>
      <c r="D62" s="122">
        <v>5</v>
      </c>
      <c r="E62" s="122"/>
    </row>
    <row r="63" spans="1:5" x14ac:dyDescent="0.25">
      <c r="A63" s="111" t="s">
        <v>513</v>
      </c>
      <c r="B63" s="122">
        <v>5</v>
      </c>
      <c r="C63" s="122">
        <v>5</v>
      </c>
      <c r="D63" s="122">
        <v>5</v>
      </c>
      <c r="E63" s="122"/>
    </row>
    <row r="64" spans="1:5" x14ac:dyDescent="0.25">
      <c r="A64" s="111" t="s">
        <v>232</v>
      </c>
      <c r="B64" s="122">
        <v>5</v>
      </c>
      <c r="C64" s="122">
        <v>5</v>
      </c>
      <c r="D64" s="122">
        <v>5</v>
      </c>
      <c r="E64" s="122"/>
    </row>
    <row r="65" spans="1:5" x14ac:dyDescent="0.25">
      <c r="A65" s="111" t="s">
        <v>308</v>
      </c>
      <c r="B65" s="122">
        <v>3</v>
      </c>
      <c r="C65" s="122">
        <v>3</v>
      </c>
      <c r="D65" s="122">
        <v>5</v>
      </c>
      <c r="E65" s="122"/>
    </row>
    <row r="66" spans="1:5" x14ac:dyDescent="0.25">
      <c r="A66" s="111" t="s">
        <v>514</v>
      </c>
      <c r="B66" s="122">
        <v>5</v>
      </c>
      <c r="C66" s="122">
        <v>4</v>
      </c>
      <c r="D66" s="122">
        <v>4</v>
      </c>
      <c r="E66" s="122"/>
    </row>
    <row r="67" spans="1:5" x14ac:dyDescent="0.25">
      <c r="A67" s="111" t="s">
        <v>233</v>
      </c>
      <c r="B67" s="122">
        <v>5</v>
      </c>
      <c r="C67" s="122">
        <v>5</v>
      </c>
      <c r="D67" s="122">
        <v>5</v>
      </c>
      <c r="E67" s="122"/>
    </row>
    <row r="68" spans="1:5" x14ac:dyDescent="0.25">
      <c r="A68" s="111" t="s">
        <v>352</v>
      </c>
      <c r="B68" s="122">
        <v>5</v>
      </c>
      <c r="C68" s="122">
        <v>5</v>
      </c>
      <c r="D68" s="122">
        <v>5</v>
      </c>
      <c r="E68" s="122"/>
    </row>
    <row r="69" spans="1:5" x14ac:dyDescent="0.25">
      <c r="A69" s="111" t="s">
        <v>516</v>
      </c>
      <c r="B69" s="122">
        <v>1</v>
      </c>
      <c r="C69" s="122"/>
      <c r="D69" s="122"/>
      <c r="E69" s="122"/>
    </row>
    <row r="70" spans="1:5" x14ac:dyDescent="0.25">
      <c r="A70" s="111" t="s">
        <v>226</v>
      </c>
      <c r="B70" s="122">
        <v>4</v>
      </c>
      <c r="C70" s="122">
        <v>4</v>
      </c>
      <c r="D70" s="122">
        <v>5</v>
      </c>
      <c r="E70" s="122"/>
    </row>
    <row r="71" spans="1:5" x14ac:dyDescent="0.25">
      <c r="A71" s="111" t="s">
        <v>17</v>
      </c>
      <c r="B71" s="122">
        <v>5</v>
      </c>
      <c r="C71" s="122">
        <v>5</v>
      </c>
      <c r="D71" s="122">
        <v>4</v>
      </c>
      <c r="E71" s="122"/>
    </row>
    <row r="72" spans="1:5" x14ac:dyDescent="0.25">
      <c r="A72" s="111" t="s">
        <v>517</v>
      </c>
      <c r="B72" s="122">
        <v>5</v>
      </c>
      <c r="C72" s="122">
        <v>2</v>
      </c>
      <c r="D72" s="122">
        <v>5</v>
      </c>
      <c r="E72" s="122"/>
    </row>
    <row r="73" spans="1:5" x14ac:dyDescent="0.25">
      <c r="A73" s="111" t="s">
        <v>333</v>
      </c>
      <c r="B73" s="122">
        <v>3</v>
      </c>
      <c r="C73" s="122">
        <v>2</v>
      </c>
      <c r="D73" s="122">
        <v>5</v>
      </c>
      <c r="E73" s="122"/>
    </row>
    <row r="74" spans="1:5" x14ac:dyDescent="0.25">
      <c r="A74" s="111" t="s">
        <v>519</v>
      </c>
      <c r="B74" s="122">
        <v>5</v>
      </c>
      <c r="C74" s="122">
        <v>5</v>
      </c>
      <c r="D74" s="122">
        <v>5</v>
      </c>
      <c r="E74" s="122"/>
    </row>
    <row r="75" spans="1:5" x14ac:dyDescent="0.25">
      <c r="A75" s="111" t="s">
        <v>520</v>
      </c>
      <c r="B75" s="122">
        <v>5</v>
      </c>
      <c r="C75" s="122">
        <v>5</v>
      </c>
      <c r="D75" s="122">
        <v>5</v>
      </c>
      <c r="E75" s="122"/>
    </row>
    <row r="76" spans="1:5" x14ac:dyDescent="0.25">
      <c r="A76" s="111" t="s">
        <v>371</v>
      </c>
      <c r="B76" s="122">
        <v>1</v>
      </c>
      <c r="C76" s="122">
        <v>1</v>
      </c>
      <c r="D76" s="122">
        <v>1</v>
      </c>
      <c r="E76" s="122"/>
    </row>
    <row r="77" spans="1:5" x14ac:dyDescent="0.25">
      <c r="A77" s="111" t="s">
        <v>528</v>
      </c>
      <c r="B77" s="122">
        <v>5</v>
      </c>
      <c r="C77" s="122">
        <v>4</v>
      </c>
      <c r="D77" s="122">
        <v>5</v>
      </c>
      <c r="E77" s="122"/>
    </row>
    <row r="78" spans="1:5" x14ac:dyDescent="0.25">
      <c r="A78" s="111" t="s">
        <v>521</v>
      </c>
      <c r="B78" s="122">
        <v>1</v>
      </c>
      <c r="C78" s="122"/>
      <c r="D78" s="122">
        <v>1</v>
      </c>
      <c r="E78" s="122"/>
    </row>
    <row r="79" spans="1:5" x14ac:dyDescent="0.25">
      <c r="A79" s="111" t="s">
        <v>537</v>
      </c>
      <c r="B79" s="122"/>
      <c r="C79" s="122"/>
      <c r="D79" s="122">
        <v>1</v>
      </c>
      <c r="E79" s="122"/>
    </row>
    <row r="80" spans="1:5" x14ac:dyDescent="0.25">
      <c r="A80" s="111" t="s">
        <v>541</v>
      </c>
      <c r="B80" s="122">
        <v>3</v>
      </c>
      <c r="C80" s="122"/>
      <c r="D80" s="122"/>
      <c r="E80" s="122"/>
    </row>
    <row r="81" spans="1:5" x14ac:dyDescent="0.25">
      <c r="A81" s="111" t="s">
        <v>546</v>
      </c>
      <c r="B81" s="122"/>
      <c r="C81" s="122">
        <v>2</v>
      </c>
      <c r="D81" s="122">
        <v>1</v>
      </c>
      <c r="E81" s="122"/>
    </row>
    <row r="82" spans="1:5" x14ac:dyDescent="0.25">
      <c r="A82" s="111" t="s">
        <v>566</v>
      </c>
      <c r="B82" s="122"/>
      <c r="C82" s="122">
        <v>1</v>
      </c>
      <c r="D82" s="122"/>
      <c r="E82" s="122"/>
    </row>
    <row r="83" spans="1:5" x14ac:dyDescent="0.25">
      <c r="A83" s="111" t="s">
        <v>584</v>
      </c>
      <c r="B83" s="122">
        <v>4</v>
      </c>
      <c r="C83" s="122">
        <v>5</v>
      </c>
      <c r="D83" s="122">
        <v>4</v>
      </c>
      <c r="E83" s="122"/>
    </row>
    <row r="84" spans="1:5" x14ac:dyDescent="0.25">
      <c r="A84" s="111" t="s">
        <v>588</v>
      </c>
      <c r="B84" s="122">
        <v>3</v>
      </c>
      <c r="C84" s="122"/>
      <c r="D84" s="122">
        <v>4</v>
      </c>
      <c r="E84" s="122"/>
    </row>
    <row r="85" spans="1:5" x14ac:dyDescent="0.25">
      <c r="A85" s="111" t="s">
        <v>431</v>
      </c>
      <c r="B85" s="122">
        <v>319</v>
      </c>
      <c r="C85" s="122">
        <v>300</v>
      </c>
      <c r="D85" s="122">
        <v>319</v>
      </c>
      <c r="E85" s="122">
        <v>14</v>
      </c>
    </row>
  </sheetData>
  <conditionalFormatting pivot="1" sqref="B3:E84">
    <cfRule type="cellIs" dxfId="12" priority="1" operator="greaterThan">
      <formula>5</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3574-AAED-428A-B39D-4FB3B1DA5A3E}">
  <sheetPr>
    <tabColor rgb="FFFFC000"/>
  </sheetPr>
  <dimension ref="A1:N61"/>
  <sheetViews>
    <sheetView workbookViewId="0">
      <selection activeCell="G10" sqref="G10"/>
    </sheetView>
  </sheetViews>
  <sheetFormatPr defaultRowHeight="15" x14ac:dyDescent="0.25"/>
  <cols>
    <col min="1" max="1" width="33.7109375" bestFit="1" customWidth="1"/>
    <col min="2" max="2" width="10.5703125" bestFit="1" customWidth="1"/>
    <col min="3" max="4" width="4" bestFit="1" customWidth="1"/>
    <col min="5" max="5" width="7" bestFit="1" customWidth="1"/>
    <col min="6" max="6" width="2" bestFit="1" customWidth="1"/>
    <col min="7" max="7" width="5.28515625" bestFit="1" customWidth="1"/>
  </cols>
  <sheetData>
    <row r="1" spans="1:2" x14ac:dyDescent="0.25">
      <c r="A1" s="105" t="s">
        <v>570</v>
      </c>
      <c r="B1" t="s">
        <v>569</v>
      </c>
    </row>
    <row r="2" spans="1:2" x14ac:dyDescent="0.25">
      <c r="A2" s="111" t="s">
        <v>559</v>
      </c>
      <c r="B2" s="122">
        <v>29</v>
      </c>
    </row>
    <row r="3" spans="1:2" x14ac:dyDescent="0.25">
      <c r="A3" s="111" t="s">
        <v>565</v>
      </c>
      <c r="B3" s="122">
        <v>26</v>
      </c>
    </row>
    <row r="4" spans="1:2" x14ac:dyDescent="0.25">
      <c r="A4" s="111" t="s">
        <v>586</v>
      </c>
      <c r="B4" s="122">
        <v>25</v>
      </c>
    </row>
    <row r="5" spans="1:2" x14ac:dyDescent="0.25">
      <c r="A5" s="111" t="s">
        <v>590</v>
      </c>
      <c r="B5" s="122">
        <v>15</v>
      </c>
    </row>
    <row r="6" spans="1:2" x14ac:dyDescent="0.25">
      <c r="A6" s="111" t="s">
        <v>579</v>
      </c>
      <c r="B6" s="122">
        <v>12</v>
      </c>
    </row>
    <row r="7" spans="1:2" x14ac:dyDescent="0.25">
      <c r="A7" s="111" t="s">
        <v>529</v>
      </c>
      <c r="B7" s="122">
        <v>12</v>
      </c>
    </row>
    <row r="8" spans="1:2" x14ac:dyDescent="0.25">
      <c r="A8" s="111" t="s">
        <v>531</v>
      </c>
      <c r="B8" s="122">
        <v>9</v>
      </c>
    </row>
    <row r="9" spans="1:2" x14ac:dyDescent="0.25">
      <c r="A9" s="111" t="s">
        <v>532</v>
      </c>
      <c r="B9" s="122">
        <v>9</v>
      </c>
    </row>
    <row r="10" spans="1:2" x14ac:dyDescent="0.25">
      <c r="A10" s="111" t="s">
        <v>581</v>
      </c>
      <c r="B10" s="122">
        <v>9</v>
      </c>
    </row>
    <row r="11" spans="1:2" x14ac:dyDescent="0.25">
      <c r="A11" s="111" t="s">
        <v>547</v>
      </c>
      <c r="B11" s="122">
        <v>9</v>
      </c>
    </row>
    <row r="12" spans="1:2" x14ac:dyDescent="0.25">
      <c r="A12" s="111" t="s">
        <v>524</v>
      </c>
      <c r="B12" s="122">
        <v>8</v>
      </c>
    </row>
    <row r="13" spans="1:2" x14ac:dyDescent="0.25">
      <c r="A13" s="111" t="s">
        <v>535</v>
      </c>
      <c r="B13" s="122">
        <v>5</v>
      </c>
    </row>
    <row r="14" spans="1:2" x14ac:dyDescent="0.25">
      <c r="A14" s="111" t="s">
        <v>525</v>
      </c>
      <c r="B14" s="122">
        <v>5</v>
      </c>
    </row>
    <row r="15" spans="1:2" x14ac:dyDescent="0.25">
      <c r="A15" s="111" t="s">
        <v>550</v>
      </c>
      <c r="B15" s="122">
        <v>4</v>
      </c>
    </row>
    <row r="16" spans="1:2" x14ac:dyDescent="0.25">
      <c r="A16" s="111" t="s">
        <v>530</v>
      </c>
      <c r="B16" s="122">
        <v>4</v>
      </c>
    </row>
    <row r="17" spans="1:14" x14ac:dyDescent="0.25">
      <c r="A17" s="111" t="s">
        <v>543</v>
      </c>
      <c r="B17" s="122">
        <v>4</v>
      </c>
    </row>
    <row r="18" spans="1:14" x14ac:dyDescent="0.25">
      <c r="A18" s="111" t="s">
        <v>553</v>
      </c>
      <c r="B18" s="122">
        <v>3</v>
      </c>
    </row>
    <row r="19" spans="1:14" x14ac:dyDescent="0.25">
      <c r="A19" s="111" t="s">
        <v>574</v>
      </c>
      <c r="B19" s="122">
        <v>3</v>
      </c>
    </row>
    <row r="20" spans="1:14" x14ac:dyDescent="0.25">
      <c r="A20" s="111" t="s">
        <v>540</v>
      </c>
      <c r="B20" s="122">
        <v>3</v>
      </c>
      <c r="N20" s="91"/>
    </row>
    <row r="21" spans="1:14" x14ac:dyDescent="0.25">
      <c r="A21" s="111" t="s">
        <v>576</v>
      </c>
      <c r="B21" s="122">
        <v>2</v>
      </c>
    </row>
    <row r="22" spans="1:14" x14ac:dyDescent="0.25">
      <c r="A22" s="111" t="s">
        <v>592</v>
      </c>
      <c r="B22" s="122">
        <v>2</v>
      </c>
    </row>
    <row r="23" spans="1:14" x14ac:dyDescent="0.25">
      <c r="A23" s="111" t="s">
        <v>563</v>
      </c>
      <c r="B23" s="122">
        <v>2</v>
      </c>
    </row>
    <row r="24" spans="1:14" x14ac:dyDescent="0.25">
      <c r="A24" s="111" t="s">
        <v>548</v>
      </c>
      <c r="B24" s="122">
        <v>2</v>
      </c>
    </row>
    <row r="25" spans="1:14" x14ac:dyDescent="0.25">
      <c r="A25" s="111" t="s">
        <v>539</v>
      </c>
      <c r="B25" s="122">
        <v>2</v>
      </c>
    </row>
    <row r="26" spans="1:14" x14ac:dyDescent="0.25">
      <c r="A26" s="111" t="s">
        <v>575</v>
      </c>
      <c r="B26" s="122">
        <v>2</v>
      </c>
    </row>
    <row r="27" spans="1:14" x14ac:dyDescent="0.25">
      <c r="A27" s="111" t="s">
        <v>552</v>
      </c>
      <c r="B27" s="122">
        <v>2</v>
      </c>
    </row>
    <row r="28" spans="1:14" x14ac:dyDescent="0.25">
      <c r="A28" s="111" t="s">
        <v>580</v>
      </c>
      <c r="B28" s="122">
        <v>2</v>
      </c>
    </row>
    <row r="29" spans="1:14" x14ac:dyDescent="0.25">
      <c r="A29" s="111" t="s">
        <v>538</v>
      </c>
      <c r="B29" s="122">
        <v>2</v>
      </c>
    </row>
    <row r="30" spans="1:14" x14ac:dyDescent="0.25">
      <c r="A30" s="111" t="s">
        <v>591</v>
      </c>
      <c r="B30" s="122">
        <v>2</v>
      </c>
    </row>
    <row r="31" spans="1:14" x14ac:dyDescent="0.25">
      <c r="A31" s="111" t="s">
        <v>515</v>
      </c>
      <c r="B31" s="122">
        <v>2</v>
      </c>
    </row>
    <row r="32" spans="1:14" x14ac:dyDescent="0.25">
      <c r="A32" s="111" t="s">
        <v>562</v>
      </c>
      <c r="B32" s="122">
        <v>2</v>
      </c>
    </row>
    <row r="33" spans="1:2" x14ac:dyDescent="0.25">
      <c r="A33" s="111" t="s">
        <v>595</v>
      </c>
      <c r="B33" s="122">
        <v>2</v>
      </c>
    </row>
    <row r="34" spans="1:2" x14ac:dyDescent="0.25">
      <c r="A34" s="111" t="s">
        <v>583</v>
      </c>
      <c r="B34" s="122">
        <v>1</v>
      </c>
    </row>
    <row r="35" spans="1:2" x14ac:dyDescent="0.25">
      <c r="A35" s="111" t="s">
        <v>560</v>
      </c>
      <c r="B35" s="122">
        <v>1</v>
      </c>
    </row>
    <row r="36" spans="1:2" x14ac:dyDescent="0.25">
      <c r="A36" s="111" t="s">
        <v>544</v>
      </c>
      <c r="B36" s="122">
        <v>1</v>
      </c>
    </row>
    <row r="37" spans="1:2" x14ac:dyDescent="0.25">
      <c r="A37" s="111" t="s">
        <v>596</v>
      </c>
      <c r="B37" s="122">
        <v>1</v>
      </c>
    </row>
    <row r="38" spans="1:2" x14ac:dyDescent="0.25">
      <c r="A38" s="111" t="s">
        <v>545</v>
      </c>
      <c r="B38" s="122">
        <v>1</v>
      </c>
    </row>
    <row r="39" spans="1:2" x14ac:dyDescent="0.25">
      <c r="A39" s="111" t="s">
        <v>568</v>
      </c>
      <c r="B39" s="122">
        <v>1</v>
      </c>
    </row>
    <row r="40" spans="1:2" x14ac:dyDescent="0.25">
      <c r="A40" s="111" t="s">
        <v>561</v>
      </c>
      <c r="B40" s="122">
        <v>1</v>
      </c>
    </row>
    <row r="41" spans="1:2" x14ac:dyDescent="0.25">
      <c r="A41" s="111" t="s">
        <v>594</v>
      </c>
      <c r="B41" s="122">
        <v>1</v>
      </c>
    </row>
    <row r="42" spans="1:2" x14ac:dyDescent="0.25">
      <c r="A42" s="111" t="s">
        <v>554</v>
      </c>
      <c r="B42" s="122">
        <v>1</v>
      </c>
    </row>
    <row r="43" spans="1:2" x14ac:dyDescent="0.25">
      <c r="A43" s="111" t="s">
        <v>518</v>
      </c>
      <c r="B43" s="122">
        <v>1</v>
      </c>
    </row>
    <row r="44" spans="1:2" x14ac:dyDescent="0.25">
      <c r="A44" s="111" t="s">
        <v>597</v>
      </c>
      <c r="B44" s="122">
        <v>1</v>
      </c>
    </row>
    <row r="45" spans="1:2" x14ac:dyDescent="0.25">
      <c r="A45" s="111" t="s">
        <v>572</v>
      </c>
      <c r="B45" s="122">
        <v>1</v>
      </c>
    </row>
    <row r="46" spans="1:2" x14ac:dyDescent="0.25">
      <c r="A46" s="111" t="s">
        <v>582</v>
      </c>
      <c r="B46" s="122">
        <v>1</v>
      </c>
    </row>
    <row r="47" spans="1:2" x14ac:dyDescent="0.25">
      <c r="A47" s="111" t="s">
        <v>508</v>
      </c>
      <c r="B47" s="122">
        <v>1</v>
      </c>
    </row>
    <row r="48" spans="1:2" x14ac:dyDescent="0.25">
      <c r="A48" s="111" t="s">
        <v>585</v>
      </c>
      <c r="B48" s="122">
        <v>1</v>
      </c>
    </row>
    <row r="49" spans="1:2" x14ac:dyDescent="0.25">
      <c r="A49" s="111" t="s">
        <v>551</v>
      </c>
      <c r="B49" s="122">
        <v>1</v>
      </c>
    </row>
    <row r="50" spans="1:2" x14ac:dyDescent="0.25">
      <c r="A50" s="111" t="s">
        <v>587</v>
      </c>
      <c r="B50" s="122">
        <v>1</v>
      </c>
    </row>
    <row r="51" spans="1:2" x14ac:dyDescent="0.25">
      <c r="A51" s="111" t="s">
        <v>549</v>
      </c>
      <c r="B51" s="122">
        <v>1</v>
      </c>
    </row>
    <row r="52" spans="1:2" x14ac:dyDescent="0.25">
      <c r="A52" s="111" t="s">
        <v>542</v>
      </c>
      <c r="B52" s="122">
        <v>1</v>
      </c>
    </row>
    <row r="53" spans="1:2" x14ac:dyDescent="0.25">
      <c r="A53" s="111" t="s">
        <v>577</v>
      </c>
      <c r="B53" s="122">
        <v>1</v>
      </c>
    </row>
    <row r="54" spans="1:2" x14ac:dyDescent="0.25">
      <c r="A54" s="111" t="s">
        <v>593</v>
      </c>
      <c r="B54" s="122">
        <v>1</v>
      </c>
    </row>
    <row r="55" spans="1:2" x14ac:dyDescent="0.25">
      <c r="A55" s="111" t="s">
        <v>578</v>
      </c>
      <c r="B55" s="122">
        <v>1</v>
      </c>
    </row>
    <row r="56" spans="1:2" x14ac:dyDescent="0.25">
      <c r="A56" s="111" t="s">
        <v>558</v>
      </c>
      <c r="B56" s="122">
        <v>1</v>
      </c>
    </row>
    <row r="57" spans="1:2" x14ac:dyDescent="0.25">
      <c r="A57" s="111" t="s">
        <v>567</v>
      </c>
      <c r="B57" s="122">
        <v>1</v>
      </c>
    </row>
    <row r="58" spans="1:2" x14ac:dyDescent="0.25">
      <c r="A58" s="111" t="s">
        <v>571</v>
      </c>
      <c r="B58" s="122">
        <v>1</v>
      </c>
    </row>
    <row r="59" spans="1:2" x14ac:dyDescent="0.25">
      <c r="A59" s="111" t="s">
        <v>555</v>
      </c>
      <c r="B59" s="122">
        <v>1</v>
      </c>
    </row>
    <row r="60" spans="1:2" x14ac:dyDescent="0.25">
      <c r="A60" s="111" t="s">
        <v>564</v>
      </c>
      <c r="B60" s="122">
        <v>1</v>
      </c>
    </row>
    <row r="61" spans="1:2" x14ac:dyDescent="0.25">
      <c r="A61" s="111" t="s">
        <v>431</v>
      </c>
      <c r="B61" s="122">
        <v>247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EA5C-55BF-4CA6-8D2F-5CB38D3525D1}">
  <dimension ref="A1:G85"/>
  <sheetViews>
    <sheetView topLeftCell="A64" workbookViewId="0">
      <selection activeCell="A35" sqref="A35:XFD35"/>
    </sheetView>
  </sheetViews>
  <sheetFormatPr defaultRowHeight="15" x14ac:dyDescent="0.25"/>
  <cols>
    <col min="1" max="1" width="22.42578125" bestFit="1" customWidth="1"/>
    <col min="2" max="2" width="16.7109375" bestFit="1" customWidth="1"/>
    <col min="3" max="3" width="24.42578125" bestFit="1" customWidth="1"/>
    <col min="4" max="7" width="24.7109375" bestFit="1" customWidth="1"/>
  </cols>
  <sheetData>
    <row r="1" spans="1:7" x14ac:dyDescent="0.25">
      <c r="A1" s="32" t="s">
        <v>157</v>
      </c>
      <c r="B1" t="s">
        <v>404</v>
      </c>
      <c r="C1" t="s">
        <v>405</v>
      </c>
      <c r="D1" t="s">
        <v>406</v>
      </c>
      <c r="E1" t="s">
        <v>407</v>
      </c>
      <c r="F1" t="s">
        <v>408</v>
      </c>
      <c r="G1" t="s">
        <v>409</v>
      </c>
    </row>
    <row r="2" spans="1:7" x14ac:dyDescent="0.25">
      <c r="A2" s="42" t="s">
        <v>231</v>
      </c>
      <c r="B2" t="str">
        <f>VLOOKUP(A2,Participanti!A:B,2,0)</f>
        <v>M</v>
      </c>
      <c r="C2" t="str">
        <f>VLOOKUP(A2,Gold!B:B,1,0)</f>
        <v>Florian Micu</v>
      </c>
      <c r="D2" t="e">
        <f>IF(B2="M",VLOOKUP(A2,#REF!,1,0),VLOOKUP(A2,#REF!,1,0))</f>
        <v>#REF!</v>
      </c>
      <c r="E2" t="str">
        <f>VLOOKUP(A2,Cataratorii!B:B,1,0)</f>
        <v>Florian Micu</v>
      </c>
      <c r="F2" t="str">
        <f>VLOOKUP(A2,Vitezistii!B:B,1,0)</f>
        <v>Florian Micu</v>
      </c>
      <c r="G2" t="str">
        <f>VLOOKUP(A2,Povestitorii!B:B,1,0)</f>
        <v>Florian Micu</v>
      </c>
    </row>
    <row r="3" spans="1:7" x14ac:dyDescent="0.25">
      <c r="A3" s="42" t="s">
        <v>213</v>
      </c>
      <c r="B3" t="str">
        <f>VLOOKUP(A3,Participanti!A:B,2,0)</f>
        <v>M</v>
      </c>
      <c r="C3" t="e">
        <f>VLOOKUP(A3,Gold!B:B,1,0)</f>
        <v>#N/A</v>
      </c>
      <c r="D3" t="e">
        <f>IF(B3="M",VLOOKUP(A3,#REF!,1,0),VLOOKUP(A3,#REF!,1,0))</f>
        <v>#REF!</v>
      </c>
      <c r="E3" t="str">
        <f>VLOOKUP(A3,Cataratorii!B:B,1,0)</f>
        <v>Cristea Ionut</v>
      </c>
      <c r="F3" t="str">
        <f>VLOOKUP(A3,Vitezistii!B:B,1,0)</f>
        <v>Cristea Ionut</v>
      </c>
      <c r="G3" t="str">
        <f>VLOOKUP(A3,Povestitorii!B:B,1,0)</f>
        <v>Cristea Ionut</v>
      </c>
    </row>
    <row r="4" spans="1:7" x14ac:dyDescent="0.25">
      <c r="A4" s="42" t="s">
        <v>274</v>
      </c>
      <c r="B4" t="str">
        <f>VLOOKUP(A4,Participanti!A:B,2,0)</f>
        <v>M</v>
      </c>
      <c r="C4" t="e">
        <f>VLOOKUP(A4,Gold!B:B,1,0)</f>
        <v>#N/A</v>
      </c>
      <c r="D4" t="e">
        <f>IF(B4="M",VLOOKUP(A4,#REF!,1,0),VLOOKUP(A4,#REF!,1,0))</f>
        <v>#REF!</v>
      </c>
      <c r="E4" t="e">
        <f>VLOOKUP(A4,Cataratorii!B:B,1,0)</f>
        <v>#N/A</v>
      </c>
      <c r="F4" t="e">
        <f>VLOOKUP(A4,Vitezistii!B:B,1,0)</f>
        <v>#N/A</v>
      </c>
      <c r="G4" t="e">
        <f>VLOOKUP(A4,Povestitorii!B:B,1,0)</f>
        <v>#N/A</v>
      </c>
    </row>
    <row r="5" spans="1:7" x14ac:dyDescent="0.25">
      <c r="A5" s="42" t="s">
        <v>203</v>
      </c>
      <c r="B5" t="str">
        <f>VLOOKUP(A5,Participanti!A:B,2,0)</f>
        <v>M</v>
      </c>
      <c r="C5" t="e">
        <f>VLOOKUP(A5,Gold!B:B,1,0)</f>
        <v>#N/A</v>
      </c>
      <c r="D5" t="e">
        <f>IF(B5="M",VLOOKUP(A5,#REF!,1,0),VLOOKUP(A5,#REF!,1,0))</f>
        <v>#REF!</v>
      </c>
      <c r="E5" t="e">
        <f>VLOOKUP(A5,Cataratorii!B:B,1,0)</f>
        <v>#N/A</v>
      </c>
      <c r="F5" t="e">
        <f>VLOOKUP(A5,Vitezistii!B:B,1,0)</f>
        <v>#N/A</v>
      </c>
      <c r="G5" t="e">
        <f>VLOOKUP(A5,Povestitorii!B:B,1,0)</f>
        <v>#N/A</v>
      </c>
    </row>
    <row r="6" spans="1:7" x14ac:dyDescent="0.25">
      <c r="A6" s="42" t="s">
        <v>265</v>
      </c>
      <c r="B6" t="str">
        <f>VLOOKUP(A6,Participanti!A:B,2,0)</f>
        <v>M</v>
      </c>
      <c r="C6" t="e">
        <f>VLOOKUP(A6,Gold!B:B,1,0)</f>
        <v>#N/A</v>
      </c>
      <c r="D6" t="e">
        <f>IF(B6="M",VLOOKUP(A6,#REF!,1,0),VLOOKUP(A6,#REF!,1,0))</f>
        <v>#REF!</v>
      </c>
      <c r="E6" t="e">
        <f>VLOOKUP(A6,Cataratorii!B:B,1,0)</f>
        <v>#N/A</v>
      </c>
      <c r="F6" t="e">
        <f>VLOOKUP(A6,Vitezistii!B:B,1,0)</f>
        <v>#N/A</v>
      </c>
      <c r="G6" t="e">
        <f>VLOOKUP(A6,Povestitorii!B:B,1,0)</f>
        <v>#N/A</v>
      </c>
    </row>
    <row r="7" spans="1:7" x14ac:dyDescent="0.25">
      <c r="A7" s="42" t="s">
        <v>284</v>
      </c>
      <c r="B7" t="str">
        <f>VLOOKUP(A7,Participanti!A:B,2,0)</f>
        <v>M</v>
      </c>
      <c r="C7" t="e">
        <f>VLOOKUP(A7,Gold!B:B,1,0)</f>
        <v>#N/A</v>
      </c>
      <c r="D7" t="e">
        <f>IF(B7="M",VLOOKUP(A7,#REF!,1,0),VLOOKUP(A7,#REF!,1,0))</f>
        <v>#REF!</v>
      </c>
      <c r="E7" t="e">
        <f>VLOOKUP(A7,Cataratorii!B:B,1,0)</f>
        <v>#N/A</v>
      </c>
      <c r="F7" t="e">
        <f>VLOOKUP(A7,Vitezistii!B:B,1,0)</f>
        <v>#N/A</v>
      </c>
      <c r="G7" t="e">
        <f>VLOOKUP(A7,Povestitorii!B:B,1,0)</f>
        <v>#N/A</v>
      </c>
    </row>
    <row r="8" spans="1:7" x14ac:dyDescent="0.25">
      <c r="A8" s="42" t="s">
        <v>410</v>
      </c>
      <c r="B8" t="e">
        <f>VLOOKUP(A8,Participanti!A:B,2,0)</f>
        <v>#N/A</v>
      </c>
      <c r="C8" t="e">
        <f>VLOOKUP(A8,Gold!B:B,1,0)</f>
        <v>#N/A</v>
      </c>
      <c r="D8" t="e">
        <f>IF(B8="M",VLOOKUP(A8,#REF!,1,0),VLOOKUP(A8,#REF!,1,0))</f>
        <v>#N/A</v>
      </c>
      <c r="E8" t="e">
        <f>VLOOKUP(A8,Cataratorii!B:B,1,0)</f>
        <v>#N/A</v>
      </c>
      <c r="F8" t="e">
        <f>VLOOKUP(A8,Vitezistii!B:B,1,0)</f>
        <v>#N/A</v>
      </c>
      <c r="G8" t="e">
        <f>VLOOKUP(A8,Povestitorii!B:B,1,0)</f>
        <v>#N/A</v>
      </c>
    </row>
    <row r="9" spans="1:7" x14ac:dyDescent="0.25">
      <c r="A9" s="42" t="s">
        <v>196</v>
      </c>
      <c r="B9" t="str">
        <f>VLOOKUP(A9,Participanti!A:B,2,0)</f>
        <v>M</v>
      </c>
      <c r="C9" t="e">
        <f>VLOOKUP(A9,Gold!B:B,1,0)</f>
        <v>#N/A</v>
      </c>
      <c r="D9" t="e">
        <f>IF(B9="M",VLOOKUP(A9,#REF!,1,0),VLOOKUP(A9,#REF!,1,0))</f>
        <v>#REF!</v>
      </c>
      <c r="E9" t="e">
        <f>VLOOKUP(A9,Cataratorii!B:B,1,0)</f>
        <v>#N/A</v>
      </c>
      <c r="F9" t="e">
        <f>VLOOKUP(A9,Vitezistii!B:B,1,0)</f>
        <v>#N/A</v>
      </c>
      <c r="G9" t="e">
        <f>VLOOKUP(A9,Povestitorii!B:B,1,0)</f>
        <v>#N/A</v>
      </c>
    </row>
    <row r="10" spans="1:7" x14ac:dyDescent="0.25">
      <c r="A10" s="42" t="s">
        <v>262</v>
      </c>
      <c r="B10" t="str">
        <f>VLOOKUP(A10,Participanti!A:B,2,0)</f>
        <v>M</v>
      </c>
      <c r="C10" t="e">
        <f>VLOOKUP(A10,Gold!B:B,1,0)</f>
        <v>#N/A</v>
      </c>
      <c r="D10" t="e">
        <f>IF(B10="M",VLOOKUP(A10,#REF!,1,0),VLOOKUP(A10,#REF!,1,0))</f>
        <v>#REF!</v>
      </c>
      <c r="E10" t="e">
        <f>VLOOKUP(A10,Cataratorii!B:B,1,0)</f>
        <v>#N/A</v>
      </c>
      <c r="F10" t="e">
        <f>VLOOKUP(A10,Vitezistii!B:B,1,0)</f>
        <v>#N/A</v>
      </c>
      <c r="G10" t="e">
        <f>VLOOKUP(A10,Povestitorii!B:B,1,0)</f>
        <v>#N/A</v>
      </c>
    </row>
    <row r="11" spans="1:7" x14ac:dyDescent="0.25">
      <c r="A11" s="42" t="s">
        <v>180</v>
      </c>
      <c r="B11" t="str">
        <f>VLOOKUP(A11,Participanti!A:B,2,0)</f>
        <v>F</v>
      </c>
      <c r="C11" t="e">
        <f>VLOOKUP(A11,Gold!B:B,1,0)</f>
        <v>#N/A</v>
      </c>
      <c r="D11" t="e">
        <f>IF(B11="M",VLOOKUP(A11,#REF!,1,0),VLOOKUP(A11,#REF!,1,0))</f>
        <v>#REF!</v>
      </c>
      <c r="E11" t="e">
        <f>VLOOKUP(A11,Cataratorii!B:B,1,0)</f>
        <v>#N/A</v>
      </c>
      <c r="F11" t="e">
        <f>VLOOKUP(A11,Vitezistii!B:B,1,0)</f>
        <v>#N/A</v>
      </c>
      <c r="G11" t="e">
        <f>VLOOKUP(A11,Povestitorii!B:B,1,0)</f>
        <v>#N/A</v>
      </c>
    </row>
    <row r="12" spans="1:7" x14ac:dyDescent="0.25">
      <c r="A12" s="42" t="s">
        <v>312</v>
      </c>
      <c r="B12" t="str">
        <f>VLOOKUP(A12,Participanti!A:B,2,0)</f>
        <v>F</v>
      </c>
      <c r="C12" t="e">
        <f>VLOOKUP(A12,Gold!B:B,1,0)</f>
        <v>#N/A</v>
      </c>
      <c r="D12" t="e">
        <f>IF(B12="M",VLOOKUP(A12,#REF!,1,0),VLOOKUP(A12,#REF!,1,0))</f>
        <v>#REF!</v>
      </c>
      <c r="E12" t="e">
        <f>VLOOKUP(A12,Cataratorii!B:B,1,0)</f>
        <v>#N/A</v>
      </c>
      <c r="F12" t="e">
        <f>VLOOKUP(A12,Vitezistii!B:B,1,0)</f>
        <v>#N/A</v>
      </c>
      <c r="G12" t="e">
        <f>VLOOKUP(A12,Povestitorii!B:B,1,0)</f>
        <v>#N/A</v>
      </c>
    </row>
    <row r="13" spans="1:7" x14ac:dyDescent="0.25">
      <c r="A13" s="42" t="s">
        <v>21</v>
      </c>
      <c r="B13" t="str">
        <f>VLOOKUP(A13,Participanti!A:B,2,0)</f>
        <v>F</v>
      </c>
      <c r="C13" t="e">
        <f>VLOOKUP(A13,Gold!B:B,1,0)</f>
        <v>#N/A</v>
      </c>
      <c r="D13" t="e">
        <f>IF(B13="M",VLOOKUP(A13,#REF!,1,0),VLOOKUP(A13,#REF!,1,0))</f>
        <v>#REF!</v>
      </c>
      <c r="E13" t="str">
        <f>VLOOKUP(A13,Cataratorii!B:B,1,0)</f>
        <v>Ana-Maria Rusu</v>
      </c>
      <c r="F13" t="str">
        <f>VLOOKUP(A13,Vitezistii!B:B,1,0)</f>
        <v>Ana-Maria Rusu</v>
      </c>
      <c r="G13" t="str">
        <f>VLOOKUP(A13,Povestitorii!B:B,1,0)</f>
        <v>Ana-Maria Rusu</v>
      </c>
    </row>
    <row r="14" spans="1:7" x14ac:dyDescent="0.25">
      <c r="A14" s="42" t="s">
        <v>155</v>
      </c>
      <c r="B14" t="str">
        <f>VLOOKUP(A14,Participanti!A:B,2,0)</f>
        <v>M</v>
      </c>
      <c r="C14" t="e">
        <f>VLOOKUP(A14,Gold!B:B,1,0)</f>
        <v>#N/A</v>
      </c>
      <c r="D14" t="e">
        <f>IF(B14="M",VLOOKUP(A14,#REF!,1,0),VLOOKUP(A14,#REF!,1,0))</f>
        <v>#REF!</v>
      </c>
      <c r="E14" t="e">
        <f>VLOOKUP(A14,Cataratorii!B:B,1,0)</f>
        <v>#N/A</v>
      </c>
      <c r="F14" t="e">
        <f>VLOOKUP(A14,Vitezistii!B:B,1,0)</f>
        <v>#N/A</v>
      </c>
      <c r="G14" t="e">
        <f>VLOOKUP(A14,Povestitorii!B:B,1,0)</f>
        <v>#N/A</v>
      </c>
    </row>
    <row r="15" spans="1:7" x14ac:dyDescent="0.25">
      <c r="A15" s="42" t="s">
        <v>264</v>
      </c>
      <c r="B15" t="str">
        <f>VLOOKUP(A15,Participanti!A:B,2,0)</f>
        <v>M</v>
      </c>
      <c r="C15" t="e">
        <f>VLOOKUP(A15,Gold!B:B,1,0)</f>
        <v>#N/A</v>
      </c>
      <c r="D15" t="e">
        <f>IF(B15="M",VLOOKUP(A15,#REF!,1,0),VLOOKUP(A15,#REF!,1,0))</f>
        <v>#REF!</v>
      </c>
      <c r="E15" t="e">
        <f>VLOOKUP(A15,Cataratorii!B:B,1,0)</f>
        <v>#N/A</v>
      </c>
      <c r="F15" t="e">
        <f>VLOOKUP(A15,Vitezistii!B:B,1,0)</f>
        <v>#N/A</v>
      </c>
      <c r="G15" t="e">
        <f>VLOOKUP(A15,Povestitorii!B:B,1,0)</f>
        <v>#N/A</v>
      </c>
    </row>
    <row r="16" spans="1:7" x14ac:dyDescent="0.25">
      <c r="A16" s="42" t="s">
        <v>170</v>
      </c>
      <c r="B16" t="str">
        <f>VLOOKUP(A16,Participanti!A:B,2,0)</f>
        <v>F</v>
      </c>
      <c r="C16" t="e">
        <f>VLOOKUP(A16,Gold!B:B,1,0)</f>
        <v>#N/A</v>
      </c>
      <c r="D16" t="e">
        <f>IF(B16="M",VLOOKUP(A16,#REF!,1,0),VLOOKUP(A16,#REF!,1,0))</f>
        <v>#REF!</v>
      </c>
      <c r="E16" t="e">
        <f>VLOOKUP(A16,Cataratorii!B:B,1,0)</f>
        <v>#N/A</v>
      </c>
      <c r="F16" t="e">
        <f>VLOOKUP(A16,Vitezistii!B:B,1,0)</f>
        <v>#N/A</v>
      </c>
      <c r="G16" t="e">
        <f>VLOOKUP(A16,Povestitorii!B:B,1,0)</f>
        <v>#N/A</v>
      </c>
    </row>
    <row r="17" spans="1:7" x14ac:dyDescent="0.25">
      <c r="A17" s="42" t="s">
        <v>238</v>
      </c>
      <c r="B17" t="str">
        <f>VLOOKUP(A17,Participanti!A:B,2,0)</f>
        <v>M</v>
      </c>
      <c r="C17" t="e">
        <f>VLOOKUP(A17,Gold!B:B,1,0)</f>
        <v>#N/A</v>
      </c>
      <c r="D17" t="e">
        <f>IF(B17="M",VLOOKUP(A17,#REF!,1,0),VLOOKUP(A17,#REF!,1,0))</f>
        <v>#REF!</v>
      </c>
      <c r="E17" t="e">
        <f>VLOOKUP(A17,Cataratorii!B:B,1,0)</f>
        <v>#N/A</v>
      </c>
      <c r="F17" t="e">
        <f>VLOOKUP(A17,Vitezistii!B:B,1,0)</f>
        <v>#N/A</v>
      </c>
      <c r="G17" t="e">
        <f>VLOOKUP(A17,Povestitorii!B:B,1,0)</f>
        <v>#N/A</v>
      </c>
    </row>
    <row r="18" spans="1:7" x14ac:dyDescent="0.25">
      <c r="A18" s="42" t="s">
        <v>306</v>
      </c>
      <c r="B18" t="str">
        <f>VLOOKUP(A18,Participanti!A:B,2,0)</f>
        <v>F</v>
      </c>
      <c r="C18" t="e">
        <f>VLOOKUP(A18,Gold!B:B,1,0)</f>
        <v>#N/A</v>
      </c>
      <c r="D18" t="e">
        <f>IF(B18="M",VLOOKUP(A18,#REF!,1,0),VLOOKUP(A18,#REF!,1,0))</f>
        <v>#REF!</v>
      </c>
      <c r="E18" t="str">
        <f>VLOOKUP(A18,Cataratorii!B:B,1,0)</f>
        <v>Peter Simona</v>
      </c>
      <c r="F18" t="str">
        <f>VLOOKUP(A18,Vitezistii!B:B,1,0)</f>
        <v>Peter Simona</v>
      </c>
      <c r="G18" t="str">
        <f>VLOOKUP(A18,Povestitorii!B:B,1,0)</f>
        <v>Peter Simona</v>
      </c>
    </row>
    <row r="19" spans="1:7" x14ac:dyDescent="0.25">
      <c r="A19" s="42" t="s">
        <v>301</v>
      </c>
      <c r="B19" t="str">
        <f>VLOOKUP(A19,Participanti!A:B,2,0)</f>
        <v>M</v>
      </c>
      <c r="C19" t="e">
        <f>VLOOKUP(A19,Gold!B:B,1,0)</f>
        <v>#N/A</v>
      </c>
      <c r="D19" t="e">
        <f>IF(B19="M",VLOOKUP(A19,#REF!,1,0),VLOOKUP(A19,#REF!,1,0))</f>
        <v>#REF!</v>
      </c>
      <c r="E19" t="e">
        <f>VLOOKUP(A19,Cataratorii!B:B,1,0)</f>
        <v>#N/A</v>
      </c>
      <c r="F19" t="e">
        <f>VLOOKUP(A19,Vitezistii!B:B,1,0)</f>
        <v>#N/A</v>
      </c>
      <c r="G19" t="e">
        <f>VLOOKUP(A19,Povestitorii!B:B,1,0)</f>
        <v>#N/A</v>
      </c>
    </row>
    <row r="20" spans="1:7" x14ac:dyDescent="0.25">
      <c r="A20" s="42" t="s">
        <v>187</v>
      </c>
      <c r="B20" t="str">
        <f>VLOOKUP(A20,Participanti!A:B,2,0)</f>
        <v>M</v>
      </c>
      <c r="C20" t="str">
        <f>VLOOKUP(A20,Gold!B:B,1,0)</f>
        <v>Andrei Savu</v>
      </c>
      <c r="D20" t="e">
        <f>IF(B20="M",VLOOKUP(A20,#REF!,1,0),VLOOKUP(A20,#REF!,1,0))</f>
        <v>#REF!</v>
      </c>
      <c r="E20" t="str">
        <f>VLOOKUP(A20,Cataratorii!B:B,1,0)</f>
        <v>Andrei Savu</v>
      </c>
      <c r="F20" t="str">
        <f>VLOOKUP(A20,Vitezistii!B:B,1,0)</f>
        <v>Andrei Savu</v>
      </c>
      <c r="G20" t="str">
        <f>VLOOKUP(A20,Povestitorii!B:B,1,0)</f>
        <v>Andrei Savu</v>
      </c>
    </row>
    <row r="21" spans="1:7" x14ac:dyDescent="0.25">
      <c r="A21" s="42" t="s">
        <v>243</v>
      </c>
      <c r="B21" t="str">
        <f>VLOOKUP(A21,Participanti!A:B,2,0)</f>
        <v>M</v>
      </c>
      <c r="C21" t="e">
        <f>VLOOKUP(A21,Gold!B:B,1,0)</f>
        <v>#N/A</v>
      </c>
      <c r="D21" t="e">
        <f>IF(B21="M",VLOOKUP(A21,#REF!,1,0),VLOOKUP(A21,#REF!,1,0))</f>
        <v>#REF!</v>
      </c>
      <c r="E21" t="e">
        <f>VLOOKUP(A21,Cataratorii!B:B,1,0)</f>
        <v>#N/A</v>
      </c>
      <c r="F21" t="e">
        <f>VLOOKUP(A21,Vitezistii!B:B,1,0)</f>
        <v>#N/A</v>
      </c>
      <c r="G21" t="e">
        <f>VLOOKUP(A21,Povestitorii!B:B,1,0)</f>
        <v>#N/A</v>
      </c>
    </row>
    <row r="22" spans="1:7" x14ac:dyDescent="0.25">
      <c r="A22" s="42" t="s">
        <v>191</v>
      </c>
      <c r="B22" t="str">
        <f>VLOOKUP(A22,Participanti!A:B,2,0)</f>
        <v>M</v>
      </c>
      <c r="C22" t="e">
        <f>VLOOKUP(A22,Gold!B:B,1,0)</f>
        <v>#N/A</v>
      </c>
      <c r="D22" t="e">
        <f>IF(B22="M",VLOOKUP(A22,#REF!,1,0),VLOOKUP(A22,#REF!,1,0))</f>
        <v>#REF!</v>
      </c>
      <c r="E22" t="str">
        <f>VLOOKUP(A22,Cataratorii!B:B,1,0)</f>
        <v>Bogdan Bogdan</v>
      </c>
      <c r="F22" t="str">
        <f>VLOOKUP(A22,Vitezistii!B:B,1,0)</f>
        <v>Bogdan Bogdan</v>
      </c>
      <c r="G22" t="str">
        <f>VLOOKUP(A22,Povestitorii!B:B,1,0)</f>
        <v>Bogdan Bogdan</v>
      </c>
    </row>
    <row r="23" spans="1:7" x14ac:dyDescent="0.25">
      <c r="A23" s="42" t="s">
        <v>259</v>
      </c>
      <c r="B23" t="str">
        <f>VLOOKUP(A23,Participanti!A:B,2,0)</f>
        <v>M</v>
      </c>
      <c r="C23" t="e">
        <f>VLOOKUP(A23,Gold!B:B,1,0)</f>
        <v>#N/A</v>
      </c>
      <c r="D23" t="e">
        <f>IF(B23="M",VLOOKUP(A23,#REF!,1,0),VLOOKUP(A23,#REF!,1,0))</f>
        <v>#REF!</v>
      </c>
      <c r="E23" t="e">
        <f>VLOOKUP(A23,Cataratorii!B:B,1,0)</f>
        <v>#N/A</v>
      </c>
      <c r="F23" t="e">
        <f>VLOOKUP(A23,Vitezistii!B:B,1,0)</f>
        <v>#N/A</v>
      </c>
      <c r="G23" t="e">
        <f>VLOOKUP(A23,Povestitorii!B:B,1,0)</f>
        <v>#N/A</v>
      </c>
    </row>
    <row r="24" spans="1:7" x14ac:dyDescent="0.25">
      <c r="A24" s="42" t="s">
        <v>269</v>
      </c>
      <c r="B24" t="str">
        <f>VLOOKUP(A24,Participanti!A:B,2,0)</f>
        <v>F</v>
      </c>
      <c r="C24" t="e">
        <f>VLOOKUP(A24,Gold!B:B,1,0)</f>
        <v>#N/A</v>
      </c>
      <c r="D24" t="e">
        <f>IF(B24="M",VLOOKUP(A24,#REF!,1,0),VLOOKUP(A24,#REF!,1,0))</f>
        <v>#REF!</v>
      </c>
      <c r="E24" t="e">
        <f>VLOOKUP(A24,Cataratorii!B:B,1,0)</f>
        <v>#N/A</v>
      </c>
      <c r="F24" t="e">
        <f>VLOOKUP(A24,Vitezistii!B:B,1,0)</f>
        <v>#N/A</v>
      </c>
      <c r="G24" t="e">
        <f>VLOOKUP(A24,Povestitorii!B:B,1,0)</f>
        <v>#N/A</v>
      </c>
    </row>
    <row r="25" spans="1:7" x14ac:dyDescent="0.25">
      <c r="A25" s="42" t="s">
        <v>31</v>
      </c>
      <c r="B25" t="str">
        <f>VLOOKUP(A25,Participanti!A:B,2,0)</f>
        <v>M</v>
      </c>
      <c r="C25" t="e">
        <f>VLOOKUP(A25,Gold!B:B,1,0)</f>
        <v>#N/A</v>
      </c>
      <c r="D25" t="e">
        <f>IF(B25="M",VLOOKUP(A25,#REF!,1,0),VLOOKUP(A25,#REF!,1,0))</f>
        <v>#REF!</v>
      </c>
      <c r="E25" t="e">
        <f>VLOOKUP(A25,Cataratorii!B:B,1,0)</f>
        <v>#N/A</v>
      </c>
      <c r="F25" t="e">
        <f>VLOOKUP(A25,Vitezistii!B:B,1,0)</f>
        <v>#N/A</v>
      </c>
      <c r="G25" t="e">
        <f>VLOOKUP(A25,Povestitorii!B:B,1,0)</f>
        <v>#N/A</v>
      </c>
    </row>
    <row r="26" spans="1:7" x14ac:dyDescent="0.25">
      <c r="A26" s="42" t="s">
        <v>261</v>
      </c>
      <c r="B26" t="str">
        <f>VLOOKUP(A26,Participanti!A:B,2,0)</f>
        <v>M</v>
      </c>
      <c r="C26" t="e">
        <f>VLOOKUP(A26,Gold!B:B,1,0)</f>
        <v>#N/A</v>
      </c>
      <c r="D26" t="e">
        <f>IF(B26="M",VLOOKUP(A26,#REF!,1,0),VLOOKUP(A26,#REF!,1,0))</f>
        <v>#REF!</v>
      </c>
      <c r="E26" t="str">
        <f>VLOOKUP(A26,Cataratorii!B:B,1,0)</f>
        <v>Iulian Bejan</v>
      </c>
      <c r="F26" t="str">
        <f>VLOOKUP(A26,Vitezistii!B:B,1,0)</f>
        <v>Iulian Bejan</v>
      </c>
      <c r="G26" t="str">
        <f>VLOOKUP(A26,Povestitorii!B:B,1,0)</f>
        <v>Iulian Bejan</v>
      </c>
    </row>
    <row r="27" spans="1:7" x14ac:dyDescent="0.25">
      <c r="A27" s="42" t="s">
        <v>320</v>
      </c>
      <c r="B27" t="str">
        <f>VLOOKUP(A27,Participanti!A:B,2,0)</f>
        <v>M</v>
      </c>
      <c r="C27" t="e">
        <f>VLOOKUP(A27,Gold!B:B,1,0)</f>
        <v>#N/A</v>
      </c>
      <c r="D27" t="e">
        <f>IF(B27="M",VLOOKUP(A27,#REF!,1,0),VLOOKUP(A27,#REF!,1,0))</f>
        <v>#REF!</v>
      </c>
      <c r="E27" t="e">
        <f>VLOOKUP(A27,Cataratorii!B:B,1,0)</f>
        <v>#N/A</v>
      </c>
      <c r="F27" t="e">
        <f>VLOOKUP(A27,Vitezistii!B:B,1,0)</f>
        <v>#N/A</v>
      </c>
      <c r="G27" t="e">
        <f>VLOOKUP(A27,Povestitorii!B:B,1,0)</f>
        <v>#N/A</v>
      </c>
    </row>
    <row r="28" spans="1:7" x14ac:dyDescent="0.25">
      <c r="A28" s="42" t="s">
        <v>322</v>
      </c>
      <c r="B28" t="str">
        <f>VLOOKUP(A28,Participanti!A:B,2,0)</f>
        <v>M</v>
      </c>
      <c r="C28" t="e">
        <f>VLOOKUP(A28,Gold!B:B,1,0)</f>
        <v>#N/A</v>
      </c>
      <c r="D28" t="e">
        <f>IF(B28="M",VLOOKUP(A28,#REF!,1,0),VLOOKUP(A28,#REF!,1,0))</f>
        <v>#REF!</v>
      </c>
      <c r="E28" t="e">
        <f>VLOOKUP(A28,Cataratorii!B:B,1,0)</f>
        <v>#N/A</v>
      </c>
      <c r="F28" t="e">
        <f>VLOOKUP(A28,Vitezistii!B:B,1,0)</f>
        <v>#N/A</v>
      </c>
      <c r="G28" t="e">
        <f>VLOOKUP(A28,Povestitorii!B:B,1,0)</f>
        <v>#N/A</v>
      </c>
    </row>
    <row r="29" spans="1:7" x14ac:dyDescent="0.25">
      <c r="A29" s="42" t="s">
        <v>334</v>
      </c>
      <c r="B29" t="str">
        <f>VLOOKUP(A29,Participanti!A:B,2,0)</f>
        <v>M</v>
      </c>
      <c r="C29" t="e">
        <f>VLOOKUP(A29,Gold!B:B,1,0)</f>
        <v>#N/A</v>
      </c>
      <c r="D29" t="e">
        <f>IF(B29="M",VLOOKUP(A29,#REF!,1,0),VLOOKUP(A29,#REF!,1,0))</f>
        <v>#REF!</v>
      </c>
      <c r="E29" t="e">
        <f>VLOOKUP(A29,Cataratorii!B:B,1,0)</f>
        <v>#N/A</v>
      </c>
      <c r="F29" t="e">
        <f>VLOOKUP(A29,Vitezistii!B:B,1,0)</f>
        <v>#N/A</v>
      </c>
      <c r="G29" t="e">
        <f>VLOOKUP(A29,Povestitorii!B:B,1,0)</f>
        <v>#N/A</v>
      </c>
    </row>
    <row r="30" spans="1:7" x14ac:dyDescent="0.25">
      <c r="A30" s="42" t="s">
        <v>186</v>
      </c>
      <c r="B30" t="str">
        <f>VLOOKUP(A30,Participanti!A:B,2,0)</f>
        <v>M</v>
      </c>
      <c r="C30" t="e">
        <f>VLOOKUP(A30,Gold!B:B,1,0)</f>
        <v>#N/A</v>
      </c>
      <c r="D30" t="e">
        <f>IF(B30="M",VLOOKUP(A30,#REF!,1,0),VLOOKUP(A30,#REF!,1,0))</f>
        <v>#REF!</v>
      </c>
      <c r="E30" t="e">
        <f>VLOOKUP(A30,Cataratorii!B:B,1,0)</f>
        <v>#N/A</v>
      </c>
      <c r="F30" t="e">
        <f>VLOOKUP(A30,Vitezistii!B:B,1,0)</f>
        <v>#N/A</v>
      </c>
      <c r="G30" t="e">
        <f>VLOOKUP(A30,Povestitorii!B:B,1,0)</f>
        <v>#N/A</v>
      </c>
    </row>
    <row r="31" spans="1:7" x14ac:dyDescent="0.25">
      <c r="A31" s="42" t="s">
        <v>174</v>
      </c>
      <c r="B31" t="str">
        <f>VLOOKUP(A31,Participanti!A:B,2,0)</f>
        <v>M</v>
      </c>
      <c r="C31" t="e">
        <f>VLOOKUP(A31,Gold!B:B,1,0)</f>
        <v>#N/A</v>
      </c>
      <c r="D31" t="e">
        <f>IF(B31="M",VLOOKUP(A31,#REF!,1,0),VLOOKUP(A31,#REF!,1,0))</f>
        <v>#REF!</v>
      </c>
      <c r="E31" t="e">
        <f>VLOOKUP(A31,Cataratorii!B:B,1,0)</f>
        <v>#N/A</v>
      </c>
      <c r="F31" t="e">
        <f>VLOOKUP(A31,Vitezistii!B:B,1,0)</f>
        <v>#N/A</v>
      </c>
      <c r="G31" t="e">
        <f>VLOOKUP(A31,Povestitorii!B:B,1,0)</f>
        <v>#N/A</v>
      </c>
    </row>
    <row r="32" spans="1:7" x14ac:dyDescent="0.25">
      <c r="A32" s="42" t="s">
        <v>318</v>
      </c>
      <c r="B32" t="e">
        <f>VLOOKUP(A32,Participanti!A:B,2,0)</f>
        <v>#N/A</v>
      </c>
      <c r="C32" t="e">
        <f>VLOOKUP(A32,Gold!B:B,1,0)</f>
        <v>#N/A</v>
      </c>
      <c r="D32" t="e">
        <f>IF(B32="M",VLOOKUP(A32,#REF!,1,0),VLOOKUP(A32,#REF!,1,0))</f>
        <v>#N/A</v>
      </c>
      <c r="E32" t="e">
        <f>VLOOKUP(A32,Cataratorii!B:B,1,0)</f>
        <v>#N/A</v>
      </c>
      <c r="F32" t="e">
        <f>VLOOKUP(A32,Vitezistii!B:B,1,0)</f>
        <v>#N/A</v>
      </c>
      <c r="G32" t="e">
        <f>VLOOKUP(A32,Povestitorii!B:B,1,0)</f>
        <v>#N/A</v>
      </c>
    </row>
    <row r="33" spans="1:7" x14ac:dyDescent="0.25">
      <c r="A33" s="42" t="s">
        <v>39</v>
      </c>
      <c r="B33" t="str">
        <f>VLOOKUP(A33,Participanti!A:B,2,0)</f>
        <v>M</v>
      </c>
      <c r="C33" t="str">
        <f>VLOOKUP(A33,Gold!B:B,1,0)</f>
        <v>Danciu Alin Stelian</v>
      </c>
      <c r="D33" t="e">
        <f>IF(B33="M",VLOOKUP(A33,#REF!,1,0),VLOOKUP(A33,#REF!,1,0))</f>
        <v>#REF!</v>
      </c>
      <c r="E33" t="str">
        <f>VLOOKUP(A33,Cataratorii!B:B,1,0)</f>
        <v>Danciu Alin Stelian</v>
      </c>
      <c r="F33" t="str">
        <f>VLOOKUP(A33,Vitezistii!B:B,1,0)</f>
        <v>Danciu Alin Stelian</v>
      </c>
      <c r="G33" t="str">
        <f>VLOOKUP(A33,Povestitorii!B:B,1,0)</f>
        <v>Danciu Alin Stelian</v>
      </c>
    </row>
    <row r="34" spans="1:7" x14ac:dyDescent="0.25">
      <c r="A34" s="42" t="s">
        <v>195</v>
      </c>
      <c r="B34" t="str">
        <f>VLOOKUP(A34,Participanti!A:B,2,0)</f>
        <v>M</v>
      </c>
      <c r="C34" t="e">
        <f>VLOOKUP(A34,Gold!B:B,1,0)</f>
        <v>#N/A</v>
      </c>
      <c r="D34" t="e">
        <f>IF(B34="M",VLOOKUP(A34,#REF!,1,0),VLOOKUP(A34,#REF!,1,0))</f>
        <v>#REF!</v>
      </c>
      <c r="E34" t="e">
        <f>VLOOKUP(A34,Cataratorii!B:B,1,0)</f>
        <v>#N/A</v>
      </c>
      <c r="F34" t="e">
        <f>VLOOKUP(A34,Vitezistii!B:B,1,0)</f>
        <v>#N/A</v>
      </c>
      <c r="G34" t="e">
        <f>VLOOKUP(A34,Povestitorii!B:B,1,0)</f>
        <v>#N/A</v>
      </c>
    </row>
    <row r="35" spans="1:7" x14ac:dyDescent="0.25">
      <c r="A35" s="42" t="s">
        <v>324</v>
      </c>
      <c r="B35" t="str">
        <f>VLOOKUP(A35,Participanti!A:B,2,0)</f>
        <v>M</v>
      </c>
      <c r="C35" t="e">
        <f>VLOOKUP(A35,Gold!B:B,1,0)</f>
        <v>#N/A</v>
      </c>
      <c r="D35" t="e">
        <f>IF(B35="M",VLOOKUP(A35,#REF!,1,0),VLOOKUP(A35,#REF!,1,0))</f>
        <v>#REF!</v>
      </c>
      <c r="E35" t="e">
        <f>VLOOKUP(A35,Cataratorii!B:B,1,0)</f>
        <v>#N/A</v>
      </c>
      <c r="F35" t="e">
        <f>VLOOKUP(A35,Vitezistii!B:B,1,0)</f>
        <v>#N/A</v>
      </c>
      <c r="G35" t="e">
        <f>VLOOKUP(A35,Povestitorii!B:B,1,0)</f>
        <v>#N/A</v>
      </c>
    </row>
    <row r="36" spans="1:7" x14ac:dyDescent="0.25">
      <c r="A36" s="42" t="s">
        <v>227</v>
      </c>
      <c r="B36" t="str">
        <f>VLOOKUP(A36,Participanti!A:B,2,0)</f>
        <v>F</v>
      </c>
      <c r="C36" t="e">
        <f>VLOOKUP(A36,Gold!B:B,1,0)</f>
        <v>#N/A</v>
      </c>
      <c r="D36" t="e">
        <f>IF(B36="M",VLOOKUP(A36,#REF!,1,0),VLOOKUP(A36,#REF!,1,0))</f>
        <v>#REF!</v>
      </c>
      <c r="E36" t="str">
        <f>VLOOKUP(A36,Cataratorii!B:B,1,0)</f>
        <v>Dolores Panait</v>
      </c>
      <c r="F36" t="str">
        <f>VLOOKUP(A36,Vitezistii!B:B,1,0)</f>
        <v>Dolores Panait</v>
      </c>
      <c r="G36" t="str">
        <f>VLOOKUP(A36,Povestitorii!B:B,1,0)</f>
        <v>Dolores Panait</v>
      </c>
    </row>
    <row r="37" spans="1:7" x14ac:dyDescent="0.25">
      <c r="A37" s="42" t="s">
        <v>245</v>
      </c>
      <c r="B37" t="str">
        <f>VLOOKUP(A37,Participanti!A:B,2,0)</f>
        <v>F</v>
      </c>
      <c r="C37" t="e">
        <f>VLOOKUP(A37,Gold!B:B,1,0)</f>
        <v>#N/A</v>
      </c>
      <c r="D37" t="e">
        <f>IF(B37="M",VLOOKUP(A37,#REF!,1,0),VLOOKUP(A37,#REF!,1,0))</f>
        <v>#REF!</v>
      </c>
      <c r="E37" t="e">
        <f>VLOOKUP(A37,Cataratorii!B:B,1,0)</f>
        <v>#N/A</v>
      </c>
      <c r="F37" t="e">
        <f>VLOOKUP(A37,Vitezistii!B:B,1,0)</f>
        <v>#N/A</v>
      </c>
      <c r="G37" t="e">
        <f>VLOOKUP(A37,Povestitorii!B:B,1,0)</f>
        <v>#N/A</v>
      </c>
    </row>
    <row r="38" spans="1:7" x14ac:dyDescent="0.25">
      <c r="A38" s="42" t="s">
        <v>200</v>
      </c>
      <c r="B38" t="str">
        <f>VLOOKUP(A38,Participanti!A:B,2,0)</f>
        <v>M</v>
      </c>
      <c r="C38" t="e">
        <f>VLOOKUP(A38,Gold!B:B,1,0)</f>
        <v>#N/A</v>
      </c>
      <c r="D38" t="e">
        <f>IF(B38="M",VLOOKUP(A38,#REF!,1,0),VLOOKUP(A38,#REF!,1,0))</f>
        <v>#REF!</v>
      </c>
      <c r="E38" t="str">
        <f>VLOOKUP(A38,Cataratorii!B:B,1,0)</f>
        <v>Catalin Boboc</v>
      </c>
      <c r="F38" t="str">
        <f>VLOOKUP(A38,Vitezistii!B:B,1,0)</f>
        <v>Catalin Boboc</v>
      </c>
      <c r="G38" t="str">
        <f>VLOOKUP(A38,Povestitorii!B:B,1,0)</f>
        <v>Catalin Boboc</v>
      </c>
    </row>
    <row r="39" spans="1:7" x14ac:dyDescent="0.25">
      <c r="A39" s="42" t="s">
        <v>278</v>
      </c>
      <c r="B39" t="str">
        <f>VLOOKUP(A39,Participanti!A:B,2,0)</f>
        <v>M</v>
      </c>
      <c r="C39" t="e">
        <f>VLOOKUP(A39,Gold!B:B,1,0)</f>
        <v>#N/A</v>
      </c>
      <c r="D39" t="e">
        <f>IF(B39="M",VLOOKUP(A39,#REF!,1,0),VLOOKUP(A39,#REF!,1,0))</f>
        <v>#REF!</v>
      </c>
      <c r="E39" t="e">
        <f>VLOOKUP(A39,Cataratorii!B:B,1,0)</f>
        <v>#N/A</v>
      </c>
      <c r="F39" t="e">
        <f>VLOOKUP(A39,Vitezistii!B:B,1,0)</f>
        <v>#N/A</v>
      </c>
      <c r="G39" t="e">
        <f>VLOOKUP(A39,Povestitorii!B:B,1,0)</f>
        <v>#N/A</v>
      </c>
    </row>
    <row r="40" spans="1:7" x14ac:dyDescent="0.25">
      <c r="A40" s="42" t="s">
        <v>256</v>
      </c>
      <c r="B40" t="str">
        <f>VLOOKUP(A40,Participanti!A:B,2,0)</f>
        <v>M</v>
      </c>
      <c r="C40" t="e">
        <f>VLOOKUP(A40,Gold!B:B,1,0)</f>
        <v>#N/A</v>
      </c>
      <c r="D40" t="e">
        <f>IF(B40="M",VLOOKUP(A40,#REF!,1,0),VLOOKUP(A40,#REF!,1,0))</f>
        <v>#REF!</v>
      </c>
      <c r="E40" t="e">
        <f>VLOOKUP(A40,Cataratorii!B:B,1,0)</f>
        <v>#N/A</v>
      </c>
      <c r="F40" t="e">
        <f>VLOOKUP(A40,Vitezistii!B:B,1,0)</f>
        <v>#N/A</v>
      </c>
      <c r="G40" t="e">
        <f>VLOOKUP(A40,Povestitorii!B:B,1,0)</f>
        <v>#N/A</v>
      </c>
    </row>
    <row r="41" spans="1:7" x14ac:dyDescent="0.25">
      <c r="A41" s="42" t="s">
        <v>226</v>
      </c>
      <c r="B41" t="str">
        <f>VLOOKUP(A41,Participanti!A:B,2,0)</f>
        <v>F</v>
      </c>
      <c r="C41" t="e">
        <f>VLOOKUP(A41,Gold!B:B,1,0)</f>
        <v>#N/A</v>
      </c>
      <c r="D41" t="e">
        <f>IF(B41="M",VLOOKUP(A41,#REF!,1,0),VLOOKUP(A41,#REF!,1,0))</f>
        <v>#REF!</v>
      </c>
      <c r="E41" t="str">
        <f>VLOOKUP(A41,Cataratorii!B:B,1,0)</f>
        <v>Doina Dorina Casaru</v>
      </c>
      <c r="F41" t="str">
        <f>VLOOKUP(A41,Vitezistii!B:B,1,0)</f>
        <v>Doina Dorina Casaru</v>
      </c>
      <c r="G41" t="str">
        <f>VLOOKUP(A41,Povestitorii!B:B,1,0)</f>
        <v>Doina Dorina Casaru</v>
      </c>
    </row>
    <row r="42" spans="1:7" x14ac:dyDescent="0.25">
      <c r="A42" s="42" t="s">
        <v>197</v>
      </c>
      <c r="B42" t="str">
        <f>VLOOKUP(A42,Participanti!A:B,2,0)</f>
        <v>M</v>
      </c>
      <c r="C42" t="e">
        <f>VLOOKUP(A42,Gold!B:B,1,0)</f>
        <v>#N/A</v>
      </c>
      <c r="D42" t="e">
        <f>IF(B42="M",VLOOKUP(A42,#REF!,1,0),VLOOKUP(A42,#REF!,1,0))</f>
        <v>#REF!</v>
      </c>
      <c r="E42" t="e">
        <f>VLOOKUP(A42,Cataratorii!B:B,1,0)</f>
        <v>#N/A</v>
      </c>
      <c r="F42" t="e">
        <f>VLOOKUP(A42,Vitezistii!B:B,1,0)</f>
        <v>#N/A</v>
      </c>
      <c r="G42" t="e">
        <f>VLOOKUP(A42,Povestitorii!B:B,1,0)</f>
        <v>#N/A</v>
      </c>
    </row>
    <row r="43" spans="1:7" x14ac:dyDescent="0.25">
      <c r="A43" s="42" t="s">
        <v>201</v>
      </c>
      <c r="B43" t="str">
        <f>VLOOKUP(A43,Participanti!A:B,2,0)</f>
        <v>M</v>
      </c>
      <c r="C43" t="str">
        <f>VLOOKUP(A43,Gold!B:B,1,0)</f>
        <v>Catalin Stanescu</v>
      </c>
      <c r="D43" t="e">
        <f>IF(B43="M",VLOOKUP(A43,#REF!,1,0),VLOOKUP(A43,#REF!,1,0))</f>
        <v>#REF!</v>
      </c>
      <c r="E43" t="str">
        <f>VLOOKUP(A43,Cataratorii!B:B,1,0)</f>
        <v>Catalin Stanescu</v>
      </c>
      <c r="F43" t="str">
        <f>VLOOKUP(A43,Vitezistii!B:B,1,0)</f>
        <v>Catalin Stanescu</v>
      </c>
      <c r="G43" t="str">
        <f>VLOOKUP(A43,Povestitorii!B:B,1,0)</f>
        <v>Catalin Stanescu</v>
      </c>
    </row>
    <row r="44" spans="1:7" x14ac:dyDescent="0.25">
      <c r="A44" s="42" t="s">
        <v>207</v>
      </c>
      <c r="B44" t="str">
        <f>VLOOKUP(A44,Participanti!A:B,2,0)</f>
        <v>M</v>
      </c>
      <c r="C44" t="e">
        <f>VLOOKUP(A44,Gold!B:B,1,0)</f>
        <v>#N/A</v>
      </c>
      <c r="D44" t="e">
        <f>IF(B44="M",VLOOKUP(A44,#REF!,1,0),VLOOKUP(A44,#REF!,1,0))</f>
        <v>#REF!</v>
      </c>
      <c r="E44" t="str">
        <f>VLOOKUP(A44,Cataratorii!B:B,1,0)</f>
        <v>Cornel Neagu</v>
      </c>
      <c r="F44" t="str">
        <f>VLOOKUP(A44,Vitezistii!B:B,1,0)</f>
        <v>Cornel Neagu</v>
      </c>
      <c r="G44" t="str">
        <f>VLOOKUP(A44,Povestitorii!B:B,1,0)</f>
        <v>Cornel Neagu</v>
      </c>
    </row>
    <row r="45" spans="1:7" x14ac:dyDescent="0.25">
      <c r="A45" s="42" t="s">
        <v>209</v>
      </c>
      <c r="B45" t="str">
        <f>VLOOKUP(A45,Participanti!A:B,2,0)</f>
        <v>M</v>
      </c>
      <c r="C45" t="str">
        <f>VLOOKUP(A45,Gold!B:B,1,0)</f>
        <v>Corneliu Andresoi</v>
      </c>
      <c r="D45" t="e">
        <f>IF(B45="M",VLOOKUP(A45,#REF!,1,0),VLOOKUP(A45,#REF!,1,0))</f>
        <v>#REF!</v>
      </c>
      <c r="E45" t="str">
        <f>VLOOKUP(A45,Cataratorii!B:B,1,0)</f>
        <v>Corneliu Andresoi</v>
      </c>
      <c r="F45" t="str">
        <f>VLOOKUP(A45,Vitezistii!B:B,1,0)</f>
        <v>Corneliu Andresoi</v>
      </c>
      <c r="G45" t="str">
        <f>VLOOKUP(A45,Povestitorii!B:B,1,0)</f>
        <v>Corneliu Andresoi</v>
      </c>
    </row>
    <row r="46" spans="1:7" x14ac:dyDescent="0.25">
      <c r="A46" s="42" t="s">
        <v>149</v>
      </c>
      <c r="B46" t="str">
        <f>VLOOKUP(A46,Participanti!A:B,2,0)</f>
        <v>M</v>
      </c>
      <c r="C46" t="str">
        <f>VLOOKUP(A46,Gold!B:B,1,0)</f>
        <v>Ifrim Gheorghe</v>
      </c>
      <c r="D46" t="e">
        <f>IF(B46="M",VLOOKUP(A46,#REF!,1,0),VLOOKUP(A46,#REF!,1,0))</f>
        <v>#REF!</v>
      </c>
      <c r="E46" t="str">
        <f>VLOOKUP(A46,Cataratorii!B:B,1,0)</f>
        <v>Ifrim Gheorghe</v>
      </c>
      <c r="F46" t="str">
        <f>VLOOKUP(A46,Vitezistii!B:B,1,0)</f>
        <v>Ifrim Gheorghe</v>
      </c>
      <c r="G46" t="str">
        <f>VLOOKUP(A46,Povestitorii!B:B,1,0)</f>
        <v>Ifrim Gheorghe</v>
      </c>
    </row>
    <row r="47" spans="1:7" x14ac:dyDescent="0.25">
      <c r="A47" s="42" t="s">
        <v>266</v>
      </c>
      <c r="B47" t="str">
        <f>VLOOKUP(A47,Participanti!A:B,2,0)</f>
        <v>F</v>
      </c>
      <c r="C47" t="e">
        <f>VLOOKUP(A47,Gold!B:B,1,0)</f>
        <v>#N/A</v>
      </c>
      <c r="D47" t="e">
        <f>IF(B47="M",VLOOKUP(A47,#REF!,1,0),VLOOKUP(A47,#REF!,1,0))</f>
        <v>#REF!</v>
      </c>
      <c r="E47" t="e">
        <f>VLOOKUP(A47,Cataratorii!B:B,1,0)</f>
        <v>#N/A</v>
      </c>
      <c r="F47" t="e">
        <f>VLOOKUP(A47,Vitezistii!B:B,1,0)</f>
        <v>#N/A</v>
      </c>
      <c r="G47" t="e">
        <f>VLOOKUP(A47,Povestitorii!B:B,1,0)</f>
        <v>#N/A</v>
      </c>
    </row>
    <row r="48" spans="1:7" x14ac:dyDescent="0.25">
      <c r="A48" s="42" t="s">
        <v>173</v>
      </c>
      <c r="B48" t="str">
        <f>VLOOKUP(A48,Participanti!A:B,2,0)</f>
        <v>M</v>
      </c>
      <c r="C48" t="e">
        <f>VLOOKUP(A48,Gold!B:B,1,0)</f>
        <v>#N/A</v>
      </c>
      <c r="D48" t="e">
        <f>IF(B48="M",VLOOKUP(A48,#REF!,1,0),VLOOKUP(A48,#REF!,1,0))</f>
        <v>#REF!</v>
      </c>
      <c r="E48" t="e">
        <f>VLOOKUP(A48,Cataratorii!B:B,1,0)</f>
        <v>#N/A</v>
      </c>
      <c r="F48" t="e">
        <f>VLOOKUP(A48,Vitezistii!B:B,1,0)</f>
        <v>#N/A</v>
      </c>
      <c r="G48" t="e">
        <f>VLOOKUP(A48,Povestitorii!B:B,1,0)</f>
        <v>#N/A</v>
      </c>
    </row>
    <row r="49" spans="1:7" x14ac:dyDescent="0.25">
      <c r="A49" s="42" t="s">
        <v>316</v>
      </c>
      <c r="B49" t="str">
        <f>VLOOKUP(A49,Participanti!A:B,2,0)</f>
        <v>M</v>
      </c>
      <c r="C49" t="e">
        <f>VLOOKUP(A49,Gold!B:B,1,0)</f>
        <v>#N/A</v>
      </c>
      <c r="D49" t="e">
        <f>IF(B49="M",VLOOKUP(A49,#REF!,1,0),VLOOKUP(A49,#REF!,1,0))</f>
        <v>#REF!</v>
      </c>
      <c r="E49" t="e">
        <f>VLOOKUP(A49,Cataratorii!B:B,1,0)</f>
        <v>#N/A</v>
      </c>
      <c r="F49" t="e">
        <f>VLOOKUP(A49,Vitezistii!B:B,1,0)</f>
        <v>#N/A</v>
      </c>
      <c r="G49" t="e">
        <f>VLOOKUP(A49,Povestitorii!B:B,1,0)</f>
        <v>#N/A</v>
      </c>
    </row>
    <row r="50" spans="1:7" x14ac:dyDescent="0.25">
      <c r="A50" s="42" t="s">
        <v>232</v>
      </c>
      <c r="B50" t="str">
        <f>VLOOKUP(A50,Participanti!A:B,2,0)</f>
        <v>M</v>
      </c>
      <c r="C50" t="e">
        <f>VLOOKUP(A50,Gold!B:B,1,0)</f>
        <v>#N/A</v>
      </c>
      <c r="D50" t="e">
        <f>IF(B50="M",VLOOKUP(A50,#REF!,1,0),VLOOKUP(A50,#REF!,1,0))</f>
        <v>#REF!</v>
      </c>
      <c r="E50" t="str">
        <f>VLOOKUP(A50,Cataratorii!B:B,1,0)</f>
        <v>Florian Nastase</v>
      </c>
      <c r="F50" t="str">
        <f>VLOOKUP(A50,Vitezistii!B:B,1,0)</f>
        <v>Florian Nastase</v>
      </c>
      <c r="G50" t="str">
        <f>VLOOKUP(A50,Povestitorii!B:B,1,0)</f>
        <v>Florian Nastase</v>
      </c>
    </row>
    <row r="51" spans="1:7" x14ac:dyDescent="0.25">
      <c r="A51" s="42" t="s">
        <v>7</v>
      </c>
      <c r="B51" t="str">
        <f>VLOOKUP(A51,Participanti!A:B,2,0)</f>
        <v>M</v>
      </c>
      <c r="C51" t="str">
        <f>VLOOKUP(A51,Gold!B:B,1,0)</f>
        <v>Codrin Constantin</v>
      </c>
      <c r="D51" t="e">
        <f>IF(B51="M",VLOOKUP(A51,#REF!,1,0),VLOOKUP(A51,#REF!,1,0))</f>
        <v>#REF!</v>
      </c>
      <c r="E51" t="str">
        <f>VLOOKUP(A51,Cataratorii!B:B,1,0)</f>
        <v>Codrin Constantin</v>
      </c>
      <c r="F51" t="str">
        <f>VLOOKUP(A51,Vitezistii!B:B,1,0)</f>
        <v>Codrin Constantin</v>
      </c>
      <c r="G51" t="str">
        <f>VLOOKUP(A51,Povestitorii!B:B,1,0)</f>
        <v>Codrin Constantin</v>
      </c>
    </row>
    <row r="52" spans="1:7" x14ac:dyDescent="0.25">
      <c r="A52" s="42" t="s">
        <v>277</v>
      </c>
      <c r="B52" t="str">
        <f>VLOOKUP(A52,Participanti!A:B,2,0)</f>
        <v>F</v>
      </c>
      <c r="C52" t="e">
        <f>VLOOKUP(A52,Gold!B:B,1,0)</f>
        <v>#N/A</v>
      </c>
      <c r="D52" t="e">
        <f>IF(B52="M",VLOOKUP(A52,#REF!,1,0),VLOOKUP(A52,#REF!,1,0))</f>
        <v>#REF!</v>
      </c>
      <c r="E52" t="str">
        <f>VLOOKUP(A52,Cataratorii!B:B,1,0)</f>
        <v>Marica Cristina</v>
      </c>
      <c r="F52" t="str">
        <f>VLOOKUP(A52,Vitezistii!B:B,1,0)</f>
        <v>Marica Cristina</v>
      </c>
      <c r="G52" t="str">
        <f>VLOOKUP(A52,Povestitorii!B:B,1,0)</f>
        <v>Marica Cristina</v>
      </c>
    </row>
    <row r="53" spans="1:7" x14ac:dyDescent="0.25">
      <c r="A53" s="42" t="s">
        <v>331</v>
      </c>
      <c r="B53" t="str">
        <f>VLOOKUP(A53,Participanti!A:B,2,0)</f>
        <v>F</v>
      </c>
      <c r="C53" t="e">
        <f>VLOOKUP(A53,Gold!B:B,1,0)</f>
        <v>#N/A</v>
      </c>
      <c r="D53" t="e">
        <f>IF(B53="M",VLOOKUP(A53,#REF!,1,0),VLOOKUP(A53,#REF!,1,0))</f>
        <v>#REF!</v>
      </c>
      <c r="E53" t="e">
        <f>VLOOKUP(A53,Cataratorii!B:B,1,0)</f>
        <v>#N/A</v>
      </c>
      <c r="F53" t="e">
        <f>VLOOKUP(A53,Vitezistii!B:B,1,0)</f>
        <v>#N/A</v>
      </c>
      <c r="G53" t="e">
        <f>VLOOKUP(A53,Povestitorii!B:B,1,0)</f>
        <v>#N/A</v>
      </c>
    </row>
    <row r="54" spans="1:7" x14ac:dyDescent="0.25">
      <c r="A54" s="42" t="s">
        <v>333</v>
      </c>
      <c r="B54" t="str">
        <f>VLOOKUP(A54,Participanti!A:B,2,0)</f>
        <v>M</v>
      </c>
      <c r="C54" t="e">
        <f>VLOOKUP(A54,Gold!B:B,1,0)</f>
        <v>#N/A</v>
      </c>
      <c r="D54" t="e">
        <f>IF(B54="M",VLOOKUP(A54,#REF!,1,0),VLOOKUP(A54,#REF!,1,0))</f>
        <v>#REF!</v>
      </c>
      <c r="E54" t="str">
        <f>VLOOKUP(A54,Cataratorii!B:B,1,0)</f>
        <v>Vali Echipmont</v>
      </c>
      <c r="F54" t="str">
        <f>VLOOKUP(A54,Vitezistii!B:B,1,0)</f>
        <v>Vali Echipmont</v>
      </c>
      <c r="G54" t="str">
        <f>VLOOKUP(A54,Povestitorii!B:B,1,0)</f>
        <v>Vali Echipmont</v>
      </c>
    </row>
    <row r="55" spans="1:7" x14ac:dyDescent="0.25">
      <c r="A55" s="42" t="s">
        <v>258</v>
      </c>
      <c r="B55" t="str">
        <f>VLOOKUP(A55,Participanti!A:B,2,0)</f>
        <v>M</v>
      </c>
      <c r="C55" t="str">
        <f>VLOOKUP(A55,Gold!B:B,1,0)</f>
        <v>Ionut Bogdan Bledea</v>
      </c>
      <c r="D55" t="e">
        <f>IF(B55="M",VLOOKUP(A55,#REF!,1,0),VLOOKUP(A55,#REF!,1,0))</f>
        <v>#REF!</v>
      </c>
      <c r="E55" t="str">
        <f>VLOOKUP(A55,Cataratorii!B:B,1,0)</f>
        <v>Ionut Bogdan Bledea</v>
      </c>
      <c r="F55" t="str">
        <f>VLOOKUP(A55,Vitezistii!B:B,1,0)</f>
        <v>Ionut Bogdan Bledea</v>
      </c>
      <c r="G55" t="str">
        <f>VLOOKUP(A55,Povestitorii!B:B,1,0)</f>
        <v>Ionut Bogdan Bledea</v>
      </c>
    </row>
    <row r="56" spans="1:7" x14ac:dyDescent="0.25">
      <c r="A56" s="42" t="s">
        <v>131</v>
      </c>
      <c r="B56" t="e">
        <f>VLOOKUP(A56,Participanti!A:B,2,0)</f>
        <v>#N/A</v>
      </c>
      <c r="C56" t="e">
        <f>VLOOKUP(A56,Gold!B:B,1,0)</f>
        <v>#N/A</v>
      </c>
      <c r="D56" t="e">
        <f>IF(B56="M",VLOOKUP(A56,#REF!,1,0),VLOOKUP(A56,#REF!,1,0))</f>
        <v>#N/A</v>
      </c>
      <c r="E56" t="e">
        <f>VLOOKUP(A56,Cataratorii!B:B,1,0)</f>
        <v>#N/A</v>
      </c>
      <c r="F56" t="e">
        <f>VLOOKUP(A56,Vitezistii!B:B,1,0)</f>
        <v>#N/A</v>
      </c>
      <c r="G56" t="e">
        <f>VLOOKUP(A56,Povestitorii!B:B,1,0)</f>
        <v>#N/A</v>
      </c>
    </row>
    <row r="57" spans="1:7" x14ac:dyDescent="0.25">
      <c r="A57" s="42" t="s">
        <v>136</v>
      </c>
      <c r="B57" t="str">
        <f>VLOOKUP(A57,Participanti!A:B,2,0)</f>
        <v>M</v>
      </c>
      <c r="C57" t="e">
        <f>VLOOKUP(A57,Gold!B:B,1,0)</f>
        <v>#N/A</v>
      </c>
      <c r="D57" t="e">
        <f>IF(B57="M",VLOOKUP(A57,#REF!,1,0),VLOOKUP(A57,#REF!,1,0))</f>
        <v>#REF!</v>
      </c>
      <c r="E57" t="str">
        <f>VLOOKUP(A57,Cataratorii!B:B,1,0)</f>
        <v>Mirea Gabriel Umberto</v>
      </c>
      <c r="F57" t="str">
        <f>VLOOKUP(A57,Vitezistii!B:B,1,0)</f>
        <v>Mirea Gabriel Umberto</v>
      </c>
      <c r="G57" t="str">
        <f>VLOOKUP(A57,Povestitorii!B:B,1,0)</f>
        <v>Mirea Gabriel Umberto</v>
      </c>
    </row>
    <row r="58" spans="1:7" x14ac:dyDescent="0.25">
      <c r="A58" s="42" t="s">
        <v>194</v>
      </c>
      <c r="B58" t="str">
        <f>VLOOKUP(A58,Participanti!A:B,2,0)</f>
        <v>M</v>
      </c>
      <c r="C58" t="str">
        <f>VLOOKUP(A58,Gold!B:B,1,0)</f>
        <v>Bogdan Dranceanu</v>
      </c>
      <c r="D58" t="e">
        <f>IF(B58="M",VLOOKUP(A58,#REF!,1,0),VLOOKUP(A58,#REF!,1,0))</f>
        <v>#REF!</v>
      </c>
      <c r="E58" t="str">
        <f>VLOOKUP(A58,Cataratorii!B:B,1,0)</f>
        <v>Bogdan Dranceanu</v>
      </c>
      <c r="F58" t="str">
        <f>VLOOKUP(A58,Vitezistii!B:B,1,0)</f>
        <v>Bogdan Dranceanu</v>
      </c>
      <c r="G58" t="str">
        <f>VLOOKUP(A58,Povestitorii!B:B,1,0)</f>
        <v>Bogdan Dranceanu</v>
      </c>
    </row>
    <row r="59" spans="1:7" x14ac:dyDescent="0.25">
      <c r="A59" s="42" t="s">
        <v>13</v>
      </c>
      <c r="B59" t="str">
        <f>VLOOKUP(A59,Participanti!A:B,2,0)</f>
        <v>M</v>
      </c>
      <c r="C59" t="e">
        <f>VLOOKUP(A59,Gold!B:B,1,0)</f>
        <v>#N/A</v>
      </c>
      <c r="D59" t="e">
        <f>IF(B59="M",VLOOKUP(A59,#REF!,1,0),VLOOKUP(A59,#REF!,1,0))</f>
        <v>#REF!</v>
      </c>
      <c r="E59" t="str">
        <f>VLOOKUP(A59,Cataratorii!B:B,1,0)</f>
        <v>Robert Herman</v>
      </c>
      <c r="F59" t="str">
        <f>VLOOKUP(A59,Vitezistii!B:B,1,0)</f>
        <v>Robert Herman</v>
      </c>
      <c r="G59" t="str">
        <f>VLOOKUP(A59,Povestitorii!B:B,1,0)</f>
        <v>Robert Herman</v>
      </c>
    </row>
    <row r="60" spans="1:7" x14ac:dyDescent="0.25">
      <c r="A60" s="42" t="s">
        <v>300</v>
      </c>
      <c r="B60" t="str">
        <f>VLOOKUP(A60,Participanti!A:B,2,0)</f>
        <v>F</v>
      </c>
      <c r="C60" t="e">
        <f>VLOOKUP(A60,Gold!B:B,1,0)</f>
        <v>#N/A</v>
      </c>
      <c r="D60" t="e">
        <f>IF(B60="M",VLOOKUP(A60,#REF!,1,0),VLOOKUP(A60,#REF!,1,0))</f>
        <v>#REF!</v>
      </c>
      <c r="E60" t="e">
        <f>VLOOKUP(A60,Cataratorii!B:B,1,0)</f>
        <v>#N/A</v>
      </c>
      <c r="F60" t="e">
        <f>VLOOKUP(A60,Vitezistii!B:B,1,0)</f>
        <v>#N/A</v>
      </c>
      <c r="G60" t="e">
        <f>VLOOKUP(A60,Povestitorii!B:B,1,0)</f>
        <v>#N/A</v>
      </c>
    </row>
    <row r="61" spans="1:7" x14ac:dyDescent="0.25">
      <c r="A61" s="42" t="s">
        <v>249</v>
      </c>
      <c r="B61" t="str">
        <f>VLOOKUP(A61,Participanti!A:B,2,0)</f>
        <v>M</v>
      </c>
      <c r="C61" t="e">
        <f>VLOOKUP(A61,Gold!B:B,1,0)</f>
        <v>#N/A</v>
      </c>
      <c r="D61" t="e">
        <f>IF(B61="M",VLOOKUP(A61,#REF!,1,0),VLOOKUP(A61,#REF!,1,0))</f>
        <v>#REF!</v>
      </c>
      <c r="E61" t="e">
        <f>VLOOKUP(A61,Cataratorii!B:B,1,0)</f>
        <v>#N/A</v>
      </c>
      <c r="F61" t="e">
        <f>VLOOKUP(A61,Vitezistii!B:B,1,0)</f>
        <v>#N/A</v>
      </c>
      <c r="G61" t="e">
        <f>VLOOKUP(A61,Povestitorii!B:B,1,0)</f>
        <v>#N/A</v>
      </c>
    </row>
    <row r="62" spans="1:7" x14ac:dyDescent="0.25">
      <c r="A62" s="42" t="s">
        <v>208</v>
      </c>
      <c r="B62" t="str">
        <f>VLOOKUP(A62,Participanti!A:B,2,0)</f>
        <v>F</v>
      </c>
      <c r="C62" t="e">
        <f>VLOOKUP(A62,Gold!B:B,1,0)</f>
        <v>#N/A</v>
      </c>
      <c r="D62" t="e">
        <f>IF(B62="M",VLOOKUP(A62,#REF!,1,0),VLOOKUP(A62,#REF!,1,0))</f>
        <v>#REF!</v>
      </c>
      <c r="E62" t="e">
        <f>VLOOKUP(A62,Cataratorii!B:B,1,0)</f>
        <v>#N/A</v>
      </c>
      <c r="F62" t="e">
        <f>VLOOKUP(A62,Vitezistii!B:B,1,0)</f>
        <v>#N/A</v>
      </c>
      <c r="G62" t="e">
        <f>VLOOKUP(A62,Povestitorii!B:B,1,0)</f>
        <v>#N/A</v>
      </c>
    </row>
    <row r="63" spans="1:7" x14ac:dyDescent="0.25">
      <c r="A63" s="42" t="s">
        <v>17</v>
      </c>
      <c r="B63" t="str">
        <f>VLOOKUP(A63,Participanti!A:B,2,0)</f>
        <v>M</v>
      </c>
      <c r="C63" t="e">
        <f>VLOOKUP(A63,Gold!B:B,1,0)</f>
        <v>#N/A</v>
      </c>
      <c r="D63" t="e">
        <f>IF(B63="M",VLOOKUP(A63,#REF!,1,0),VLOOKUP(A63,#REF!,1,0))</f>
        <v>#REF!</v>
      </c>
      <c r="E63" t="str">
        <f>VLOOKUP(A63,Cataratorii!B:B,1,0)</f>
        <v>Valenky Opris</v>
      </c>
      <c r="F63" t="str">
        <f>VLOOKUP(A63,Vitezistii!B:B,1,0)</f>
        <v>Valenky Opris</v>
      </c>
      <c r="G63" t="str">
        <f>VLOOKUP(A63,Povestitorii!B:B,1,0)</f>
        <v>Valenky Opris</v>
      </c>
    </row>
    <row r="64" spans="1:7" x14ac:dyDescent="0.25">
      <c r="A64" s="42" t="s">
        <v>20</v>
      </c>
      <c r="B64" t="str">
        <f>VLOOKUP(A64,Participanti!A:B,2,0)</f>
        <v>M</v>
      </c>
      <c r="C64" t="e">
        <f>VLOOKUP(A64,Gold!B:B,1,0)</f>
        <v>#N/A</v>
      </c>
      <c r="D64" t="e">
        <f>IF(B64="M",VLOOKUP(A64,#REF!,1,0),VLOOKUP(A64,#REF!,1,0))</f>
        <v>#REF!</v>
      </c>
      <c r="E64" t="e">
        <f>VLOOKUP(A64,Cataratorii!B:B,1,0)</f>
        <v>#N/A</v>
      </c>
      <c r="F64" t="e">
        <f>VLOOKUP(A64,Vitezistii!B:B,1,0)</f>
        <v>#N/A</v>
      </c>
      <c r="G64" t="e">
        <f>VLOOKUP(A64,Povestitorii!B:B,1,0)</f>
        <v>#N/A</v>
      </c>
    </row>
    <row r="65" spans="1:7" x14ac:dyDescent="0.25">
      <c r="A65" s="42" t="s">
        <v>287</v>
      </c>
      <c r="B65" t="str">
        <f>VLOOKUP(A65,Participanti!A:B,2,0)</f>
        <v>F</v>
      </c>
      <c r="C65" t="e">
        <f>VLOOKUP(A65,Gold!B:B,1,0)</f>
        <v>#N/A</v>
      </c>
      <c r="D65" t="e">
        <f>IF(B65="M",VLOOKUP(A65,#REF!,1,0),VLOOKUP(A65,#REF!,1,0))</f>
        <v>#REF!</v>
      </c>
      <c r="E65" t="e">
        <f>VLOOKUP(A65,Cataratorii!B:B,1,0)</f>
        <v>#N/A</v>
      </c>
      <c r="F65" t="e">
        <f>VLOOKUP(A65,Vitezistii!B:B,1,0)</f>
        <v>#N/A</v>
      </c>
      <c r="G65" t="e">
        <f>VLOOKUP(A65,Povestitorii!B:B,1,0)</f>
        <v>#N/A</v>
      </c>
    </row>
    <row r="66" spans="1:7" x14ac:dyDescent="0.25">
      <c r="A66" s="42" t="s">
        <v>62</v>
      </c>
      <c r="B66" t="str">
        <f>VLOOKUP(A66,Participanti!A:B,2,0)</f>
        <v>F</v>
      </c>
      <c r="C66" t="e">
        <f>VLOOKUP(A66,Gold!B:B,1,0)</f>
        <v>#N/A</v>
      </c>
      <c r="D66" t="e">
        <f>IF(B66="M",VLOOKUP(A66,#REF!,1,0),VLOOKUP(A66,#REF!,1,0))</f>
        <v>#REF!</v>
      </c>
      <c r="E66" t="e">
        <f>VLOOKUP(A66,Cataratorii!B:B,1,0)</f>
        <v>#N/A</v>
      </c>
      <c r="F66" t="e">
        <f>VLOOKUP(A66,Vitezistii!B:B,1,0)</f>
        <v>#N/A</v>
      </c>
      <c r="G66" t="e">
        <f>VLOOKUP(A66,Povestitorii!B:B,1,0)</f>
        <v>#N/A</v>
      </c>
    </row>
    <row r="67" spans="1:7" x14ac:dyDescent="0.25">
      <c r="A67" s="42" t="s">
        <v>328</v>
      </c>
      <c r="B67" t="str">
        <f>VLOOKUP(A67,Participanti!A:B,2,0)</f>
        <v>M</v>
      </c>
      <c r="C67" t="e">
        <f>VLOOKUP(A67,Gold!B:B,1,0)</f>
        <v>#N/A</v>
      </c>
      <c r="D67" t="e">
        <f>IF(B67="M",VLOOKUP(A67,#REF!,1,0),VLOOKUP(A67,#REF!,1,0))</f>
        <v>#REF!</v>
      </c>
      <c r="E67" t="str">
        <f>VLOOKUP(A67,Cataratorii!B:B,1,0)</f>
        <v>Steven White</v>
      </c>
      <c r="F67" t="str">
        <f>VLOOKUP(A67,Vitezistii!B:B,1,0)</f>
        <v>Steven White</v>
      </c>
      <c r="G67" t="str">
        <f>VLOOKUP(A67,Povestitorii!B:B,1,0)</f>
        <v>Steven White</v>
      </c>
    </row>
    <row r="68" spans="1:7" x14ac:dyDescent="0.25">
      <c r="A68" s="42" t="s">
        <v>58</v>
      </c>
      <c r="B68" t="str">
        <f>VLOOKUP(A68,Participanti!A:B,2,0)</f>
        <v>M</v>
      </c>
      <c r="C68" t="e">
        <f>VLOOKUP(A68,Gold!B:B,1,0)</f>
        <v>#N/A</v>
      </c>
      <c r="D68" t="e">
        <f>IF(B68="M",VLOOKUP(A68,#REF!,1,0),VLOOKUP(A68,#REF!,1,0))</f>
        <v>#REF!</v>
      </c>
      <c r="E68" t="e">
        <f>VLOOKUP(A68,Cataratorii!B:B,1,0)</f>
        <v>#N/A</v>
      </c>
      <c r="F68" t="e">
        <f>VLOOKUP(A68,Vitezistii!B:B,1,0)</f>
        <v>#N/A</v>
      </c>
      <c r="G68" t="e">
        <f>VLOOKUP(A68,Povestitorii!B:B,1,0)</f>
        <v>#N/A</v>
      </c>
    </row>
    <row r="69" spans="1:7" x14ac:dyDescent="0.25">
      <c r="A69" s="42" t="s">
        <v>305</v>
      </c>
      <c r="B69" t="str">
        <f>VLOOKUP(A69,Participanti!A:B,2,0)</f>
        <v>F</v>
      </c>
      <c r="C69" t="e">
        <f>VLOOKUP(A69,Gold!B:B,1,0)</f>
        <v>#N/A</v>
      </c>
      <c r="D69" t="e">
        <f>IF(B69="M",VLOOKUP(A69,#REF!,1,0),VLOOKUP(A69,#REF!,1,0))</f>
        <v>#REF!</v>
      </c>
      <c r="E69" t="e">
        <f>VLOOKUP(A69,Cataratorii!B:B,1,0)</f>
        <v>#N/A</v>
      </c>
      <c r="F69" t="e">
        <f>VLOOKUP(A69,Vitezistii!B:B,1,0)</f>
        <v>#N/A</v>
      </c>
      <c r="G69" t="e">
        <f>VLOOKUP(A69,Povestitorii!B:B,1,0)</f>
        <v>#N/A</v>
      </c>
    </row>
    <row r="70" spans="1:7" x14ac:dyDescent="0.25">
      <c r="A70" s="42" t="s">
        <v>165</v>
      </c>
      <c r="B70" t="str">
        <f>VLOOKUP(A70,Participanti!A:B,2,0)</f>
        <v>F</v>
      </c>
      <c r="C70" t="e">
        <f>VLOOKUP(A70,Gold!B:B,1,0)</f>
        <v>#N/A</v>
      </c>
      <c r="D70" t="e">
        <f>IF(B70="M",VLOOKUP(A70,#REF!,1,0),VLOOKUP(A70,#REF!,1,0))</f>
        <v>#REF!</v>
      </c>
      <c r="E70" t="str">
        <f>VLOOKUP(A70,Cataratorii!B:B,1,0)</f>
        <v>Adriana Ionascu Dinu</v>
      </c>
      <c r="F70" t="str">
        <f>VLOOKUP(A70,Vitezistii!B:B,1,0)</f>
        <v>Adriana Ionascu Dinu</v>
      </c>
      <c r="G70" t="str">
        <f>VLOOKUP(A70,Povestitorii!B:B,1,0)</f>
        <v>Adriana Ionascu Dinu</v>
      </c>
    </row>
    <row r="71" spans="1:7" x14ac:dyDescent="0.25">
      <c r="A71" s="42" t="s">
        <v>220</v>
      </c>
      <c r="B71" t="str">
        <f>VLOOKUP(A71,Participanti!A:B,2,0)</f>
        <v>M</v>
      </c>
      <c r="C71" t="e">
        <f>VLOOKUP(A71,Gold!B:B,1,0)</f>
        <v>#N/A</v>
      </c>
      <c r="D71" t="e">
        <f>IF(B71="M",VLOOKUP(A71,#REF!,1,0),VLOOKUP(A71,#REF!,1,0))</f>
        <v>#REF!</v>
      </c>
      <c r="E71" t="str">
        <f>VLOOKUP(A71,Cataratorii!B:B,1,0)</f>
        <v>Dan Spataru</v>
      </c>
      <c r="F71" t="str">
        <f>VLOOKUP(A71,Vitezistii!B:B,1,0)</f>
        <v>Dan Spataru</v>
      </c>
      <c r="G71" t="str">
        <f>VLOOKUP(A71,Povestitorii!B:B,1,0)</f>
        <v>Dan Spataru</v>
      </c>
    </row>
    <row r="72" spans="1:7" x14ac:dyDescent="0.25">
      <c r="A72" s="42" t="s">
        <v>171</v>
      </c>
      <c r="B72" t="str">
        <f>VLOOKUP(A72,Participanti!A:B,2,0)</f>
        <v>M</v>
      </c>
      <c r="C72" t="str">
        <f>VLOOKUP(A72,Gold!B:B,1,0)</f>
        <v>Alin Belgun</v>
      </c>
      <c r="D72" t="e">
        <f>IF(B72="M",VLOOKUP(A72,#REF!,1,0),VLOOKUP(A72,#REF!,1,0))</f>
        <v>#REF!</v>
      </c>
      <c r="E72" t="str">
        <f>VLOOKUP(A72,Cataratorii!B:B,1,0)</f>
        <v>Alin Belgun</v>
      </c>
      <c r="F72" t="str">
        <f>VLOOKUP(A72,Vitezistii!B:B,1,0)</f>
        <v>Alin Belgun</v>
      </c>
      <c r="G72" t="str">
        <f>VLOOKUP(A72,Povestitorii!B:B,1,0)</f>
        <v>Alin Belgun</v>
      </c>
    </row>
    <row r="73" spans="1:7" x14ac:dyDescent="0.25">
      <c r="A73" s="42" t="s">
        <v>179</v>
      </c>
      <c r="B73" t="str">
        <f>VLOOKUP(A73,Participanti!A:B,2,0)</f>
        <v>F</v>
      </c>
      <c r="C73" t="e">
        <f>VLOOKUP(A73,Gold!B:B,1,0)</f>
        <v>#N/A</v>
      </c>
      <c r="D73" t="e">
        <f>IF(B73="M",VLOOKUP(A73,#REF!,1,0),VLOOKUP(A73,#REF!,1,0))</f>
        <v>#REF!</v>
      </c>
      <c r="E73" t="e">
        <f>VLOOKUP(A73,Cataratorii!B:B,1,0)</f>
        <v>#N/A</v>
      </c>
      <c r="F73" t="e">
        <f>VLOOKUP(A73,Vitezistii!B:B,1,0)</f>
        <v>#N/A</v>
      </c>
      <c r="G73" t="e">
        <f>VLOOKUP(A73,Povestitorii!B:B,1,0)</f>
        <v>#N/A</v>
      </c>
    </row>
    <row r="74" spans="1:7" x14ac:dyDescent="0.25">
      <c r="A74" s="42" t="s">
        <v>235</v>
      </c>
      <c r="B74" t="str">
        <f>VLOOKUP(A74,Participanti!A:B,2,0)</f>
        <v>M</v>
      </c>
      <c r="C74" t="str">
        <f>VLOOKUP(A74,Gold!B:B,1,0)</f>
        <v>Florin Ilinca</v>
      </c>
      <c r="D74" t="e">
        <f>IF(B74="M",VLOOKUP(A74,#REF!,1,0),VLOOKUP(A74,#REF!,1,0))</f>
        <v>#REF!</v>
      </c>
      <c r="E74" t="str">
        <f>VLOOKUP(A74,Cataratorii!B:B,1,0)</f>
        <v>Florin Ilinca</v>
      </c>
      <c r="F74" t="str">
        <f>VLOOKUP(A74,Vitezistii!B:B,1,0)</f>
        <v>Florin Ilinca</v>
      </c>
      <c r="G74" t="str">
        <f>VLOOKUP(A74,Povestitorii!B:B,1,0)</f>
        <v>Florin Ilinca</v>
      </c>
    </row>
    <row r="75" spans="1:7" x14ac:dyDescent="0.25">
      <c r="A75" s="42" t="s">
        <v>163</v>
      </c>
      <c r="B75" t="str">
        <f>VLOOKUP(A75,Participanti!A:B,2,0)</f>
        <v>M</v>
      </c>
      <c r="C75" t="e">
        <f>VLOOKUP(A75,Gold!B:B,1,0)</f>
        <v>#N/A</v>
      </c>
      <c r="D75" t="e">
        <f>IF(B75="M",VLOOKUP(A75,#REF!,1,0),VLOOKUP(A75,#REF!,1,0))</f>
        <v>#REF!</v>
      </c>
      <c r="E75" t="e">
        <f>VLOOKUP(A75,Cataratorii!B:B,1,0)</f>
        <v>#N/A</v>
      </c>
      <c r="F75" t="e">
        <f>VLOOKUP(A75,Vitezistii!B:B,1,0)</f>
        <v>#N/A</v>
      </c>
      <c r="G75" t="e">
        <f>VLOOKUP(A75,Povestitorii!B:B,1,0)</f>
        <v>#N/A</v>
      </c>
    </row>
    <row r="76" spans="1:7" x14ac:dyDescent="0.25">
      <c r="A76" s="42" t="s">
        <v>279</v>
      </c>
      <c r="B76" t="str">
        <f>VLOOKUP(A76,Participanti!A:B,2,0)</f>
        <v>M</v>
      </c>
      <c r="C76" t="e">
        <f>VLOOKUP(A76,Gold!B:B,1,0)</f>
        <v>#N/A</v>
      </c>
      <c r="D76" t="e">
        <f>IF(B76="M",VLOOKUP(A76,#REF!,1,0),VLOOKUP(A76,#REF!,1,0))</f>
        <v>#REF!</v>
      </c>
      <c r="E76" t="str">
        <f>VLOOKUP(A76,Cataratorii!B:B,1,0)</f>
        <v>Marius Bercea</v>
      </c>
      <c r="F76" t="str">
        <f>VLOOKUP(A76,Vitezistii!B:B,1,0)</f>
        <v>Marius Bercea</v>
      </c>
      <c r="G76" t="str">
        <f>VLOOKUP(A76,Povestitorii!B:B,1,0)</f>
        <v>Marius Bercea</v>
      </c>
    </row>
    <row r="77" spans="1:7" x14ac:dyDescent="0.25">
      <c r="A77" s="42" t="s">
        <v>252</v>
      </c>
      <c r="B77" t="str">
        <f>VLOOKUP(A77,Participanti!A:B,2,0)</f>
        <v>M</v>
      </c>
      <c r="C77" t="e">
        <f>VLOOKUP(A77,Gold!B:B,1,0)</f>
        <v>#N/A</v>
      </c>
      <c r="D77" t="e">
        <f>IF(B77="M",VLOOKUP(A77,#REF!,1,0),VLOOKUP(A77,#REF!,1,0))</f>
        <v>#REF!</v>
      </c>
      <c r="E77" t="e">
        <f>VLOOKUP(A77,Cataratorii!B:B,1,0)</f>
        <v>#N/A</v>
      </c>
      <c r="F77" t="e">
        <f>VLOOKUP(A77,Vitezistii!B:B,1,0)</f>
        <v>#N/A</v>
      </c>
      <c r="G77" t="e">
        <f>VLOOKUP(A77,Povestitorii!B:B,1,0)</f>
        <v>#N/A</v>
      </c>
    </row>
    <row r="78" spans="1:7" x14ac:dyDescent="0.25">
      <c r="A78" s="42" t="s">
        <v>162</v>
      </c>
      <c r="B78" t="str">
        <f>VLOOKUP(A78,Participanti!A:B,2,0)</f>
        <v>M</v>
      </c>
      <c r="C78" t="e">
        <f>VLOOKUP(A78,Gold!B:B,1,0)</f>
        <v>#N/A</v>
      </c>
      <c r="D78" t="e">
        <f>IF(B78="M",VLOOKUP(A78,#REF!,1,0),VLOOKUP(A78,#REF!,1,0))</f>
        <v>#REF!</v>
      </c>
      <c r="E78" t="e">
        <f>VLOOKUP(A78,Cataratorii!B:B,1,0)</f>
        <v>#N/A</v>
      </c>
      <c r="F78" t="e">
        <f>VLOOKUP(A78,Vitezistii!B:B,1,0)</f>
        <v>#N/A</v>
      </c>
      <c r="G78" t="e">
        <f>VLOOKUP(A78,Povestitorii!B:B,1,0)</f>
        <v>#N/A</v>
      </c>
    </row>
    <row r="79" spans="1:7" x14ac:dyDescent="0.25">
      <c r="A79" s="42" t="s">
        <v>141</v>
      </c>
      <c r="B79" t="str">
        <f>VLOOKUP(A79,Participanti!A:B,2,0)</f>
        <v>F</v>
      </c>
      <c r="C79" t="e">
        <f>VLOOKUP(A79,Gold!B:B,1,0)</f>
        <v>#N/A</v>
      </c>
      <c r="D79" t="e">
        <f>IF(B79="M",VLOOKUP(A79,#REF!,1,0),VLOOKUP(A79,#REF!,1,0))</f>
        <v>#REF!</v>
      </c>
      <c r="E79" t="e">
        <f>VLOOKUP(A79,Cataratorii!B:B,1,0)</f>
        <v>#N/A</v>
      </c>
      <c r="F79" t="e">
        <f>VLOOKUP(A79,Vitezistii!B:B,1,0)</f>
        <v>#N/A</v>
      </c>
      <c r="G79" t="e">
        <f>VLOOKUP(A79,Povestitorii!B:B,1,0)</f>
        <v>#N/A</v>
      </c>
    </row>
    <row r="80" spans="1:7" x14ac:dyDescent="0.25">
      <c r="A80" s="42" t="s">
        <v>230</v>
      </c>
      <c r="B80" t="str">
        <f>VLOOKUP(A80,Participanti!A:B,2,0)</f>
        <v>M</v>
      </c>
      <c r="C80" t="e">
        <f>VLOOKUP(A80,Gold!B:B,1,0)</f>
        <v>#N/A</v>
      </c>
      <c r="D80" t="e">
        <f>IF(B80="M",VLOOKUP(A80,#REF!,1,0),VLOOKUP(A80,#REF!,1,0))</f>
        <v>#REF!</v>
      </c>
      <c r="E80" t="e">
        <f>VLOOKUP(A80,Cataratorii!B:B,1,0)</f>
        <v>#N/A</v>
      </c>
      <c r="F80" t="e">
        <f>VLOOKUP(A80,Vitezistii!B:B,1,0)</f>
        <v>#N/A</v>
      </c>
      <c r="G80" t="e">
        <f>VLOOKUP(A80,Povestitorii!B:B,1,0)</f>
        <v>#N/A</v>
      </c>
    </row>
    <row r="81" spans="1:7" x14ac:dyDescent="0.25">
      <c r="A81" s="42" t="s">
        <v>45</v>
      </c>
      <c r="B81" t="str">
        <f>VLOOKUP(A81,Participanti!A:B,2,0)</f>
        <v>M</v>
      </c>
      <c r="C81" t="e">
        <f>VLOOKUP(A81,Gold!B:B,1,0)</f>
        <v>#N/A</v>
      </c>
      <c r="D81" t="e">
        <f>IF(B81="M",VLOOKUP(A81,#REF!,1,0),VLOOKUP(A81,#REF!,1,0))</f>
        <v>#REF!</v>
      </c>
      <c r="E81" t="e">
        <f>VLOOKUP(A81,Cataratorii!B:B,1,0)</f>
        <v>#N/A</v>
      </c>
      <c r="F81" t="e">
        <f>VLOOKUP(A81,Vitezistii!B:B,1,0)</f>
        <v>#N/A</v>
      </c>
      <c r="G81" t="e">
        <f>VLOOKUP(A81,Povestitorii!B:B,1,0)</f>
        <v>#N/A</v>
      </c>
    </row>
    <row r="82" spans="1:7" x14ac:dyDescent="0.25">
      <c r="A82" s="42" t="s">
        <v>216</v>
      </c>
      <c r="B82" t="str">
        <f>VLOOKUP(A82,Participanti!A:B,2,0)</f>
        <v>M</v>
      </c>
      <c r="C82" t="e">
        <f>VLOOKUP(A82,Gold!B:B,1,0)</f>
        <v>#N/A</v>
      </c>
      <c r="D82" t="e">
        <f>IF(B82="M",VLOOKUP(A82,#REF!,1,0),VLOOKUP(A82,#REF!,1,0))</f>
        <v>#REF!</v>
      </c>
      <c r="E82" t="e">
        <f>VLOOKUP(A82,Cataratorii!B:B,1,0)</f>
        <v>#N/A</v>
      </c>
      <c r="F82" t="e">
        <f>VLOOKUP(A82,Vitezistii!B:B,1,0)</f>
        <v>#N/A</v>
      </c>
      <c r="G82" t="e">
        <f>VLOOKUP(A82,Povestitorii!B:B,1,0)</f>
        <v>#N/A</v>
      </c>
    </row>
    <row r="83" spans="1:7" x14ac:dyDescent="0.25">
      <c r="A83" s="42" t="s">
        <v>291</v>
      </c>
      <c r="B83" t="str">
        <f>VLOOKUP(A83,Participanti!A:B,2,0)</f>
        <v>M</v>
      </c>
      <c r="C83" t="e">
        <f>VLOOKUP(A83,Gold!B:B,1,0)</f>
        <v>#N/A</v>
      </c>
      <c r="D83" t="e">
        <f>IF(B83="M",VLOOKUP(A83,#REF!,1,0),VLOOKUP(A83,#REF!,1,0))</f>
        <v>#REF!</v>
      </c>
      <c r="E83" t="e">
        <f>VLOOKUP(A83,Cataratorii!B:B,1,0)</f>
        <v>#N/A</v>
      </c>
      <c r="F83" t="e">
        <f>VLOOKUP(A83,Vitezistii!B:B,1,0)</f>
        <v>#N/A</v>
      </c>
      <c r="G83" t="e">
        <f>VLOOKUP(A83,Povestitorii!B:B,1,0)</f>
        <v>#N/A</v>
      </c>
    </row>
    <row r="84" spans="1:7" x14ac:dyDescent="0.25">
      <c r="A84" s="42" t="s">
        <v>214</v>
      </c>
      <c r="B84" t="str">
        <f>VLOOKUP(A84,Participanti!A:B,2,0)</f>
        <v>M</v>
      </c>
      <c r="C84" t="e">
        <f>VLOOKUP(A84,Gold!B:B,1,0)</f>
        <v>#N/A</v>
      </c>
      <c r="D84" t="e">
        <f>IF(B84="M",VLOOKUP(A84,#REF!,1,0),VLOOKUP(A84,#REF!,1,0))</f>
        <v>#REF!</v>
      </c>
      <c r="E84" t="e">
        <f>VLOOKUP(A84,Cataratorii!B:B,1,0)</f>
        <v>#N/A</v>
      </c>
      <c r="F84" t="e">
        <f>VLOOKUP(A84,Vitezistii!B:B,1,0)</f>
        <v>#N/A</v>
      </c>
      <c r="G84" t="e">
        <f>VLOOKUP(A84,Povestitorii!B:B,1,0)</f>
        <v>#N/A</v>
      </c>
    </row>
    <row r="85" spans="1:7" x14ac:dyDescent="0.25">
      <c r="A85" s="42" t="s">
        <v>239</v>
      </c>
      <c r="B85" t="str">
        <f>VLOOKUP(A85,Participanti!A:B,2,0)</f>
        <v>M</v>
      </c>
      <c r="C85" t="e">
        <f>VLOOKUP(A85,Gold!B:B,1,0)</f>
        <v>#N/A</v>
      </c>
      <c r="D85" t="e">
        <f>IF(B85="M",VLOOKUP(A85,#REF!,1,0),VLOOKUP(A85,#REF!,1,0))</f>
        <v>#REF!</v>
      </c>
      <c r="E85" t="e">
        <f>VLOOKUP(A85,Cataratorii!B:B,1,0)</f>
        <v>#N/A</v>
      </c>
      <c r="F85" t="e">
        <f>VLOOKUP(A85,Vitezistii!B:B,1,0)</f>
        <v>#N/A</v>
      </c>
      <c r="G85" t="e">
        <f>VLOOKUP(A85,Povestitorii!B:B,1,0)</f>
        <v>#N/A</v>
      </c>
    </row>
  </sheetData>
  <autoFilter ref="A1:G85" xr:uid="{3248EA5C-55BF-4CA6-8D2F-5CB38D3525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3" sqref="B3"/>
    </sheetView>
  </sheetViews>
  <sheetFormatPr defaultColWidth="9.140625" defaultRowHeight="12.75" x14ac:dyDescent="0.2"/>
  <cols>
    <col min="1" max="1" width="3.28515625" style="68" customWidth="1"/>
    <col min="2" max="2" width="19.5703125" style="34" customWidth="1"/>
    <col min="3" max="3" width="4.42578125" style="34" bestFit="1" customWidth="1"/>
    <col min="4" max="11" width="5.5703125" style="34" bestFit="1" customWidth="1"/>
    <col min="12" max="12" width="5.5703125" style="34" customWidth="1"/>
    <col min="13" max="15" width="6.42578125" style="34" customWidth="1"/>
    <col min="16" max="16" width="7.28515625" style="34" bestFit="1" customWidth="1"/>
    <col min="17" max="17" width="6.42578125" style="34" customWidth="1"/>
    <col min="18" max="18" width="6.28515625" style="34" bestFit="1" customWidth="1"/>
    <col min="19" max="16384" width="9.140625" style="34"/>
  </cols>
  <sheetData>
    <row r="2" spans="1:18" x14ac:dyDescent="0.2">
      <c r="A2" s="98" t="s">
        <v>411</v>
      </c>
      <c r="B2" s="99"/>
    </row>
    <row r="3" spans="1:18" x14ac:dyDescent="0.2">
      <c r="A3" s="67" t="s">
        <v>396</v>
      </c>
      <c r="B3" s="36"/>
      <c r="C3" s="30">
        <v>1</v>
      </c>
      <c r="D3" s="30">
        <v>2</v>
      </c>
      <c r="E3" s="30">
        <v>3</v>
      </c>
      <c r="F3" s="30">
        <v>4</v>
      </c>
      <c r="G3" s="30">
        <v>5</v>
      </c>
      <c r="H3" s="30">
        <v>6</v>
      </c>
      <c r="I3" s="30">
        <v>7</v>
      </c>
      <c r="J3" s="30">
        <v>8</v>
      </c>
      <c r="K3" s="30">
        <v>9</v>
      </c>
      <c r="L3" s="30">
        <v>10</v>
      </c>
      <c r="M3" s="30">
        <v>11</v>
      </c>
      <c r="N3" s="30">
        <v>12</v>
      </c>
      <c r="O3" s="30">
        <v>13</v>
      </c>
      <c r="P3" s="30">
        <v>14</v>
      </c>
      <c r="Q3" s="30">
        <v>15</v>
      </c>
      <c r="R3" s="38" t="s">
        <v>397</v>
      </c>
    </row>
    <row r="4" spans="1:18" x14ac:dyDescent="0.2">
      <c r="A4" s="67">
        <v>1</v>
      </c>
      <c r="C4" s="35"/>
      <c r="D4" s="35">
        <f>SUMPRODUCT((Data_Echipe!C$2:C$86)*(Data_Echipe!$A$2:$A$86=Echipe!$B4))</f>
        <v>0</v>
      </c>
      <c r="E4" s="35">
        <f>SUMPRODUCT((Data_Echipe!D$2:D$86)*(Data_Echipe!$A$2:$A$86=Echipe!$B4))</f>
        <v>0</v>
      </c>
      <c r="F4" s="35">
        <f>SUMPRODUCT((Data_Echipe!E$2:E$86)*(Data_Echipe!$A$2:$A$86=Echipe!$B4))</f>
        <v>0</v>
      </c>
      <c r="G4" s="35">
        <f>SUMPRODUCT((Data_Echipe!F$2:F$86)*(Data_Echipe!$A$2:$A$86=Echipe!$B4))</f>
        <v>0</v>
      </c>
      <c r="H4" s="35">
        <f>SUMPRODUCT((Data_Echipe!G$2:G$86)*(Data_Echipe!$A$2:$A$86=Echipe!$B4))</f>
        <v>0</v>
      </c>
      <c r="I4" s="35">
        <f>SUMPRODUCT((Data_Echipe!H$2:H$86)*(Data_Echipe!$A$2:$A$86=Echipe!$B4))</f>
        <v>0</v>
      </c>
      <c r="J4" s="35">
        <f>SUMPRODUCT((Data_Echipe!I$2:I$86)*(Data_Echipe!$A$2:$A$86=Echipe!$B4))</f>
        <v>0</v>
      </c>
      <c r="K4" s="35">
        <f>SUMPRODUCT((Data_Echipe!J$2:J$86)*(Data_Echipe!$A$2:$A$86=Echipe!$B4))</f>
        <v>0</v>
      </c>
      <c r="L4" s="35">
        <f>SUMPRODUCT((Data_Echipe!K$2:K$86)*(Data_Echipe!$A$2:$A$86=Echipe!$B4))</f>
        <v>0</v>
      </c>
      <c r="M4" s="35">
        <f>SUMPRODUCT((Data_Echipe!L$2:L$86)*(Data_Echipe!$A$2:$A$86=Echipe!$B4))</f>
        <v>0</v>
      </c>
      <c r="N4" s="35">
        <f>SUMPRODUCT((Data_Echipe!M$2:M$86)*(Data_Echipe!$A$2:$A$86=Echipe!$B4))</f>
        <v>0</v>
      </c>
      <c r="O4" s="35">
        <f>SUMPRODUCT((Data_Echipe!N$2:N$86)*(Data_Echipe!$A$2:$A$86=Echipe!$B4))</f>
        <v>0</v>
      </c>
      <c r="P4" s="35">
        <f>SUMPRODUCT((Data_Echipe!O$2:O$86)*(Data_Echipe!$A$2:$A$86=Echipe!$B4))</f>
        <v>0</v>
      </c>
      <c r="Q4" s="35">
        <f>SUMPRODUCT((Data_Echipe!P$2:P$86)*(Data_Echipe!$A$2:$A$86=Echipe!$B4))</f>
        <v>0</v>
      </c>
      <c r="R4" s="37">
        <f>SUM(D4:Q4)</f>
        <v>0</v>
      </c>
    </row>
    <row r="5" spans="1:18" x14ac:dyDescent="0.2">
      <c r="A5" s="67">
        <v>2</v>
      </c>
      <c r="C5" s="35"/>
      <c r="D5" s="35">
        <f>SUMPRODUCT((Data_Echipe!C$2:C$86)*(Data_Echipe!$A$2:$A$86=Echipe!$B5))</f>
        <v>0</v>
      </c>
      <c r="E5" s="35">
        <f>SUMPRODUCT((Data_Echipe!D$2:D$86)*(Data_Echipe!$A$2:$A$86=Echipe!$B5))</f>
        <v>0</v>
      </c>
      <c r="F5" s="35">
        <f>SUMPRODUCT((Data_Echipe!E$2:E$86)*(Data_Echipe!$A$2:$A$86=Echipe!$B5))</f>
        <v>0</v>
      </c>
      <c r="G5" s="35">
        <f>SUMPRODUCT((Data_Echipe!F$2:F$86)*(Data_Echipe!$A$2:$A$86=Echipe!$B5))</f>
        <v>0</v>
      </c>
      <c r="H5" s="35">
        <f>SUMPRODUCT((Data_Echipe!G$2:G$86)*(Data_Echipe!$A$2:$A$86=Echipe!$B5))</f>
        <v>0</v>
      </c>
      <c r="I5" s="35">
        <f>SUMPRODUCT((Data_Echipe!H$2:H$86)*(Data_Echipe!$A$2:$A$86=Echipe!$B5))</f>
        <v>0</v>
      </c>
      <c r="J5" s="35">
        <f>SUMPRODUCT((Data_Echipe!I$2:I$86)*(Data_Echipe!$A$2:$A$86=Echipe!$B5))</f>
        <v>0</v>
      </c>
      <c r="K5" s="35">
        <f>SUMPRODUCT((Data_Echipe!J$2:J$86)*(Data_Echipe!$A$2:$A$86=Echipe!$B5))</f>
        <v>0</v>
      </c>
      <c r="L5" s="35">
        <f>SUMPRODUCT((Data_Echipe!K$2:K$86)*(Data_Echipe!$A$2:$A$86=Echipe!$B5))</f>
        <v>0</v>
      </c>
      <c r="M5" s="35">
        <f>SUMPRODUCT((Data_Echipe!L$2:L$86)*(Data_Echipe!$A$2:$A$86=Echipe!$B5))</f>
        <v>0</v>
      </c>
      <c r="N5" s="35">
        <f>SUMPRODUCT((Data_Echipe!M$2:M$86)*(Data_Echipe!$A$2:$A$86=Echipe!$B5))</f>
        <v>0</v>
      </c>
      <c r="O5" s="35">
        <f>SUMPRODUCT((Data_Echipe!N$2:N$86)*(Data_Echipe!$A$2:$A$86=Echipe!$B5))</f>
        <v>0</v>
      </c>
      <c r="P5" s="35">
        <f>SUMPRODUCT((Data_Echipe!O$2:O$86)*(Data_Echipe!$A$2:$A$86=Echipe!$B5))</f>
        <v>0</v>
      </c>
      <c r="Q5" s="35">
        <f>SUMPRODUCT((Data_Echipe!P$2:P$86)*(Data_Echipe!$A$2:$A$86=Echipe!$B5))</f>
        <v>0</v>
      </c>
      <c r="R5" s="37">
        <f>SUM(D5:Q5)</f>
        <v>0</v>
      </c>
    </row>
    <row r="6" spans="1:18" x14ac:dyDescent="0.2">
      <c r="A6" s="67">
        <v>3</v>
      </c>
      <c r="C6" s="35"/>
      <c r="D6" s="35">
        <f>SUMPRODUCT((Data_Echipe!C$2:C$86)*(Data_Echipe!$A$2:$A$86=Echipe!$B6))</f>
        <v>0</v>
      </c>
      <c r="E6" s="35">
        <f>SUMPRODUCT((Data_Echipe!D$2:D$86)*(Data_Echipe!$A$2:$A$86=Echipe!$B6))</f>
        <v>0</v>
      </c>
      <c r="F6" s="35">
        <f>SUMPRODUCT((Data_Echipe!E$2:E$86)*(Data_Echipe!$A$2:$A$86=Echipe!$B6))</f>
        <v>0</v>
      </c>
      <c r="G6" s="35">
        <f>SUMPRODUCT((Data_Echipe!F$2:F$86)*(Data_Echipe!$A$2:$A$86=Echipe!$B6))</f>
        <v>0</v>
      </c>
      <c r="H6" s="35">
        <f>SUMPRODUCT((Data_Echipe!G$2:G$86)*(Data_Echipe!$A$2:$A$86=Echipe!$B6))</f>
        <v>0</v>
      </c>
      <c r="I6" s="35">
        <f>SUMPRODUCT((Data_Echipe!H$2:H$86)*(Data_Echipe!$A$2:$A$86=Echipe!$B6))</f>
        <v>0</v>
      </c>
      <c r="J6" s="35">
        <f>SUMPRODUCT((Data_Echipe!I$2:I$86)*(Data_Echipe!$A$2:$A$86=Echipe!$B6))</f>
        <v>0</v>
      </c>
      <c r="K6" s="35">
        <f>SUMPRODUCT((Data_Echipe!J$2:J$86)*(Data_Echipe!$A$2:$A$86=Echipe!$B6))</f>
        <v>0</v>
      </c>
      <c r="L6" s="35">
        <f>SUMPRODUCT((Data_Echipe!K$2:K$86)*(Data_Echipe!$A$2:$A$86=Echipe!$B6))</f>
        <v>0</v>
      </c>
      <c r="M6" s="35">
        <f>SUMPRODUCT((Data_Echipe!L$2:L$86)*(Data_Echipe!$A$2:$A$86=Echipe!$B6))</f>
        <v>0</v>
      </c>
      <c r="N6" s="35">
        <f>SUMPRODUCT((Data_Echipe!M$2:M$86)*(Data_Echipe!$A$2:$A$86=Echipe!$B6))</f>
        <v>0</v>
      </c>
      <c r="O6" s="35">
        <f>SUMPRODUCT((Data_Echipe!N$2:N$86)*(Data_Echipe!$A$2:$A$86=Echipe!$B6))</f>
        <v>0</v>
      </c>
      <c r="P6" s="35">
        <f>SUMPRODUCT((Data_Echipe!O$2:O$86)*(Data_Echipe!$A$2:$A$86=Echipe!$B6))</f>
        <v>0</v>
      </c>
      <c r="Q6" s="35">
        <f>SUMPRODUCT((Data_Echipe!P$2:P$86)*(Data_Echipe!$A$2:$A$86=Echipe!$B6))</f>
        <v>0</v>
      </c>
      <c r="R6" s="37">
        <f>SUM(D6:Q6)</f>
        <v>0</v>
      </c>
    </row>
    <row r="7" spans="1:18" x14ac:dyDescent="0.2">
      <c r="A7" s="67">
        <v>4</v>
      </c>
      <c r="C7" s="35"/>
      <c r="D7" s="35">
        <f t="array" ref="D7">SUMPRODUCT((Data_Echipe!C$2:C$86)*(Data_Echipe!$A$2:$A$86=Echipe!$B7))</f>
        <v>0</v>
      </c>
      <c r="E7" s="35">
        <f t="array" ref="E7">SUMPRODUCT((Data_Echipe!D$2:D$86)*(Data_Echipe!$A$2:$A$86=Echipe!$B7))</f>
        <v>0</v>
      </c>
      <c r="F7" s="35">
        <f t="array" ref="F7">SUMPRODUCT((Data_Echipe!E$2:E$86)*(Data_Echipe!$A$2:$A$86=Echipe!$B7))</f>
        <v>0</v>
      </c>
      <c r="G7" s="35">
        <f t="array" ref="G7">SUMPRODUCT((Data_Echipe!F$2:F$86)*(Data_Echipe!$A$2:$A$86=Echipe!$B7))</f>
        <v>0</v>
      </c>
      <c r="H7" s="35">
        <f t="array" ref="H7">SUMPRODUCT((Data_Echipe!G$2:G$86)*(Data_Echipe!$A$2:$A$86=Echipe!$B7))</f>
        <v>0</v>
      </c>
      <c r="I7" s="35">
        <f t="array" ref="I7">SUMPRODUCT((Data_Echipe!H$2:H$86)*(Data_Echipe!$A$2:$A$86=Echipe!$B7))</f>
        <v>0</v>
      </c>
      <c r="J7" s="35">
        <f t="array" ref="J7">SUMPRODUCT((Data_Echipe!I$2:I$86)*(Data_Echipe!$A$2:$A$86=Echipe!$B7))</f>
        <v>0</v>
      </c>
      <c r="K7" s="35">
        <f t="array" ref="K7">SUMPRODUCT((Data_Echipe!J$2:J$86)*(Data_Echipe!$A$2:$A$86=Echipe!$B7))</f>
        <v>0</v>
      </c>
      <c r="L7" s="35">
        <f t="array" ref="L7">SUMPRODUCT((Data_Echipe!K$2:K$86)*(Data_Echipe!$A$2:$A$86=Echipe!$B7))</f>
        <v>0</v>
      </c>
      <c r="M7" s="35">
        <f t="array" ref="M7">SUMPRODUCT((Data_Echipe!L$2:L$86)*(Data_Echipe!$A$2:$A$86=Echipe!$B7))</f>
        <v>0</v>
      </c>
      <c r="N7" s="35">
        <f t="array" ref="N7">SUMPRODUCT((Data_Echipe!M$2:M$86)*(Data_Echipe!$A$2:$A$86=Echipe!$B7))</f>
        <v>0</v>
      </c>
      <c r="O7" s="35">
        <f t="array" ref="O7">SUMPRODUCT((Data_Echipe!N$2:N$86)*(Data_Echipe!$A$2:$A$86=Echipe!$B7))</f>
        <v>0</v>
      </c>
      <c r="P7" s="35">
        <f t="array" ref="P7">SUMPRODUCT((Data_Echipe!O$2:O$86)*(Data_Echipe!$A$2:$A$86=Echipe!$B7))</f>
        <v>0</v>
      </c>
      <c r="Q7" s="35">
        <f t="array" ref="Q7">SUMPRODUCT((Data_Echipe!P$2:P$86)*(Data_Echipe!$A$2:$A$86=Echipe!$B7))</f>
        <v>0</v>
      </c>
      <c r="R7" s="37">
        <f>SUM(D7:Q7)</f>
        <v>0</v>
      </c>
    </row>
    <row r="8" spans="1:18" x14ac:dyDescent="0.2">
      <c r="A8" s="67">
        <v>5</v>
      </c>
      <c r="C8" s="35"/>
      <c r="D8" s="35">
        <f t="array" ref="D8">SUMPRODUCT((Data_Echipe!C$2:C$86)*(Data_Echipe!$A$2:$A$86=Echipe!$B8))</f>
        <v>0</v>
      </c>
      <c r="E8" s="35">
        <f t="array" ref="E8">SUMPRODUCT((Data_Echipe!D$2:D$86)*(Data_Echipe!$A$2:$A$86=Echipe!$B8))</f>
        <v>0</v>
      </c>
      <c r="F8" s="35">
        <f t="array" ref="F8">SUMPRODUCT((Data_Echipe!E$2:E$86)*(Data_Echipe!$A$2:$A$86=Echipe!$B8))</f>
        <v>0</v>
      </c>
      <c r="G8" s="35">
        <f t="array" ref="G8">SUMPRODUCT((Data_Echipe!F$2:F$86)*(Data_Echipe!$A$2:$A$86=Echipe!$B8))</f>
        <v>0</v>
      </c>
      <c r="H8" s="35">
        <f t="array" ref="H8">SUMPRODUCT((Data_Echipe!G$2:G$86)*(Data_Echipe!$A$2:$A$86=Echipe!$B8))</f>
        <v>0</v>
      </c>
      <c r="I8" s="35">
        <f t="array" ref="I8">SUMPRODUCT((Data_Echipe!H$2:H$86)*(Data_Echipe!$A$2:$A$86=Echipe!$B8))</f>
        <v>0</v>
      </c>
      <c r="J8" s="35">
        <f t="array" ref="J8">SUMPRODUCT((Data_Echipe!I$2:I$86)*(Data_Echipe!$A$2:$A$86=Echipe!$B8))</f>
        <v>0</v>
      </c>
      <c r="K8" s="35">
        <f t="array" ref="K8">SUMPRODUCT((Data_Echipe!J$2:J$86)*(Data_Echipe!$A$2:$A$86=Echipe!$B8))</f>
        <v>0</v>
      </c>
      <c r="L8" s="35">
        <f t="array" ref="L8">SUMPRODUCT((Data_Echipe!K$2:K$86)*(Data_Echipe!$A$2:$A$86=Echipe!$B8))</f>
        <v>0</v>
      </c>
      <c r="M8" s="35">
        <f t="array" ref="M8">SUMPRODUCT((Data_Echipe!L$2:L$86)*(Data_Echipe!$A$2:$A$86=Echipe!$B8))</f>
        <v>0</v>
      </c>
      <c r="N8" s="35">
        <f t="array" ref="N8">SUMPRODUCT((Data_Echipe!M$2:M$86)*(Data_Echipe!$A$2:$A$86=Echipe!$B8))</f>
        <v>0</v>
      </c>
      <c r="O8" s="35">
        <f t="array" ref="O8">SUMPRODUCT((Data_Echipe!N$2:N$86)*(Data_Echipe!$A$2:$A$86=Echipe!$B8))</f>
        <v>0</v>
      </c>
      <c r="P8" s="35">
        <f t="array" ref="P8">SUMPRODUCT((Data_Echipe!O$2:O$86)*(Data_Echipe!$A$2:$A$86=Echipe!$B8))</f>
        <v>0</v>
      </c>
      <c r="Q8" s="35">
        <f t="array" ref="Q8">SUMPRODUCT((Data_Echipe!P$2:P$86)*(Data_Echipe!$A$2:$A$86=Echipe!$B8))</f>
        <v>0</v>
      </c>
      <c r="R8" s="37">
        <f>SUM(D8:Q8)</f>
        <v>0</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 activePane="bottomLeft" state="frozen"/>
      <selection activeCell="A31" sqref="A31"/>
      <selection pane="bottomLeft" activeCell="A31" sqref="A31"/>
    </sheetView>
  </sheetViews>
  <sheetFormatPr defaultColWidth="9.140625" defaultRowHeight="15" x14ac:dyDescent="0.25"/>
  <cols>
    <col min="1" max="1" width="23.140625" style="47" bestFit="1" customWidth="1"/>
    <col min="2" max="16" width="6.5703125" style="47" customWidth="1"/>
    <col min="17" max="17" width="9.140625" style="47"/>
    <col min="18" max="18" width="16.7109375" style="86" customWidth="1"/>
    <col min="19" max="19" width="9.140625" style="14"/>
    <col min="20" max="16384" width="9.140625" style="47"/>
  </cols>
  <sheetData>
    <row r="1" spans="1:21" x14ac:dyDescent="0.25">
      <c r="B1" s="69">
        <v>1</v>
      </c>
      <c r="C1" s="69">
        <v>2</v>
      </c>
      <c r="D1" s="69">
        <v>3</v>
      </c>
      <c r="E1" s="69">
        <v>4</v>
      </c>
      <c r="F1" s="69">
        <v>5</v>
      </c>
      <c r="G1" s="69">
        <v>6</v>
      </c>
      <c r="H1" s="69">
        <v>7</v>
      </c>
      <c r="I1" s="69">
        <v>8</v>
      </c>
      <c r="J1" s="69">
        <v>9</v>
      </c>
      <c r="K1" s="69">
        <v>10</v>
      </c>
      <c r="L1" s="69">
        <v>11</v>
      </c>
      <c r="M1" s="69">
        <v>12</v>
      </c>
      <c r="N1" s="69">
        <v>13</v>
      </c>
      <c r="O1" s="69">
        <v>14</v>
      </c>
      <c r="P1" s="69">
        <v>15</v>
      </c>
      <c r="Q1" s="80" t="s">
        <v>397</v>
      </c>
    </row>
    <row r="2" spans="1:21" s="39" customFormat="1" ht="12" x14ac:dyDescent="0.2">
      <c r="A2" s="48"/>
      <c r="B2" s="40">
        <f>SUMPRODUCT(LARGE(B3:B16,{1,2,3,4}))/4</f>
        <v>0</v>
      </c>
      <c r="C2" s="40">
        <f>AVERAGE(C3:C5,C7,C9:C13)</f>
        <v>0</v>
      </c>
      <c r="D2" s="40">
        <f>AVERAGE(D3:D9,D11,D13)</f>
        <v>0</v>
      </c>
      <c r="E2" s="40">
        <f>AVERAGE(E3:E11)</f>
        <v>0</v>
      </c>
      <c r="F2" s="40">
        <f>AVERAGE(F3:F7,F9:F11,F13)</f>
        <v>0</v>
      </c>
      <c r="G2" s="40">
        <f>AVERAGE(G3:G4,G6:G8,G10:G11,G13)</f>
        <v>0</v>
      </c>
      <c r="H2" s="40">
        <f>AVERAGE(H3:H4,H6:H10,H13)</f>
        <v>0</v>
      </c>
      <c r="I2" s="40">
        <f>AVERAGE(I3:I4,I7,I9:I13)</f>
        <v>0</v>
      </c>
      <c r="J2" s="40">
        <f>AVERAGE(J3:J4,J6,J8,J9,J11,J12,J13)</f>
        <v>0</v>
      </c>
      <c r="K2" s="40">
        <f>AVERAGE(K3:K4,K6:K9,K11,K13)</f>
        <v>0</v>
      </c>
      <c r="L2" s="40">
        <f>AVERAGE(L4,L6,L9:L11,L13)</f>
        <v>0</v>
      </c>
      <c r="M2" s="40">
        <f>AVERAGE(M4,,M6,M8:M12)</f>
        <v>0</v>
      </c>
      <c r="N2" s="40">
        <f>AVERAGE(N4,N6:N7,N9:N10,N11,N13)</f>
        <v>0</v>
      </c>
      <c r="O2" s="40">
        <f>AVERAGE(O7:O10,O12)</f>
        <v>0</v>
      </c>
      <c r="P2" s="40">
        <f>AVERAGE(P4:P9)</f>
        <v>0</v>
      </c>
      <c r="Q2" s="40">
        <f>SUM(C2:P2)</f>
        <v>0</v>
      </c>
      <c r="R2" s="87"/>
      <c r="U2" s="46"/>
    </row>
    <row r="3" spans="1:21" x14ac:dyDescent="0.25">
      <c r="A3" s="39"/>
      <c r="B3" s="79">
        <v>0</v>
      </c>
      <c r="C3" s="79">
        <f>SUMIFS(Data!$U:$U,Data!$A:$A,Data_Echipe!$A3,Data!$C:$C,Data_Echipe!C$1)</f>
        <v>0</v>
      </c>
      <c r="D3" s="79">
        <f>SUMIFS(Data!$U:$U,Data!$A:$A,Data_Echipe!$A3,Data!$C:$C,Data_Echipe!D$1)</f>
        <v>0</v>
      </c>
      <c r="E3" s="79">
        <f>SUMIFS(Data!$U:$U,Data!$A:$A,Data_Echipe!$A3,Data!$C:$C,Data_Echipe!E$1)</f>
        <v>0</v>
      </c>
      <c r="F3" s="79">
        <f>SUMIFS(Data!$U:$U,Data!$A:$A,Data_Echipe!$A3,Data!$C:$C,Data_Echipe!F$1)</f>
        <v>0</v>
      </c>
      <c r="G3" s="79">
        <f>SUMIFS(Data!$U:$U,Data!$A:$A,Data_Echipe!$A3,Data!$C:$C,Data_Echipe!G$1)</f>
        <v>0</v>
      </c>
      <c r="H3" s="79">
        <f>SUMIFS(Data!$U:$U,Data!$A:$A,Data_Echipe!$A3,Data!$C:$C,Data_Echipe!H$1)</f>
        <v>0</v>
      </c>
      <c r="I3" s="79">
        <f>SUMIFS(Data!$U:$U,Data!$A:$A,Data_Echipe!$A3,Data!$C:$C,Data_Echipe!I$1)</f>
        <v>0</v>
      </c>
      <c r="J3" s="79">
        <f>SUMIFS(Data!$U:$U,Data!$A:$A,Data_Echipe!$A3,Data!$C:$C,Data_Echipe!J$1)</f>
        <v>0</v>
      </c>
      <c r="K3" s="79">
        <f>SUMIFS(Data!$U:$U,Data!$A:$A,Data_Echipe!$A3,Data!$C:$C,Data_Echipe!K$1)</f>
        <v>0</v>
      </c>
      <c r="L3" s="79">
        <f>SUMIFS(Data!$U:$U,Data!$A:$A,Data_Echipe!$A3,Data!$C:$C,Data_Echipe!L$1)</f>
        <v>0</v>
      </c>
      <c r="M3" s="97">
        <f>SUMIFS(Data!$U:$U,Data!$A:$A,Data_Echipe!$A3,Data!$C:$C,Data_Echipe!M$1)</f>
        <v>0</v>
      </c>
      <c r="N3" s="79">
        <f>SUMIFS(Data!$U:$U,Data!$A:$A,Data_Echipe!$A3,Data!$C:$C,Data_Echipe!N$1)</f>
        <v>0</v>
      </c>
      <c r="O3" s="97">
        <f>SUMIFS(Data!$U:$U,Data!$A:$A,Data_Echipe!$A3,Data!$C:$C,Data_Echipe!O$1)</f>
        <v>0</v>
      </c>
      <c r="P3" s="97">
        <f>SUMIFS(Data!$U:$U,Data!$A:$A,Data_Echipe!$A3,Data!$C:$C,Data_Echipe!P$1)</f>
        <v>0</v>
      </c>
      <c r="R3" s="88">
        <f>$A$2</f>
        <v>0</v>
      </c>
    </row>
    <row r="4" spans="1:21" x14ac:dyDescent="0.25">
      <c r="B4" s="79">
        <v>0</v>
      </c>
      <c r="C4" s="79">
        <f>SUMIFS(Data!$U:$U,Data!$A:$A,Data_Echipe!$A4,Data!$C:$C,Data_Echipe!C$1)</f>
        <v>0</v>
      </c>
      <c r="D4" s="79">
        <f>SUMIFS(Data!$U:$U,Data!$A:$A,Data_Echipe!$A4,Data!$C:$C,Data_Echipe!D$1)</f>
        <v>0</v>
      </c>
      <c r="E4" s="79">
        <f>SUMIFS(Data!$U:$U,Data!$A:$A,Data_Echipe!$A4,Data!$C:$C,Data_Echipe!E$1)</f>
        <v>0</v>
      </c>
      <c r="F4" s="79">
        <f>SUMIFS(Data!$U:$U,Data!$A:$A,Data_Echipe!$A4,Data!$C:$C,Data_Echipe!F$1)</f>
        <v>0</v>
      </c>
      <c r="G4" s="79">
        <f>SUMIFS(Data!$U:$U,Data!$A:$A,Data_Echipe!$A4,Data!$C:$C,Data_Echipe!G$1)</f>
        <v>0</v>
      </c>
      <c r="H4" s="79">
        <f>SUMIFS(Data!$U:$U,Data!$A:$A,Data_Echipe!$A4,Data!$C:$C,Data_Echipe!H$1)</f>
        <v>0</v>
      </c>
      <c r="I4" s="79">
        <f>SUMIFS(Data!$U:$U,Data!$A:$A,Data_Echipe!$A4,Data!$C:$C,Data_Echipe!I$1)</f>
        <v>0</v>
      </c>
      <c r="J4" s="79">
        <f>SUMIFS(Data!$U:$U,Data!$A:$A,Data_Echipe!$A4,Data!$C:$C,Data_Echipe!J$1)</f>
        <v>0</v>
      </c>
      <c r="K4" s="79">
        <f>SUMIFS(Data!$U:$U,Data!$A:$A,Data_Echipe!$A4,Data!$C:$C,Data_Echipe!K$1)</f>
        <v>0</v>
      </c>
      <c r="L4" s="79">
        <f>SUMIFS(Data!$U:$U,Data!$A:$A,Data_Echipe!$A4,Data!$C:$C,Data_Echipe!L$1)</f>
        <v>0</v>
      </c>
      <c r="M4" s="79">
        <f>SUMIFS(Data!$U:$U,Data!$A:$A,Data_Echipe!$A4,Data!$C:$C,Data_Echipe!M$1)</f>
        <v>0</v>
      </c>
      <c r="N4" s="79">
        <f>SUMIFS(Data!$U:$U,Data!$A:$A,Data_Echipe!$A4,Data!$C:$C,Data_Echipe!N$1)</f>
        <v>0</v>
      </c>
      <c r="O4" s="97">
        <f>SUMIFS(Data!$U:$U,Data!$A:$A,Data_Echipe!$A4,Data!$C:$C,Data_Echipe!O$1)</f>
        <v>0</v>
      </c>
      <c r="P4" s="97">
        <f>SUMIFS(Data!$U:$U,Data!$A:$A,Data_Echipe!$A4,Data!$C:$C,Data_Echipe!P$1)</f>
        <v>0</v>
      </c>
      <c r="R4" s="88">
        <f t="shared" ref="R4:R16" si="0">$A$2</f>
        <v>0</v>
      </c>
    </row>
    <row r="5" spans="1:21" x14ac:dyDescent="0.25">
      <c r="A5" s="101"/>
      <c r="B5" s="102">
        <v>0</v>
      </c>
      <c r="C5" s="102">
        <f>SUMIFS(Data!$U:$U,Data!$A:$A,Data_Echipe!$A5,Data!$C:$C,Data_Echipe!C$1)</f>
        <v>0</v>
      </c>
      <c r="D5" s="102">
        <f>SUMIFS(Data!$U:$U,Data!$A:$A,Data_Echipe!$A5,Data!$C:$C,Data_Echipe!D$1)</f>
        <v>0</v>
      </c>
      <c r="E5" s="102">
        <f>SUMIFS(Data!$U:$U,Data!$A:$A,Data_Echipe!$A5,Data!$C:$C,Data_Echipe!E$1)</f>
        <v>0</v>
      </c>
      <c r="F5" s="102">
        <f>SUMIFS(Data!$U:$U,Data!$A:$A,Data_Echipe!$A5,Data!$C:$C,Data_Echipe!F$1)</f>
        <v>0</v>
      </c>
      <c r="G5" s="103">
        <f>SUMIFS(Data!$U:$U,Data!$A:$A,Data_Echipe!$A5,Data!$C:$C,Data_Echipe!G$1)</f>
        <v>0</v>
      </c>
      <c r="H5" s="102">
        <f>SUMIFS(Data!$U:$U,Data!$A:$A,Data_Echipe!$A5,Data!$C:$C,Data_Echipe!H$1)</f>
        <v>0</v>
      </c>
      <c r="I5" s="102">
        <f>SUMIFS(Data!$U:$U,Data!$A:$A,Data_Echipe!$A5,Data!$C:$C,Data_Echipe!I$1)</f>
        <v>0</v>
      </c>
      <c r="J5" s="102">
        <f>SUMIFS(Data!$U:$U,Data!$A:$A,Data_Echipe!$A5,Data!$C:$C,Data_Echipe!J$1)</f>
        <v>0</v>
      </c>
      <c r="K5" s="102">
        <f>SUMIFS(Data!$U:$U,Data!$A:$A,Data_Echipe!$A5,Data!$C:$C,Data_Echipe!K$1)</f>
        <v>0</v>
      </c>
      <c r="L5" s="102">
        <f>SUMIFS(Data!$U:$U,Data!$A:$A,Data_Echipe!$A5,Data!$C:$C,Data_Echipe!L$1)</f>
        <v>0</v>
      </c>
      <c r="M5" s="103">
        <f>SUMIFS(Data!$U:$U,Data!$A:$A,Data_Echipe!$A5,Data!$C:$C,Data_Echipe!M$1)</f>
        <v>0</v>
      </c>
      <c r="N5" s="102">
        <f>SUMIFS(Data!$U:$U,Data!$A:$A,Data_Echipe!$A5,Data!$C:$C,Data_Echipe!N$1)</f>
        <v>0</v>
      </c>
      <c r="O5" s="103">
        <f>SUMIFS(Data!$U:$U,Data!$A:$A,Data_Echipe!$A5,Data!$C:$C,Data_Echipe!O$1)</f>
        <v>0</v>
      </c>
      <c r="P5" s="103">
        <f>SUMIFS(Data!$U:$U,Data!$A:$A,Data_Echipe!$A5,Data!$C:$C,Data_Echipe!P$1)</f>
        <v>0</v>
      </c>
      <c r="R5" s="88">
        <f t="shared" si="0"/>
        <v>0</v>
      </c>
    </row>
    <row r="6" spans="1:21" x14ac:dyDescent="0.25">
      <c r="B6" s="79">
        <v>0</v>
      </c>
      <c r="C6" s="97">
        <f>SUMIFS(Data!$U:$U,Data!$A:$A,Data_Echipe!$A6,Data!$C:$C,Data_Echipe!C$1)</f>
        <v>0</v>
      </c>
      <c r="D6" s="79">
        <f>SUMIFS(Data!$U:$U,Data!$A:$A,Data_Echipe!$A6,Data!$C:$C,Data_Echipe!D$1)</f>
        <v>0</v>
      </c>
      <c r="E6" s="79">
        <f>SUMIFS(Data!$U:$U,Data!$A:$A,Data_Echipe!$A6,Data!$C:$C,Data_Echipe!E$1)</f>
        <v>0</v>
      </c>
      <c r="F6" s="79">
        <f>SUMIFS(Data!$U:$U,Data!$A:$A,Data_Echipe!$A6,Data!$C:$C,Data_Echipe!F$1)</f>
        <v>0</v>
      </c>
      <c r="G6" s="79">
        <f>SUMIFS(Data!$U:$U,Data!$A:$A,Data_Echipe!$A6,Data!$C:$C,Data_Echipe!G$1)</f>
        <v>0</v>
      </c>
      <c r="H6" s="79">
        <f>SUMIFS(Data!$U:$U,Data!$A:$A,Data_Echipe!$A6,Data!$C:$C,Data_Echipe!H$1)</f>
        <v>0</v>
      </c>
      <c r="I6" s="97">
        <f>SUMIFS(Data!$U:$U,Data!$A:$A,Data_Echipe!$A6,Data!$C:$C,Data_Echipe!I$1)</f>
        <v>0</v>
      </c>
      <c r="J6" s="79">
        <f>SUMIFS(Data!$U:$U,Data!$A:$A,Data_Echipe!$A6,Data!$C:$C,Data_Echipe!J$1)</f>
        <v>0</v>
      </c>
      <c r="K6" s="79">
        <f>SUMIFS(Data!$U:$U,Data!$A:$A,Data_Echipe!$A6,Data!$C:$C,Data_Echipe!K$1)</f>
        <v>0</v>
      </c>
      <c r="L6" s="79">
        <f>SUMIFS(Data!$U:$U,Data!$A:$A,Data_Echipe!$A6,Data!$C:$C,Data_Echipe!L$1)</f>
        <v>0</v>
      </c>
      <c r="M6" s="79">
        <f>SUMIFS(Data!$U:$U,Data!$A:$A,Data_Echipe!$A6,Data!$C:$C,Data_Echipe!M$1)</f>
        <v>0</v>
      </c>
      <c r="N6" s="79">
        <f>SUMIFS(Data!$U:$U,Data!$A:$A,Data_Echipe!$A6,Data!$C:$C,Data_Echipe!N$1)</f>
        <v>0</v>
      </c>
      <c r="O6" s="97">
        <f>SUMIFS(Data!$U:$U,Data!$A:$A,Data_Echipe!$A6,Data!$C:$C,Data_Echipe!O$1)</f>
        <v>0</v>
      </c>
      <c r="P6" s="97">
        <f>SUMIFS(Data!$U:$U,Data!$A:$A,Data_Echipe!$A6,Data!$C:$C,Data_Echipe!P$1)</f>
        <v>0</v>
      </c>
      <c r="R6" s="88">
        <f t="shared" si="0"/>
        <v>0</v>
      </c>
    </row>
    <row r="7" spans="1:21" x14ac:dyDescent="0.25">
      <c r="B7" s="79">
        <v>0</v>
      </c>
      <c r="C7" s="79">
        <f>SUMIFS(Data!$U:$U,Data!$A:$A,Data_Echipe!$A7,Data!$C:$C,Data_Echipe!C$1)</f>
        <v>0</v>
      </c>
      <c r="D7" s="79">
        <f>SUMIFS(Data!$U:$U,Data!$A:$A,Data_Echipe!$A7,Data!$C:$C,Data_Echipe!D$1)</f>
        <v>0</v>
      </c>
      <c r="E7" s="79">
        <f>SUMIFS(Data!$U:$U,Data!$A:$A,Data_Echipe!$A7,Data!$C:$C,Data_Echipe!E$1)</f>
        <v>0</v>
      </c>
      <c r="F7" s="79">
        <f>SUMIFS(Data!$U:$U,Data!$A:$A,Data_Echipe!$A7,Data!$C:$C,Data_Echipe!F$1)</f>
        <v>0</v>
      </c>
      <c r="G7" s="79">
        <f>SUMIFS(Data!$U:$U,Data!$A:$A,Data_Echipe!$A7,Data!$C:$C,Data_Echipe!G$1)</f>
        <v>0</v>
      </c>
      <c r="H7" s="79">
        <f>SUMIFS(Data!$U:$U,Data!$A:$A,Data_Echipe!$A7,Data!$C:$C,Data_Echipe!H$1)</f>
        <v>0</v>
      </c>
      <c r="I7" s="79">
        <f>SUMIFS(Data!$U:$U,Data!$A:$A,Data_Echipe!$A7,Data!$C:$C,Data_Echipe!I$1)</f>
        <v>0</v>
      </c>
      <c r="J7" s="97">
        <f>SUMIFS(Data!$U:$U,Data!$A:$A,Data_Echipe!$A7,Data!$C:$C,Data_Echipe!J$1)</f>
        <v>0</v>
      </c>
      <c r="K7" s="79">
        <f>SUMIFS(Data!$U:$U,Data!$A:$A,Data_Echipe!$A7,Data!$C:$C,Data_Echipe!K$1)</f>
        <v>0</v>
      </c>
      <c r="L7" s="79">
        <f>SUMIFS(Data!$U:$U,Data!$A:$A,Data_Echipe!$A7,Data!$C:$C,Data_Echipe!L$1)</f>
        <v>0</v>
      </c>
      <c r="M7" s="97">
        <f>SUMIFS(Data!$U:$U,Data!$A:$A,Data_Echipe!$A7,Data!$C:$C,Data_Echipe!M$1)</f>
        <v>0</v>
      </c>
      <c r="N7" s="79">
        <f>SUMIFS(Data!$U:$U,Data!$A:$A,Data_Echipe!$A7,Data!$C:$C,Data_Echipe!N$1)</f>
        <v>0</v>
      </c>
      <c r="O7" s="79">
        <f>SUMIFS(Data!$U:$U,Data!$A:$A,Data_Echipe!$A7,Data!$C:$C,Data_Echipe!O$1)</f>
        <v>0</v>
      </c>
      <c r="P7" s="97">
        <f>SUMIFS(Data!$U:$U,Data!$A:$A,Data_Echipe!$A7,Data!$C:$C,Data_Echipe!P$1)</f>
        <v>0</v>
      </c>
      <c r="R7" s="88">
        <f t="shared" si="0"/>
        <v>0</v>
      </c>
    </row>
    <row r="8" spans="1:21" x14ac:dyDescent="0.25">
      <c r="B8" s="79">
        <v>0</v>
      </c>
      <c r="C8" s="97">
        <f>SUMIFS(Data!$U:$U,Data!$A:$A,Data_Echipe!$A8,Data!$C:$C,Data_Echipe!C$1)</f>
        <v>0</v>
      </c>
      <c r="D8" s="79">
        <f>SUMIFS(Data!$U:$U,Data!$A:$A,Data_Echipe!$A8,Data!$C:$C,Data_Echipe!D$1)</f>
        <v>0</v>
      </c>
      <c r="E8" s="79">
        <f>SUMIFS(Data!$U:$U,Data!$A:$A,Data_Echipe!$A8,Data!$C:$C,Data_Echipe!E$1)</f>
        <v>0</v>
      </c>
      <c r="F8" s="97">
        <f>SUMIFS(Data!$U:$U,Data!$A:$A,Data_Echipe!$A8,Data!$C:$C,Data_Echipe!F$1)</f>
        <v>0</v>
      </c>
      <c r="G8" s="79">
        <f>SUMIFS(Data!$U:$U,Data!$A:$A,Data_Echipe!$A8,Data!$C:$C,Data_Echipe!G$1)</f>
        <v>0</v>
      </c>
      <c r="H8" s="79">
        <f>SUMIFS(Data!$U:$U,Data!$A:$A,Data_Echipe!$A8,Data!$C:$C,Data_Echipe!H$1)</f>
        <v>0</v>
      </c>
      <c r="I8" s="97">
        <f>SUMIFS(Data!$U:$U,Data!$A:$A,Data_Echipe!$A8,Data!$C:$C,Data_Echipe!I$1)</f>
        <v>0</v>
      </c>
      <c r="J8" s="79">
        <f>SUMIFS(Data!$U:$U,Data!$A:$A,Data_Echipe!$A8,Data!$C:$C,Data_Echipe!J$1)</f>
        <v>0</v>
      </c>
      <c r="K8" s="79">
        <f>SUMIFS(Data!$U:$U,Data!$A:$A,Data_Echipe!$A8,Data!$C:$C,Data_Echipe!K$1)</f>
        <v>0</v>
      </c>
      <c r="L8" s="97">
        <f>SUMIFS(Data!$U:$U,Data!$A:$A,Data_Echipe!$A8,Data!$C:$C,Data_Echipe!L$1)</f>
        <v>0</v>
      </c>
      <c r="M8" s="79">
        <f>SUMIFS(Data!$U:$U,Data!$A:$A,Data_Echipe!$A8,Data!$C:$C,Data_Echipe!M$1)</f>
        <v>0</v>
      </c>
      <c r="N8" s="97">
        <f>SUMIFS(Data!$U:$U,Data!$A:$A,Data_Echipe!$A8,Data!$C:$C,Data_Echipe!N$1)</f>
        <v>0</v>
      </c>
      <c r="O8" s="79">
        <f>SUMIFS(Data!$U:$U,Data!$A:$A,Data_Echipe!$A8,Data!$C:$C,Data_Echipe!O$1)</f>
        <v>0</v>
      </c>
      <c r="P8" s="97">
        <f>SUMIFS(Data!$U:$U,Data!$A:$A,Data_Echipe!$A8,Data!$C:$C,Data_Echipe!P$1)</f>
        <v>0</v>
      </c>
      <c r="R8" s="88">
        <f t="shared" si="0"/>
        <v>0</v>
      </c>
    </row>
    <row r="9" spans="1:21" x14ac:dyDescent="0.25">
      <c r="B9" s="79">
        <v>0</v>
      </c>
      <c r="C9" s="79">
        <f>SUMIFS(Data!$U:$U,Data!$A:$A,Data_Echipe!$A9,Data!$C:$C,Data_Echipe!C$1)</f>
        <v>0</v>
      </c>
      <c r="D9" s="79">
        <f>SUMIFS(Data!$U:$U,Data!$A:$A,Data_Echipe!$A9,Data!$C:$C,Data_Echipe!D$1)</f>
        <v>0</v>
      </c>
      <c r="E9" s="79">
        <f>SUMIFS(Data!$U:$U,Data!$A:$A,Data_Echipe!$A9,Data!$C:$C,Data_Echipe!E$1)</f>
        <v>0</v>
      </c>
      <c r="F9" s="79">
        <f>SUMIFS(Data!$U:$U,Data!$A:$A,Data_Echipe!$A9,Data!$C:$C,Data_Echipe!F$1)</f>
        <v>0</v>
      </c>
      <c r="G9" s="97">
        <f>SUMIFS(Data!$U:$U,Data!$A:$A,Data_Echipe!$A9,Data!$C:$C,Data_Echipe!G$1)</f>
        <v>0</v>
      </c>
      <c r="H9" s="79">
        <f>SUMIFS(Data!$U:$U,Data!$A:$A,Data_Echipe!$A9,Data!$C:$C,Data_Echipe!H$1)</f>
        <v>0</v>
      </c>
      <c r="I9" s="79">
        <f>SUMIFS(Data!$U:$U,Data!$A:$A,Data_Echipe!$A9,Data!$C:$C,Data_Echipe!I$1)</f>
        <v>0</v>
      </c>
      <c r="J9" s="79">
        <f>SUMIFS(Data!$U:$U,Data!$A:$A,Data_Echipe!$A9,Data!$C:$C,Data_Echipe!J$1)</f>
        <v>0</v>
      </c>
      <c r="K9" s="79">
        <f>SUMIFS(Data!$U:$U,Data!$A:$A,Data_Echipe!$A9,Data!$C:$C,Data_Echipe!K$1)</f>
        <v>0</v>
      </c>
      <c r="L9" s="79">
        <f>SUMIFS(Data!$U:$U,Data!$A:$A,Data_Echipe!$A9,Data!$C:$C,Data_Echipe!L$1)</f>
        <v>0</v>
      </c>
      <c r="M9" s="79">
        <f>SUMIFS(Data!$U:$U,Data!$A:$A,Data_Echipe!$A9,Data!$C:$C,Data_Echipe!M$1)</f>
        <v>0</v>
      </c>
      <c r="N9" s="79">
        <f>SUMIFS(Data!$U:$U,Data!$A:$A,Data_Echipe!$A9,Data!$C:$C,Data_Echipe!N$1)</f>
        <v>0</v>
      </c>
      <c r="O9" s="79">
        <f>SUMIFS(Data!$U:$U,Data!$A:$A,Data_Echipe!$A9,Data!$C:$C,Data_Echipe!O$1)</f>
        <v>0</v>
      </c>
      <c r="P9" s="97">
        <f>SUMIFS(Data!$U:$U,Data!$A:$A,Data_Echipe!$A9,Data!$C:$C,Data_Echipe!P$1)</f>
        <v>0</v>
      </c>
      <c r="R9" s="88">
        <f t="shared" si="0"/>
        <v>0</v>
      </c>
    </row>
    <row r="10" spans="1:21" x14ac:dyDescent="0.25">
      <c r="B10" s="79">
        <v>0</v>
      </c>
      <c r="C10" s="79">
        <f>SUMIFS(Data!$U:$U,Data!$A:$A,Data_Echipe!$A10,Data!$C:$C,Data_Echipe!C$1)</f>
        <v>0</v>
      </c>
      <c r="D10" s="97">
        <f>SUMIFS(Data!$U:$U,Data!$A:$A,Data_Echipe!$A10,Data!$C:$C,Data_Echipe!D$1)</f>
        <v>0</v>
      </c>
      <c r="E10" s="79">
        <f>SUMIFS(Data!$U:$U,Data!$A:$A,Data_Echipe!$A10,Data!$C:$C,Data_Echipe!E$1)</f>
        <v>0</v>
      </c>
      <c r="F10" s="79">
        <f>SUMIFS(Data!$U:$U,Data!$A:$A,Data_Echipe!$A10,Data!$C:$C,Data_Echipe!F$1)</f>
        <v>0</v>
      </c>
      <c r="G10" s="79">
        <f>SUMIFS(Data!$U:$U,Data!$A:$A,Data_Echipe!$A10,Data!$C:$C,Data_Echipe!G$1)</f>
        <v>0</v>
      </c>
      <c r="H10" s="79">
        <f>SUMIFS(Data!$U:$U,Data!$A:$A,Data_Echipe!$A10,Data!$C:$C,Data_Echipe!H$1)</f>
        <v>0</v>
      </c>
      <c r="I10" s="79">
        <f>SUMIFS(Data!$U:$U,Data!$A:$A,Data_Echipe!$A10,Data!$C:$C,Data_Echipe!I$1)</f>
        <v>0</v>
      </c>
      <c r="J10" s="97">
        <f>SUMIFS(Data!$U:$U,Data!$A:$A,Data_Echipe!$A10,Data!$C:$C,Data_Echipe!J$1)</f>
        <v>0</v>
      </c>
      <c r="K10" s="97">
        <f>SUMIFS(Data!$U:$U,Data!$A:$A,Data_Echipe!$A10,Data!$C:$C,Data_Echipe!K$1)</f>
        <v>0</v>
      </c>
      <c r="L10" s="79">
        <f>SUMIFS(Data!$U:$U,Data!$A:$A,Data_Echipe!$A10,Data!$C:$C,Data_Echipe!L$1)</f>
        <v>0</v>
      </c>
      <c r="M10" s="79">
        <f>SUMIFS(Data!$U:$U,Data!$A:$A,Data_Echipe!$A10,Data!$C:$C,Data_Echipe!M$1)</f>
        <v>0</v>
      </c>
      <c r="N10" s="79">
        <f>SUMIFS(Data!$U:$U,Data!$A:$A,Data_Echipe!$A10,Data!$C:$C,Data_Echipe!N$1)</f>
        <v>0</v>
      </c>
      <c r="O10" s="79">
        <f>SUMIFS(Data!$U:$U,Data!$A:$A,Data_Echipe!$A10,Data!$C:$C,Data_Echipe!O$1)</f>
        <v>0</v>
      </c>
      <c r="P10" s="97">
        <f>SUMIFS(Data!$U:$U,Data!$A:$A,Data_Echipe!$A10,Data!$C:$C,Data_Echipe!P$1)</f>
        <v>0</v>
      </c>
      <c r="R10" s="88">
        <f t="shared" si="0"/>
        <v>0</v>
      </c>
    </row>
    <row r="11" spans="1:21" x14ac:dyDescent="0.25">
      <c r="B11" s="79">
        <v>0</v>
      </c>
      <c r="C11" s="79">
        <f>SUMIFS(Data!$U:$U,Data!$A:$A,Data_Echipe!$A11,Data!$C:$C,Data_Echipe!C$1)</f>
        <v>0</v>
      </c>
      <c r="D11" s="79">
        <f>SUMIFS(Data!$U:$U,Data!$A:$A,Data_Echipe!$A11,Data!$C:$C,Data_Echipe!D$1)</f>
        <v>0</v>
      </c>
      <c r="E11" s="79">
        <f>SUMIFS(Data!$U:$U,Data!$A:$A,Data_Echipe!$A11,Data!$C:$C,Data_Echipe!E$1)</f>
        <v>0</v>
      </c>
      <c r="F11" s="79">
        <f>SUMIFS(Data!$U:$U,Data!$A:$A,Data_Echipe!$A11,Data!$C:$C,Data_Echipe!F$1)</f>
        <v>0</v>
      </c>
      <c r="G11" s="79">
        <f>SUMIFS(Data!$U:$U,Data!$A:$A,Data_Echipe!$A11,Data!$C:$C,Data_Echipe!G$1)</f>
        <v>0</v>
      </c>
      <c r="H11" s="97">
        <f>SUMIFS(Data!$U:$U,Data!$A:$A,Data_Echipe!$A11,Data!$C:$C,Data_Echipe!H$1)</f>
        <v>0</v>
      </c>
      <c r="I11" s="79">
        <f>SUMIFS(Data!$U:$U,Data!$A:$A,Data_Echipe!$A11,Data!$C:$C,Data_Echipe!I$1)</f>
        <v>0</v>
      </c>
      <c r="J11" s="79">
        <f>SUMIFS(Data!$U:$U,Data!$A:$A,Data_Echipe!$A11,Data!$C:$C,Data_Echipe!J$1)</f>
        <v>0</v>
      </c>
      <c r="K11" s="79">
        <f>SUMIFS(Data!$U:$U,Data!$A:$A,Data_Echipe!$A11,Data!$C:$C,Data_Echipe!K$1)</f>
        <v>0</v>
      </c>
      <c r="L11" s="79">
        <f>SUMIFS(Data!$U:$U,Data!$A:$A,Data_Echipe!$A11,Data!$C:$C,Data_Echipe!L$1)</f>
        <v>0</v>
      </c>
      <c r="M11" s="79">
        <f>SUMIFS(Data!$U:$U,Data!$A:$A,Data_Echipe!$A11,Data!$C:$C,Data_Echipe!M$1)</f>
        <v>0</v>
      </c>
      <c r="N11" s="79">
        <f>SUMIFS(Data!$U:$U,Data!$A:$A,Data_Echipe!$A11,Data!$C:$C,Data_Echipe!N$1)</f>
        <v>0</v>
      </c>
      <c r="O11" s="79">
        <f>SUMIFS(Data!$U:$U,Data!$A:$A,Data_Echipe!$A11,Data!$C:$C,Data_Echipe!O$1)</f>
        <v>0</v>
      </c>
      <c r="P11" s="97">
        <f>SUMIFS(Data!$U:$U,Data!$A:$A,Data_Echipe!$A11,Data!$C:$C,Data_Echipe!P$1)</f>
        <v>0</v>
      </c>
      <c r="R11" s="88">
        <f t="shared" si="0"/>
        <v>0</v>
      </c>
    </row>
    <row r="12" spans="1:21" x14ac:dyDescent="0.25">
      <c r="B12" s="79">
        <v>0</v>
      </c>
      <c r="C12" s="79">
        <f>SUMIFS(Data!$U:$U,Data!$A:$A,Data_Echipe!$A12,Data!$C:$C,Data_Echipe!C$1)</f>
        <v>0</v>
      </c>
      <c r="D12" s="97">
        <f>SUMIFS(Data!$U:$U,Data!$A:$A,Data_Echipe!$A12,Data!$C:$C,Data_Echipe!D$1)</f>
        <v>0</v>
      </c>
      <c r="E12" s="97">
        <f>SUMIFS(Data!$U:$U,Data!$A:$A,Data_Echipe!$A12,Data!$C:$C,Data_Echipe!E$1)</f>
        <v>0</v>
      </c>
      <c r="F12" s="97">
        <f>SUMIFS(Data!$U:$U,Data!$A:$A,Data_Echipe!$A12,Data!$C:$C,Data_Echipe!F$1)</f>
        <v>0</v>
      </c>
      <c r="G12" s="97">
        <f>SUMIFS(Data!$U:$U,Data!$A:$A,Data_Echipe!$A12,Data!$C:$C,Data_Echipe!G$1)</f>
        <v>0</v>
      </c>
      <c r="H12" s="97">
        <f>SUMIFS(Data!$U:$U,Data!$A:$A,Data_Echipe!$A12,Data!$C:$C,Data_Echipe!H$1)</f>
        <v>0</v>
      </c>
      <c r="I12" s="79">
        <f>SUMIFS(Data!$U:$U,Data!$A:$A,Data_Echipe!$A12,Data!$C:$C,Data_Echipe!I$1)</f>
        <v>0</v>
      </c>
      <c r="J12" s="79">
        <f>SUMIFS(Data!$U:$U,Data!$A:$A,Data_Echipe!$A12,Data!$C:$C,Data_Echipe!J$1)</f>
        <v>0</v>
      </c>
      <c r="K12" s="97">
        <f>SUMIFS(Data!$U:$U,Data!$A:$A,Data_Echipe!$A12,Data!$C:$C,Data_Echipe!K$1)</f>
        <v>0</v>
      </c>
      <c r="L12" s="97">
        <f>SUMIFS(Data!$U:$U,Data!$A:$A,Data_Echipe!$A12,Data!$C:$C,Data_Echipe!L$1)</f>
        <v>0</v>
      </c>
      <c r="M12" s="79">
        <f>SUMIFS(Data!$U:$U,Data!$A:$A,Data_Echipe!$A12,Data!$C:$C,Data_Echipe!M$1)</f>
        <v>0</v>
      </c>
      <c r="N12" s="97">
        <f>SUMIFS(Data!$U:$U,Data!$A:$A,Data_Echipe!$A12,Data!$C:$C,Data_Echipe!N$1)</f>
        <v>0</v>
      </c>
      <c r="O12" s="79">
        <f>SUMIFS(Data!$U:$U,Data!$A:$A,Data_Echipe!$A12,Data!$C:$C,Data_Echipe!O$1)</f>
        <v>0</v>
      </c>
      <c r="P12" s="97">
        <f>SUMIFS(Data!$U:$U,Data!$A:$A,Data_Echipe!$A12,Data!$C:$C,Data_Echipe!P$1)</f>
        <v>0</v>
      </c>
      <c r="R12" s="88">
        <f t="shared" si="0"/>
        <v>0</v>
      </c>
    </row>
    <row r="13" spans="1:21" x14ac:dyDescent="0.25">
      <c r="B13" s="79">
        <v>0</v>
      </c>
      <c r="C13" s="79">
        <f>SUMIFS(Data!$U:$U,Data!$A:$A,Data_Echipe!$A13,Data!$C:$C,Data_Echipe!C$1)</f>
        <v>0</v>
      </c>
      <c r="D13" s="79">
        <f>SUMIFS(Data!$U:$U,Data!$A:$A,Data_Echipe!$A13,Data!$C:$C,Data_Echipe!D$1)</f>
        <v>0</v>
      </c>
      <c r="E13" s="97">
        <f>SUMIFS(Data!$U:$U,Data!$A:$A,Data_Echipe!$A13,Data!$C:$C,Data_Echipe!E$1)</f>
        <v>0</v>
      </c>
      <c r="F13" s="79">
        <f>SUMIFS(Data!$U:$U,Data!$A:$A,Data_Echipe!$A13,Data!$C:$C,Data_Echipe!F$1)</f>
        <v>0</v>
      </c>
      <c r="G13" s="79">
        <f>SUMIFS(Data!$U:$U,Data!$A:$A,Data_Echipe!$A13,Data!$C:$C,Data_Echipe!G$1)</f>
        <v>0</v>
      </c>
      <c r="H13" s="79">
        <f>SUMIFS(Data!$U:$U,Data!$A:$A,Data_Echipe!$A13,Data!$C:$C,Data_Echipe!H$1)</f>
        <v>0</v>
      </c>
      <c r="I13" s="79">
        <f>SUMIFS(Data!$U:$U,Data!$A:$A,Data_Echipe!$A13,Data!$C:$C,Data_Echipe!I$1)</f>
        <v>0</v>
      </c>
      <c r="J13" s="79">
        <f>SUMIFS(Data!$U:$U,Data!$A:$A,Data_Echipe!$A13,Data!$C:$C,Data_Echipe!J$1)</f>
        <v>0</v>
      </c>
      <c r="K13" s="79">
        <f>SUMIFS(Data!$U:$U,Data!$A:$A,Data_Echipe!$A13,Data!$C:$C,Data_Echipe!K$1)</f>
        <v>0</v>
      </c>
      <c r="L13" s="79">
        <f>SUMIFS(Data!$U:$U,Data!$A:$A,Data_Echipe!$A13,Data!$C:$C,Data_Echipe!L$1)</f>
        <v>0</v>
      </c>
      <c r="M13" s="97">
        <f>SUMIFS(Data!$U:$U,Data!$A:$A,Data_Echipe!$A13,Data!$C:$C,Data_Echipe!M$1)</f>
        <v>0</v>
      </c>
      <c r="N13" s="79">
        <f>SUMIFS(Data!$U:$U,Data!$A:$A,Data_Echipe!$A13,Data!$C:$C,Data_Echipe!N$1)</f>
        <v>0</v>
      </c>
      <c r="O13" s="79">
        <f>SUMIFS(Data!$U:$U,Data!$A:$A,Data_Echipe!$A13,Data!$C:$C,Data_Echipe!O$1)</f>
        <v>0</v>
      </c>
      <c r="P13" s="97">
        <f>SUMIFS(Data!$U:$U,Data!$A:$A,Data_Echipe!$A13,Data!$C:$C,Data_Echipe!P$1)</f>
        <v>0</v>
      </c>
      <c r="R13" s="88">
        <f t="shared" si="0"/>
        <v>0</v>
      </c>
    </row>
    <row r="14" spans="1:21" x14ac:dyDescent="0.25">
      <c r="B14" s="79">
        <v>0</v>
      </c>
      <c r="C14" s="79">
        <f>SUMIFS(Data!$U:$U,Data!$A:$A,Data_Echipe!$A14,Data!$C:$C,Data_Echipe!C$1)</f>
        <v>0</v>
      </c>
      <c r="D14" s="79">
        <f>SUMIFS(Data!$U:$U,Data!$A:$A,Data_Echipe!$A14,Data!$C:$C,Data_Echipe!D$1)</f>
        <v>0</v>
      </c>
      <c r="E14" s="79">
        <f>SUMIFS(Data!$U:$U,Data!$A:$A,Data_Echipe!$A14,Data!$C:$C,Data_Echipe!E$1)</f>
        <v>0</v>
      </c>
      <c r="F14" s="79">
        <f>SUMIFS(Data!$U:$U,Data!$A:$A,Data_Echipe!$A14,Data!$C:$C,Data_Echipe!F$1)</f>
        <v>0</v>
      </c>
      <c r="G14" s="79">
        <f>SUMIFS(Data!$U:$U,Data!$A:$A,Data_Echipe!$A14,Data!$C:$C,Data_Echipe!G$1)</f>
        <v>0</v>
      </c>
      <c r="H14" s="79">
        <f>SUMIFS(Data!$U:$U,Data!$A:$A,Data_Echipe!$A14,Data!$C:$C,Data_Echipe!H$1)</f>
        <v>0</v>
      </c>
      <c r="I14" s="79">
        <f>SUMIFS(Data!$U:$U,Data!$A:$A,Data_Echipe!$A14,Data!$C:$C,Data_Echipe!I$1)</f>
        <v>0</v>
      </c>
      <c r="J14" s="79">
        <f>SUMIFS(Data!$U:$U,Data!$A:$A,Data_Echipe!$A14,Data!$C:$C,Data_Echipe!J$1)</f>
        <v>0</v>
      </c>
      <c r="K14" s="79">
        <f>SUMIFS(Data!$U:$U,Data!$A:$A,Data_Echipe!$A14,Data!$C:$C,Data_Echipe!K$1)</f>
        <v>0</v>
      </c>
      <c r="L14" s="79">
        <f>SUMIFS(Data!$U:$U,Data!$A:$A,Data_Echipe!$A14,Data!$C:$C,Data_Echipe!L$1)</f>
        <v>0</v>
      </c>
      <c r="M14" s="97">
        <f>SUMIFS(Data!$U:$U,Data!$A:$A,Data_Echipe!$A14,Data!$C:$C,Data_Echipe!M$1)</f>
        <v>0</v>
      </c>
      <c r="N14" s="79">
        <f>SUMIFS(Data!$U:$U,Data!$A:$A,Data_Echipe!$A14,Data!$C:$C,Data_Echipe!N$1)</f>
        <v>0</v>
      </c>
      <c r="O14" s="97">
        <f>SUMIFS(Data!$U:$U,Data!$A:$A,Data_Echipe!$A14,Data!$C:$C,Data_Echipe!O$1)</f>
        <v>0</v>
      </c>
      <c r="P14" s="97">
        <f>SUMIFS(Data!$U:$U,Data!$A:$A,Data_Echipe!$A14,Data!$C:$C,Data_Echipe!P$1)</f>
        <v>0</v>
      </c>
      <c r="R14" s="88">
        <f t="shared" si="0"/>
        <v>0</v>
      </c>
    </row>
    <row r="15" spans="1:21" x14ac:dyDescent="0.25">
      <c r="B15" s="79">
        <v>0</v>
      </c>
      <c r="C15" s="79">
        <f>SUMIFS(Data!$U:$U,Data!$A:$A,Data_Echipe!$A15,Data!$C:$C,Data_Echipe!C$1)</f>
        <v>0</v>
      </c>
      <c r="D15" s="79">
        <f>SUMIFS(Data!$U:$U,Data!$A:$A,Data_Echipe!$A15,Data!$C:$C,Data_Echipe!D$1)</f>
        <v>0</v>
      </c>
      <c r="E15" s="79">
        <f>SUMIFS(Data!$U:$U,Data!$A:$A,Data_Echipe!$A15,Data!$C:$C,Data_Echipe!E$1)</f>
        <v>0</v>
      </c>
      <c r="F15" s="79">
        <f>SUMIFS(Data!$U:$U,Data!$A:$A,Data_Echipe!$A15,Data!$C:$C,Data_Echipe!F$1)</f>
        <v>0</v>
      </c>
      <c r="G15" s="79">
        <f>SUMIFS(Data!$U:$U,Data!$A:$A,Data_Echipe!$A15,Data!$C:$C,Data_Echipe!G$1)</f>
        <v>0</v>
      </c>
      <c r="H15" s="79">
        <f>SUMIFS(Data!$U:$U,Data!$A:$A,Data_Echipe!$A15,Data!$C:$C,Data_Echipe!H$1)</f>
        <v>0</v>
      </c>
      <c r="I15" s="79">
        <f>SUMIFS(Data!$U:$U,Data!$A:$A,Data_Echipe!$A15,Data!$C:$C,Data_Echipe!I$1)</f>
        <v>0</v>
      </c>
      <c r="J15" s="79">
        <f>SUMIFS(Data!$U:$U,Data!$A:$A,Data_Echipe!$A15,Data!$C:$C,Data_Echipe!J$1)</f>
        <v>0</v>
      </c>
      <c r="K15" s="79">
        <f>SUMIFS(Data!$U:$U,Data!$A:$A,Data_Echipe!$A15,Data!$C:$C,Data_Echipe!K$1)</f>
        <v>0</v>
      </c>
      <c r="L15" s="79">
        <f>SUMIFS(Data!$U:$U,Data!$A:$A,Data_Echipe!$A15,Data!$C:$C,Data_Echipe!L$1)</f>
        <v>0</v>
      </c>
      <c r="M15" s="97">
        <f>SUMIFS(Data!$U:$U,Data!$A:$A,Data_Echipe!$A15,Data!$C:$C,Data_Echipe!M$1)</f>
        <v>0</v>
      </c>
      <c r="N15" s="79">
        <f>SUMIFS(Data!$U:$U,Data!$A:$A,Data_Echipe!$A15,Data!$C:$C,Data_Echipe!N$1)</f>
        <v>0</v>
      </c>
      <c r="O15" s="97">
        <f>SUMIFS(Data!$U:$U,Data!$A:$A,Data_Echipe!$A15,Data!$C:$C,Data_Echipe!O$1)</f>
        <v>0</v>
      </c>
      <c r="P15" s="97">
        <f>SUMIFS(Data!$U:$U,Data!$A:$A,Data_Echipe!$A15,Data!$C:$C,Data_Echipe!P$1)</f>
        <v>0</v>
      </c>
      <c r="R15" s="88">
        <f t="shared" si="0"/>
        <v>0</v>
      </c>
    </row>
    <row r="16" spans="1:21" x14ac:dyDescent="0.25">
      <c r="B16" s="79">
        <v>0</v>
      </c>
      <c r="C16" s="79">
        <f>SUMIFS(Data!$U:$U,Data!$A:$A,Data_Echipe!$A16,Data!$C:$C,Data_Echipe!C$1)</f>
        <v>0</v>
      </c>
      <c r="D16" s="79">
        <f>SUMIFS(Data!$U:$U,Data!$A:$A,Data_Echipe!$A16,Data!$C:$C,Data_Echipe!D$1)</f>
        <v>0</v>
      </c>
      <c r="E16" s="79">
        <f>SUMIFS(Data!$U:$U,Data!$A:$A,Data_Echipe!$A16,Data!$C:$C,Data_Echipe!E$1)</f>
        <v>0</v>
      </c>
      <c r="F16" s="79">
        <f>SUMIFS(Data!$U:$U,Data!$A:$A,Data_Echipe!$A16,Data!$C:$C,Data_Echipe!F$1)</f>
        <v>0</v>
      </c>
      <c r="G16" s="79">
        <f>SUMIFS(Data!$U:$U,Data!$A:$A,Data_Echipe!$A16,Data!$C:$C,Data_Echipe!G$1)</f>
        <v>0</v>
      </c>
      <c r="H16" s="79">
        <f>SUMIFS(Data!$U:$U,Data!$A:$A,Data_Echipe!$A16,Data!$C:$C,Data_Echipe!H$1)</f>
        <v>0</v>
      </c>
      <c r="I16" s="79">
        <f>SUMIFS(Data!$U:$U,Data!$A:$A,Data_Echipe!$A16,Data!$C:$C,Data_Echipe!I$1)</f>
        <v>0</v>
      </c>
      <c r="J16" s="79">
        <f>SUMIFS(Data!$U:$U,Data!$A:$A,Data_Echipe!$A16,Data!$C:$C,Data_Echipe!J$1)</f>
        <v>0</v>
      </c>
      <c r="K16" s="79">
        <f>SUMIFS(Data!$U:$U,Data!$A:$A,Data_Echipe!$A16,Data!$C:$C,Data_Echipe!K$1)</f>
        <v>0</v>
      </c>
      <c r="L16" s="79">
        <f>SUMIFS(Data!$U:$U,Data!$A:$A,Data_Echipe!$A16,Data!$C:$C,Data_Echipe!L$1)</f>
        <v>0</v>
      </c>
      <c r="M16" s="97">
        <f>SUMIFS(Data!$U:$U,Data!$A:$A,Data_Echipe!$A16,Data!$C:$C,Data_Echipe!M$1)</f>
        <v>0</v>
      </c>
      <c r="N16" s="79">
        <f>SUMIFS(Data!$U:$U,Data!$A:$A,Data_Echipe!$A16,Data!$C:$C,Data_Echipe!N$1)</f>
        <v>0</v>
      </c>
      <c r="O16" s="97">
        <f>SUMIFS(Data!$U:$U,Data!$A:$A,Data_Echipe!$A16,Data!$C:$C,Data_Echipe!O$1)</f>
        <v>0</v>
      </c>
      <c r="P16" s="97">
        <f>SUMIFS(Data!$U:$U,Data!$A:$A,Data_Echipe!$A16,Data!$C:$C,Data_Echipe!P$1)</f>
        <v>0</v>
      </c>
      <c r="R16" s="88">
        <f t="shared" si="0"/>
        <v>0</v>
      </c>
    </row>
    <row r="17" spans="1:19" x14ac:dyDescent="0.25">
      <c r="B17" s="79"/>
      <c r="C17" s="79"/>
      <c r="D17" s="79"/>
      <c r="E17" s="79"/>
      <c r="F17" s="79"/>
      <c r="G17" s="79"/>
      <c r="H17" s="79"/>
      <c r="I17" s="79"/>
      <c r="J17" s="79"/>
      <c r="K17" s="79"/>
      <c r="L17" s="79"/>
      <c r="M17" s="79"/>
      <c r="N17" s="79"/>
      <c r="O17" s="79"/>
      <c r="P17" s="79"/>
      <c r="R17" s="89"/>
    </row>
    <row r="18" spans="1:19" x14ac:dyDescent="0.25">
      <c r="B18" s="79"/>
      <c r="C18" s="79"/>
      <c r="D18" s="79"/>
      <c r="E18" s="79"/>
      <c r="F18" s="79"/>
      <c r="G18" s="79"/>
      <c r="H18" s="79"/>
      <c r="I18" s="79"/>
      <c r="J18" s="79"/>
      <c r="K18" s="79"/>
      <c r="L18" s="79"/>
      <c r="M18" s="79"/>
      <c r="N18" s="79"/>
      <c r="O18" s="79"/>
      <c r="P18" s="79"/>
      <c r="R18" s="89"/>
    </row>
    <row r="19" spans="1:19" x14ac:dyDescent="0.25">
      <c r="B19" s="79"/>
      <c r="C19" s="79"/>
      <c r="D19" s="79"/>
      <c r="E19" s="79"/>
      <c r="F19" s="79"/>
      <c r="G19" s="79"/>
      <c r="H19" s="79"/>
      <c r="I19" s="79"/>
      <c r="J19" s="79"/>
      <c r="K19" s="79"/>
      <c r="L19" s="79"/>
      <c r="M19" s="79"/>
      <c r="N19" s="79"/>
      <c r="O19" s="79"/>
      <c r="P19" s="79"/>
    </row>
    <row r="20" spans="1:19" s="39" customFormat="1" x14ac:dyDescent="0.25">
      <c r="A20" s="48"/>
      <c r="B20" s="40">
        <f>SUMPRODUCT(LARGE(B21:B34,{1,2,3,4}))/4</f>
        <v>0</v>
      </c>
      <c r="C20" s="40">
        <f>AVERAGE(C21,C23:C24,C25,C27:C31)</f>
        <v>0</v>
      </c>
      <c r="D20" s="40">
        <f>AVERAGE(D21,D22,D25,D26,D27,D30,D32,D23,D28)</f>
        <v>0</v>
      </c>
      <c r="E20" s="40">
        <f>AVERAGE(E21:E23,E25,E27:E30,E33:E34)</f>
        <v>0</v>
      </c>
      <c r="F20" s="40">
        <f>AVERAGE(F21:F25,F27:F30,F33:F34)</f>
        <v>0</v>
      </c>
      <c r="G20" s="40">
        <f>AVERAGE(G21,G23:G24,G26:G30,G32:G34)</f>
        <v>0</v>
      </c>
      <c r="H20" s="40">
        <f>AVERAGE(H21:H25,H27:H30,H33:H34)</f>
        <v>0</v>
      </c>
      <c r="I20" s="40">
        <f>AVERAGE(I21:I26,I28,I30,I32:I34)</f>
        <v>0</v>
      </c>
      <c r="J20" s="40">
        <f>AVERAGE(J21:J25,J27:J30,J33:J34)</f>
        <v>0</v>
      </c>
      <c r="K20" s="40">
        <f>AVERAGE(K21:K24,K27:K30,K32:K34)</f>
        <v>0</v>
      </c>
      <c r="L20" s="40">
        <f>AVERAGE(L21:L22,L24,L26:L30,L33:L34)</f>
        <v>0</v>
      </c>
      <c r="M20" s="40">
        <f>AVERAGE(M21:M24,M26:M29,M33:M34)</f>
        <v>0</v>
      </c>
      <c r="N20" s="40">
        <f>AVERAGE(N21,N23:N24,N26:N30,N33:N34)</f>
        <v>0</v>
      </c>
      <c r="O20" s="40">
        <f>AVERAGE(O23:O24,O26:O30,O32:O34)</f>
        <v>0</v>
      </c>
      <c r="P20" s="40">
        <f>AVERAGE(P22,P24,P26)</f>
        <v>0</v>
      </c>
      <c r="Q20" s="40">
        <f>SUM(C20:P20)</f>
        <v>0</v>
      </c>
      <c r="R20" s="87"/>
      <c r="S20" s="41"/>
    </row>
    <row r="21" spans="1:19" x14ac:dyDescent="0.25">
      <c r="A21" s="39"/>
      <c r="B21" s="79">
        <v>0</v>
      </c>
      <c r="C21" s="79">
        <f>SUMIFS(Data!$U:$U,Data!$A:$A,Data_Echipe!$A21,Data!$C:$C,Data_Echipe!C$1)</f>
        <v>0</v>
      </c>
      <c r="D21" s="79">
        <f>SUMIFS(Data!$U:$U,Data!$A:$A,Data_Echipe!$A21,Data!$C:$C,Data_Echipe!D$1)</f>
        <v>0</v>
      </c>
      <c r="E21" s="79">
        <f>SUMIFS(Data!$U:$U,Data!$A:$A,Data_Echipe!$A21,Data!$C:$C,Data_Echipe!E$1)</f>
        <v>0</v>
      </c>
      <c r="F21" s="79">
        <f>SUMIFS(Data!$U:$U,Data!$A:$A,Data_Echipe!$A21,Data!$C:$C,Data_Echipe!F$1)</f>
        <v>0</v>
      </c>
      <c r="G21" s="79">
        <f>SUMIFS(Data!$U:$U,Data!$A:$A,Data_Echipe!$A21,Data!$C:$C,Data_Echipe!G$1)</f>
        <v>0</v>
      </c>
      <c r="H21" s="79">
        <f>SUMIFS(Data!$U:$U,Data!$A:$A,Data_Echipe!$A21,Data!$C:$C,Data_Echipe!H$1)</f>
        <v>0</v>
      </c>
      <c r="I21" s="79">
        <f>SUMIFS(Data!$U:$U,Data!$A:$A,Data_Echipe!$A21,Data!$C:$C,Data_Echipe!I$1)</f>
        <v>0</v>
      </c>
      <c r="J21" s="79">
        <f>SUMIFS(Data!$U:$U,Data!$A:$A,Data_Echipe!$A21,Data!$C:$C,Data_Echipe!J$1)</f>
        <v>0</v>
      </c>
      <c r="K21" s="79">
        <f>SUMIFS(Data!$U:$U,Data!$A:$A,Data_Echipe!$A21,Data!$C:$C,Data_Echipe!K$1)</f>
        <v>0</v>
      </c>
      <c r="L21" s="79">
        <f>SUMIFS(Data!$U:$U,Data!$A:$A,Data_Echipe!$A21,Data!$C:$C,Data_Echipe!L$1)</f>
        <v>0</v>
      </c>
      <c r="M21" s="79">
        <f>SUMIFS(Data!$U:$U,Data!$A:$A,Data_Echipe!$A21,Data!$C:$C,Data_Echipe!M$1)</f>
        <v>0</v>
      </c>
      <c r="N21" s="79">
        <f>SUMIFS(Data!$U:$U,Data!$A:$A,Data_Echipe!$A21,Data!$C:$C,Data_Echipe!N$1)</f>
        <v>0</v>
      </c>
      <c r="O21" s="97">
        <f>SUMIFS(Data!$U:$U,Data!$A:$A,Data_Echipe!$A21,Data!$C:$C,Data_Echipe!O$1)</f>
        <v>0</v>
      </c>
      <c r="P21" s="97">
        <f>SUMIFS(Data!$U:$U,Data!$A:$A,Data_Echipe!$A21,Data!$C:$C,Data_Echipe!P$1)</f>
        <v>0</v>
      </c>
      <c r="R21" s="88">
        <f t="shared" ref="R21:R34" si="1">$A$20</f>
        <v>0</v>
      </c>
    </row>
    <row r="22" spans="1:19" x14ac:dyDescent="0.25">
      <c r="B22" s="79">
        <v>0</v>
      </c>
      <c r="C22" s="97">
        <f>SUMIFS(Data!$U:$U,Data!$A:$A,Data_Echipe!$A22,Data!$C:$C,Data_Echipe!C$1)</f>
        <v>0</v>
      </c>
      <c r="D22" s="79">
        <f>SUMIFS(Data!$U:$U,Data!$A:$A,Data_Echipe!$A22,Data!$C:$C,Data_Echipe!D$1)</f>
        <v>0</v>
      </c>
      <c r="E22" s="79">
        <f>SUMIFS(Data!$U:$U,Data!$A:$A,Data_Echipe!$A22,Data!$C:$C,Data_Echipe!E$1)</f>
        <v>0</v>
      </c>
      <c r="F22" s="79">
        <f>SUMIFS(Data!$U:$U,Data!$A:$A,Data_Echipe!$A22,Data!$C:$C,Data_Echipe!F$1)</f>
        <v>0</v>
      </c>
      <c r="G22" s="97">
        <f>SUMIFS(Data!$U:$U,Data!$A:$A,Data_Echipe!$A22,Data!$C:$C,Data_Echipe!G$1)</f>
        <v>0</v>
      </c>
      <c r="H22" s="79">
        <f>SUMIFS(Data!$U:$U,Data!$A:$A,Data_Echipe!$A22,Data!$C:$C,Data_Echipe!H$1)</f>
        <v>0</v>
      </c>
      <c r="I22" s="79">
        <f>SUMIFS(Data!$U:$U,Data!$A:$A,Data_Echipe!$A22,Data!$C:$C,Data_Echipe!I$1)</f>
        <v>0</v>
      </c>
      <c r="J22" s="79">
        <f>SUMIFS(Data!$U:$U,Data!$A:$A,Data_Echipe!$A22,Data!$C:$C,Data_Echipe!J$1)</f>
        <v>0</v>
      </c>
      <c r="K22" s="79">
        <f>SUMIFS(Data!$U:$U,Data!$A:$A,Data_Echipe!$A22,Data!$C:$C,Data_Echipe!K$1)</f>
        <v>0</v>
      </c>
      <c r="L22" s="79">
        <f>SUMIFS(Data!$U:$U,Data!$A:$A,Data_Echipe!$A22,Data!$C:$C,Data_Echipe!L$1)</f>
        <v>0</v>
      </c>
      <c r="M22" s="79">
        <f>SUMIFS(Data!$U:$U,Data!$A:$A,Data_Echipe!$A22,Data!$C:$C,Data_Echipe!M$1)</f>
        <v>0</v>
      </c>
      <c r="N22" s="97">
        <f>SUMIFS(Data!$U:$U,Data!$A:$A,Data_Echipe!$A22,Data!$C:$C,Data_Echipe!N$1)</f>
        <v>0</v>
      </c>
      <c r="O22" s="97">
        <f>SUMIFS(Data!$U:$U,Data!$A:$A,Data_Echipe!$A22,Data!$C:$C,Data_Echipe!O$1)</f>
        <v>0</v>
      </c>
      <c r="P22" s="97">
        <f>SUMIFS(Data!$U:$U,Data!$A:$A,Data_Echipe!$A22,Data!$C:$C,Data_Echipe!P$1)</f>
        <v>0</v>
      </c>
      <c r="R22" s="88">
        <f t="shared" si="1"/>
        <v>0</v>
      </c>
    </row>
    <row r="23" spans="1:19" x14ac:dyDescent="0.25">
      <c r="B23" s="79">
        <v>0</v>
      </c>
      <c r="C23" s="79">
        <f>SUMIFS(Data!$U:$U,Data!$A:$A,Data_Echipe!$A23,Data!$C:$C,Data_Echipe!C$1)</f>
        <v>0</v>
      </c>
      <c r="D23" s="79">
        <f>SUMIFS(Data!$U:$U,Data!$A:$A,Data_Echipe!$A23,Data!$C:$C,Data_Echipe!D$1)</f>
        <v>0</v>
      </c>
      <c r="E23" s="79">
        <f>SUMIFS(Data!$U:$U,Data!$A:$A,Data_Echipe!$A23,Data!$C:$C,Data_Echipe!E$1)</f>
        <v>0</v>
      </c>
      <c r="F23" s="79">
        <f>SUMIFS(Data!$U:$U,Data!$A:$A,Data_Echipe!$A23,Data!$C:$C,Data_Echipe!F$1)</f>
        <v>0</v>
      </c>
      <c r="G23" s="79">
        <f>SUMIFS(Data!$U:$U,Data!$A:$A,Data_Echipe!$A23,Data!$C:$C,Data_Echipe!G$1)</f>
        <v>0</v>
      </c>
      <c r="H23" s="79">
        <f>SUMIFS(Data!$U:$U,Data!$A:$A,Data_Echipe!$A23,Data!$C:$C,Data_Echipe!H$1)</f>
        <v>0</v>
      </c>
      <c r="I23" s="79">
        <f>SUMIFS(Data!$U:$U,Data!$A:$A,Data_Echipe!$A23,Data!$C:$C,Data_Echipe!I$1)</f>
        <v>0</v>
      </c>
      <c r="J23" s="79">
        <f>SUMIFS(Data!$U:$U,Data!$A:$A,Data_Echipe!$A23,Data!$C:$C,Data_Echipe!J$1)</f>
        <v>0</v>
      </c>
      <c r="K23" s="79">
        <f>SUMIFS(Data!$U:$U,Data!$A:$A,Data_Echipe!$A23,Data!$C:$C,Data_Echipe!K$1)</f>
        <v>0</v>
      </c>
      <c r="L23" s="97">
        <f>SUMIFS(Data!$U:$U,Data!$A:$A,Data_Echipe!$A23,Data!$C:$C,Data_Echipe!L$1)</f>
        <v>0</v>
      </c>
      <c r="M23" s="79">
        <f>SUMIFS(Data!$U:$U,Data!$A:$A,Data_Echipe!$A23,Data!$C:$C,Data_Echipe!M$1)</f>
        <v>0</v>
      </c>
      <c r="N23" s="79">
        <f>SUMIFS(Data!$U:$U,Data!$A:$A,Data_Echipe!$A23,Data!$C:$C,Data_Echipe!N$1)</f>
        <v>0</v>
      </c>
      <c r="O23" s="79">
        <f>SUMIFS(Data!$U:$U,Data!$A:$A,Data_Echipe!$A23,Data!$C:$C,Data_Echipe!O$1)</f>
        <v>0</v>
      </c>
      <c r="P23" s="97">
        <f>SUMIFS(Data!$U:$U,Data!$A:$A,Data_Echipe!$A23,Data!$C:$C,Data_Echipe!P$1)</f>
        <v>0</v>
      </c>
      <c r="R23" s="88">
        <f t="shared" si="1"/>
        <v>0</v>
      </c>
    </row>
    <row r="24" spans="1:19" x14ac:dyDescent="0.25">
      <c r="B24" s="79">
        <v>0</v>
      </c>
      <c r="C24" s="79">
        <f>SUMIFS(Data!$U:$U,Data!$A:$A,Data_Echipe!$A24,Data!$C:$C,Data_Echipe!C$1)</f>
        <v>0</v>
      </c>
      <c r="D24" s="97">
        <f>SUMIFS(Data!$U:$U,Data!$A:$A,Data_Echipe!$A24,Data!$C:$C,Data_Echipe!D$1)</f>
        <v>0</v>
      </c>
      <c r="E24" s="97">
        <f>SUMIFS(Data!$U:$U,Data!$A:$A,Data_Echipe!$A24,Data!$C:$C,Data_Echipe!E$1)</f>
        <v>0</v>
      </c>
      <c r="F24" s="79">
        <f>SUMIFS(Data!$U:$U,Data!$A:$A,Data_Echipe!$A24,Data!$C:$C,Data_Echipe!F$1)</f>
        <v>0</v>
      </c>
      <c r="G24" s="79">
        <f>SUMIFS(Data!$U:$U,Data!$A:$A,Data_Echipe!$A24,Data!$C:$C,Data_Echipe!G$1)</f>
        <v>0</v>
      </c>
      <c r="H24" s="79">
        <f>SUMIFS(Data!$U:$U,Data!$A:$A,Data_Echipe!$A24,Data!$C:$C,Data_Echipe!H$1)</f>
        <v>0</v>
      </c>
      <c r="I24" s="79">
        <f>SUMIFS(Data!$U:$U,Data!$A:$A,Data_Echipe!$A24,Data!$C:$C,Data_Echipe!I$1)</f>
        <v>0</v>
      </c>
      <c r="J24" s="79">
        <f>SUMIFS(Data!$U:$U,Data!$A:$A,Data_Echipe!$A24,Data!$C:$C,Data_Echipe!J$1)</f>
        <v>0</v>
      </c>
      <c r="K24" s="79">
        <f>SUMIFS(Data!$U:$U,Data!$A:$A,Data_Echipe!$A24,Data!$C:$C,Data_Echipe!K$1)</f>
        <v>0</v>
      </c>
      <c r="L24" s="79">
        <f>SUMIFS(Data!$U:$U,Data!$A:$A,Data_Echipe!$A24,Data!$C:$C,Data_Echipe!L$1)</f>
        <v>0</v>
      </c>
      <c r="M24" s="79">
        <f>SUMIFS(Data!$U:$U,Data!$A:$A,Data_Echipe!$A24,Data!$C:$C,Data_Echipe!M$1)</f>
        <v>0</v>
      </c>
      <c r="N24" s="79">
        <f>SUMIFS(Data!$U:$U,Data!$A:$A,Data_Echipe!$A24,Data!$C:$C,Data_Echipe!N$1)</f>
        <v>0</v>
      </c>
      <c r="O24" s="79">
        <f>SUMIFS(Data!$U:$U,Data!$A:$A,Data_Echipe!$A24,Data!$C:$C,Data_Echipe!O$1)</f>
        <v>0</v>
      </c>
      <c r="P24" s="97">
        <f>SUMIFS(Data!$U:$U,Data!$A:$A,Data_Echipe!$A24,Data!$C:$C,Data_Echipe!P$1)</f>
        <v>0</v>
      </c>
      <c r="R24" s="88">
        <f t="shared" si="1"/>
        <v>0</v>
      </c>
    </row>
    <row r="25" spans="1:19" x14ac:dyDescent="0.25">
      <c r="B25" s="79">
        <v>0</v>
      </c>
      <c r="C25" s="79">
        <f>SUMIFS(Data!$U:$U,Data!$A:$A,Data_Echipe!$A25,Data!$C:$C,Data_Echipe!C$1)</f>
        <v>0</v>
      </c>
      <c r="D25" s="79">
        <f>SUMIFS(Data!$U:$U,Data!$A:$A,Data_Echipe!$A25,Data!$C:$C,Data_Echipe!D$1)</f>
        <v>0</v>
      </c>
      <c r="E25" s="79">
        <f>SUMIFS(Data!$U:$U,Data!$A:$A,Data_Echipe!$A25,Data!$C:$C,Data_Echipe!E$1)</f>
        <v>0</v>
      </c>
      <c r="F25" s="79">
        <f>SUMIFS(Data!$U:$U,Data!$A:$A,Data_Echipe!$A25,Data!$C:$C,Data_Echipe!F$1)</f>
        <v>0</v>
      </c>
      <c r="G25" s="97">
        <f>SUMIFS(Data!$U:$U,Data!$A:$A,Data_Echipe!$A25,Data!$C:$C,Data_Echipe!G$1)</f>
        <v>0</v>
      </c>
      <c r="H25" s="79">
        <f>SUMIFS(Data!$U:$U,Data!$A:$A,Data_Echipe!$A25,Data!$C:$C,Data_Echipe!H$1)</f>
        <v>0</v>
      </c>
      <c r="I25" s="79">
        <f>SUMIFS(Data!$U:$U,Data!$A:$A,Data_Echipe!$A25,Data!$C:$C,Data_Echipe!I$1)</f>
        <v>0</v>
      </c>
      <c r="J25" s="79">
        <f>SUMIFS(Data!$U:$U,Data!$A:$A,Data_Echipe!$A25,Data!$C:$C,Data_Echipe!J$1)</f>
        <v>0</v>
      </c>
      <c r="K25" s="97">
        <f>SUMIFS(Data!$U:$U,Data!$A:$A,Data_Echipe!$A25,Data!$C:$C,Data_Echipe!K$1)</f>
        <v>0</v>
      </c>
      <c r="L25" s="79">
        <f>SUMIFS(Data!$U:$U,Data!$A:$A,Data_Echipe!$A25,Data!$C:$C,Data_Echipe!L$1)</f>
        <v>0</v>
      </c>
      <c r="M25" s="79">
        <f>SUMIFS(Data!$U:$U,Data!$A:$A,Data_Echipe!$A25,Data!$C:$C,Data_Echipe!M$1)</f>
        <v>0</v>
      </c>
      <c r="N25" s="97">
        <f>SUMIFS(Data!$U:$U,Data!$A:$A,Data_Echipe!$A25,Data!$C:$C,Data_Echipe!N$1)</f>
        <v>0</v>
      </c>
      <c r="O25" s="79">
        <f>SUMIFS(Data!$U:$U,Data!$A:$A,Data_Echipe!$A25,Data!$C:$C,Data_Echipe!O$1)</f>
        <v>0</v>
      </c>
      <c r="P25" s="97">
        <f>SUMIFS(Data!$U:$U,Data!$A:$A,Data_Echipe!$A25,Data!$C:$C,Data_Echipe!P$1)</f>
        <v>0</v>
      </c>
      <c r="R25" s="88">
        <f t="shared" si="1"/>
        <v>0</v>
      </c>
    </row>
    <row r="26" spans="1:19" x14ac:dyDescent="0.25">
      <c r="B26" s="79">
        <v>0</v>
      </c>
      <c r="C26" s="97">
        <f>SUMIFS(Data!$U:$U,Data!$A:$A,Data_Echipe!$A26,Data!$C:$C,Data_Echipe!C$1)</f>
        <v>0</v>
      </c>
      <c r="D26" s="79">
        <f>SUMIFS(Data!$U:$U,Data!$A:$A,Data_Echipe!$A26,Data!$C:$C,Data_Echipe!D$1)</f>
        <v>0</v>
      </c>
      <c r="E26" s="97">
        <f>SUMIFS(Data!$U:$U,Data!$A:$A,Data_Echipe!$A26,Data!$C:$C,Data_Echipe!E$1)</f>
        <v>0</v>
      </c>
      <c r="F26" s="97">
        <f>SUMIFS(Data!$U:$U,Data!$A:$A,Data_Echipe!$A26,Data!$C:$C,Data_Echipe!F$1)</f>
        <v>0</v>
      </c>
      <c r="G26" s="79">
        <f>SUMIFS(Data!$U:$U,Data!$A:$A,Data_Echipe!$A26,Data!$C:$C,Data_Echipe!G$1)</f>
        <v>0</v>
      </c>
      <c r="H26" s="97">
        <f>SUMIFS(Data!$U:$U,Data!$A:$A,Data_Echipe!$A26,Data!$C:$C,Data_Echipe!H$1)</f>
        <v>0</v>
      </c>
      <c r="I26" s="79">
        <f>SUMIFS(Data!$U:$U,Data!$A:$A,Data_Echipe!$A26,Data!$C:$C,Data_Echipe!I$1)</f>
        <v>0</v>
      </c>
      <c r="J26" s="97">
        <f>SUMIFS(Data!$U:$U,Data!$A:$A,Data_Echipe!$A26,Data!$C:$C,Data_Echipe!J$1)</f>
        <v>0</v>
      </c>
      <c r="K26" s="97">
        <f>SUMIFS(Data!$U:$U,Data!$A:$A,Data_Echipe!$A26,Data!$C:$C,Data_Echipe!K$1)</f>
        <v>0</v>
      </c>
      <c r="L26" s="79">
        <f>SUMIFS(Data!$U:$U,Data!$A:$A,Data_Echipe!$A26,Data!$C:$C,Data_Echipe!L$1)</f>
        <v>0</v>
      </c>
      <c r="M26" s="79">
        <f>SUMIFS(Data!$U:$U,Data!$A:$A,Data_Echipe!$A26,Data!$C:$C,Data_Echipe!M$1)</f>
        <v>0</v>
      </c>
      <c r="N26" s="79">
        <f>SUMIFS(Data!$U:$U,Data!$A:$A,Data_Echipe!$A26,Data!$C:$C,Data_Echipe!N$1)</f>
        <v>0</v>
      </c>
      <c r="O26" s="79">
        <f>SUMIFS(Data!$U:$U,Data!$A:$A,Data_Echipe!$A26,Data!$C:$C,Data_Echipe!O$1)</f>
        <v>0</v>
      </c>
      <c r="P26" s="97">
        <f>SUMIFS(Data!$U:$U,Data!$A:$A,Data_Echipe!$A26,Data!$C:$C,Data_Echipe!P$1)</f>
        <v>0</v>
      </c>
      <c r="R26" s="88">
        <f t="shared" si="1"/>
        <v>0</v>
      </c>
    </row>
    <row r="27" spans="1:19" x14ac:dyDescent="0.25">
      <c r="B27" s="79">
        <v>0</v>
      </c>
      <c r="C27" s="79">
        <f>SUMIFS(Data!$U:$U,Data!$A:$A,Data_Echipe!$A27,Data!$C:$C,Data_Echipe!C$1)</f>
        <v>0</v>
      </c>
      <c r="D27" s="79">
        <f>SUMIFS(Data!$U:$U,Data!$A:$A,Data_Echipe!$A27,Data!$C:$C,Data_Echipe!D$1)</f>
        <v>0</v>
      </c>
      <c r="E27" s="79">
        <f>SUMIFS(Data!$U:$U,Data!$A:$A,Data_Echipe!$A27,Data!$C:$C,Data_Echipe!E$1)</f>
        <v>0</v>
      </c>
      <c r="F27" s="79">
        <f>SUMIFS(Data!$U:$U,Data!$A:$A,Data_Echipe!$A27,Data!$C:$C,Data_Echipe!F$1)</f>
        <v>0</v>
      </c>
      <c r="G27" s="79">
        <f>SUMIFS(Data!$U:$U,Data!$A:$A,Data_Echipe!$A27,Data!$C:$C,Data_Echipe!G$1)</f>
        <v>0</v>
      </c>
      <c r="H27" s="79">
        <f>SUMIFS(Data!$U:$U,Data!$A:$A,Data_Echipe!$A27,Data!$C:$C,Data_Echipe!H$1)</f>
        <v>0</v>
      </c>
      <c r="I27" s="97">
        <f>SUMIFS(Data!$U:$U,Data!$A:$A,Data_Echipe!$A27,Data!$C:$C,Data_Echipe!I$1)</f>
        <v>0</v>
      </c>
      <c r="J27" s="79">
        <f>SUMIFS(Data!$U:$U,Data!$A:$A,Data_Echipe!$A27,Data!$C:$C,Data_Echipe!J$1)</f>
        <v>0</v>
      </c>
      <c r="K27" s="79">
        <f>SUMIFS(Data!$U:$U,Data!$A:$A,Data_Echipe!$A27,Data!$C:$C,Data_Echipe!K$1)</f>
        <v>0</v>
      </c>
      <c r="L27" s="79">
        <f>SUMIFS(Data!$U:$U,Data!$A:$A,Data_Echipe!$A27,Data!$C:$C,Data_Echipe!L$1)</f>
        <v>0</v>
      </c>
      <c r="M27" s="79">
        <f>SUMIFS(Data!$U:$U,Data!$A:$A,Data_Echipe!$A27,Data!$C:$C,Data_Echipe!M$1)</f>
        <v>0</v>
      </c>
      <c r="N27" s="79">
        <f>SUMIFS(Data!$U:$U,Data!$A:$A,Data_Echipe!$A27,Data!$C:$C,Data_Echipe!N$1)</f>
        <v>0</v>
      </c>
      <c r="O27" s="79">
        <f>SUMIFS(Data!$U:$U,Data!$A:$A,Data_Echipe!$A27,Data!$C:$C,Data_Echipe!O$1)</f>
        <v>0</v>
      </c>
      <c r="P27" s="97">
        <f>SUMIFS(Data!$U:$U,Data!$A:$A,Data_Echipe!$A27,Data!$C:$C,Data_Echipe!P$1)</f>
        <v>0</v>
      </c>
      <c r="R27" s="88">
        <f t="shared" si="1"/>
        <v>0</v>
      </c>
    </row>
    <row r="28" spans="1:19" x14ac:dyDescent="0.25">
      <c r="B28" s="79">
        <v>0</v>
      </c>
      <c r="C28" s="79">
        <f>SUMIFS(Data!$U:$U,Data!$A:$A,Data_Echipe!$A28,Data!$C:$C,Data_Echipe!C$1)</f>
        <v>0</v>
      </c>
      <c r="D28" s="79">
        <f>SUMIFS(Data!$U:$U,Data!$A:$A,Data_Echipe!$A28,Data!$C:$C,Data_Echipe!D$1)</f>
        <v>0</v>
      </c>
      <c r="E28" s="79">
        <f>SUMIFS(Data!$U:$U,Data!$A:$A,Data_Echipe!$A28,Data!$C:$C,Data_Echipe!E$1)</f>
        <v>0</v>
      </c>
      <c r="F28" s="79">
        <f>SUMIFS(Data!$U:$U,Data!$A:$A,Data_Echipe!$A28,Data!$C:$C,Data_Echipe!F$1)</f>
        <v>0</v>
      </c>
      <c r="G28" s="79">
        <f>SUMIFS(Data!$U:$U,Data!$A:$A,Data_Echipe!$A28,Data!$C:$C,Data_Echipe!G$1)</f>
        <v>0</v>
      </c>
      <c r="H28" s="79">
        <f>SUMIFS(Data!$U:$U,Data!$A:$A,Data_Echipe!$A28,Data!$C:$C,Data_Echipe!H$1)</f>
        <v>0</v>
      </c>
      <c r="I28" s="79">
        <f>SUMIFS(Data!$U:$U,Data!$A:$A,Data_Echipe!$A28,Data!$C:$C,Data_Echipe!I$1)</f>
        <v>0</v>
      </c>
      <c r="J28" s="79">
        <f>SUMIFS(Data!$U:$U,Data!$A:$A,Data_Echipe!$A28,Data!$C:$C,Data_Echipe!J$1)</f>
        <v>0</v>
      </c>
      <c r="K28" s="79">
        <f>SUMIFS(Data!$U:$U,Data!$A:$A,Data_Echipe!$A28,Data!$C:$C,Data_Echipe!K$1)</f>
        <v>0</v>
      </c>
      <c r="L28" s="79">
        <f>SUMIFS(Data!$U:$U,Data!$A:$A,Data_Echipe!$A28,Data!$C:$C,Data_Echipe!L$1)</f>
        <v>0</v>
      </c>
      <c r="M28" s="79">
        <f>SUMIFS(Data!$U:$U,Data!$A:$A,Data_Echipe!$A28,Data!$C:$C,Data_Echipe!M$1)</f>
        <v>0</v>
      </c>
      <c r="N28" s="79">
        <f>SUMIFS(Data!$U:$U,Data!$A:$A,Data_Echipe!$A28,Data!$C:$C,Data_Echipe!N$1)</f>
        <v>0</v>
      </c>
      <c r="O28" s="79">
        <f>SUMIFS(Data!$U:$U,Data!$A:$A,Data_Echipe!$A28,Data!$C:$C,Data_Echipe!O$1)</f>
        <v>0</v>
      </c>
      <c r="P28" s="97">
        <f>SUMIFS(Data!$U:$U,Data!$A:$A,Data_Echipe!$A28,Data!$C:$C,Data_Echipe!P$1)</f>
        <v>0</v>
      </c>
      <c r="R28" s="88">
        <f t="shared" si="1"/>
        <v>0</v>
      </c>
    </row>
    <row r="29" spans="1:19" x14ac:dyDescent="0.25">
      <c r="B29" s="79">
        <v>0</v>
      </c>
      <c r="C29" s="79">
        <f>SUMIFS(Data!$U:$U,Data!$A:$A,Data_Echipe!$A29,Data!$C:$C,Data_Echipe!C$1)</f>
        <v>0</v>
      </c>
      <c r="D29" s="97">
        <f>SUMIFS(Data!$U:$U,Data!$A:$A,Data_Echipe!$A29,Data!$C:$C,Data_Echipe!D$1)</f>
        <v>0</v>
      </c>
      <c r="E29" s="79">
        <f>SUMIFS(Data!$U:$U,Data!$A:$A,Data_Echipe!$A29,Data!$C:$C,Data_Echipe!E$1)</f>
        <v>0</v>
      </c>
      <c r="F29" s="79">
        <f>SUMIFS(Data!$U:$U,Data!$A:$A,Data_Echipe!$A29,Data!$C:$C,Data_Echipe!F$1)</f>
        <v>0</v>
      </c>
      <c r="G29" s="79">
        <f>SUMIFS(Data!$U:$U,Data!$A:$A,Data_Echipe!$A29,Data!$C:$C,Data_Echipe!G$1)</f>
        <v>0</v>
      </c>
      <c r="H29" s="79">
        <f>SUMIFS(Data!$U:$U,Data!$A:$A,Data_Echipe!$A29,Data!$C:$C,Data_Echipe!H$1)</f>
        <v>0</v>
      </c>
      <c r="I29" s="97">
        <f>SUMIFS(Data!$U:$U,Data!$A:$A,Data_Echipe!$A29,Data!$C:$C,Data_Echipe!I$1)</f>
        <v>0</v>
      </c>
      <c r="J29" s="79">
        <f>SUMIFS(Data!$U:$U,Data!$A:$A,Data_Echipe!$A29,Data!$C:$C,Data_Echipe!J$1)</f>
        <v>0</v>
      </c>
      <c r="K29" s="79">
        <f>SUMIFS(Data!$U:$U,Data!$A:$A,Data_Echipe!$A29,Data!$C:$C,Data_Echipe!K$1)</f>
        <v>0</v>
      </c>
      <c r="L29" s="79">
        <f>SUMIFS(Data!$U:$U,Data!$A:$A,Data_Echipe!$A29,Data!$C:$C,Data_Echipe!L$1)</f>
        <v>0</v>
      </c>
      <c r="M29" s="79">
        <f>SUMIFS(Data!$U:$U,Data!$A:$A,Data_Echipe!$A29,Data!$C:$C,Data_Echipe!M$1)</f>
        <v>0</v>
      </c>
      <c r="N29" s="79">
        <f>SUMIFS(Data!$U:$U,Data!$A:$A,Data_Echipe!$A29,Data!$C:$C,Data_Echipe!N$1)</f>
        <v>0</v>
      </c>
      <c r="O29" s="79">
        <f>SUMIFS(Data!$U:$U,Data!$A:$A,Data_Echipe!$A29,Data!$C:$C,Data_Echipe!O$1)</f>
        <v>0</v>
      </c>
      <c r="P29" s="97">
        <f>SUMIFS(Data!$U:$U,Data!$A:$A,Data_Echipe!$A29,Data!$C:$C,Data_Echipe!P$1)</f>
        <v>0</v>
      </c>
      <c r="R29" s="88">
        <f t="shared" si="1"/>
        <v>0</v>
      </c>
    </row>
    <row r="30" spans="1:19" x14ac:dyDescent="0.25">
      <c r="B30" s="79">
        <v>0</v>
      </c>
      <c r="C30" s="79">
        <f>SUMIFS(Data!$U:$U,Data!$A:$A,Data_Echipe!$A30,Data!$C:$C,Data_Echipe!C$1)</f>
        <v>0</v>
      </c>
      <c r="D30" s="79">
        <f>SUMIFS(Data!$U:$U,Data!$A:$A,Data_Echipe!$A30,Data!$C:$C,Data_Echipe!D$1)</f>
        <v>0</v>
      </c>
      <c r="E30" s="79">
        <f>SUMIFS(Data!$U:$U,Data!$A:$A,Data_Echipe!$A30,Data!$C:$C,Data_Echipe!E$1)</f>
        <v>0</v>
      </c>
      <c r="F30" s="79">
        <f>SUMIFS(Data!$U:$U,Data!$A:$A,Data_Echipe!$A30,Data!$C:$C,Data_Echipe!F$1)</f>
        <v>0</v>
      </c>
      <c r="G30" s="79">
        <f>SUMIFS(Data!$U:$U,Data!$A:$A,Data_Echipe!$A30,Data!$C:$C,Data_Echipe!G$1)</f>
        <v>0</v>
      </c>
      <c r="H30" s="79">
        <f>SUMIFS(Data!$U:$U,Data!$A:$A,Data_Echipe!$A30,Data!$C:$C,Data_Echipe!H$1)</f>
        <v>0</v>
      </c>
      <c r="I30" s="79">
        <f>SUMIFS(Data!$U:$U,Data!$A:$A,Data_Echipe!$A30,Data!$C:$C,Data_Echipe!I$1)</f>
        <v>0</v>
      </c>
      <c r="J30" s="79">
        <f>SUMIFS(Data!$U:$U,Data!$A:$A,Data_Echipe!$A30,Data!$C:$C,Data_Echipe!J$1)</f>
        <v>0</v>
      </c>
      <c r="K30" s="79">
        <f>SUMIFS(Data!$U:$U,Data!$A:$A,Data_Echipe!$A30,Data!$C:$C,Data_Echipe!K$1)</f>
        <v>0</v>
      </c>
      <c r="L30" s="79">
        <f>SUMIFS(Data!$U:$U,Data!$A:$A,Data_Echipe!$A30,Data!$C:$C,Data_Echipe!L$1)</f>
        <v>0</v>
      </c>
      <c r="M30" s="97">
        <f>SUMIFS(Data!$U:$U,Data!$A:$A,Data_Echipe!$A30,Data!$C:$C,Data_Echipe!M$1)</f>
        <v>0</v>
      </c>
      <c r="N30" s="79">
        <f>SUMIFS(Data!$U:$U,Data!$A:$A,Data_Echipe!$A30,Data!$C:$C,Data_Echipe!N$1)</f>
        <v>0</v>
      </c>
      <c r="O30" s="79">
        <f>SUMIFS(Data!$U:$U,Data!$A:$A,Data_Echipe!$A30,Data!$C:$C,Data_Echipe!O$1)</f>
        <v>0</v>
      </c>
      <c r="P30" s="97">
        <f>SUMIFS(Data!$U:$U,Data!$A:$A,Data_Echipe!$A30,Data!$C:$C,Data_Echipe!P$1)</f>
        <v>0</v>
      </c>
      <c r="R30" s="88">
        <f t="shared" si="1"/>
        <v>0</v>
      </c>
    </row>
    <row r="31" spans="1:19" x14ac:dyDescent="0.25">
      <c r="A31" s="101"/>
      <c r="B31" s="102">
        <v>0</v>
      </c>
      <c r="C31" s="102">
        <f>SUMIFS(Data!$U:$U,Data!$A:$A,Data_Echipe!$A31,Data!$C:$C,Data_Echipe!C$1)</f>
        <v>0</v>
      </c>
      <c r="D31" s="102">
        <f>SUMIFS(Data!$U:$U,Data!$A:$A,Data_Echipe!$A31,Data!$C:$C,Data_Echipe!D$1)</f>
        <v>0</v>
      </c>
      <c r="E31" s="102">
        <f>SUMIFS(Data!$U:$U,Data!$A:$A,Data_Echipe!$A31,Data!$C:$C,Data_Echipe!E$1)</f>
        <v>0</v>
      </c>
      <c r="F31" s="102"/>
      <c r="G31" s="102"/>
      <c r="H31" s="102"/>
      <c r="I31" s="102"/>
      <c r="J31" s="102"/>
      <c r="K31" s="102"/>
      <c r="L31" s="102"/>
      <c r="M31" s="102"/>
      <c r="N31" s="102"/>
      <c r="O31" s="103"/>
      <c r="P31" s="103"/>
      <c r="R31" s="88">
        <f t="shared" si="1"/>
        <v>0</v>
      </c>
    </row>
    <row r="32" spans="1:19" x14ac:dyDescent="0.25">
      <c r="B32" s="79">
        <v>0</v>
      </c>
      <c r="C32" s="79">
        <v>0</v>
      </c>
      <c r="D32" s="79">
        <f>SUMIFS(Data!$U:$U,Data!$A:$A,Data_Echipe!$A32,Data!$C:$C,Data_Echipe!D$1)</f>
        <v>0</v>
      </c>
      <c r="E32" s="97">
        <f>SUMIFS(Data!$U:$U,Data!$A:$A,Data_Echipe!$A32,Data!$C:$C,Data_Echipe!E$1)</f>
        <v>0</v>
      </c>
      <c r="F32" s="97">
        <f>SUMIFS(Data!$U:$U,Data!$A:$A,Data_Echipe!$A32,Data!$C:$C,Data_Echipe!F$1)</f>
        <v>0</v>
      </c>
      <c r="G32" s="79">
        <f>SUMIFS(Data!$U:$U,Data!$A:$A,Data_Echipe!$A32,Data!$C:$C,Data_Echipe!G$1)</f>
        <v>0</v>
      </c>
      <c r="H32" s="97">
        <f>SUMIFS(Data!$U:$U,Data!$A:$A,Data_Echipe!$A32,Data!$C:$C,Data_Echipe!H$1)</f>
        <v>0</v>
      </c>
      <c r="I32" s="79">
        <f>SUMIFS(Data!$U:$U,Data!$A:$A,Data_Echipe!$A32,Data!$C:$C,Data_Echipe!I$1)</f>
        <v>0</v>
      </c>
      <c r="J32" s="97">
        <f>SUMIFS(Data!$U:$U,Data!$A:$A,Data_Echipe!$A32,Data!$C:$C,Data_Echipe!J$1)</f>
        <v>0</v>
      </c>
      <c r="K32" s="79">
        <f>SUMIFS(Data!$U:$U,Data!$A:$A,Data_Echipe!$A32,Data!$C:$C,Data_Echipe!K$1)</f>
        <v>0</v>
      </c>
      <c r="L32" s="97">
        <f>SUMIFS(Data!$U:$U,Data!$A:$A,Data_Echipe!$A32,Data!$C:$C,Data_Echipe!L$1)</f>
        <v>0</v>
      </c>
      <c r="M32" s="97">
        <f>SUMIFS(Data!$U:$U,Data!$A:$A,Data_Echipe!$A32,Data!$C:$C,Data_Echipe!M$1)</f>
        <v>0</v>
      </c>
      <c r="N32" s="79">
        <f>SUMIFS(Data!$U:$U,Data!$A:$A,Data_Echipe!$A32,Data!$C:$C,Data_Echipe!N$1)</f>
        <v>0</v>
      </c>
      <c r="O32" s="79">
        <f>SUMIFS(Data!$U:$U,Data!$A:$A,Data_Echipe!$A32,Data!$C:$C,Data_Echipe!O$1)</f>
        <v>0</v>
      </c>
      <c r="P32" s="97">
        <f>SUMIFS(Data!$U:$U,Data!$A:$A,Data_Echipe!$A32,Data!$C:$C,Data_Echipe!P$1)</f>
        <v>0</v>
      </c>
      <c r="R32" s="88">
        <f t="shared" si="1"/>
        <v>0</v>
      </c>
    </row>
    <row r="33" spans="1:18" x14ac:dyDescent="0.25">
      <c r="B33" s="79">
        <v>0</v>
      </c>
      <c r="C33" s="79">
        <f>SUMIFS(Data!$U:$U,Data!$A:$A,Data_Echipe!$A33,Data!$C:$C,Data_Echipe!C$1)</f>
        <v>0</v>
      </c>
      <c r="D33" s="79">
        <f>SUMIFS(Data!$U:$U,Data!$A:$A,Data_Echipe!$A33,Data!$C:$C,Data_Echipe!D$1)</f>
        <v>0</v>
      </c>
      <c r="E33" s="79">
        <f>SUMIFS(Data!$U:$U,Data!$A:$A,Data_Echipe!$A33,Data!$C:$C,Data_Echipe!E$1)</f>
        <v>0</v>
      </c>
      <c r="F33" s="79">
        <f>SUMIFS(Data!$U:$U,Data!$A:$A,Data_Echipe!$A33,Data!$C:$C,Data_Echipe!F$1)</f>
        <v>0</v>
      </c>
      <c r="G33" s="79">
        <f>SUMIFS(Data!$U:$U,Data!$A:$A,Data_Echipe!$A33,Data!$C:$C,Data_Echipe!G$1)</f>
        <v>0</v>
      </c>
      <c r="H33" s="79">
        <f>SUMIFS(Data!$U:$U,Data!$A:$A,Data_Echipe!$A33,Data!$C:$C,Data_Echipe!H$1)</f>
        <v>0</v>
      </c>
      <c r="I33" s="79">
        <f>SUMIFS(Data!$U:$U,Data!$A:$A,Data_Echipe!$A33,Data!$C:$C,Data_Echipe!I$1)</f>
        <v>0</v>
      </c>
      <c r="J33" s="79">
        <f>SUMIFS(Data!$U:$U,Data!$A:$A,Data_Echipe!$A33,Data!$C:$C,Data_Echipe!J$1)</f>
        <v>0</v>
      </c>
      <c r="K33" s="79">
        <f>SUMIFS(Data!$U:$U,Data!$A:$A,Data_Echipe!$A33,Data!$C:$C,Data_Echipe!K$1)</f>
        <v>0</v>
      </c>
      <c r="L33" s="79">
        <f>SUMIFS(Data!$U:$U,Data!$A:$A,Data_Echipe!$A33,Data!$C:$C,Data_Echipe!L$1)</f>
        <v>0</v>
      </c>
      <c r="M33" s="79">
        <f>SUMIFS(Data!$U:$U,Data!$A:$A,Data_Echipe!$A33,Data!$C:$C,Data_Echipe!M$1)</f>
        <v>0</v>
      </c>
      <c r="N33" s="79">
        <f>SUMIFS(Data!$U:$U,Data!$A:$A,Data_Echipe!$A33,Data!$C:$C,Data_Echipe!N$1)</f>
        <v>0</v>
      </c>
      <c r="O33" s="79">
        <f>SUMIFS(Data!$U:$U,Data!$A:$A,Data_Echipe!$A33,Data!$C:$C,Data_Echipe!O$1)</f>
        <v>0</v>
      </c>
      <c r="P33" s="97">
        <f>SUMIFS(Data!$U:$U,Data!$A:$A,Data_Echipe!$A33,Data!$C:$C,Data_Echipe!P$1)</f>
        <v>0</v>
      </c>
      <c r="R33" s="88">
        <f t="shared" si="1"/>
        <v>0</v>
      </c>
    </row>
    <row r="34" spans="1:18" x14ac:dyDescent="0.25">
      <c r="B34" s="79">
        <v>0</v>
      </c>
      <c r="C34" s="79">
        <f>SUMIFS(Data!$U:$U,Data!$A:$A,Data_Echipe!$A34,Data!$C:$C,Data_Echipe!C$1)</f>
        <v>0</v>
      </c>
      <c r="D34" s="79">
        <f>SUMIFS(Data!$U:$U,Data!$A:$A,Data_Echipe!$A34,Data!$C:$C,Data_Echipe!D$1)</f>
        <v>0</v>
      </c>
      <c r="E34" s="79">
        <f>SUMIFS(Data!$U:$U,Data!$A:$A,Data_Echipe!$A34,Data!$C:$C,Data_Echipe!E$1)</f>
        <v>0</v>
      </c>
      <c r="F34" s="79">
        <f>SUMIFS(Data!$U:$U,Data!$A:$A,Data_Echipe!$A34,Data!$C:$C,Data_Echipe!F$1)</f>
        <v>0</v>
      </c>
      <c r="G34" s="79">
        <f>SUMIFS(Data!$U:$U,Data!$A:$A,Data_Echipe!$A34,Data!$C:$C,Data_Echipe!G$1)</f>
        <v>0</v>
      </c>
      <c r="H34" s="79">
        <f>SUMIFS(Data!$U:$U,Data!$A:$A,Data_Echipe!$A34,Data!$C:$C,Data_Echipe!H$1)</f>
        <v>0</v>
      </c>
      <c r="I34" s="79">
        <f>SUMIFS(Data!$U:$U,Data!$A:$A,Data_Echipe!$A34,Data!$C:$C,Data_Echipe!I$1)</f>
        <v>0</v>
      </c>
      <c r="J34" s="79">
        <f>SUMIFS(Data!$U:$U,Data!$A:$A,Data_Echipe!$A34,Data!$C:$C,Data_Echipe!J$1)</f>
        <v>0</v>
      </c>
      <c r="K34" s="79">
        <f>SUMIFS(Data!$U:$U,Data!$A:$A,Data_Echipe!$A34,Data!$C:$C,Data_Echipe!K$1)</f>
        <v>0</v>
      </c>
      <c r="L34" s="79">
        <f>SUMIFS(Data!$U:$U,Data!$A:$A,Data_Echipe!$A34,Data!$C:$C,Data_Echipe!L$1)</f>
        <v>0</v>
      </c>
      <c r="M34" s="79">
        <f>SUMIFS(Data!$U:$U,Data!$A:$A,Data_Echipe!$A34,Data!$C:$C,Data_Echipe!M$1)</f>
        <v>0</v>
      </c>
      <c r="N34" s="79">
        <f>SUMIFS(Data!$U:$U,Data!$A:$A,Data_Echipe!$A34,Data!$C:$C,Data_Echipe!N$1)</f>
        <v>0</v>
      </c>
      <c r="O34" s="79">
        <f>SUMIFS(Data!$U:$U,Data!$A:$A,Data_Echipe!$A34,Data!$C:$C,Data_Echipe!O$1)</f>
        <v>0</v>
      </c>
      <c r="P34" s="97">
        <f>SUMIFS(Data!$U:$U,Data!$A:$A,Data_Echipe!$A34,Data!$C:$C,Data_Echipe!P$1)</f>
        <v>0</v>
      </c>
      <c r="R34" s="88">
        <f t="shared" si="1"/>
        <v>0</v>
      </c>
    </row>
    <row r="36" spans="1:18" x14ac:dyDescent="0.25">
      <c r="B36" s="79"/>
      <c r="C36" s="79"/>
      <c r="D36" s="79"/>
      <c r="E36" s="79"/>
      <c r="F36" s="79"/>
      <c r="G36" s="79"/>
      <c r="H36" s="79"/>
      <c r="I36" s="79"/>
      <c r="J36" s="79"/>
      <c r="K36" s="79"/>
      <c r="L36" s="79"/>
      <c r="M36" s="79"/>
      <c r="N36" s="79"/>
      <c r="O36" s="79"/>
      <c r="P36" s="79"/>
      <c r="R36" s="89"/>
    </row>
    <row r="37" spans="1:18" x14ac:dyDescent="0.25">
      <c r="B37" s="79"/>
      <c r="C37" s="79"/>
      <c r="D37" s="79"/>
      <c r="E37" s="79"/>
      <c r="F37" s="79"/>
      <c r="G37" s="79"/>
      <c r="H37" s="79"/>
      <c r="I37" s="79"/>
      <c r="J37" s="79"/>
      <c r="K37" s="79"/>
      <c r="L37" s="79"/>
      <c r="M37" s="79"/>
      <c r="N37" s="79"/>
      <c r="O37" s="79"/>
      <c r="P37" s="79"/>
    </row>
    <row r="38" spans="1:18" x14ac:dyDescent="0.25">
      <c r="A38" s="48"/>
      <c r="B38" s="40">
        <f>SUMPRODUCT(LARGE(B39:B52,{1,2,3,4}))/4</f>
        <v>0</v>
      </c>
      <c r="C38" s="40">
        <f>AVERAGE(C39:C41,C43:C44,C45,C47:C50)</f>
        <v>0</v>
      </c>
      <c r="D38" s="40">
        <f>AVERAGE(D39:D45,D47,D48,D49)</f>
        <v>0</v>
      </c>
      <c r="E38" s="40">
        <f>AVERAGE(E39:E40,E42:E45,E47:E50)</f>
        <v>0</v>
      </c>
      <c r="F38" s="40">
        <f>AVERAGE(F39:F42,F44:F45,F47:F50)</f>
        <v>0</v>
      </c>
      <c r="G38" s="40">
        <f>AVERAGE(G40:G42,G45:G49,G44)</f>
        <v>0</v>
      </c>
      <c r="H38" s="40">
        <f>AVERAGE(H40:H42,H44:H47,H50)</f>
        <v>0</v>
      </c>
      <c r="I38" s="40">
        <f>AVERAGE(I40,I42,I44:I50)</f>
        <v>0</v>
      </c>
      <c r="J38" s="40">
        <f>AVERAGE(J39,J41,J44:J49,J43)</f>
        <v>0</v>
      </c>
      <c r="K38" s="40">
        <f>AVERAGE(K39:K40,K42:K47,K49:K50)</f>
        <v>0</v>
      </c>
      <c r="L38" s="40">
        <f>AVERAGE(L39:L45,L47,L49)</f>
        <v>0</v>
      </c>
      <c r="M38" s="40">
        <f>AVERAGE(M39:M46,M49:M50)</f>
        <v>0</v>
      </c>
      <c r="N38" s="40">
        <f>AVERAGE(N41:N43,N46:N50)</f>
        <v>0</v>
      </c>
      <c r="O38" s="40">
        <f>AVERAGE(O39:O41,O44:O45,O48:O50)</f>
        <v>0</v>
      </c>
      <c r="P38" s="40">
        <f>AVERAGE(P40:P43,P46)</f>
        <v>0</v>
      </c>
      <c r="Q38" s="40">
        <f>SUM(B38:P38)</f>
        <v>0</v>
      </c>
      <c r="R38" s="87"/>
    </row>
    <row r="39" spans="1:18" x14ac:dyDescent="0.25">
      <c r="A39" s="39"/>
      <c r="B39" s="79">
        <v>0</v>
      </c>
      <c r="C39" s="79">
        <f>SUMIFS(Data!$U:$U,Data!$A:$A,Data_Echipe!$A39,Data!$C:$C,Data_Echipe!C$1)</f>
        <v>0</v>
      </c>
      <c r="D39" s="79">
        <f>SUMIFS(Data!$U:$U,Data!$A:$A,Data_Echipe!$A39,Data!$C:$C,Data_Echipe!D$1)</f>
        <v>0</v>
      </c>
      <c r="E39" s="79">
        <f>SUMIFS(Data!$U:$U,Data!$A:$A,Data_Echipe!$A39,Data!$C:$C,Data_Echipe!E$1)</f>
        <v>0</v>
      </c>
      <c r="F39" s="79">
        <f>SUMIFS(Data!$U:$U,Data!$A:$A,Data_Echipe!$A39,Data!$C:$C,Data_Echipe!F$1)</f>
        <v>0</v>
      </c>
      <c r="G39" s="97">
        <f>SUMIFS(Data!$U:$U,Data!$A:$A,Data_Echipe!$A39,Data!$C:$C,Data_Echipe!G$1)</f>
        <v>0</v>
      </c>
      <c r="H39" s="97">
        <f>SUMIFS(Data!$U:$U,Data!$A:$A,Data_Echipe!$A39,Data!$C:$C,Data_Echipe!H$1)</f>
        <v>0</v>
      </c>
      <c r="I39" s="97">
        <f>SUMIFS(Data!$U:$U,Data!$A:$A,Data_Echipe!$A39,Data!$C:$C,Data_Echipe!I$1)</f>
        <v>0</v>
      </c>
      <c r="J39" s="79">
        <f>SUMIFS(Data!$U:$U,Data!$A:$A,Data_Echipe!$A39,Data!$C:$C,Data_Echipe!J$1)</f>
        <v>0</v>
      </c>
      <c r="K39" s="79">
        <f>SUMIFS(Data!$U:$U,Data!$A:$A,Data_Echipe!$A39,Data!$C:$C,Data_Echipe!K$1)</f>
        <v>0</v>
      </c>
      <c r="L39" s="79">
        <f>SUMIFS(Data!$U:$U,Data!$A:$A,Data_Echipe!$A39,Data!$C:$C,Data_Echipe!L$1)</f>
        <v>0</v>
      </c>
      <c r="M39" s="79">
        <f>SUMIFS(Data!$U:$U,Data!$A:$A,Data_Echipe!$A39,Data!$C:$C,Data_Echipe!M$1)</f>
        <v>0</v>
      </c>
      <c r="N39" s="97">
        <f>SUMIFS(Data!$U:$U,Data!$A:$A,Data_Echipe!$A39,Data!$C:$C,Data_Echipe!N$1)</f>
        <v>0</v>
      </c>
      <c r="O39" s="79">
        <f>SUMIFS(Data!$U:$U,Data!$A:$A,Data_Echipe!$A39,Data!$C:$C,Data_Echipe!O$1)</f>
        <v>0</v>
      </c>
      <c r="P39" s="97">
        <f>SUMIFS(Data!$U:$U,Data!$A:$A,Data_Echipe!$A39,Data!$C:$C,Data_Echipe!P$1)</f>
        <v>0</v>
      </c>
      <c r="R39" s="88">
        <f>$A$38</f>
        <v>0</v>
      </c>
    </row>
    <row r="40" spans="1:18" x14ac:dyDescent="0.25">
      <c r="B40" s="79">
        <v>0</v>
      </c>
      <c r="C40" s="79">
        <f>SUMIFS(Data!$U:$U,Data!$A:$A,Data_Echipe!$A40,Data!$C:$C,Data_Echipe!C$1)</f>
        <v>0</v>
      </c>
      <c r="D40" s="79">
        <f>SUMIFS(Data!$U:$U,Data!$A:$A,Data_Echipe!$A40,Data!$C:$C,Data_Echipe!D$1)</f>
        <v>0</v>
      </c>
      <c r="E40" s="79">
        <f>SUMIFS(Data!$U:$U,Data!$A:$A,Data_Echipe!$A40,Data!$C:$C,Data_Echipe!E$1)</f>
        <v>0</v>
      </c>
      <c r="F40" s="79">
        <f>SUMIFS(Data!$U:$U,Data!$A:$A,Data_Echipe!$A40,Data!$C:$C,Data_Echipe!F$1)</f>
        <v>0</v>
      </c>
      <c r="G40" s="79">
        <f>SUMIFS(Data!$U:$U,Data!$A:$A,Data_Echipe!$A40,Data!$C:$C,Data_Echipe!G$1)</f>
        <v>0</v>
      </c>
      <c r="H40" s="79">
        <f>SUMIFS(Data!$U:$U,Data!$A:$A,Data_Echipe!$A40,Data!$C:$C,Data_Echipe!H$1)</f>
        <v>0</v>
      </c>
      <c r="I40" s="79">
        <f>SUMIFS(Data!$U:$U,Data!$A:$A,Data_Echipe!$A40,Data!$C:$C,Data_Echipe!I$1)</f>
        <v>0</v>
      </c>
      <c r="J40" s="97">
        <f>SUMIFS(Data!$U:$U,Data!$A:$A,Data_Echipe!$A40,Data!$C:$C,Data_Echipe!J$1)</f>
        <v>0</v>
      </c>
      <c r="K40" s="79">
        <f>SUMIFS(Data!$U:$U,Data!$A:$A,Data_Echipe!$A40,Data!$C:$C,Data_Echipe!K$1)</f>
        <v>0</v>
      </c>
      <c r="L40" s="79">
        <f>SUMIFS(Data!$U:$U,Data!$A:$A,Data_Echipe!$A40,Data!$C:$C,Data_Echipe!L$1)</f>
        <v>0</v>
      </c>
      <c r="M40" s="79">
        <f>SUMIFS(Data!$U:$U,Data!$A:$A,Data_Echipe!$A40,Data!$C:$C,Data_Echipe!M$1)</f>
        <v>0</v>
      </c>
      <c r="N40" s="79">
        <f>SUMIFS(Data!$U:$U,Data!$A:$A,Data_Echipe!$A40,Data!$C:$C,Data_Echipe!N$1)</f>
        <v>0</v>
      </c>
      <c r="O40" s="79">
        <f>SUMIFS(Data!$U:$U,Data!$A:$A,Data_Echipe!$A40,Data!$C:$C,Data_Echipe!O$1)</f>
        <v>0</v>
      </c>
      <c r="P40" s="97">
        <f>SUMIFS(Data!$U:$U,Data!$A:$A,Data_Echipe!$A40,Data!$C:$C,Data_Echipe!P$1)</f>
        <v>0</v>
      </c>
      <c r="R40" s="88">
        <f t="shared" ref="R40:R52" si="2">$A$38</f>
        <v>0</v>
      </c>
    </row>
    <row r="41" spans="1:18" x14ac:dyDescent="0.25">
      <c r="B41" s="79">
        <v>0</v>
      </c>
      <c r="C41" s="79">
        <f>SUMIFS(Data!$U:$U,Data!$A:$A,Data_Echipe!$A41,Data!$C:$C,Data_Echipe!C$1)</f>
        <v>0</v>
      </c>
      <c r="D41" s="79">
        <f>SUMIFS(Data!$U:$U,Data!$A:$A,Data_Echipe!$A41,Data!$C:$C,Data_Echipe!D$1)</f>
        <v>0</v>
      </c>
      <c r="E41" s="97">
        <f>SUMIFS(Data!$U:$U,Data!$A:$A,Data_Echipe!$A41,Data!$C:$C,Data_Echipe!E$1)</f>
        <v>0</v>
      </c>
      <c r="F41" s="79">
        <f>SUMIFS(Data!$U:$U,Data!$A:$A,Data_Echipe!$A41,Data!$C:$C,Data_Echipe!F$1)</f>
        <v>0</v>
      </c>
      <c r="G41" s="79">
        <f>SUMIFS(Data!$U:$U,Data!$A:$A,Data_Echipe!$A41,Data!$C:$C,Data_Echipe!G$1)</f>
        <v>0</v>
      </c>
      <c r="H41" s="79">
        <f>SUMIFS(Data!$U:$U,Data!$A:$A,Data_Echipe!$A41,Data!$C:$C,Data_Echipe!H$1)</f>
        <v>0</v>
      </c>
      <c r="I41" s="97">
        <f>SUMIFS(Data!$U:$U,Data!$A:$A,Data_Echipe!$A41,Data!$C:$C,Data_Echipe!I$1)</f>
        <v>0</v>
      </c>
      <c r="J41" s="79">
        <f>SUMIFS(Data!$U:$U,Data!$A:$A,Data_Echipe!$A41,Data!$C:$C,Data_Echipe!J$1)</f>
        <v>0</v>
      </c>
      <c r="K41" s="97">
        <f>SUMIFS(Data!$U:$U,Data!$A:$A,Data_Echipe!$A41,Data!$C:$C,Data_Echipe!K$1)</f>
        <v>0</v>
      </c>
      <c r="L41" s="79">
        <f>SUMIFS(Data!$U:$U,Data!$A:$A,Data_Echipe!$A41,Data!$C:$C,Data_Echipe!L$1)</f>
        <v>0</v>
      </c>
      <c r="M41" s="79">
        <f>SUMIFS(Data!$U:$U,Data!$A:$A,Data_Echipe!$A41,Data!$C:$C,Data_Echipe!M$1)</f>
        <v>0</v>
      </c>
      <c r="N41" s="79">
        <f>SUMIFS(Data!$U:$U,Data!$A:$A,Data_Echipe!$A41,Data!$C:$C,Data_Echipe!N$1)</f>
        <v>0</v>
      </c>
      <c r="O41" s="79">
        <f>SUMIFS(Data!$U:$U,Data!$A:$A,Data_Echipe!$A41,Data!$C:$C,Data_Echipe!O$1)</f>
        <v>0</v>
      </c>
      <c r="P41" s="97">
        <f>SUMIFS(Data!$U:$U,Data!$A:$A,Data_Echipe!$A41,Data!$C:$C,Data_Echipe!P$1)</f>
        <v>0</v>
      </c>
      <c r="R41" s="88">
        <f t="shared" si="2"/>
        <v>0</v>
      </c>
    </row>
    <row r="42" spans="1:18" x14ac:dyDescent="0.25">
      <c r="B42" s="79">
        <v>0</v>
      </c>
      <c r="C42" s="97">
        <f>SUMIFS(Data!$U:$U,Data!$A:$A,Data_Echipe!$A42,Data!$C:$C,Data_Echipe!C$1)</f>
        <v>0</v>
      </c>
      <c r="D42" s="79">
        <f>SUMIFS(Data!$U:$U,Data!$A:$A,Data_Echipe!$A42,Data!$C:$C,Data_Echipe!D$1)</f>
        <v>0</v>
      </c>
      <c r="E42" s="79">
        <f>SUMIFS(Data!$U:$U,Data!$A:$A,Data_Echipe!$A42,Data!$C:$C,Data_Echipe!E$1)</f>
        <v>0</v>
      </c>
      <c r="F42" s="79">
        <f>SUMIFS(Data!$U:$U,Data!$A:$A,Data_Echipe!$A42,Data!$C:$C,Data_Echipe!F$1)</f>
        <v>0</v>
      </c>
      <c r="G42" s="79">
        <f>SUMIFS(Data!$U:$U,Data!$A:$A,Data_Echipe!$A42,Data!$C:$C,Data_Echipe!G$1)</f>
        <v>0</v>
      </c>
      <c r="H42" s="79">
        <f>SUMIFS(Data!$U:$U,Data!$A:$A,Data_Echipe!$A42,Data!$C:$C,Data_Echipe!H$1)</f>
        <v>0</v>
      </c>
      <c r="I42" s="79">
        <f>SUMIFS(Data!$U:$U,Data!$A:$A,Data_Echipe!$A42,Data!$C:$C,Data_Echipe!I$1)</f>
        <v>0</v>
      </c>
      <c r="J42" s="97">
        <f>SUMIFS(Data!$U:$U,Data!$A:$A,Data_Echipe!$A42,Data!$C:$C,Data_Echipe!J$1)</f>
        <v>0</v>
      </c>
      <c r="K42" s="79">
        <f>SUMIFS(Data!$U:$U,Data!$A:$A,Data_Echipe!$A42,Data!$C:$C,Data_Echipe!K$1)</f>
        <v>0</v>
      </c>
      <c r="L42" s="79">
        <f>SUMIFS(Data!$U:$U,Data!$A:$A,Data_Echipe!$A42,Data!$C:$C,Data_Echipe!L$1)</f>
        <v>0</v>
      </c>
      <c r="M42" s="79">
        <f>SUMIFS(Data!$U:$U,Data!$A:$A,Data_Echipe!$A42,Data!$C:$C,Data_Echipe!M$1)</f>
        <v>0</v>
      </c>
      <c r="N42" s="79">
        <f>SUMIFS(Data!$U:$U,Data!$A:$A,Data_Echipe!$A42,Data!$C:$C,Data_Echipe!N$1)</f>
        <v>0</v>
      </c>
      <c r="O42" s="79">
        <f>SUMIFS(Data!$U:$U,Data!$A:$A,Data_Echipe!$A42,Data!$C:$C,Data_Echipe!O$1)</f>
        <v>0</v>
      </c>
      <c r="P42" s="97">
        <f>SUMIFS(Data!$U:$U,Data!$A:$A,Data_Echipe!$A42,Data!$C:$C,Data_Echipe!P$1)</f>
        <v>0</v>
      </c>
      <c r="R42" s="88">
        <f t="shared" si="2"/>
        <v>0</v>
      </c>
    </row>
    <row r="43" spans="1:18" x14ac:dyDescent="0.25">
      <c r="B43" s="79">
        <v>0</v>
      </c>
      <c r="C43" s="79">
        <f>SUMIFS(Data!$U:$U,Data!$A:$A,Data_Echipe!$A43,Data!$C:$C,Data_Echipe!C$1)</f>
        <v>0</v>
      </c>
      <c r="D43" s="79">
        <f>SUMIFS(Data!$U:$U,Data!$A:$A,Data_Echipe!$A43,Data!$C:$C,Data_Echipe!D$1)</f>
        <v>0</v>
      </c>
      <c r="E43" s="79">
        <f>SUMIFS(Data!$U:$U,Data!$A:$A,Data_Echipe!$A43,Data!$C:$C,Data_Echipe!E$1)</f>
        <v>0</v>
      </c>
      <c r="F43" s="97">
        <f>SUMIFS(Data!$U:$U,Data!$A:$A,Data_Echipe!$A43,Data!$C:$C,Data_Echipe!F$1)</f>
        <v>0</v>
      </c>
      <c r="G43" s="97">
        <f>SUMIFS(Data!$U:$U,Data!$A:$A,Data_Echipe!$A43,Data!$C:$C,Data_Echipe!G$1)</f>
        <v>0</v>
      </c>
      <c r="H43" s="79">
        <f>SUMIFS(Data!$U:$U,Data!$A:$A,Data_Echipe!$A43,Data!$C:$C,Data_Echipe!H$1)</f>
        <v>0</v>
      </c>
      <c r="I43" s="79">
        <f>SUMIFS(Data!$U:$U,Data!$A:$A,Data_Echipe!$A43,Data!$C:$C,Data_Echipe!I$1)</f>
        <v>0</v>
      </c>
      <c r="J43" s="79">
        <f>SUMIFS(Data!$U:$U,Data!$A:$A,Data_Echipe!$A43,Data!$C:$C,Data_Echipe!J$1)</f>
        <v>0</v>
      </c>
      <c r="K43" s="79">
        <f>SUMIFS(Data!$U:$U,Data!$A:$A,Data_Echipe!$A43,Data!$C:$C,Data_Echipe!K$1)</f>
        <v>0</v>
      </c>
      <c r="L43" s="79">
        <f>SUMIFS(Data!$U:$U,Data!$A:$A,Data_Echipe!$A43,Data!$C:$C,Data_Echipe!L$1)</f>
        <v>0</v>
      </c>
      <c r="M43" s="79">
        <f>SUMIFS(Data!$U:$U,Data!$A:$A,Data_Echipe!$A43,Data!$C:$C,Data_Echipe!M$1)</f>
        <v>0</v>
      </c>
      <c r="N43" s="79">
        <f>SUMIFS(Data!$U:$U,Data!$A:$A,Data_Echipe!$A43,Data!$C:$C,Data_Echipe!N$1)</f>
        <v>0</v>
      </c>
      <c r="O43" s="79">
        <f>SUMIFS(Data!$U:$U,Data!$A:$A,Data_Echipe!$A43,Data!$C:$C,Data_Echipe!O$1)</f>
        <v>0</v>
      </c>
      <c r="P43" s="97">
        <f>SUMIFS(Data!$U:$U,Data!$A:$A,Data_Echipe!$A43,Data!$C:$C,Data_Echipe!P$1)</f>
        <v>0</v>
      </c>
      <c r="R43" s="88">
        <f t="shared" si="2"/>
        <v>0</v>
      </c>
    </row>
    <row r="44" spans="1:18" x14ac:dyDescent="0.25">
      <c r="B44" s="79">
        <v>0</v>
      </c>
      <c r="C44" s="79">
        <f>SUMIFS(Data!$U:$U,Data!$A:$A,Data_Echipe!$A44,Data!$C:$C,Data_Echipe!C$1)</f>
        <v>0</v>
      </c>
      <c r="D44" s="79">
        <f>SUMIFS(Data!$U:$U,Data!$A:$A,Data_Echipe!$A44,Data!$C:$C,Data_Echipe!D$1)</f>
        <v>0</v>
      </c>
      <c r="E44" s="79">
        <f>SUMIFS(Data!$U:$U,Data!$A:$A,Data_Echipe!$A44,Data!$C:$C,Data_Echipe!E$1)</f>
        <v>0</v>
      </c>
      <c r="F44" s="79">
        <f>SUMIFS(Data!$U:$U,Data!$A:$A,Data_Echipe!$A44,Data!$C:$C,Data_Echipe!F$1)</f>
        <v>0</v>
      </c>
      <c r="G44" s="79">
        <f>SUMIFS(Data!$U:$U,Data!$A:$A,Data_Echipe!$A44,Data!$C:$C,Data_Echipe!G$1)</f>
        <v>0</v>
      </c>
      <c r="H44" s="79">
        <f>SUMIFS(Data!$U:$U,Data!$A:$A,Data_Echipe!$A44,Data!$C:$C,Data_Echipe!H$1)</f>
        <v>0</v>
      </c>
      <c r="I44" s="79">
        <f>SUMIFS(Data!$U:$U,Data!$A:$A,Data_Echipe!$A44,Data!$C:$C,Data_Echipe!I$1)</f>
        <v>0</v>
      </c>
      <c r="J44" s="79">
        <f>SUMIFS(Data!$U:$U,Data!$A:$A,Data_Echipe!$A44,Data!$C:$C,Data_Echipe!J$1)</f>
        <v>0</v>
      </c>
      <c r="K44" s="79">
        <f>SUMIFS(Data!$U:$U,Data!$A:$A,Data_Echipe!$A44,Data!$C:$C,Data_Echipe!K$1)</f>
        <v>0</v>
      </c>
      <c r="L44" s="79">
        <f>SUMIFS(Data!$U:$U,Data!$A:$A,Data_Echipe!$A44,Data!$C:$C,Data_Echipe!L$1)</f>
        <v>0</v>
      </c>
      <c r="M44" s="79">
        <f>SUMIFS(Data!$U:$U,Data!$A:$A,Data_Echipe!$A44,Data!$C:$C,Data_Echipe!M$1)</f>
        <v>0</v>
      </c>
      <c r="N44" s="97">
        <f>SUMIFS(Data!$U:$U,Data!$A:$A,Data_Echipe!$A44,Data!$C:$C,Data_Echipe!N$1)</f>
        <v>0</v>
      </c>
      <c r="O44" s="79">
        <f>SUMIFS(Data!$U:$U,Data!$A:$A,Data_Echipe!$A44,Data!$C:$C,Data_Echipe!O$1)</f>
        <v>0</v>
      </c>
      <c r="P44" s="97">
        <f>SUMIFS(Data!$U:$U,Data!$A:$A,Data_Echipe!$A44,Data!$C:$C,Data_Echipe!P$1)</f>
        <v>0</v>
      </c>
      <c r="R44" s="88">
        <f t="shared" si="2"/>
        <v>0</v>
      </c>
    </row>
    <row r="45" spans="1:18" x14ac:dyDescent="0.25">
      <c r="B45" s="79">
        <v>0</v>
      </c>
      <c r="C45" s="79">
        <f>SUMIFS(Data!$U:$U,Data!$A:$A,Data_Echipe!$A45,Data!$C:$C,Data_Echipe!C$1)</f>
        <v>0</v>
      </c>
      <c r="D45" s="79">
        <f>SUMIFS(Data!$U:$U,Data!$A:$A,Data_Echipe!$A45,Data!$C:$C,Data_Echipe!D$1)</f>
        <v>0</v>
      </c>
      <c r="E45" s="79">
        <f>SUMIFS(Data!$U:$U,Data!$A:$A,Data_Echipe!$A45,Data!$C:$C,Data_Echipe!E$1)</f>
        <v>0</v>
      </c>
      <c r="F45" s="79">
        <f>SUMIFS(Data!$U:$U,Data!$A:$A,Data_Echipe!$A45,Data!$C:$C,Data_Echipe!F$1)</f>
        <v>0</v>
      </c>
      <c r="G45" s="79">
        <f>SUMIFS(Data!$U:$U,Data!$A:$A,Data_Echipe!$A45,Data!$C:$C,Data_Echipe!G$1)</f>
        <v>0</v>
      </c>
      <c r="H45" s="79">
        <f>SUMIFS(Data!$U:$U,Data!$A:$A,Data_Echipe!$A45,Data!$C:$C,Data_Echipe!H$1)</f>
        <v>0</v>
      </c>
      <c r="I45" s="79">
        <f>SUMIFS(Data!$U:$U,Data!$A:$A,Data_Echipe!$A45,Data!$C:$C,Data_Echipe!I$1)</f>
        <v>0</v>
      </c>
      <c r="J45" s="79">
        <f>SUMIFS(Data!$U:$U,Data!$A:$A,Data_Echipe!$A45,Data!$C:$C,Data_Echipe!J$1)</f>
        <v>0</v>
      </c>
      <c r="K45" s="79">
        <f>SUMIFS(Data!$U:$U,Data!$A:$A,Data_Echipe!$A45,Data!$C:$C,Data_Echipe!K$1)</f>
        <v>0</v>
      </c>
      <c r="L45" s="79">
        <f>SUMIFS(Data!$U:$U,Data!$A:$A,Data_Echipe!$A45,Data!$C:$C,Data_Echipe!L$1)</f>
        <v>0</v>
      </c>
      <c r="M45" s="79">
        <f>SUMIFS(Data!$U:$U,Data!$A:$A,Data_Echipe!$A45,Data!$C:$C,Data_Echipe!M$1)</f>
        <v>0</v>
      </c>
      <c r="N45" s="79">
        <f>SUMIFS(Data!$U:$U,Data!$A:$A,Data_Echipe!$A45,Data!$C:$C,Data_Echipe!N$1)</f>
        <v>0</v>
      </c>
      <c r="O45" s="79">
        <f>SUMIFS(Data!$U:$U,Data!$A:$A,Data_Echipe!$A45,Data!$C:$C,Data_Echipe!O$1)</f>
        <v>0</v>
      </c>
      <c r="P45" s="97">
        <f>SUMIFS(Data!$U:$U,Data!$A:$A,Data_Echipe!$A45,Data!$C:$C,Data_Echipe!P$1)</f>
        <v>0</v>
      </c>
      <c r="R45" s="88">
        <f t="shared" si="2"/>
        <v>0</v>
      </c>
    </row>
    <row r="46" spans="1:18" x14ac:dyDescent="0.25">
      <c r="B46" s="79">
        <v>0</v>
      </c>
      <c r="C46" s="97">
        <f>SUMIFS(Data!$U:$U,Data!$A:$A,Data_Echipe!$A46,Data!$C:$C,Data_Echipe!C$1)</f>
        <v>0</v>
      </c>
      <c r="D46" s="97">
        <f>SUMIFS(Data!$U:$U,Data!$A:$A,Data_Echipe!$A46,Data!$C:$C,Data_Echipe!D$1)</f>
        <v>0</v>
      </c>
      <c r="E46" s="97">
        <f>SUMIFS(Data!$U:$U,Data!$A:$A,Data_Echipe!$A46,Data!$C:$C,Data_Echipe!E$1)</f>
        <v>0</v>
      </c>
      <c r="F46" s="97">
        <f>SUMIFS(Data!$U:$U,Data!$A:$A,Data_Echipe!$A46,Data!$C:$C,Data_Echipe!F$1)</f>
        <v>0</v>
      </c>
      <c r="G46" s="79">
        <f>SUMIFS(Data!$U:$U,Data!$A:$A,Data_Echipe!$A46,Data!$C:$C,Data_Echipe!G$1)</f>
        <v>0</v>
      </c>
      <c r="H46" s="79">
        <f>SUMIFS(Data!$U:$U,Data!$A:$A,Data_Echipe!$A46,Data!$C:$C,Data_Echipe!H$1)</f>
        <v>0</v>
      </c>
      <c r="I46" s="79">
        <f>SUMIFS(Data!$U:$U,Data!$A:$A,Data_Echipe!$A46,Data!$C:$C,Data_Echipe!I$1)</f>
        <v>0</v>
      </c>
      <c r="J46" s="79">
        <f>SUMIFS(Data!$U:$U,Data!$A:$A,Data_Echipe!$A46,Data!$C:$C,Data_Echipe!J$1)</f>
        <v>0</v>
      </c>
      <c r="K46" s="79">
        <f>SUMIFS(Data!$U:$U,Data!$A:$A,Data_Echipe!$A46,Data!$C:$C,Data_Echipe!K$1)</f>
        <v>0</v>
      </c>
      <c r="L46" s="97">
        <f>SUMIFS(Data!$U:$U,Data!$A:$A,Data_Echipe!$A46,Data!$C:$C,Data_Echipe!L$1)</f>
        <v>0</v>
      </c>
      <c r="M46" s="79">
        <f>SUMIFS(Data!$U:$U,Data!$A:$A,Data_Echipe!$A46,Data!$C:$C,Data_Echipe!M$1)</f>
        <v>0</v>
      </c>
      <c r="N46" s="79">
        <f>SUMIFS(Data!$U:$U,Data!$A:$A,Data_Echipe!$A46,Data!$C:$C,Data_Echipe!N$1)</f>
        <v>0</v>
      </c>
      <c r="O46" s="97">
        <f>SUMIFS(Data!$U:$U,Data!$A:$A,Data_Echipe!$A46,Data!$C:$C,Data_Echipe!O$1)</f>
        <v>0</v>
      </c>
      <c r="P46" s="97">
        <f>SUMIFS(Data!$U:$U,Data!$A:$A,Data_Echipe!$A46,Data!$C:$C,Data_Echipe!P$1)</f>
        <v>0</v>
      </c>
      <c r="R46" s="88">
        <f t="shared" si="2"/>
        <v>0</v>
      </c>
    </row>
    <row r="47" spans="1:18" x14ac:dyDescent="0.25">
      <c r="B47" s="79">
        <v>0</v>
      </c>
      <c r="C47" s="79">
        <f>SUMIFS(Data!$U:$U,Data!$A:$A,Data_Echipe!$A47,Data!$C:$C,Data_Echipe!C$1)</f>
        <v>0</v>
      </c>
      <c r="D47" s="79">
        <f>SUMIFS(Data!$U:$U,Data!$A:$A,Data_Echipe!$A47,Data!$C:$C,Data_Echipe!D$1)</f>
        <v>0</v>
      </c>
      <c r="E47" s="79">
        <f>SUMIFS(Data!$U:$U,Data!$A:$A,Data_Echipe!$A47,Data!$C:$C,Data_Echipe!E$1)</f>
        <v>0</v>
      </c>
      <c r="F47" s="79">
        <f>SUMIFS(Data!$U:$U,Data!$A:$A,Data_Echipe!$A47,Data!$C:$C,Data_Echipe!F$1)</f>
        <v>0</v>
      </c>
      <c r="G47" s="79">
        <f>SUMIFS(Data!$U:$U,Data!$A:$A,Data_Echipe!$A47,Data!$C:$C,Data_Echipe!G$1)</f>
        <v>0</v>
      </c>
      <c r="H47" s="79">
        <f>SUMIFS(Data!$U:$U,Data!$A:$A,Data_Echipe!$A47,Data!$C:$C,Data_Echipe!H$1)</f>
        <v>0</v>
      </c>
      <c r="I47" s="79">
        <f>SUMIFS(Data!$U:$U,Data!$A:$A,Data_Echipe!$A47,Data!$C:$C,Data_Echipe!I$1)</f>
        <v>0</v>
      </c>
      <c r="J47" s="79">
        <f>SUMIFS(Data!$U:$U,Data!$A:$A,Data_Echipe!$A47,Data!$C:$C,Data_Echipe!J$1)</f>
        <v>0</v>
      </c>
      <c r="K47" s="79">
        <f>SUMIFS(Data!$U:$U,Data!$A:$A,Data_Echipe!$A47,Data!$C:$C,Data_Echipe!K$1)</f>
        <v>0</v>
      </c>
      <c r="L47" s="79">
        <f>SUMIFS(Data!$U:$U,Data!$A:$A,Data_Echipe!$A47,Data!$C:$C,Data_Echipe!L$1)</f>
        <v>0</v>
      </c>
      <c r="M47" s="97">
        <f>SUMIFS(Data!$U:$U,Data!$A:$A,Data_Echipe!$A47,Data!$C:$C,Data_Echipe!M$1)</f>
        <v>0</v>
      </c>
      <c r="N47" s="79">
        <f>SUMIFS(Data!$U:$U,Data!$A:$A,Data_Echipe!$A47,Data!$C:$C,Data_Echipe!N$1)</f>
        <v>0</v>
      </c>
      <c r="O47" s="97">
        <f>SUMIFS(Data!$U:$U,Data!$A:$A,Data_Echipe!$A47,Data!$C:$C,Data_Echipe!O$1)</f>
        <v>0</v>
      </c>
      <c r="P47" s="97">
        <f>SUMIFS(Data!$U:$U,Data!$A:$A,Data_Echipe!$A47,Data!$C:$C,Data_Echipe!P$1)</f>
        <v>0</v>
      </c>
      <c r="R47" s="88">
        <f t="shared" si="2"/>
        <v>0</v>
      </c>
    </row>
    <row r="48" spans="1:18" x14ac:dyDescent="0.25">
      <c r="B48" s="79">
        <v>0</v>
      </c>
      <c r="C48" s="79">
        <f>SUMIFS(Data!$U:$U,Data!$A:$A,Data_Echipe!$A48,Data!$C:$C,Data_Echipe!C$1)</f>
        <v>0</v>
      </c>
      <c r="D48" s="79">
        <f>SUMIFS(Data!$U:$U,Data!$A:$A,Data_Echipe!$A48,Data!$C:$C,Data_Echipe!D$1)</f>
        <v>0</v>
      </c>
      <c r="E48" s="79">
        <f>SUMIFS(Data!$U:$U,Data!$A:$A,Data_Echipe!$A48,Data!$C:$C,Data_Echipe!E$1)</f>
        <v>0</v>
      </c>
      <c r="F48" s="79">
        <f>SUMIFS(Data!$U:$U,Data!$A:$A,Data_Echipe!$A48,Data!$C:$C,Data_Echipe!F$1)</f>
        <v>0</v>
      </c>
      <c r="G48" s="79">
        <f>SUMIFS(Data!$U:$U,Data!$A:$A,Data_Echipe!$A48,Data!$C:$C,Data_Echipe!G$1)</f>
        <v>0</v>
      </c>
      <c r="H48" s="97">
        <f>SUMIFS(Data!$U:$U,Data!$A:$A,Data_Echipe!$A48,Data!$C:$C,Data_Echipe!H$1)</f>
        <v>0</v>
      </c>
      <c r="I48" s="79">
        <f>SUMIFS(Data!$U:$U,Data!$A:$A,Data_Echipe!$A48,Data!$C:$C,Data_Echipe!I$1)</f>
        <v>0</v>
      </c>
      <c r="J48" s="79">
        <f>SUMIFS(Data!$U:$U,Data!$A:$A,Data_Echipe!$A48,Data!$C:$C,Data_Echipe!J$1)</f>
        <v>0</v>
      </c>
      <c r="K48" s="97">
        <f>SUMIFS(Data!$U:$U,Data!$A:$A,Data_Echipe!$A48,Data!$C:$C,Data_Echipe!K$1)</f>
        <v>0</v>
      </c>
      <c r="L48" s="97">
        <f>SUMIFS(Data!$U:$U,Data!$A:$A,Data_Echipe!$A48,Data!$C:$C,Data_Echipe!L$1)</f>
        <v>0</v>
      </c>
      <c r="M48" s="97">
        <f>SUMIFS(Data!$U:$U,Data!$A:$A,Data_Echipe!$A48,Data!$C:$C,Data_Echipe!M$1)</f>
        <v>0</v>
      </c>
      <c r="N48" s="79">
        <f>SUMIFS(Data!$U:$U,Data!$A:$A,Data_Echipe!$A48,Data!$C:$C,Data_Echipe!N$1)</f>
        <v>0</v>
      </c>
      <c r="O48" s="79">
        <f>SUMIFS(Data!$U:$U,Data!$A:$A,Data_Echipe!$A48,Data!$C:$C,Data_Echipe!O$1)</f>
        <v>0</v>
      </c>
      <c r="P48" s="97">
        <f>SUMIFS(Data!$U:$U,Data!$A:$A,Data_Echipe!$A48,Data!$C:$C,Data_Echipe!P$1)</f>
        <v>0</v>
      </c>
      <c r="R48" s="88">
        <f t="shared" si="2"/>
        <v>0</v>
      </c>
    </row>
    <row r="49" spans="1:18" x14ac:dyDescent="0.25">
      <c r="B49" s="79">
        <v>0</v>
      </c>
      <c r="C49" s="79">
        <f>SUMIFS(Data!$U:$U,Data!$A:$A,Data_Echipe!$A49,Data!$C:$C,Data_Echipe!C$1)</f>
        <v>0</v>
      </c>
      <c r="D49" s="79">
        <f>SUMIFS(Data!$U:$U,Data!$A:$A,Data_Echipe!$A49,Data!$C:$C,Data_Echipe!D$1)</f>
        <v>0</v>
      </c>
      <c r="E49" s="79">
        <f>SUMIFS(Data!$U:$U,Data!$A:$A,Data_Echipe!$A49,Data!$C:$C,Data_Echipe!E$1)</f>
        <v>0</v>
      </c>
      <c r="F49" s="79">
        <f>SUMIFS(Data!$U:$U,Data!$A:$A,Data_Echipe!$A49,Data!$C:$C,Data_Echipe!F$1)</f>
        <v>0</v>
      </c>
      <c r="G49" s="79">
        <f>SUMIFS(Data!$U:$U,Data!$A:$A,Data_Echipe!$A49,Data!$C:$C,Data_Echipe!G$1)</f>
        <v>0</v>
      </c>
      <c r="H49" s="79">
        <f>SUMIFS(Data!$U:$U,Data!$A:$A,Data_Echipe!$A49,Data!$C:$C,Data_Echipe!H$1)</f>
        <v>0</v>
      </c>
      <c r="I49" s="79">
        <f>SUMIFS(Data!$U:$U,Data!$A:$A,Data_Echipe!$A49,Data!$C:$C,Data_Echipe!I$1)</f>
        <v>0</v>
      </c>
      <c r="J49" s="79">
        <f>SUMIFS(Data!$U:$U,Data!$A:$A,Data_Echipe!$A49,Data!$C:$C,Data_Echipe!J$1)</f>
        <v>0</v>
      </c>
      <c r="K49" s="79">
        <f>SUMIFS(Data!$U:$U,Data!$A:$A,Data_Echipe!$A49,Data!$C:$C,Data_Echipe!K$1)</f>
        <v>0</v>
      </c>
      <c r="L49" s="79">
        <f>SUMIFS(Data!$U:$U,Data!$A:$A,Data_Echipe!$A49,Data!$C:$C,Data_Echipe!L$1)</f>
        <v>0</v>
      </c>
      <c r="M49" s="79">
        <f>SUMIFS(Data!$U:$U,Data!$A:$A,Data_Echipe!$A49,Data!$C:$C,Data_Echipe!M$1)</f>
        <v>0</v>
      </c>
      <c r="N49" s="79">
        <f>SUMIFS(Data!$U:$U,Data!$A:$A,Data_Echipe!$A49,Data!$C:$C,Data_Echipe!N$1)</f>
        <v>0</v>
      </c>
      <c r="O49" s="79">
        <f>SUMIFS(Data!$U:$U,Data!$A:$A,Data_Echipe!$A49,Data!$C:$C,Data_Echipe!O$1)</f>
        <v>0</v>
      </c>
      <c r="P49" s="97">
        <f>SUMIFS(Data!$U:$U,Data!$A:$A,Data_Echipe!$A49,Data!$C:$C,Data_Echipe!P$1)</f>
        <v>0</v>
      </c>
      <c r="R49" s="88">
        <f t="shared" si="2"/>
        <v>0</v>
      </c>
    </row>
    <row r="50" spans="1:18" x14ac:dyDescent="0.25">
      <c r="B50" s="79">
        <v>0</v>
      </c>
      <c r="C50" s="79">
        <f>SUMIFS(Data!$U:$U,Data!$A:$A,Data_Echipe!$A50,Data!$C:$C,Data_Echipe!C$1)</f>
        <v>0</v>
      </c>
      <c r="D50" s="97">
        <f>SUMIFS(Data!$U:$U,Data!$A:$A,Data_Echipe!$A50,Data!$C:$C,Data_Echipe!D$1)</f>
        <v>0</v>
      </c>
      <c r="E50" s="79">
        <f>SUMIFS(Data!$U:$U,Data!$A:$A,Data_Echipe!$A50,Data!$C:$C,Data_Echipe!E$1)</f>
        <v>0</v>
      </c>
      <c r="F50" s="79">
        <f>SUMIFS(Data!$U:$U,Data!$A:$A,Data_Echipe!$A50,Data!$C:$C,Data_Echipe!F$1)</f>
        <v>0</v>
      </c>
      <c r="G50" s="79">
        <f>SUMIFS(Data!$U:$U,Data!$A:$A,Data_Echipe!$A50,Data!$C:$C,Data_Echipe!G$1)</f>
        <v>0</v>
      </c>
      <c r="H50" s="79">
        <f>SUMIFS(Data!$U:$U,Data!$A:$A,Data_Echipe!$A50,Data!$C:$C,Data_Echipe!H$1)</f>
        <v>0</v>
      </c>
      <c r="I50" s="79">
        <f>SUMIFS(Data!$U:$U,Data!$A:$A,Data_Echipe!$A50,Data!$C:$C,Data_Echipe!I$1)</f>
        <v>0</v>
      </c>
      <c r="J50" s="79">
        <f>SUMIFS(Data!$U:$U,Data!$A:$A,Data_Echipe!$A50,Data!$C:$C,Data_Echipe!J$1)</f>
        <v>0</v>
      </c>
      <c r="K50" s="79">
        <f>SUMIFS(Data!$U:$U,Data!$A:$A,Data_Echipe!$A50,Data!$C:$C,Data_Echipe!K$1)</f>
        <v>0</v>
      </c>
      <c r="L50" s="79">
        <f>SUMIFS(Data!$U:$U,Data!$A:$A,Data_Echipe!$A50,Data!$C:$C,Data_Echipe!L$1)</f>
        <v>0</v>
      </c>
      <c r="M50" s="79">
        <f>SUMIFS(Data!$U:$U,Data!$A:$A,Data_Echipe!$A50,Data!$C:$C,Data_Echipe!M$1)</f>
        <v>0</v>
      </c>
      <c r="N50" s="79">
        <f>SUMIFS(Data!$U:$U,Data!$A:$A,Data_Echipe!$A50,Data!$C:$C,Data_Echipe!N$1)</f>
        <v>0</v>
      </c>
      <c r="O50" s="79">
        <f>SUMIFS(Data!$U:$U,Data!$A:$A,Data_Echipe!$A50,Data!$C:$C,Data_Echipe!O$1)</f>
        <v>0</v>
      </c>
      <c r="P50" s="97">
        <f>SUMIFS(Data!$U:$U,Data!$A:$A,Data_Echipe!$A50,Data!$C:$C,Data_Echipe!P$1)</f>
        <v>0</v>
      </c>
      <c r="R50" s="88">
        <f t="shared" si="2"/>
        <v>0</v>
      </c>
    </row>
    <row r="51" spans="1:18" x14ac:dyDescent="0.25">
      <c r="B51" s="79">
        <v>0</v>
      </c>
      <c r="C51" s="79">
        <f>SUMIFS(Data!$U:$U,Data!$A:$A,Data_Echipe!$A51,Data!$C:$C,Data_Echipe!C$1)</f>
        <v>0</v>
      </c>
      <c r="D51" s="79">
        <f>SUMIFS(Data!$U:$U,Data!$A:$A,Data_Echipe!$A51,Data!$C:$C,Data_Echipe!D$1)</f>
        <v>0</v>
      </c>
      <c r="E51" s="79">
        <f>SUMIFS(Data!$U:$U,Data!$A:$A,Data_Echipe!$A51,Data!$C:$C,Data_Echipe!E$1)</f>
        <v>0</v>
      </c>
      <c r="F51" s="79">
        <f>SUMIFS(Data!$U:$U,Data!$A:$A,Data_Echipe!$A51,Data!$C:$C,Data_Echipe!F$1)</f>
        <v>0</v>
      </c>
      <c r="G51" s="79">
        <f>SUMIFS(Data!$U:$U,Data!$A:$A,Data_Echipe!$A51,Data!$C:$C,Data_Echipe!G$1)</f>
        <v>0</v>
      </c>
      <c r="H51" s="79">
        <f>SUMIFS(Data!$U:$U,Data!$A:$A,Data_Echipe!$A51,Data!$C:$C,Data_Echipe!H$1)</f>
        <v>0</v>
      </c>
      <c r="I51" s="79">
        <f>SUMIFS(Data!$U:$U,Data!$A:$A,Data_Echipe!$A51,Data!$C:$C,Data_Echipe!I$1)</f>
        <v>0</v>
      </c>
      <c r="J51" s="79">
        <f>SUMIFS(Data!$U:$U,Data!$A:$A,Data_Echipe!$A51,Data!$C:$C,Data_Echipe!J$1)</f>
        <v>0</v>
      </c>
      <c r="K51" s="79">
        <f>SUMIFS(Data!$U:$U,Data!$A:$A,Data_Echipe!$A51,Data!$C:$C,Data_Echipe!K$1)</f>
        <v>0</v>
      </c>
      <c r="L51" s="79">
        <f>SUMIFS(Data!$U:$U,Data!$A:$A,Data_Echipe!$A51,Data!$C:$C,Data_Echipe!L$1)</f>
        <v>0</v>
      </c>
      <c r="M51" s="97">
        <f>SUMIFS(Data!$U:$U,Data!$A:$A,Data_Echipe!$A51,Data!$C:$C,Data_Echipe!M$1)</f>
        <v>0</v>
      </c>
      <c r="N51" s="79">
        <f>SUMIFS(Data!$U:$U,Data!$A:$A,Data_Echipe!$A51,Data!$C:$C,Data_Echipe!N$1)</f>
        <v>0</v>
      </c>
      <c r="O51" s="97">
        <f>SUMIFS(Data!$U:$U,Data!$A:$A,Data_Echipe!$A51,Data!$C:$C,Data_Echipe!O$1)</f>
        <v>0</v>
      </c>
      <c r="P51" s="97">
        <f>SUMIFS(Data!$U:$U,Data!$A:$A,Data_Echipe!$A51,Data!$C:$C,Data_Echipe!P$1)</f>
        <v>0</v>
      </c>
      <c r="R51" s="88">
        <f t="shared" si="2"/>
        <v>0</v>
      </c>
    </row>
    <row r="52" spans="1:18" x14ac:dyDescent="0.25">
      <c r="B52" s="79">
        <v>0</v>
      </c>
      <c r="C52" s="79">
        <f>SUMIFS(Data!$U:$U,Data!$A:$A,Data_Echipe!$A52,Data!$C:$C,Data_Echipe!C$1)</f>
        <v>0</v>
      </c>
      <c r="D52" s="79">
        <f>SUMIFS(Data!$U:$U,Data!$A:$A,Data_Echipe!$A52,Data!$C:$C,Data_Echipe!D$1)</f>
        <v>0</v>
      </c>
      <c r="E52" s="79">
        <f>SUMIFS(Data!$U:$U,Data!$A:$A,Data_Echipe!$A52,Data!$C:$C,Data_Echipe!E$1)</f>
        <v>0</v>
      </c>
      <c r="F52" s="79">
        <f>SUMIFS(Data!$U:$U,Data!$A:$A,Data_Echipe!$A52,Data!$C:$C,Data_Echipe!F$1)</f>
        <v>0</v>
      </c>
      <c r="G52" s="79">
        <f>SUMIFS(Data!$U:$U,Data!$A:$A,Data_Echipe!$A52,Data!$C:$C,Data_Echipe!G$1)</f>
        <v>0</v>
      </c>
      <c r="H52" s="79">
        <f>SUMIFS(Data!$U:$U,Data!$A:$A,Data_Echipe!$A52,Data!$C:$C,Data_Echipe!H$1)</f>
        <v>0</v>
      </c>
      <c r="I52" s="79">
        <f>SUMIFS(Data!$U:$U,Data!$A:$A,Data_Echipe!$A52,Data!$C:$C,Data_Echipe!I$1)</f>
        <v>0</v>
      </c>
      <c r="J52" s="79">
        <f>SUMIFS(Data!$U:$U,Data!$A:$A,Data_Echipe!$A52,Data!$C:$C,Data_Echipe!J$1)</f>
        <v>0</v>
      </c>
      <c r="K52" s="79">
        <f>SUMIFS(Data!$U:$U,Data!$A:$A,Data_Echipe!$A52,Data!$C:$C,Data_Echipe!K$1)</f>
        <v>0</v>
      </c>
      <c r="L52" s="79">
        <f>SUMIFS(Data!$U:$U,Data!$A:$A,Data_Echipe!$A52,Data!$C:$C,Data_Echipe!L$1)</f>
        <v>0</v>
      </c>
      <c r="M52" s="97">
        <f>SUMIFS(Data!$U:$U,Data!$A:$A,Data_Echipe!$A52,Data!$C:$C,Data_Echipe!M$1)</f>
        <v>0</v>
      </c>
      <c r="N52" s="79">
        <f>SUMIFS(Data!$U:$U,Data!$A:$A,Data_Echipe!$A52,Data!$C:$C,Data_Echipe!N$1)</f>
        <v>0</v>
      </c>
      <c r="O52" s="97">
        <f>SUMIFS(Data!$U:$U,Data!$A:$A,Data_Echipe!$A52,Data!$C:$C,Data_Echipe!O$1)</f>
        <v>0</v>
      </c>
      <c r="P52" s="97">
        <f>SUMIFS(Data!$U:$U,Data!$A:$A,Data_Echipe!$A52,Data!$C:$C,Data_Echipe!P$1)</f>
        <v>0</v>
      </c>
      <c r="R52" s="88">
        <f t="shared" si="2"/>
        <v>0</v>
      </c>
    </row>
    <row r="55" spans="1:18" x14ac:dyDescent="0.25">
      <c r="A55" s="48"/>
      <c r="B55" s="40">
        <f>SUMPRODUCT(LARGE(B56:B69,{1,2,3,4}))/4</f>
        <v>0</v>
      </c>
      <c r="C55" s="40">
        <f>AVERAGE(C56:C58,C60:C65)</f>
        <v>0</v>
      </c>
      <c r="D55" s="40">
        <f>AVERAGE(D56:D62,D66)</f>
        <v>0</v>
      </c>
      <c r="E55" s="40">
        <f>AVERAGE(E56:E57,E59:E62,E66:E67)</f>
        <v>0</v>
      </c>
      <c r="F55" s="40">
        <f>AVERAGE(F56:F62,F66:F67)</f>
        <v>0</v>
      </c>
      <c r="G55" s="40">
        <f>AVERAGE(G56:G57,G59:G63,G64,G67,G67)</f>
        <v>0</v>
      </c>
      <c r="H55" s="40">
        <f>AVERAGE(H56:H58,H60:H64,H67)</f>
        <v>0</v>
      </c>
      <c r="I55" s="40">
        <f>AVERAGE(I56:I61,I63:I64,I66)</f>
        <v>0</v>
      </c>
      <c r="J55" s="40">
        <f>AVERAGE(J57,J58:J63,J66:J67)</f>
        <v>0</v>
      </c>
      <c r="K55" s="40">
        <f>AVERAGE(K56:K63,K66)</f>
        <v>0</v>
      </c>
      <c r="L55" s="40">
        <f>AVERAGE(L56:L62,L64,L67)</f>
        <v>0</v>
      </c>
      <c r="M55" s="40">
        <f>AVERAGE(M56:M63,M66)</f>
        <v>0</v>
      </c>
      <c r="N55" s="40">
        <f>AVERAGE(N56:N57,N59:N63)</f>
        <v>0</v>
      </c>
      <c r="O55" s="40">
        <f>AVERAGE(O56:O58,O60:O63,O66)</f>
        <v>0</v>
      </c>
      <c r="P55" s="40">
        <f>AVERAGE(P57:P58,P61:P62)</f>
        <v>0</v>
      </c>
      <c r="Q55" s="40">
        <f>SUM(B55:P55)</f>
        <v>0</v>
      </c>
      <c r="R55" s="87"/>
    </row>
    <row r="56" spans="1:18" x14ac:dyDescent="0.25">
      <c r="A56" s="39"/>
      <c r="B56" s="79">
        <v>0</v>
      </c>
      <c r="C56" s="79">
        <f>SUMIFS(Data!$U:$U,Data!$A:$A,Data_Echipe!$A56,Data!$C:$C,Data_Echipe!C$1)</f>
        <v>0</v>
      </c>
      <c r="D56" s="79">
        <f>SUMIFS(Data!$U:$U,Data!$A:$A,Data_Echipe!$A56,Data!$C:$C,Data_Echipe!D$1)</f>
        <v>0</v>
      </c>
      <c r="E56" s="79">
        <f>SUMIFS(Data!$U:$U,Data!$A:$A,Data_Echipe!$A56,Data!$C:$C,Data_Echipe!E$1)</f>
        <v>0</v>
      </c>
      <c r="F56" s="79">
        <f>SUMIFS(Data!$U:$U,Data!$A:$A,Data_Echipe!$A56,Data!$C:$C,Data_Echipe!F$1)</f>
        <v>0</v>
      </c>
      <c r="G56" s="79">
        <f>SUMIFS(Data!$U:$U,Data!$A:$A,Data_Echipe!$A56,Data!$C:$C,Data_Echipe!G$1)</f>
        <v>0</v>
      </c>
      <c r="H56" s="79">
        <f>SUMIFS(Data!$U:$U,Data!$A:$A,Data_Echipe!$A56,Data!$C:$C,Data_Echipe!H$1)</f>
        <v>0</v>
      </c>
      <c r="I56" s="79">
        <f>SUMIFS(Data!$U:$U,Data!$A:$A,Data_Echipe!$A56,Data!$C:$C,Data_Echipe!I$1)</f>
        <v>0</v>
      </c>
      <c r="J56" s="97">
        <f>SUMIFS(Data!$U:$U,Data!$A:$A,Data_Echipe!$A56,Data!$C:$C,Data_Echipe!J$1)</f>
        <v>0</v>
      </c>
      <c r="K56" s="79">
        <f>SUMIFS(Data!$U:$U,Data!$A:$A,Data_Echipe!$A56,Data!$C:$C,Data_Echipe!K$1)</f>
        <v>0</v>
      </c>
      <c r="L56" s="79">
        <f>SUMIFS(Data!$U:$U,Data!$A:$A,Data_Echipe!$A56,Data!$C:$C,Data_Echipe!L$1)</f>
        <v>0</v>
      </c>
      <c r="M56" s="79">
        <f>SUMIFS(Data!$U:$U,Data!$A:$A,Data_Echipe!$A56,Data!$C:$C,Data_Echipe!M$1)</f>
        <v>0</v>
      </c>
      <c r="N56" s="79">
        <f>SUMIFS(Data!$U:$U,Data!$A:$A,Data_Echipe!$A56,Data!$C:$C,Data_Echipe!N$1)</f>
        <v>0</v>
      </c>
      <c r="O56" s="79">
        <f>SUMIFS(Data!$U:$U,Data!$A:$A,Data_Echipe!$A56,Data!$C:$C,Data_Echipe!O$1)</f>
        <v>0</v>
      </c>
      <c r="P56" s="97">
        <f>SUMIFS(Data!$U:$U,Data!$A:$A,Data_Echipe!$A56,Data!$C:$C,Data_Echipe!P$1)</f>
        <v>0</v>
      </c>
      <c r="R56" s="96">
        <f>$A$55</f>
        <v>0</v>
      </c>
    </row>
    <row r="57" spans="1:18" x14ac:dyDescent="0.25">
      <c r="B57" s="79">
        <v>0</v>
      </c>
      <c r="C57" s="79">
        <f>SUMIFS(Data!$U:$U,Data!$A:$A,Data_Echipe!$A57,Data!$C:$C,Data_Echipe!C$1)</f>
        <v>0</v>
      </c>
      <c r="D57" s="79">
        <f>SUMIFS(Data!$U:$U,Data!$A:$A,Data_Echipe!$A57,Data!$C:$C,Data_Echipe!D$1)</f>
        <v>0</v>
      </c>
      <c r="E57" s="79">
        <f>SUMIFS(Data!$U:$U,Data!$A:$A,Data_Echipe!$A57,Data!$C:$C,Data_Echipe!E$1)</f>
        <v>0</v>
      </c>
      <c r="F57" s="79">
        <f>SUMIFS(Data!$U:$U,Data!$A:$A,Data_Echipe!$A57,Data!$C:$C,Data_Echipe!F$1)</f>
        <v>0</v>
      </c>
      <c r="G57" s="79">
        <f>SUMIFS(Data!$U:$U,Data!$A:$A,Data_Echipe!$A57,Data!$C:$C,Data_Echipe!G$1)</f>
        <v>0</v>
      </c>
      <c r="H57" s="79">
        <f>SUMIFS(Data!$U:$U,Data!$A:$A,Data_Echipe!$A57,Data!$C:$C,Data_Echipe!H$1)</f>
        <v>0</v>
      </c>
      <c r="I57" s="79">
        <f>SUMIFS(Data!$U:$U,Data!$A:$A,Data_Echipe!$A57,Data!$C:$C,Data_Echipe!I$1)</f>
        <v>0</v>
      </c>
      <c r="J57" s="79">
        <f>SUMIFS(Data!$U:$U,Data!$A:$A,Data_Echipe!$A57,Data!$C:$C,Data_Echipe!J$1)</f>
        <v>0</v>
      </c>
      <c r="K57" s="79">
        <f>SUMIFS(Data!$U:$U,Data!$A:$A,Data_Echipe!$A57,Data!$C:$C,Data_Echipe!K$1)</f>
        <v>0</v>
      </c>
      <c r="L57" s="79">
        <f>SUMIFS(Data!$U:$U,Data!$A:$A,Data_Echipe!$A57,Data!$C:$C,Data_Echipe!L$1)</f>
        <v>0</v>
      </c>
      <c r="M57" s="79">
        <f>SUMIFS(Data!$U:$U,Data!$A:$A,Data_Echipe!$A57,Data!$C:$C,Data_Echipe!M$1)</f>
        <v>0</v>
      </c>
      <c r="N57" s="79">
        <f>SUMIFS(Data!$U:$U,Data!$A:$A,Data_Echipe!$A57,Data!$C:$C,Data_Echipe!N$1)</f>
        <v>0</v>
      </c>
      <c r="O57" s="79">
        <f>SUMIFS(Data!$U:$U,Data!$A:$A,Data_Echipe!$A57,Data!$C:$C,Data_Echipe!O$1)</f>
        <v>0</v>
      </c>
      <c r="P57" s="97">
        <f>SUMIFS(Data!$U:$U,Data!$A:$A,Data_Echipe!$A57,Data!$C:$C,Data_Echipe!P$1)</f>
        <v>0</v>
      </c>
      <c r="R57" s="96">
        <f t="shared" ref="R57:R69" si="3">$A$55</f>
        <v>0</v>
      </c>
    </row>
    <row r="58" spans="1:18" x14ac:dyDescent="0.25">
      <c r="B58" s="79">
        <v>0</v>
      </c>
      <c r="C58" s="79">
        <f>SUMIFS(Data!$U:$U,Data!$A:$A,Data_Echipe!$A58,Data!$C:$C,Data_Echipe!C$1)</f>
        <v>0</v>
      </c>
      <c r="D58" s="79">
        <f>SUMIFS(Data!$U:$U,Data!$A:$A,Data_Echipe!$A58,Data!$C:$C,Data_Echipe!D$1)</f>
        <v>0</v>
      </c>
      <c r="E58" s="97">
        <f>SUMIFS(Data!$U:$U,Data!$A:$A,Data_Echipe!$A58,Data!$C:$C,Data_Echipe!E$1)</f>
        <v>0</v>
      </c>
      <c r="F58" s="79">
        <f>SUMIFS(Data!$U:$U,Data!$A:$A,Data_Echipe!$A58,Data!$C:$C,Data_Echipe!F$1)</f>
        <v>0</v>
      </c>
      <c r="G58" s="97">
        <f>SUMIFS(Data!$U:$U,Data!$A:$A,Data_Echipe!$A58,Data!$C:$C,Data_Echipe!G$1)</f>
        <v>0</v>
      </c>
      <c r="H58" s="79">
        <f>SUMIFS(Data!$U:$U,Data!$A:$A,Data_Echipe!$A58,Data!$C:$C,Data_Echipe!H$1)</f>
        <v>0</v>
      </c>
      <c r="I58" s="79">
        <f>SUMIFS(Data!$U:$U,Data!$A:$A,Data_Echipe!$A58,Data!$C:$C,Data_Echipe!I$1)</f>
        <v>0</v>
      </c>
      <c r="J58" s="79">
        <f>SUMIFS(Data!$U:$U,Data!$A:$A,Data_Echipe!$A58,Data!$C:$C,Data_Echipe!J$1)</f>
        <v>0</v>
      </c>
      <c r="K58" s="79">
        <f>SUMIFS(Data!$U:$U,Data!$A:$A,Data_Echipe!$A58,Data!$C:$C,Data_Echipe!K$1)</f>
        <v>0</v>
      </c>
      <c r="L58" s="79">
        <f>SUMIFS(Data!$U:$U,Data!$A:$A,Data_Echipe!$A58,Data!$C:$C,Data_Echipe!L$1)</f>
        <v>0</v>
      </c>
      <c r="M58" s="79">
        <f>SUMIFS(Data!$U:$U,Data!$A:$A,Data_Echipe!$A58,Data!$C:$C,Data_Echipe!M$1)</f>
        <v>0</v>
      </c>
      <c r="N58" s="97">
        <f>SUMIFS(Data!$U:$U,Data!$A:$A,Data_Echipe!$A58,Data!$C:$C,Data_Echipe!N$1)</f>
        <v>0</v>
      </c>
      <c r="O58" s="79">
        <f>SUMIFS(Data!$U:$U,Data!$A:$A,Data_Echipe!$A58,Data!$C:$C,Data_Echipe!O$1)</f>
        <v>0</v>
      </c>
      <c r="P58" s="97">
        <f>SUMIFS(Data!$U:$U,Data!$A:$A,Data_Echipe!$A58,Data!$C:$C,Data_Echipe!P$1)</f>
        <v>0</v>
      </c>
      <c r="R58" s="96">
        <f t="shared" si="3"/>
        <v>0</v>
      </c>
    </row>
    <row r="59" spans="1:18" x14ac:dyDescent="0.25">
      <c r="B59" s="79">
        <v>0</v>
      </c>
      <c r="C59" s="97">
        <f>SUMIFS(Data!$U:$U,Data!$A:$A,Data_Echipe!$A59,Data!$C:$C,Data_Echipe!C$1)</f>
        <v>0</v>
      </c>
      <c r="D59" s="79">
        <f>SUMIFS(Data!$U:$U,Data!$A:$A,Data_Echipe!$A59,Data!$C:$C,Data_Echipe!D$1)</f>
        <v>0</v>
      </c>
      <c r="E59" s="79">
        <f>SUMIFS(Data!$U:$U,Data!$A:$A,Data_Echipe!$A59,Data!$C:$C,Data_Echipe!E$1)</f>
        <v>0</v>
      </c>
      <c r="F59" s="79">
        <f>SUMIFS(Data!$U:$U,Data!$A:$A,Data_Echipe!$A59,Data!$C:$C,Data_Echipe!F$1)</f>
        <v>0</v>
      </c>
      <c r="G59" s="79">
        <f>SUMIFS(Data!$U:$U,Data!$A:$A,Data_Echipe!$A59,Data!$C:$C,Data_Echipe!G$1)</f>
        <v>0</v>
      </c>
      <c r="H59" s="97">
        <f>SUMIFS(Data!$U:$U,Data!$A:$A,Data_Echipe!$A59,Data!$C:$C,Data_Echipe!H$1)</f>
        <v>0</v>
      </c>
      <c r="I59" s="79">
        <f>SUMIFS(Data!$U:$U,Data!$A:$A,Data_Echipe!$A59,Data!$C:$C,Data_Echipe!I$1)</f>
        <v>0</v>
      </c>
      <c r="J59" s="79">
        <f>SUMIFS(Data!$U:$U,Data!$A:$A,Data_Echipe!$A59,Data!$C:$C,Data_Echipe!J$1)</f>
        <v>0</v>
      </c>
      <c r="K59" s="79">
        <f>SUMIFS(Data!$U:$U,Data!$A:$A,Data_Echipe!$A59,Data!$C:$C,Data_Echipe!K$1)</f>
        <v>0</v>
      </c>
      <c r="L59" s="79">
        <f>SUMIFS(Data!$U:$U,Data!$A:$A,Data_Echipe!$A59,Data!$C:$C,Data_Echipe!L$1)</f>
        <v>0</v>
      </c>
      <c r="M59" s="79">
        <f>SUMIFS(Data!$U:$U,Data!$A:$A,Data_Echipe!$A59,Data!$C:$C,Data_Echipe!M$1)</f>
        <v>0</v>
      </c>
      <c r="N59" s="79">
        <f>SUMIFS(Data!$U:$U,Data!$A:$A,Data_Echipe!$A59,Data!$C:$C,Data_Echipe!N$1)</f>
        <v>0</v>
      </c>
      <c r="O59" s="97">
        <f>SUMIFS(Data!$U:$U,Data!$A:$A,Data_Echipe!$A59,Data!$C:$C,Data_Echipe!O$1)</f>
        <v>0</v>
      </c>
      <c r="P59" s="97">
        <f>SUMIFS(Data!$U:$U,Data!$A:$A,Data_Echipe!$A59,Data!$C:$C,Data_Echipe!P$1)</f>
        <v>0</v>
      </c>
      <c r="R59" s="96">
        <f t="shared" si="3"/>
        <v>0</v>
      </c>
    </row>
    <row r="60" spans="1:18" x14ac:dyDescent="0.25">
      <c r="B60" s="79">
        <v>0</v>
      </c>
      <c r="C60" s="79">
        <f>SUMIFS(Data!$U:$U,Data!$A:$A,Data_Echipe!$A60,Data!$C:$C,Data_Echipe!C$1)</f>
        <v>0</v>
      </c>
      <c r="D60" s="79">
        <f>SUMIFS(Data!$U:$U,Data!$A:$A,Data_Echipe!$A60,Data!$C:$C,Data_Echipe!D$1)</f>
        <v>0</v>
      </c>
      <c r="E60" s="79">
        <f>SUMIFS(Data!$U:$U,Data!$A:$A,Data_Echipe!$A60,Data!$C:$C,Data_Echipe!E$1)</f>
        <v>0</v>
      </c>
      <c r="F60" s="79">
        <f>SUMIFS(Data!$U:$U,Data!$A:$A,Data_Echipe!$A60,Data!$C:$C,Data_Echipe!F$1)</f>
        <v>0</v>
      </c>
      <c r="G60" s="79">
        <f>SUMIFS(Data!$U:$U,Data!$A:$A,Data_Echipe!$A60,Data!$C:$C,Data_Echipe!G$1)</f>
        <v>0</v>
      </c>
      <c r="H60" s="79">
        <f>SUMIFS(Data!$U:$U,Data!$A:$A,Data_Echipe!$A60,Data!$C:$C,Data_Echipe!H$1)</f>
        <v>0</v>
      </c>
      <c r="I60" s="79">
        <f>SUMIFS(Data!$U:$U,Data!$A:$A,Data_Echipe!$A60,Data!$C:$C,Data_Echipe!I$1)</f>
        <v>0</v>
      </c>
      <c r="J60" s="79">
        <f>SUMIFS(Data!$U:$U,Data!$A:$A,Data_Echipe!$A60,Data!$C:$C,Data_Echipe!J$1)</f>
        <v>0</v>
      </c>
      <c r="K60" s="79">
        <f>SUMIFS(Data!$U:$U,Data!$A:$A,Data_Echipe!$A60,Data!$C:$C,Data_Echipe!K$1)</f>
        <v>0</v>
      </c>
      <c r="L60" s="79">
        <f>SUMIFS(Data!$U:$U,Data!$A:$A,Data_Echipe!$A60,Data!$C:$C,Data_Echipe!L$1)</f>
        <v>0</v>
      </c>
      <c r="M60" s="79">
        <f>SUMIFS(Data!$U:$U,Data!$A:$A,Data_Echipe!$A60,Data!$C:$C,Data_Echipe!M$1)</f>
        <v>0</v>
      </c>
      <c r="N60" s="79">
        <f>SUMIFS(Data!$U:$U,Data!$A:$A,Data_Echipe!$A60,Data!$C:$C,Data_Echipe!N$1)</f>
        <v>0</v>
      </c>
      <c r="O60" s="79">
        <f>SUMIFS(Data!$U:$U,Data!$A:$A,Data_Echipe!$A60,Data!$C:$C,Data_Echipe!O$1)</f>
        <v>0</v>
      </c>
      <c r="P60" s="97">
        <f>SUMIFS(Data!$U:$U,Data!$A:$A,Data_Echipe!$A60,Data!$C:$C,Data_Echipe!P$1)</f>
        <v>0</v>
      </c>
      <c r="R60" s="96">
        <f t="shared" si="3"/>
        <v>0</v>
      </c>
    </row>
    <row r="61" spans="1:18" x14ac:dyDescent="0.25">
      <c r="B61" s="79">
        <v>0</v>
      </c>
      <c r="C61" s="79">
        <f>SUMIFS(Data!$U:$U,Data!$A:$A,Data_Echipe!$A61,Data!$C:$C,Data_Echipe!C$1)</f>
        <v>0</v>
      </c>
      <c r="D61" s="79">
        <f>SUMIFS(Data!$U:$U,Data!$A:$A,Data_Echipe!$A61,Data!$C:$C,Data_Echipe!D$1)</f>
        <v>0</v>
      </c>
      <c r="E61" s="79">
        <f>SUMIFS(Data!$U:$U,Data!$A:$A,Data_Echipe!$A61,Data!$C:$C,Data_Echipe!E$1)</f>
        <v>0</v>
      </c>
      <c r="F61" s="79">
        <f>SUMIFS(Data!$U:$U,Data!$A:$A,Data_Echipe!$A61,Data!$C:$C,Data_Echipe!F$1)</f>
        <v>0</v>
      </c>
      <c r="G61" s="79">
        <f>SUMIFS(Data!$U:$U,Data!$A:$A,Data_Echipe!$A61,Data!$C:$C,Data_Echipe!G$1)</f>
        <v>0</v>
      </c>
      <c r="H61" s="79">
        <f>SUMIFS(Data!$U:$U,Data!$A:$A,Data_Echipe!$A61,Data!$C:$C,Data_Echipe!H$1)</f>
        <v>0</v>
      </c>
      <c r="I61" s="79">
        <f>SUMIFS(Data!$U:$U,Data!$A:$A,Data_Echipe!$A61,Data!$C:$C,Data_Echipe!I$1)</f>
        <v>0</v>
      </c>
      <c r="J61" s="79">
        <f>SUMIFS(Data!$U:$U,Data!$A:$A,Data_Echipe!$A61,Data!$C:$C,Data_Echipe!J$1)</f>
        <v>0</v>
      </c>
      <c r="K61" s="79">
        <f>SUMIFS(Data!$U:$U,Data!$A:$A,Data_Echipe!$A61,Data!$C:$C,Data_Echipe!K$1)</f>
        <v>0</v>
      </c>
      <c r="L61" s="79">
        <f>SUMIFS(Data!$U:$U,Data!$A:$A,Data_Echipe!$A61,Data!$C:$C,Data_Echipe!L$1)</f>
        <v>0</v>
      </c>
      <c r="M61" s="79">
        <f>SUMIFS(Data!$U:$U,Data!$A:$A,Data_Echipe!$A61,Data!$C:$C,Data_Echipe!M$1)</f>
        <v>0</v>
      </c>
      <c r="N61" s="79">
        <f>SUMIFS(Data!$U:$U,Data!$A:$A,Data_Echipe!$A61,Data!$C:$C,Data_Echipe!N$1)</f>
        <v>0</v>
      </c>
      <c r="O61" s="79">
        <f>SUMIFS(Data!$U:$U,Data!$A:$A,Data_Echipe!$A61,Data!$C:$C,Data_Echipe!O$1)</f>
        <v>0</v>
      </c>
      <c r="P61" s="97">
        <f>SUMIFS(Data!$U:$U,Data!$A:$A,Data_Echipe!$A61,Data!$C:$C,Data_Echipe!P$1)</f>
        <v>0</v>
      </c>
      <c r="R61" s="96">
        <f t="shared" si="3"/>
        <v>0</v>
      </c>
    </row>
    <row r="62" spans="1:18" x14ac:dyDescent="0.25">
      <c r="B62" s="79">
        <v>0</v>
      </c>
      <c r="C62" s="79">
        <f>SUMIFS(Data!$U:$U,Data!$A:$A,Data_Echipe!$A62,Data!$C:$C,Data_Echipe!C$1)</f>
        <v>0</v>
      </c>
      <c r="D62" s="79">
        <f>SUMIFS(Data!$U:$U,Data!$A:$A,Data_Echipe!$A62,Data!$C:$C,Data_Echipe!D$1)</f>
        <v>0</v>
      </c>
      <c r="E62" s="79">
        <f>SUMIFS(Data!$U:$U,Data!$A:$A,Data_Echipe!$A62,Data!$C:$C,Data_Echipe!E$1)</f>
        <v>0</v>
      </c>
      <c r="F62" s="79">
        <f>SUMIFS(Data!$U:$U,Data!$A:$A,Data_Echipe!$A62,Data!$C:$C,Data_Echipe!F$1)</f>
        <v>0</v>
      </c>
      <c r="G62" s="79">
        <f>SUMIFS(Data!$U:$U,Data!$A:$A,Data_Echipe!$A62,Data!$C:$C,Data_Echipe!G$1)</f>
        <v>0</v>
      </c>
      <c r="H62" s="79">
        <f>SUMIFS(Data!$U:$U,Data!$A:$A,Data_Echipe!$A62,Data!$C:$C,Data_Echipe!H$1)</f>
        <v>0</v>
      </c>
      <c r="I62" s="97">
        <f>SUMIFS(Data!$U:$U,Data!$A:$A,Data_Echipe!$A62,Data!$C:$C,Data_Echipe!I$1)</f>
        <v>0</v>
      </c>
      <c r="J62" s="79">
        <f>SUMIFS(Data!$U:$U,Data!$A:$A,Data_Echipe!$A62,Data!$C:$C,Data_Echipe!J$1)</f>
        <v>0</v>
      </c>
      <c r="K62" s="79">
        <f>SUMIFS(Data!$U:$U,Data!$A:$A,Data_Echipe!$A62,Data!$C:$C,Data_Echipe!K$1)</f>
        <v>0</v>
      </c>
      <c r="L62" s="79">
        <f>SUMIFS(Data!$U:$U,Data!$A:$A,Data_Echipe!$A62,Data!$C:$C,Data_Echipe!L$1)</f>
        <v>0</v>
      </c>
      <c r="M62" s="79">
        <f>SUMIFS(Data!$U:$U,Data!$A:$A,Data_Echipe!$A62,Data!$C:$C,Data_Echipe!M$1)</f>
        <v>0</v>
      </c>
      <c r="N62" s="79">
        <f>SUMIFS(Data!$U:$U,Data!$A:$A,Data_Echipe!$A62,Data!$C:$C,Data_Echipe!N$1)</f>
        <v>0</v>
      </c>
      <c r="O62" s="79">
        <f>SUMIFS(Data!$U:$U,Data!$A:$A,Data_Echipe!$A62,Data!$C:$C,Data_Echipe!O$1)</f>
        <v>0</v>
      </c>
      <c r="P62" s="97">
        <f>SUMIFS(Data!$U:$U,Data!$A:$A,Data_Echipe!$A62,Data!$C:$C,Data_Echipe!P$1)</f>
        <v>0</v>
      </c>
      <c r="R62" s="96">
        <f t="shared" si="3"/>
        <v>0</v>
      </c>
    </row>
    <row r="63" spans="1:18" x14ac:dyDescent="0.25">
      <c r="B63" s="79">
        <v>0</v>
      </c>
      <c r="C63" s="79">
        <f>SUMIFS(Data!$U:$U,Data!$A:$A,Data_Echipe!$A63,Data!$C:$C,Data_Echipe!C$1)</f>
        <v>0</v>
      </c>
      <c r="D63" s="97">
        <f>SUMIFS(Data!$U:$U,Data!$A:$A,Data_Echipe!$A63,Data!$C:$C,Data_Echipe!D$1)</f>
        <v>0</v>
      </c>
      <c r="E63" s="79">
        <f>SUMIFS(Data!$U:$U,Data!$A:$A,Data_Echipe!$A63,Data!$C:$C,Data_Echipe!E$1)</f>
        <v>0</v>
      </c>
      <c r="F63" s="97">
        <f>SUMIFS(Data!$U:$U,Data!$A:$A,Data_Echipe!$A63,Data!$C:$C,Data_Echipe!F$1)</f>
        <v>0</v>
      </c>
      <c r="G63" s="79">
        <f>SUMIFS(Data!$U:$U,Data!$A:$A,Data_Echipe!$A63,Data!$C:$C,Data_Echipe!G$1)</f>
        <v>0</v>
      </c>
      <c r="H63" s="79">
        <f>SUMIFS(Data!$U:$U,Data!$A:$A,Data_Echipe!$A63,Data!$C:$C,Data_Echipe!H$1)</f>
        <v>0</v>
      </c>
      <c r="I63" s="79">
        <f>SUMIFS(Data!$U:$U,Data!$A:$A,Data_Echipe!$A63,Data!$C:$C,Data_Echipe!I$1)</f>
        <v>0</v>
      </c>
      <c r="J63" s="79">
        <f>SUMIFS(Data!$U:$U,Data!$A:$A,Data_Echipe!$A63,Data!$C:$C,Data_Echipe!J$1)</f>
        <v>0</v>
      </c>
      <c r="K63" s="79">
        <f>SUMIFS(Data!$U:$U,Data!$A:$A,Data_Echipe!$A63,Data!$C:$C,Data_Echipe!K$1)</f>
        <v>0</v>
      </c>
      <c r="L63" s="97">
        <f>SUMIFS(Data!$U:$U,Data!$A:$A,Data_Echipe!$A63,Data!$C:$C,Data_Echipe!L$1)</f>
        <v>0</v>
      </c>
      <c r="M63" s="79">
        <f>SUMIFS(Data!$U:$U,Data!$A:$A,Data_Echipe!$A63,Data!$C:$C,Data_Echipe!M$1)</f>
        <v>0</v>
      </c>
      <c r="N63" s="79">
        <f>SUMIFS(Data!$U:$U,Data!$A:$A,Data_Echipe!$A63,Data!$C:$C,Data_Echipe!N$1)</f>
        <v>0</v>
      </c>
      <c r="O63" s="79">
        <f>SUMIFS(Data!$U:$U,Data!$A:$A,Data_Echipe!$A63,Data!$C:$C,Data_Echipe!O$1)</f>
        <v>0</v>
      </c>
      <c r="P63" s="97">
        <f>SUMIFS(Data!$U:$U,Data!$A:$A,Data_Echipe!$A63,Data!$C:$C,Data_Echipe!P$1)</f>
        <v>0</v>
      </c>
      <c r="R63" s="96">
        <f t="shared" si="3"/>
        <v>0</v>
      </c>
    </row>
    <row r="64" spans="1:18" x14ac:dyDescent="0.25">
      <c r="B64" s="79">
        <v>0</v>
      </c>
      <c r="C64" s="79">
        <f>SUMIFS(Data!$U:$U,Data!$A:$A,Data_Echipe!$A64,Data!$C:$C,Data_Echipe!C$1)</f>
        <v>0</v>
      </c>
      <c r="D64" s="97">
        <f>SUMIFS(Data!$U:$U,Data!$A:$A,Data_Echipe!$A64,Data!$C:$C,Data_Echipe!D$1)</f>
        <v>0</v>
      </c>
      <c r="E64" s="97">
        <f>SUMIFS(Data!$U:$U,Data!$A:$A,Data_Echipe!$A64,Data!$C:$C,Data_Echipe!E$1)</f>
        <v>0</v>
      </c>
      <c r="F64" s="79">
        <f>SUMIFS(Data!$U:$U,Data!$A:$A,Data_Echipe!$A64,Data!$C:$C,Data_Echipe!F$1)</f>
        <v>0</v>
      </c>
      <c r="G64" s="79">
        <f>SUMIFS(Data!$U:$U,Data!$A:$A,Data_Echipe!$A64,Data!$C:$C,Data_Echipe!G$1)</f>
        <v>0</v>
      </c>
      <c r="H64" s="79">
        <f>SUMIFS(Data!$U:$U,Data!$A:$A,Data_Echipe!$A64,Data!$C:$C,Data_Echipe!H$1)</f>
        <v>0</v>
      </c>
      <c r="I64" s="79">
        <f>SUMIFS(Data!$U:$U,Data!$A:$A,Data_Echipe!$A64,Data!$C:$C,Data_Echipe!I$1)</f>
        <v>0</v>
      </c>
      <c r="J64" s="97">
        <f>SUMIFS(Data!$U:$U,Data!$A:$A,Data_Echipe!$A64,Data!$C:$C,Data_Echipe!J$1)</f>
        <v>0</v>
      </c>
      <c r="K64" s="97">
        <f>SUMIFS(Data!$U:$U,Data!$A:$A,Data_Echipe!$A64,Data!$C:$C,Data_Echipe!K$1)</f>
        <v>0</v>
      </c>
      <c r="L64" s="79">
        <f>SUMIFS(Data!$U:$U,Data!$A:$A,Data_Echipe!$A64,Data!$C:$C,Data_Echipe!L$1)</f>
        <v>0</v>
      </c>
      <c r="M64" s="97">
        <f>SUMIFS(Data!$U:$U,Data!$A:$A,Data_Echipe!$A64,Data!$C:$C,Data_Echipe!M$1)</f>
        <v>0</v>
      </c>
      <c r="N64" s="79">
        <f>SUMIFS(Data!$U:$U,Data!$A:$A,Data_Echipe!$A64,Data!$C:$C,Data_Echipe!N$1)</f>
        <v>0</v>
      </c>
      <c r="O64" s="97">
        <f>SUMIFS(Data!$U:$U,Data!$A:$A,Data_Echipe!$A64,Data!$C:$C,Data_Echipe!O$1)</f>
        <v>0</v>
      </c>
      <c r="P64" s="97">
        <f>SUMIFS(Data!$U:$U,Data!$A:$A,Data_Echipe!$A64,Data!$C:$C,Data_Echipe!P$1)</f>
        <v>0</v>
      </c>
      <c r="R64" s="96">
        <f t="shared" si="3"/>
        <v>0</v>
      </c>
    </row>
    <row r="65" spans="1:18" x14ac:dyDescent="0.25">
      <c r="A65" s="101"/>
      <c r="B65" s="102">
        <v>0</v>
      </c>
      <c r="C65" s="79">
        <f>SUMIFS(Data!$U:$U,Data!$A:$A,Data_Echipe!$A65,Data!$C:$C,Data_Echipe!C$1)</f>
        <v>0</v>
      </c>
      <c r="D65" s="102">
        <f>SUMIFS(Data!$U:$U,Data!$A:$A,Data_Echipe!$A65,Data!$C:$C,Data_Echipe!D$1)</f>
        <v>0</v>
      </c>
      <c r="E65" s="102">
        <f>SUMIFS(Data!$U:$U,Data!$A:$A,Data_Echipe!$A65,Data!$C:$C,Data_Echipe!E$1)</f>
        <v>0</v>
      </c>
      <c r="F65" s="103">
        <f>SUMIFS(Data!$U:$U,Data!$A:$A,Data_Echipe!$A65,Data!$C:$C,Data_Echipe!F$1)</f>
        <v>0</v>
      </c>
      <c r="G65" s="102">
        <f>SUMIFS(Data!$U:$U,Data!$A:$A,Data_Echipe!$A65,Data!$C:$C,Data_Echipe!G$1)</f>
        <v>0</v>
      </c>
      <c r="H65" s="102">
        <f>SUMIFS(Data!$U:$U,Data!$A:$A,Data_Echipe!$A65,Data!$C:$C,Data_Echipe!H$1)</f>
        <v>0</v>
      </c>
      <c r="I65" s="102">
        <f>SUMIFS(Data!$U:$U,Data!$A:$A,Data_Echipe!$A65,Data!$C:$C,Data_Echipe!I$1)</f>
        <v>0</v>
      </c>
      <c r="J65" s="102">
        <f>SUMIFS(Data!$U:$U,Data!$A:$A,Data_Echipe!$A65,Data!$C:$C,Data_Echipe!J$1)</f>
        <v>0</v>
      </c>
      <c r="K65" s="102">
        <f>SUMIFS(Data!$U:$U,Data!$A:$A,Data_Echipe!$A65,Data!$C:$C,Data_Echipe!K$1)</f>
        <v>0</v>
      </c>
      <c r="L65" s="102">
        <f>SUMIFS(Data!$U:$U,Data!$A:$A,Data_Echipe!$A65,Data!$C:$C,Data_Echipe!L$1)</f>
        <v>0</v>
      </c>
      <c r="M65" s="102">
        <f>SUMIFS(Data!$U:$U,Data!$A:$A,Data_Echipe!$A65,Data!$C:$C,Data_Echipe!M$1)</f>
        <v>0</v>
      </c>
      <c r="N65" s="102">
        <f>SUMIFS(Data!$U:$U,Data!$A:$A,Data_Echipe!$A65,Data!$C:$C,Data_Echipe!N$1)</f>
        <v>0</v>
      </c>
      <c r="O65" s="103">
        <f>SUMIFS(Data!$U:$U,Data!$A:$A,Data_Echipe!$A65,Data!$C:$C,Data_Echipe!O$1)</f>
        <v>0</v>
      </c>
      <c r="P65" s="103">
        <f>SUMIFS(Data!$U:$U,Data!$A:$A,Data_Echipe!$A65,Data!$C:$C,Data_Echipe!P$1)</f>
        <v>0</v>
      </c>
      <c r="Q65" s="101"/>
      <c r="R65" s="101">
        <f t="shared" si="3"/>
        <v>0</v>
      </c>
    </row>
    <row r="66" spans="1:18" x14ac:dyDescent="0.25">
      <c r="B66" s="79">
        <v>0</v>
      </c>
      <c r="C66" s="97">
        <f>SUMIFS(Data!$U:$U,Data!$A:$A,Data_Echipe!$A66,Data!$C:$C,Data_Echipe!C$1)</f>
        <v>0</v>
      </c>
      <c r="D66" s="79">
        <f>SUMIFS(Data!$U:$U,Data!$A:$A,Data_Echipe!$A66,Data!$C:$C,Data_Echipe!D$1)</f>
        <v>0</v>
      </c>
      <c r="E66" s="79">
        <f>SUMIFS(Data!$U:$U,Data!$A:$A,Data_Echipe!$A66,Data!$C:$C,Data_Echipe!E$1)</f>
        <v>0</v>
      </c>
      <c r="F66" s="79">
        <f>SUMIFS(Data!$U:$U,Data!$A:$A,Data_Echipe!$A66,Data!$C:$C,Data_Echipe!F$1)</f>
        <v>0</v>
      </c>
      <c r="G66" s="97">
        <f>SUMIFS(Data!$U:$U,Data!$A:$A,Data_Echipe!$A66,Data!$C:$C,Data_Echipe!G$1)</f>
        <v>0</v>
      </c>
      <c r="H66" s="97">
        <f>SUMIFS(Data!$U:$U,Data!$A:$A,Data_Echipe!$A66,Data!$C:$C,Data_Echipe!H$1)</f>
        <v>0</v>
      </c>
      <c r="I66" s="79">
        <f>SUMIFS(Data!$U:$U,Data!$A:$A,Data_Echipe!$A66,Data!$C:$C,Data_Echipe!I$1)</f>
        <v>0</v>
      </c>
      <c r="J66" s="79">
        <f>SUMIFS(Data!$U:$U,Data!$A:$A,Data_Echipe!$A66,Data!$C:$C,Data_Echipe!J$1)</f>
        <v>0</v>
      </c>
      <c r="K66" s="79">
        <f>SUMIFS(Data!$U:$U,Data!$A:$A,Data_Echipe!$A66,Data!$C:$C,Data_Echipe!K$1)</f>
        <v>0</v>
      </c>
      <c r="L66" s="97">
        <f>SUMIFS(Data!$U:$U,Data!$A:$A,Data_Echipe!$A66,Data!$C:$C,Data_Echipe!L$1)</f>
        <v>0</v>
      </c>
      <c r="M66" s="79">
        <f>SUMIFS(Data!$U:$U,Data!$A:$A,Data_Echipe!$A66,Data!$C:$C,Data_Echipe!M$1)</f>
        <v>0</v>
      </c>
      <c r="N66" s="97">
        <f>SUMIFS(Data!$U:$U,Data!$A:$A,Data_Echipe!$A66,Data!$C:$C,Data_Echipe!N$1)</f>
        <v>0</v>
      </c>
      <c r="O66" s="79">
        <f>SUMIFS(Data!$U:$U,Data!$A:$A,Data_Echipe!$A66,Data!$C:$C,Data_Echipe!O$1)</f>
        <v>0</v>
      </c>
      <c r="P66" s="97">
        <f>SUMIFS(Data!$U:$U,Data!$A:$A,Data_Echipe!$A66,Data!$C:$C,Data_Echipe!P$1)</f>
        <v>0</v>
      </c>
      <c r="R66" s="96">
        <f t="shared" si="3"/>
        <v>0</v>
      </c>
    </row>
    <row r="67" spans="1:18" x14ac:dyDescent="0.25">
      <c r="B67" s="79">
        <v>0</v>
      </c>
      <c r="C67" s="79">
        <f>SUMIFS(Data!$U:$U,Data!$A:$A,Data_Echipe!$A67,Data!$C:$C,Data_Echipe!C$1)</f>
        <v>0</v>
      </c>
      <c r="D67" s="79">
        <f>SUMIFS(Data!$U:$U,Data!$A:$A,Data_Echipe!$A67,Data!$C:$C,Data_Echipe!D$1)</f>
        <v>0</v>
      </c>
      <c r="E67" s="79">
        <f>SUMIFS(Data!$U:$U,Data!$A:$A,Data_Echipe!$A67,Data!$C:$C,Data_Echipe!E$1)</f>
        <v>0</v>
      </c>
      <c r="F67" s="79">
        <f>SUMIFS(Data!$U:$U,Data!$A:$A,Data_Echipe!$A67,Data!$C:$C,Data_Echipe!F$1)</f>
        <v>0</v>
      </c>
      <c r="G67" s="79">
        <f>SUMIFS(Data!$U:$U,Data!$A:$A,Data_Echipe!$A67,Data!$C:$C,Data_Echipe!G$1)</f>
        <v>0</v>
      </c>
      <c r="H67" s="79">
        <f>SUMIFS(Data!$U:$U,Data!$A:$A,Data_Echipe!$A67,Data!$C:$C,Data_Echipe!H$1)</f>
        <v>0</v>
      </c>
      <c r="I67" s="97">
        <f>SUMIFS(Data!$U:$U,Data!$A:$A,Data_Echipe!$A67,Data!$C:$C,Data_Echipe!I$1)</f>
        <v>0</v>
      </c>
      <c r="J67" s="79">
        <f>SUMIFS(Data!$U:$U,Data!$A:$A,Data_Echipe!$A67,Data!$C:$C,Data_Echipe!J$1)</f>
        <v>0</v>
      </c>
      <c r="K67" s="97">
        <f>SUMIFS(Data!$U:$U,Data!$A:$A,Data_Echipe!$A67,Data!$C:$C,Data_Echipe!K$1)</f>
        <v>0</v>
      </c>
      <c r="L67" s="79">
        <f>SUMIFS(Data!$U:$U,Data!$A:$A,Data_Echipe!$A67,Data!$C:$C,Data_Echipe!L$1)</f>
        <v>0</v>
      </c>
      <c r="M67" s="97">
        <f>SUMIFS(Data!$U:$U,Data!$A:$A,Data_Echipe!$A67,Data!$C:$C,Data_Echipe!M$1)</f>
        <v>0</v>
      </c>
      <c r="N67" s="79">
        <f>SUMIFS(Data!$U:$U,Data!$A:$A,Data_Echipe!$A67,Data!$C:$C,Data_Echipe!N$1)</f>
        <v>0</v>
      </c>
      <c r="O67" s="97">
        <f>SUMIFS(Data!$U:$U,Data!$A:$A,Data_Echipe!$A67,Data!$C:$C,Data_Echipe!O$1)</f>
        <v>0</v>
      </c>
      <c r="P67" s="97">
        <f>SUMIFS(Data!$U:$U,Data!$A:$A,Data_Echipe!$A67,Data!$C:$C,Data_Echipe!P$1)</f>
        <v>0</v>
      </c>
      <c r="R67" s="96">
        <f t="shared" si="3"/>
        <v>0</v>
      </c>
    </row>
    <row r="68" spans="1:18" x14ac:dyDescent="0.25">
      <c r="B68" s="79">
        <v>0</v>
      </c>
      <c r="C68" s="79">
        <f>SUMIFS(Data!$U:$U,Data!$A:$A,Data_Echipe!$A68,Data!$C:$C,Data_Echipe!C$1)</f>
        <v>0</v>
      </c>
      <c r="D68" s="79">
        <f>SUMIFS(Data!$U:$U,Data!$A:$A,Data_Echipe!$A68,Data!$C:$C,Data_Echipe!D$1)</f>
        <v>0</v>
      </c>
      <c r="E68" s="79">
        <f>SUMIFS(Data!$U:$U,Data!$A:$A,Data_Echipe!$A68,Data!$C:$C,Data_Echipe!E$1)</f>
        <v>0</v>
      </c>
      <c r="F68" s="79">
        <f>SUMIFS(Data!$U:$U,Data!$A:$A,Data_Echipe!$A68,Data!$C:$C,Data_Echipe!F$1)</f>
        <v>0</v>
      </c>
      <c r="G68" s="79">
        <f>SUMIFS(Data!$U:$U,Data!$A:$A,Data_Echipe!$A68,Data!$C:$C,Data_Echipe!G$1)</f>
        <v>0</v>
      </c>
      <c r="H68" s="79">
        <f>SUMIFS(Data!$U:$U,Data!$A:$A,Data_Echipe!$A68,Data!$C:$C,Data_Echipe!H$1)</f>
        <v>0</v>
      </c>
      <c r="I68" s="79">
        <f>SUMIFS(Data!$U:$U,Data!$A:$A,Data_Echipe!$A68,Data!$C:$C,Data_Echipe!I$1)</f>
        <v>0</v>
      </c>
      <c r="J68" s="79">
        <f>SUMIFS(Data!$U:$U,Data!$A:$A,Data_Echipe!$A68,Data!$C:$C,Data_Echipe!J$1)</f>
        <v>0</v>
      </c>
      <c r="K68" s="79">
        <f>SUMIFS(Data!$U:$U,Data!$A:$A,Data_Echipe!$A68,Data!$C:$C,Data_Echipe!K$1)</f>
        <v>0</v>
      </c>
      <c r="L68" s="79">
        <f>SUMIFS(Data!$U:$U,Data!$A:$A,Data_Echipe!$A68,Data!$C:$C,Data_Echipe!L$1)</f>
        <v>0</v>
      </c>
      <c r="M68" s="97">
        <f>SUMIFS(Data!$U:$U,Data!$A:$A,Data_Echipe!$A68,Data!$C:$C,Data_Echipe!M$1)</f>
        <v>0</v>
      </c>
      <c r="N68" s="79">
        <f>SUMIFS(Data!$U:$U,Data!$A:$A,Data_Echipe!$A68,Data!$C:$C,Data_Echipe!N$1)</f>
        <v>0</v>
      </c>
      <c r="O68" s="97">
        <f>SUMIFS(Data!$U:$U,Data!$A:$A,Data_Echipe!$A68,Data!$C:$C,Data_Echipe!O$1)</f>
        <v>0</v>
      </c>
      <c r="P68" s="97">
        <f>SUMIFS(Data!$U:$U,Data!$A:$A,Data_Echipe!$A68,Data!$C:$C,Data_Echipe!P$1)</f>
        <v>0</v>
      </c>
      <c r="R68" s="96">
        <f t="shared" si="3"/>
        <v>0</v>
      </c>
    </row>
    <row r="69" spans="1:18" x14ac:dyDescent="0.25">
      <c r="B69" s="79">
        <v>0</v>
      </c>
      <c r="C69" s="79">
        <f>SUMIFS(Data!$U:$U,Data!$A:$A,Data_Echipe!$A69,Data!$C:$C,Data_Echipe!C$1)</f>
        <v>0</v>
      </c>
      <c r="D69" s="79">
        <f>SUMIFS(Data!$U:$U,Data!$A:$A,Data_Echipe!$A69,Data!$C:$C,Data_Echipe!D$1)</f>
        <v>0</v>
      </c>
      <c r="E69" s="79">
        <f>SUMIFS(Data!$U:$U,Data!$A:$A,Data_Echipe!$A69,Data!$C:$C,Data_Echipe!E$1)</f>
        <v>0</v>
      </c>
      <c r="F69" s="79">
        <f>SUMIFS(Data!$U:$U,Data!$A:$A,Data_Echipe!$A69,Data!$C:$C,Data_Echipe!F$1)</f>
        <v>0</v>
      </c>
      <c r="G69" s="79">
        <f>SUMIFS(Data!$U:$U,Data!$A:$A,Data_Echipe!$A69,Data!$C:$C,Data_Echipe!G$1)</f>
        <v>0</v>
      </c>
      <c r="H69" s="79">
        <f>SUMIFS(Data!$U:$U,Data!$A:$A,Data_Echipe!$A69,Data!$C:$C,Data_Echipe!H$1)</f>
        <v>0</v>
      </c>
      <c r="I69" s="79">
        <f>SUMIFS(Data!$U:$U,Data!$A:$A,Data_Echipe!$A69,Data!$C:$C,Data_Echipe!I$1)</f>
        <v>0</v>
      </c>
      <c r="J69" s="79">
        <f>SUMIFS(Data!$U:$U,Data!$A:$A,Data_Echipe!$A69,Data!$C:$C,Data_Echipe!J$1)</f>
        <v>0</v>
      </c>
      <c r="K69" s="79">
        <f>SUMIFS(Data!$U:$U,Data!$A:$A,Data_Echipe!$A69,Data!$C:$C,Data_Echipe!K$1)</f>
        <v>0</v>
      </c>
      <c r="L69" s="79">
        <f>SUMIFS(Data!$U:$U,Data!$A:$A,Data_Echipe!$A69,Data!$C:$C,Data_Echipe!L$1)</f>
        <v>0</v>
      </c>
      <c r="M69" s="97">
        <f>SUMIFS(Data!$U:$U,Data!$A:$A,Data_Echipe!$A69,Data!$C:$C,Data_Echipe!M$1)</f>
        <v>0</v>
      </c>
      <c r="N69" s="79">
        <f>SUMIFS(Data!$U:$U,Data!$A:$A,Data_Echipe!$A69,Data!$C:$C,Data_Echipe!N$1)</f>
        <v>0</v>
      </c>
      <c r="O69" s="97">
        <f>SUMIFS(Data!$U:$U,Data!$A:$A,Data_Echipe!$A69,Data!$C:$C,Data_Echipe!O$1)</f>
        <v>0</v>
      </c>
      <c r="P69" s="97">
        <f>SUMIFS(Data!$U:$U,Data!$A:$A,Data_Echipe!$A69,Data!$C:$C,Data_Echipe!P$1)</f>
        <v>0</v>
      </c>
      <c r="R69" s="96">
        <f t="shared" si="3"/>
        <v>0</v>
      </c>
    </row>
    <row r="72" spans="1:18" x14ac:dyDescent="0.25">
      <c r="A72" s="48"/>
      <c r="B72" s="40">
        <f>SUMPRODUCT(LARGE(B73:B86,{1,2,3,4}))/4</f>
        <v>0</v>
      </c>
      <c r="C72" s="40">
        <f>AVERAGE(C73:C74,C79,C80,C82,C76:C77,C84)</f>
        <v>0</v>
      </c>
      <c r="D72" s="40">
        <f>AVERAGE(D73:D78,D82,D83,D85,D86)</f>
        <v>0</v>
      </c>
      <c r="E72" s="40">
        <f>AVERAGE(E74:E80,E82:E86)</f>
        <v>0</v>
      </c>
      <c r="F72" s="40">
        <f>AVERAGE(F73:F79,F82,F85:F86)</f>
        <v>0</v>
      </c>
      <c r="G72" s="40">
        <f>AVERAGE(G73:G77,G80,G82,G85)</f>
        <v>0</v>
      </c>
      <c r="H72" s="40">
        <f>AVERAGE(H73:H76,H79,H80,H82,H85:H86)</f>
        <v>0</v>
      </c>
      <c r="I72" s="40">
        <f>AVERAGE(I73:I74,I76:I80,I82,I84:I86)</f>
        <v>0</v>
      </c>
      <c r="J72" s="40">
        <f>AVERAGE(J73:J77,J79,J82,J85)</f>
        <v>0</v>
      </c>
      <c r="K72" s="40">
        <f>AVERAGE(K74:K77,K85,K79)</f>
        <v>0</v>
      </c>
      <c r="L72" s="40">
        <f>AVERAGE(L73:L76,L78:L79,L85:L86)</f>
        <v>0</v>
      </c>
      <c r="M72" s="40">
        <f>AVERAGE(M73:M77,M79,M85)</f>
        <v>0</v>
      </c>
      <c r="N72" s="40">
        <f>AVERAGE(N73:N75,N77:N79,N84:N86)</f>
        <v>0</v>
      </c>
      <c r="O72" s="40">
        <f>AVERAGE(O74:O79,O85:O86)</f>
        <v>0</v>
      </c>
      <c r="P72" s="40">
        <f>AVERAGE(P75,P77:P79)</f>
        <v>0</v>
      </c>
      <c r="Q72" s="40">
        <f>SUM(B72:P72)</f>
        <v>0</v>
      </c>
      <c r="R72" s="87"/>
    </row>
    <row r="73" spans="1:18" x14ac:dyDescent="0.25">
      <c r="A73" s="39"/>
      <c r="B73" s="79">
        <v>0</v>
      </c>
      <c r="C73" s="79">
        <f>SUMIFS(Data!$U:$U,Data!$A:$A,Data_Echipe!$A73,Data!$C:$C,Data_Echipe!C$1)</f>
        <v>0</v>
      </c>
      <c r="D73" s="79">
        <f>SUMIFS(Data!$U:$U,Data!$A:$A,Data_Echipe!$A73,Data!$C:$C,Data_Echipe!D$1)</f>
        <v>0</v>
      </c>
      <c r="E73" s="97">
        <f>SUMIFS(Data!$U:$U,Data!$A:$A,Data_Echipe!$A73,Data!$C:$C,Data_Echipe!E$1)</f>
        <v>0</v>
      </c>
      <c r="F73" s="79">
        <f>SUMIFS(Data!$U:$U,Data!$A:$A,Data_Echipe!$A73,Data!$C:$C,Data_Echipe!F$1)</f>
        <v>0</v>
      </c>
      <c r="G73" s="79">
        <f>SUMIFS(Data!$U:$U,Data!$A:$A,Data_Echipe!$A73,Data!$C:$C,Data_Echipe!G$1)</f>
        <v>0</v>
      </c>
      <c r="H73" s="79">
        <f>SUMIFS(Data!$U:$U,Data!$A:$A,Data_Echipe!$A73,Data!$C:$C,Data_Echipe!H$1)</f>
        <v>0</v>
      </c>
      <c r="I73" s="79">
        <f>SUMIFS(Data!$U:$U,Data!$A:$A,Data_Echipe!$A73,Data!$C:$C,Data_Echipe!I$1)</f>
        <v>0</v>
      </c>
      <c r="J73" s="79">
        <f>SUMIFS(Data!$U:$U,Data!$A:$A,Data_Echipe!$A73,Data!$C:$C,Data_Echipe!J$1)</f>
        <v>0</v>
      </c>
      <c r="K73" s="97">
        <f>SUMIFS(Data!$U:$U,Data!$A:$A,Data_Echipe!$A73,Data!$C:$C,Data_Echipe!K$1)</f>
        <v>0</v>
      </c>
      <c r="L73" s="79">
        <f>SUMIFS(Data!$U:$U,Data!$A:$A,Data_Echipe!$A73,Data!$C:$C,Data_Echipe!L$1)</f>
        <v>0</v>
      </c>
      <c r="M73" s="79">
        <f>SUMIFS(Data!$U:$U,Data!$A:$A,Data_Echipe!$A73,Data!$C:$C,Data_Echipe!M$1)</f>
        <v>0</v>
      </c>
      <c r="N73" s="79">
        <f>SUMIFS(Data!$U:$U,Data!$A:$A,Data_Echipe!$A73,Data!$C:$C,Data_Echipe!N$1)</f>
        <v>0</v>
      </c>
      <c r="O73" s="97">
        <f>SUMIFS(Data!$U:$U,Data!$A:$A,Data_Echipe!$A73,Data!$C:$C,Data_Echipe!O$1)</f>
        <v>0</v>
      </c>
      <c r="P73" s="97">
        <f>SUMIFS(Data!$U:$U,Data!$A:$A,Data_Echipe!$A73,Data!$C:$C,Data_Echipe!P$1)</f>
        <v>0</v>
      </c>
      <c r="R73" s="96">
        <f>$A$72</f>
        <v>0</v>
      </c>
    </row>
    <row r="74" spans="1:18" x14ac:dyDescent="0.25">
      <c r="B74" s="79">
        <v>0</v>
      </c>
      <c r="C74" s="79">
        <f>SUMIFS(Data!$U:$U,Data!$A:$A,Data_Echipe!$A74,Data!$C:$C,Data_Echipe!C$1)</f>
        <v>0</v>
      </c>
      <c r="D74" s="79">
        <f>SUMIFS(Data!$U:$U,Data!$A:$A,Data_Echipe!$A74,Data!$C:$C,Data_Echipe!D$1)</f>
        <v>0</v>
      </c>
      <c r="E74" s="79">
        <f>SUMIFS(Data!$U:$U,Data!$A:$A,Data_Echipe!$A74,Data!$C:$C,Data_Echipe!E$1)</f>
        <v>0</v>
      </c>
      <c r="F74" s="79">
        <f>SUMIFS(Data!$U:$U,Data!$A:$A,Data_Echipe!$A74,Data!$C:$C,Data_Echipe!F$1)</f>
        <v>0</v>
      </c>
      <c r="G74" s="79">
        <f>SUMIFS(Data!$U:$U,Data!$A:$A,Data_Echipe!$A74,Data!$C:$C,Data_Echipe!G$1)</f>
        <v>0</v>
      </c>
      <c r="H74" s="79">
        <f>SUMIFS(Data!$U:$U,Data!$A:$A,Data_Echipe!$A74,Data!$C:$C,Data_Echipe!H$1)</f>
        <v>0</v>
      </c>
      <c r="I74" s="79">
        <f>SUMIFS(Data!$U:$U,Data!$A:$A,Data_Echipe!$A74,Data!$C:$C,Data_Echipe!I$1)</f>
        <v>0</v>
      </c>
      <c r="J74" s="79">
        <f>SUMIFS(Data!$U:$U,Data!$A:$A,Data_Echipe!$A74,Data!$C:$C,Data_Echipe!J$1)</f>
        <v>0</v>
      </c>
      <c r="K74" s="79">
        <f>SUMIFS(Data!$U:$U,Data!$A:$A,Data_Echipe!$A74,Data!$C:$C,Data_Echipe!K$1)</f>
        <v>0</v>
      </c>
      <c r="L74" s="79">
        <f>SUMIFS(Data!$U:$U,Data!$A:$A,Data_Echipe!$A74,Data!$C:$C,Data_Echipe!L$1)</f>
        <v>0</v>
      </c>
      <c r="M74" s="79">
        <f>SUMIFS(Data!$U:$U,Data!$A:$A,Data_Echipe!$A74,Data!$C:$C,Data_Echipe!M$1)</f>
        <v>0</v>
      </c>
      <c r="N74" s="79">
        <f>SUMIFS(Data!$U:$U,Data!$A:$A,Data_Echipe!$A74,Data!$C:$C,Data_Echipe!N$1)</f>
        <v>0</v>
      </c>
      <c r="O74" s="79">
        <f>SUMIFS(Data!$U:$U,Data!$A:$A,Data_Echipe!$A74,Data!$C:$C,Data_Echipe!O$1)</f>
        <v>0</v>
      </c>
      <c r="P74" s="97">
        <f>SUMIFS(Data!$U:$U,Data!$A:$A,Data_Echipe!$A74,Data!$C:$C,Data_Echipe!P$1)</f>
        <v>0</v>
      </c>
      <c r="R74" s="96">
        <f t="shared" ref="R74:R86" si="4">$A$72</f>
        <v>0</v>
      </c>
    </row>
    <row r="75" spans="1:18" x14ac:dyDescent="0.25">
      <c r="B75" s="79">
        <v>0</v>
      </c>
      <c r="C75" s="97">
        <f>SUMIFS(Data!$U:$U,Data!$A:$A,Data_Echipe!$A75,Data!$C:$C,Data_Echipe!C$1)</f>
        <v>0</v>
      </c>
      <c r="D75" s="79">
        <f>SUMIFS(Data!$U:$U,Data!$A:$A,Data_Echipe!$A75,Data!$C:$C,Data_Echipe!D$1)</f>
        <v>0</v>
      </c>
      <c r="E75" s="79">
        <f>SUMIFS(Data!$U:$U,Data!$A:$A,Data_Echipe!$A75,Data!$C:$C,Data_Echipe!E$1)</f>
        <v>0</v>
      </c>
      <c r="F75" s="79">
        <f>SUMIFS(Data!$U:$U,Data!$A:$A,Data_Echipe!$A75,Data!$C:$C,Data_Echipe!F$1)</f>
        <v>0</v>
      </c>
      <c r="G75" s="79">
        <f>SUMIFS(Data!$U:$U,Data!$A:$A,Data_Echipe!$A75,Data!$C:$C,Data_Echipe!G$1)</f>
        <v>0</v>
      </c>
      <c r="H75" s="79">
        <f>SUMIFS(Data!$U:$U,Data!$A:$A,Data_Echipe!$A75,Data!$C:$C,Data_Echipe!H$1)</f>
        <v>0</v>
      </c>
      <c r="I75" s="97">
        <f>SUMIFS(Data!$U:$U,Data!$A:$A,Data_Echipe!$A75,Data!$C:$C,Data_Echipe!I$1)</f>
        <v>0</v>
      </c>
      <c r="J75" s="79">
        <f>SUMIFS(Data!$U:$U,Data!$A:$A,Data_Echipe!$A75,Data!$C:$C,Data_Echipe!J$1)</f>
        <v>0</v>
      </c>
      <c r="K75" s="79">
        <f>SUMIFS(Data!$U:$U,Data!$A:$A,Data_Echipe!$A75,Data!$C:$C,Data_Echipe!K$1)</f>
        <v>0</v>
      </c>
      <c r="L75" s="79">
        <f>SUMIFS(Data!$U:$U,Data!$A:$A,Data_Echipe!$A75,Data!$C:$C,Data_Echipe!L$1)</f>
        <v>0</v>
      </c>
      <c r="M75" s="79">
        <f>SUMIFS(Data!$U:$U,Data!$A:$A,Data_Echipe!$A75,Data!$C:$C,Data_Echipe!M$1)</f>
        <v>0</v>
      </c>
      <c r="N75" s="79">
        <f>SUMIFS(Data!$U:$U,Data!$A:$A,Data_Echipe!$A75,Data!$C:$C,Data_Echipe!N$1)</f>
        <v>0</v>
      </c>
      <c r="O75" s="79">
        <f>SUMIFS(Data!$U:$U,Data!$A:$A,Data_Echipe!$A75,Data!$C:$C,Data_Echipe!O$1)</f>
        <v>0</v>
      </c>
      <c r="P75" s="97">
        <f>SUMIFS(Data!$U:$U,Data!$A:$A,Data_Echipe!$A75,Data!$C:$C,Data_Echipe!P$1)</f>
        <v>0</v>
      </c>
      <c r="R75" s="96">
        <f t="shared" si="4"/>
        <v>0</v>
      </c>
    </row>
    <row r="76" spans="1:18" x14ac:dyDescent="0.25">
      <c r="B76" s="79">
        <v>0</v>
      </c>
      <c r="C76" s="79">
        <f>SUMIFS(Data!$U:$U,Data!$A:$A,Data_Echipe!$A76,Data!$C:$C,Data_Echipe!C$1)</f>
        <v>0</v>
      </c>
      <c r="D76" s="79">
        <f>SUMIFS(Data!$U:$U,Data!$A:$A,Data_Echipe!$A76,Data!$C:$C,Data_Echipe!D$1)</f>
        <v>0</v>
      </c>
      <c r="E76" s="79">
        <f>SUMIFS(Data!$U:$U,Data!$A:$A,Data_Echipe!$A76,Data!$C:$C,Data_Echipe!E$1)</f>
        <v>0</v>
      </c>
      <c r="F76" s="79">
        <f>SUMIFS(Data!$U:$U,Data!$A:$A,Data_Echipe!$A76,Data!$C:$C,Data_Echipe!F$1)</f>
        <v>0</v>
      </c>
      <c r="G76" s="79">
        <f>SUMIFS(Data!$U:$U,Data!$A:$A,Data_Echipe!$A76,Data!$C:$C,Data_Echipe!G$1)</f>
        <v>0</v>
      </c>
      <c r="H76" s="79">
        <f>SUMIFS(Data!$U:$U,Data!$A:$A,Data_Echipe!$A76,Data!$C:$C,Data_Echipe!H$1)</f>
        <v>0</v>
      </c>
      <c r="I76" s="79">
        <f>SUMIFS(Data!$U:$U,Data!$A:$A,Data_Echipe!$A76,Data!$C:$C,Data_Echipe!I$1)</f>
        <v>0</v>
      </c>
      <c r="J76" s="79">
        <f>SUMIFS(Data!$U:$U,Data!$A:$A,Data_Echipe!$A76,Data!$C:$C,Data_Echipe!J$1)</f>
        <v>0</v>
      </c>
      <c r="K76" s="79">
        <f>SUMIFS(Data!$U:$U,Data!$A:$A,Data_Echipe!$A76,Data!$C:$C,Data_Echipe!K$1)</f>
        <v>0</v>
      </c>
      <c r="L76" s="79">
        <f>SUMIFS(Data!$U:$U,Data!$A:$A,Data_Echipe!$A76,Data!$C:$C,Data_Echipe!L$1)</f>
        <v>0</v>
      </c>
      <c r="M76" s="79">
        <f>SUMIFS(Data!$U:$U,Data!$A:$A,Data_Echipe!$A76,Data!$C:$C,Data_Echipe!M$1)</f>
        <v>0</v>
      </c>
      <c r="N76" s="97">
        <f>SUMIFS(Data!$U:$U,Data!$A:$A,Data_Echipe!$A76,Data!$C:$C,Data_Echipe!N$1)</f>
        <v>0</v>
      </c>
      <c r="O76" s="79">
        <f>SUMIFS(Data!$U:$U,Data!$A:$A,Data_Echipe!$A76,Data!$C:$C,Data_Echipe!O$1)</f>
        <v>0</v>
      </c>
      <c r="P76" s="97">
        <f>SUMIFS(Data!$U:$U,Data!$A:$A,Data_Echipe!$A76,Data!$C:$C,Data_Echipe!P$1)</f>
        <v>0</v>
      </c>
      <c r="R76" s="96">
        <f t="shared" si="4"/>
        <v>0</v>
      </c>
    </row>
    <row r="77" spans="1:18" x14ac:dyDescent="0.25">
      <c r="B77" s="79">
        <v>0</v>
      </c>
      <c r="C77" s="79">
        <f>SUMIFS(Data!$U:$U,Data!$A:$A,Data_Echipe!$A77,Data!$C:$C,Data_Echipe!C$1)</f>
        <v>0</v>
      </c>
      <c r="D77" s="79">
        <f>SUMIFS(Data!$U:$U,Data!$A:$A,Data_Echipe!$A77,Data!$C:$C,Data_Echipe!D$1)</f>
        <v>0</v>
      </c>
      <c r="E77" s="79">
        <f>SUMIFS(Data!$U:$U,Data!$A:$A,Data_Echipe!$A77,Data!$C:$C,Data_Echipe!E$1)</f>
        <v>0</v>
      </c>
      <c r="F77" s="79">
        <f>SUMIFS(Data!$U:$U,Data!$A:$A,Data_Echipe!$A77,Data!$C:$C,Data_Echipe!F$1)</f>
        <v>0</v>
      </c>
      <c r="G77" s="79">
        <f>SUMIFS(Data!$U:$U,Data!$A:$A,Data_Echipe!$A77,Data!$C:$C,Data_Echipe!G$1)</f>
        <v>0</v>
      </c>
      <c r="H77" s="97">
        <f>SUMIFS(Data!$U:$U,Data!$A:$A,Data_Echipe!$A77,Data!$C:$C,Data_Echipe!H$1)</f>
        <v>0</v>
      </c>
      <c r="I77" s="79">
        <f>SUMIFS(Data!$U:$U,Data!$A:$A,Data_Echipe!$A77,Data!$C:$C,Data_Echipe!I$1)</f>
        <v>0</v>
      </c>
      <c r="J77" s="79">
        <f>SUMIFS(Data!$U:$U,Data!$A:$A,Data_Echipe!$A77,Data!$C:$C,Data_Echipe!J$1)</f>
        <v>0</v>
      </c>
      <c r="K77" s="79">
        <f>SUMIFS(Data!$U:$U,Data!$A:$A,Data_Echipe!$A77,Data!$C:$C,Data_Echipe!K$1)</f>
        <v>0</v>
      </c>
      <c r="L77" s="97">
        <f>SUMIFS(Data!$U:$U,Data!$A:$A,Data_Echipe!$A77,Data!$C:$C,Data_Echipe!L$1)</f>
        <v>0</v>
      </c>
      <c r="M77" s="79">
        <f>SUMIFS(Data!$U:$U,Data!$A:$A,Data_Echipe!$A77,Data!$C:$C,Data_Echipe!M$1)</f>
        <v>0</v>
      </c>
      <c r="N77" s="79">
        <f>SUMIFS(Data!$U:$U,Data!$A:$A,Data_Echipe!$A77,Data!$C:$C,Data_Echipe!N$1)</f>
        <v>0</v>
      </c>
      <c r="O77" s="79">
        <f>SUMIFS(Data!$U:$U,Data!$A:$A,Data_Echipe!$A77,Data!$C:$C,Data_Echipe!O$1)</f>
        <v>0</v>
      </c>
      <c r="P77" s="97">
        <f>SUMIFS(Data!$U:$U,Data!$A:$A,Data_Echipe!$A77,Data!$C:$C,Data_Echipe!P$1)</f>
        <v>0</v>
      </c>
      <c r="R77" s="96">
        <f t="shared" si="4"/>
        <v>0</v>
      </c>
    </row>
    <row r="78" spans="1:18" x14ac:dyDescent="0.25">
      <c r="B78" s="79">
        <v>0</v>
      </c>
      <c r="C78" s="79">
        <f>SUMIFS(Data!$U:$U,Data!$A:$A,Data_Echipe!$A78,Data!$C:$C,Data_Echipe!C$1)</f>
        <v>0</v>
      </c>
      <c r="D78" s="79">
        <f>SUMIFS(Data!$U:$U,Data!$A:$A,Data_Echipe!$A78,Data!$C:$C,Data_Echipe!D$1)</f>
        <v>0</v>
      </c>
      <c r="E78" s="79">
        <f>SUMIFS(Data!$U:$U,Data!$A:$A,Data_Echipe!$A78,Data!$C:$C,Data_Echipe!E$1)</f>
        <v>0</v>
      </c>
      <c r="F78" s="79">
        <f>SUMIFS(Data!$U:$U,Data!$A:$A,Data_Echipe!$A78,Data!$C:$C,Data_Echipe!F$1)</f>
        <v>0</v>
      </c>
      <c r="G78" s="79">
        <f>SUMIFS(Data!$U:$U,Data!$A:$A,Data_Echipe!$A78,Data!$C:$C,Data_Echipe!G$1)</f>
        <v>0</v>
      </c>
      <c r="H78" s="79">
        <f>SUMIFS(Data!$U:$U,Data!$A:$A,Data_Echipe!$A78,Data!$C:$C,Data_Echipe!H$1)</f>
        <v>0</v>
      </c>
      <c r="I78" s="79">
        <f>SUMIFS(Data!$U:$U,Data!$A:$A,Data_Echipe!$A78,Data!$C:$C,Data_Echipe!I$1)</f>
        <v>0</v>
      </c>
      <c r="J78" s="97">
        <f>SUMIFS(Data!$U:$U,Data!$A:$A,Data_Echipe!$A78,Data!$C:$C,Data_Echipe!J$1)</f>
        <v>0</v>
      </c>
      <c r="K78" s="97">
        <f>SUMIFS(Data!$U:$U,Data!$A:$A,Data_Echipe!$A78,Data!$C:$C,Data_Echipe!K$1)</f>
        <v>0</v>
      </c>
      <c r="L78" s="79">
        <f>SUMIFS(Data!$U:$U,Data!$A:$A,Data_Echipe!$A78,Data!$C:$C,Data_Echipe!L$1)</f>
        <v>0</v>
      </c>
      <c r="M78" s="97">
        <f>SUMIFS(Data!$U:$U,Data!$A:$A,Data_Echipe!$A78,Data!$C:$C,Data_Echipe!M$1)</f>
        <v>0</v>
      </c>
      <c r="N78" s="79">
        <f>SUMIFS(Data!$U:$U,Data!$A:$A,Data_Echipe!$A78,Data!$C:$C,Data_Echipe!N$1)</f>
        <v>0</v>
      </c>
      <c r="O78" s="79">
        <f>SUMIFS(Data!$U:$U,Data!$A:$A,Data_Echipe!$A78,Data!$C:$C,Data_Echipe!O$1)</f>
        <v>0</v>
      </c>
      <c r="P78" s="97">
        <f>SUMIFS(Data!$U:$U,Data!$A:$A,Data_Echipe!$A78,Data!$C:$C,Data_Echipe!P$1)</f>
        <v>0</v>
      </c>
      <c r="R78" s="96">
        <f t="shared" si="4"/>
        <v>0</v>
      </c>
    </row>
    <row r="79" spans="1:18" x14ac:dyDescent="0.25">
      <c r="B79" s="79">
        <v>0</v>
      </c>
      <c r="C79" s="79">
        <f>SUMIFS(Data!$U:$U,Data!$A:$A,Data_Echipe!$A79,Data!$C:$C,Data_Echipe!C$1)</f>
        <v>0</v>
      </c>
      <c r="D79" s="97">
        <f>SUMIFS(Data!$U:$U,Data!$A:$A,Data_Echipe!$A79,Data!$C:$C,Data_Echipe!D$1)</f>
        <v>0</v>
      </c>
      <c r="E79" s="79">
        <f>SUMIFS(Data!$U:$U,Data!$A:$A,Data_Echipe!$A79,Data!$C:$C,Data_Echipe!E$1)</f>
        <v>0</v>
      </c>
      <c r="F79" s="79">
        <f>SUMIFS(Data!$U:$U,Data!$A:$A,Data_Echipe!$A79,Data!$C:$C,Data_Echipe!F$1)</f>
        <v>0</v>
      </c>
      <c r="G79" s="97">
        <f>SUMIFS(Data!$U:$U,Data!$A:$A,Data_Echipe!$A79,Data!$C:$C,Data_Echipe!G$1)</f>
        <v>0</v>
      </c>
      <c r="H79" s="79">
        <f>SUMIFS(Data!$U:$U,Data!$A:$A,Data_Echipe!$A79,Data!$C:$C,Data_Echipe!H$1)</f>
        <v>0</v>
      </c>
      <c r="I79" s="79">
        <f>SUMIFS(Data!$U:$U,Data!$A:$A,Data_Echipe!$A79,Data!$C:$C,Data_Echipe!I$1)</f>
        <v>0</v>
      </c>
      <c r="J79" s="79">
        <f>SUMIFS(Data!$U:$U,Data!$A:$A,Data_Echipe!$A79,Data!$C:$C,Data_Echipe!J$1)</f>
        <v>0</v>
      </c>
      <c r="K79" s="79">
        <f>SUMIFS(Data!$U:$U,Data!$A:$A,Data_Echipe!$A79,Data!$C:$C,Data_Echipe!K$1)</f>
        <v>0</v>
      </c>
      <c r="L79" s="79">
        <f>SUMIFS(Data!$U:$U,Data!$A:$A,Data_Echipe!$A79,Data!$C:$C,Data_Echipe!L$1)</f>
        <v>0</v>
      </c>
      <c r="M79" s="79">
        <f>SUMIFS(Data!$U:$U,Data!$A:$A,Data_Echipe!$A79,Data!$C:$C,Data_Echipe!M$1)</f>
        <v>0</v>
      </c>
      <c r="N79" s="79">
        <f>SUMIFS(Data!$U:$U,Data!$A:$A,Data_Echipe!$A79,Data!$C:$C,Data_Echipe!N$1)</f>
        <v>0</v>
      </c>
      <c r="O79" s="79">
        <f>SUMIFS(Data!$U:$U,Data!$A:$A,Data_Echipe!$A79,Data!$C:$C,Data_Echipe!O$1)</f>
        <v>0</v>
      </c>
      <c r="P79" s="97">
        <f>SUMIFS(Data!$U:$U,Data!$A:$A,Data_Echipe!$A79,Data!$C:$C,Data_Echipe!P$1)</f>
        <v>0</v>
      </c>
      <c r="R79" s="96">
        <f t="shared" si="4"/>
        <v>0</v>
      </c>
    </row>
    <row r="80" spans="1:18" x14ac:dyDescent="0.25">
      <c r="B80" s="79">
        <v>0</v>
      </c>
      <c r="C80" s="79">
        <f>SUMIFS(Data!$U:$U,Data!$A:$A,Data_Echipe!$A80,Data!$C:$C,Data_Echipe!C$1)</f>
        <v>0</v>
      </c>
      <c r="D80" s="79">
        <f>SUMIFS(Data!$U:$U,Data!$A:$A,Data_Echipe!$A80,Data!$C:$C,Data_Echipe!D$1)</f>
        <v>0</v>
      </c>
      <c r="E80" s="79">
        <f>SUMIFS(Data!$U:$U,Data!$A:$A,Data_Echipe!$A80,Data!$C:$C,Data_Echipe!E$1)</f>
        <v>0</v>
      </c>
      <c r="F80" s="97">
        <f>SUMIFS(Data!$U:$U,Data!$A:$A,Data_Echipe!$A80,Data!$C:$C,Data_Echipe!F$1)</f>
        <v>0</v>
      </c>
      <c r="G80" s="79">
        <f>SUMIFS(Data!$U:$U,Data!$A:$A,Data_Echipe!$A80,Data!$C:$C,Data_Echipe!G$1)</f>
        <v>0</v>
      </c>
      <c r="H80" s="79">
        <f>SUMIFS(Data!$U:$U,Data!$A:$A,Data_Echipe!$A80,Data!$C:$C,Data_Echipe!H$1)</f>
        <v>0</v>
      </c>
      <c r="I80" s="79">
        <f>SUMIFS(Data!$U:$U,Data!$A:$A,Data_Echipe!$A80,Data!$C:$C,Data_Echipe!I$1)</f>
        <v>0</v>
      </c>
      <c r="J80" s="79">
        <f>SUMIFS(Data!$U:$U,Data!$A:$A,Data_Echipe!$A80,Data!$C:$C,Data_Echipe!J$1)</f>
        <v>0</v>
      </c>
      <c r="K80" s="79">
        <f>SUMIFS(Data!$U:$U,Data!$A:$A,Data_Echipe!$A80,Data!$C:$C,Data_Echipe!K$1)</f>
        <v>0</v>
      </c>
      <c r="L80" s="79">
        <f>SUMIFS(Data!$U:$U,Data!$A:$A,Data_Echipe!$A80,Data!$C:$C,Data_Echipe!L$1)</f>
        <v>0</v>
      </c>
      <c r="M80" s="79">
        <f>SUMIFS(Data!$U:$U,Data!$A:$A,Data_Echipe!$A80,Data!$C:$C,Data_Echipe!M$1)</f>
        <v>0</v>
      </c>
      <c r="N80" s="79">
        <f>SUMIFS(Data!$U:$U,Data!$A:$A,Data_Echipe!$A80,Data!$C:$C,Data_Echipe!N$1)</f>
        <v>0</v>
      </c>
      <c r="O80" s="97">
        <f>SUMIFS(Data!$U:$U,Data!$A:$A,Data_Echipe!$A80,Data!$C:$C,Data_Echipe!O$1)</f>
        <v>0</v>
      </c>
      <c r="P80" s="97">
        <f>SUMIFS(Data!$U:$U,Data!$A:$A,Data_Echipe!$A80,Data!$C:$C,Data_Echipe!P$1)</f>
        <v>0</v>
      </c>
      <c r="R80" s="96">
        <f t="shared" si="4"/>
        <v>0</v>
      </c>
    </row>
    <row r="81" spans="1:18" x14ac:dyDescent="0.25">
      <c r="B81" s="79">
        <v>0</v>
      </c>
      <c r="C81" s="97">
        <f>SUMIFS(Data!$U:$U,Data!$A:$A,Data_Echipe!$A81,Data!$C:$C,Data_Echipe!C$1)</f>
        <v>0</v>
      </c>
      <c r="D81" s="97">
        <f>SUMIFS(Data!$U:$U,Data!$A:$A,Data_Echipe!$A81,Data!$C:$C,Data_Echipe!D$1)</f>
        <v>0</v>
      </c>
      <c r="E81" s="97">
        <f>SUMIFS(Data!$U:$U,Data!$A:$A,Data_Echipe!$A81,Data!$C:$C,Data_Echipe!E$1)</f>
        <v>0</v>
      </c>
      <c r="F81" s="97">
        <f>SUMIFS(Data!$U:$U,Data!$A:$A,Data_Echipe!$A81,Data!$C:$C,Data_Echipe!F$1)</f>
        <v>0</v>
      </c>
      <c r="G81" s="97">
        <f>SUMIFS(Data!$U:$U,Data!$A:$A,Data_Echipe!$A81,Data!$C:$C,Data_Echipe!G$1)</f>
        <v>0</v>
      </c>
      <c r="H81" s="97">
        <f>SUMIFS(Data!$U:$U,Data!$A:$A,Data_Echipe!$A81,Data!$C:$C,Data_Echipe!H$1)</f>
        <v>0</v>
      </c>
      <c r="I81" s="97">
        <f>SUMIFS(Data!$U:$U,Data!$A:$A,Data_Echipe!$A81,Data!$C:$C,Data_Echipe!I$1)</f>
        <v>0</v>
      </c>
      <c r="J81" s="97">
        <f>SUMIFS(Data!$U:$U,Data!$A:$A,Data_Echipe!$A81,Data!$C:$C,Data_Echipe!J$1)</f>
        <v>0</v>
      </c>
      <c r="K81" s="97">
        <f>SUMIFS(Data!$U:$U,Data!$A:$A,Data_Echipe!$A81,Data!$C:$C,Data_Echipe!K$1)</f>
        <v>0</v>
      </c>
      <c r="L81" s="97">
        <f>SUMIFS(Data!$U:$U,Data!$A:$A,Data_Echipe!$A81,Data!$C:$C,Data_Echipe!L$1)</f>
        <v>0</v>
      </c>
      <c r="M81" s="97">
        <f>SUMIFS(Data!$U:$U,Data!$A:$A,Data_Echipe!$A81,Data!$C:$C,Data_Echipe!M$1)</f>
        <v>0</v>
      </c>
      <c r="N81" s="97">
        <f>SUMIFS(Data!$U:$U,Data!$A:$A,Data_Echipe!$A81,Data!$C:$C,Data_Echipe!N$1)</f>
        <v>0</v>
      </c>
      <c r="O81" s="97">
        <f>SUMIFS(Data!$U:$U,Data!$A:$A,Data_Echipe!$A81,Data!$C:$C,Data_Echipe!O$1)</f>
        <v>0</v>
      </c>
      <c r="P81" s="97">
        <f>SUMIFS(Data!$U:$U,Data!$A:$A,Data_Echipe!$A81,Data!$C:$C,Data_Echipe!P$1)</f>
        <v>0</v>
      </c>
      <c r="R81" s="96">
        <f t="shared" si="4"/>
        <v>0</v>
      </c>
    </row>
    <row r="82" spans="1:18" x14ac:dyDescent="0.25">
      <c r="B82" s="79">
        <v>0</v>
      </c>
      <c r="C82" s="79">
        <f>SUMIFS(Data!$U:$U,Data!$A:$A,Data_Echipe!$A82,Data!$C:$C,Data_Echipe!C$1)</f>
        <v>0</v>
      </c>
      <c r="D82" s="79">
        <f>SUMIFS(Data!$U:$U,Data!$A:$A,Data_Echipe!$A82,Data!$C:$C,Data_Echipe!D$1)</f>
        <v>0</v>
      </c>
      <c r="E82" s="79">
        <f>SUMIFS(Data!$U:$U,Data!$A:$A,Data_Echipe!$A82,Data!$C:$C,Data_Echipe!E$1)</f>
        <v>0</v>
      </c>
      <c r="F82" s="79">
        <f>SUMIFS(Data!$U:$U,Data!$A:$A,Data_Echipe!$A82,Data!$C:$C,Data_Echipe!F$1)</f>
        <v>0</v>
      </c>
      <c r="G82" s="79">
        <f>SUMIFS(Data!$U:$U,Data!$A:$A,Data_Echipe!$A82,Data!$C:$C,Data_Echipe!G$1)</f>
        <v>0</v>
      </c>
      <c r="H82" s="79">
        <f>SUMIFS(Data!$U:$U,Data!$A:$A,Data_Echipe!$A82,Data!$C:$C,Data_Echipe!H$1)</f>
        <v>0</v>
      </c>
      <c r="I82" s="79">
        <f>SUMIFS(Data!$U:$U,Data!$A:$A,Data_Echipe!$A82,Data!$C:$C,Data_Echipe!I$1)</f>
        <v>0</v>
      </c>
      <c r="J82" s="79">
        <f>SUMIFS(Data!$U:$U,Data!$A:$A,Data_Echipe!$A82,Data!$C:$C,Data_Echipe!J$1)</f>
        <v>0</v>
      </c>
      <c r="K82" s="79">
        <f>SUMIFS(Data!$U:$U,Data!$A:$A,Data_Echipe!$A82,Data!$C:$C,Data_Echipe!K$1)</f>
        <v>0</v>
      </c>
      <c r="L82" s="79">
        <f>SUMIFS(Data!$U:$U,Data!$A:$A,Data_Echipe!$A82,Data!$C:$C,Data_Echipe!L$1)</f>
        <v>0</v>
      </c>
      <c r="M82" s="79">
        <f>SUMIFS(Data!$U:$U,Data!$A:$A,Data_Echipe!$A82,Data!$C:$C,Data_Echipe!M$1)</f>
        <v>0</v>
      </c>
      <c r="N82" s="79">
        <f>SUMIFS(Data!$U:$U,Data!$A:$A,Data_Echipe!$A82,Data!$C:$C,Data_Echipe!N$1)</f>
        <v>0</v>
      </c>
      <c r="O82" s="97">
        <f>SUMIFS(Data!$U:$U,Data!$A:$A,Data_Echipe!$A82,Data!$C:$C,Data_Echipe!O$1)</f>
        <v>0</v>
      </c>
      <c r="P82" s="97">
        <f>SUMIFS(Data!$U:$U,Data!$A:$A,Data_Echipe!$A82,Data!$C:$C,Data_Echipe!P$1)</f>
        <v>0</v>
      </c>
      <c r="R82" s="96">
        <f t="shared" si="4"/>
        <v>0</v>
      </c>
    </row>
    <row r="83" spans="1:18" x14ac:dyDescent="0.25">
      <c r="A83" s="101"/>
      <c r="B83" s="102">
        <v>0</v>
      </c>
      <c r="C83" s="103">
        <f>SUMIFS(Data!$U:$U,Data!$A:$A,Data_Echipe!$A83,Data!$C:$C,Data_Echipe!C$1)</f>
        <v>0</v>
      </c>
      <c r="D83" s="102">
        <f>SUMIFS(Data!$U:$U,Data!$A:$A,Data_Echipe!$A83,Data!$C:$C,Data_Echipe!D$1)</f>
        <v>0</v>
      </c>
      <c r="E83" s="102">
        <f>SUMIFS(Data!$U:$U,Data!$A:$A,Data_Echipe!$A83,Data!$C:$C,Data_Echipe!E$1)</f>
        <v>0</v>
      </c>
      <c r="F83" s="103">
        <f>SUMIFS(Data!$U:$U,Data!$A:$A,Data_Echipe!$A83,Data!$C:$C,Data_Echipe!F$1)</f>
        <v>0</v>
      </c>
      <c r="G83" s="102">
        <f>SUMIFS(Data!$U:$U,Data!$A:$A,Data_Echipe!$A83,Data!$C:$C,Data_Echipe!G$1)</f>
        <v>0</v>
      </c>
      <c r="H83" s="102">
        <f>SUMIFS(Data!$U:$U,Data!$A:$A,Data_Echipe!$A83,Data!$C:$C,Data_Echipe!H$1)</f>
        <v>0</v>
      </c>
      <c r="I83" s="102">
        <f>SUMIFS(Data!$U:$U,Data!$A:$A,Data_Echipe!$A83,Data!$C:$C,Data_Echipe!I$1)</f>
        <v>0</v>
      </c>
      <c r="J83" s="102">
        <f>SUMIFS(Data!$U:$U,Data!$A:$A,Data_Echipe!$A83,Data!$C:$C,Data_Echipe!J$1)</f>
        <v>0</v>
      </c>
      <c r="K83" s="102">
        <f>SUMIFS(Data!$U:$U,Data!$A:$A,Data_Echipe!$A83,Data!$C:$C,Data_Echipe!K$1)</f>
        <v>0</v>
      </c>
      <c r="L83" s="102">
        <f>SUMIFS(Data!$U:$U,Data!$A:$A,Data_Echipe!$A83,Data!$C:$C,Data_Echipe!L$1)</f>
        <v>0</v>
      </c>
      <c r="M83" s="102">
        <f>SUMIFS(Data!$U:$U,Data!$A:$A,Data_Echipe!$A83,Data!$C:$C,Data_Echipe!M$1)</f>
        <v>0</v>
      </c>
      <c r="N83" s="102">
        <f>SUMIFS(Data!$U:$U,Data!$A:$A,Data_Echipe!$A83,Data!$C:$C,Data_Echipe!N$1)</f>
        <v>0</v>
      </c>
      <c r="O83" s="103">
        <f>SUMIFS(Data!$U:$U,Data!$A:$A,Data_Echipe!$A83,Data!$C:$C,Data_Echipe!O$1)</f>
        <v>0</v>
      </c>
      <c r="P83" s="103">
        <f>SUMIFS(Data!$U:$U,Data!$A:$A,Data_Echipe!$A83,Data!$C:$C,Data_Echipe!P$1)</f>
        <v>0</v>
      </c>
      <c r="Q83" s="101"/>
      <c r="R83" s="101">
        <f t="shared" si="4"/>
        <v>0</v>
      </c>
    </row>
    <row r="84" spans="1:18" x14ac:dyDescent="0.25">
      <c r="B84" s="79">
        <v>0</v>
      </c>
      <c r="C84" s="79">
        <f>SUMIFS(Data!$U:$U,Data!$A:$A,Data_Echipe!$A84,Data!$C:$C,Data_Echipe!C$1)</f>
        <v>0</v>
      </c>
      <c r="D84" s="79">
        <f>SUMIFS(Data!$U:$U,Data!$A:$A,Data_Echipe!$A84,Data!$C:$C,Data_Echipe!D$1)</f>
        <v>0</v>
      </c>
      <c r="E84" s="79">
        <f>SUMIFS(Data!$U:$U,Data!$A:$A,Data_Echipe!$A84,Data!$C:$C,Data_Echipe!E$1)</f>
        <v>0</v>
      </c>
      <c r="F84" s="79">
        <f>SUMIFS(Data!$U:$U,Data!$A:$A,Data_Echipe!$A84,Data!$C:$C,Data_Echipe!F$1)</f>
        <v>0</v>
      </c>
      <c r="G84" s="79">
        <f>SUMIFS(Data!$U:$U,Data!$A:$A,Data_Echipe!$A84,Data!$C:$C,Data_Echipe!G$1)</f>
        <v>0</v>
      </c>
      <c r="H84" s="79">
        <f>SUMIFS(Data!$U:$U,Data!$A:$A,Data_Echipe!$A84,Data!$C:$C,Data_Echipe!H$1)</f>
        <v>0</v>
      </c>
      <c r="I84" s="79">
        <f>SUMIFS(Data!$U:$U,Data!$A:$A,Data_Echipe!$A84,Data!$C:$C,Data_Echipe!I$1)</f>
        <v>0</v>
      </c>
      <c r="J84" s="79">
        <f>SUMIFS(Data!$U:$U,Data!$A:$A,Data_Echipe!$A84,Data!$C:$C,Data_Echipe!J$1)</f>
        <v>0</v>
      </c>
      <c r="K84" s="79">
        <f>SUMIFS(Data!$U:$U,Data!$A:$A,Data_Echipe!$A84,Data!$C:$C,Data_Echipe!K$1)</f>
        <v>0</v>
      </c>
      <c r="L84" s="79">
        <f>SUMIFS(Data!$U:$U,Data!$A:$A,Data_Echipe!$A84,Data!$C:$C,Data_Echipe!L$1)</f>
        <v>0</v>
      </c>
      <c r="M84" s="79">
        <f>SUMIFS(Data!$U:$U,Data!$A:$A,Data_Echipe!$A84,Data!$C:$C,Data_Echipe!M$1)</f>
        <v>0</v>
      </c>
      <c r="N84" s="79">
        <f>SUMIFS(Data!$U:$U,Data!$A:$A,Data_Echipe!$A84,Data!$C:$C,Data_Echipe!N$1)</f>
        <v>0</v>
      </c>
      <c r="O84" s="79">
        <f>SUMIFS(Data!$U:$U,Data!$A:$A,Data_Echipe!$A84,Data!$C:$C,Data_Echipe!O$1)</f>
        <v>0</v>
      </c>
      <c r="P84" s="79">
        <f>SUMIFS(Data!$U:$U,Data!$A:$A,Data_Echipe!$A84,Data!$C:$C,Data_Echipe!P$1)</f>
        <v>0</v>
      </c>
      <c r="R84" s="96">
        <f t="shared" si="4"/>
        <v>0</v>
      </c>
    </row>
    <row r="85" spans="1:18" x14ac:dyDescent="0.25">
      <c r="B85" s="79">
        <v>0</v>
      </c>
      <c r="C85" s="79">
        <f>SUMIFS(Data!$U:$U,Data!$A:$A,Data_Echipe!$A85,Data!$C:$C,Data_Echipe!C$1)</f>
        <v>0</v>
      </c>
      <c r="D85" s="79">
        <f>SUMIFS(Data!$U:$U,Data!$A:$A,Data_Echipe!$A85,Data!$C:$C,Data_Echipe!D$1)</f>
        <v>0</v>
      </c>
      <c r="E85" s="79">
        <f>SUMIFS(Data!$U:$U,Data!$A:$A,Data_Echipe!$A85,Data!$C:$C,Data_Echipe!E$1)</f>
        <v>0</v>
      </c>
      <c r="F85" s="79">
        <f>SUMIFS(Data!$U:$U,Data!$A:$A,Data_Echipe!$A85,Data!$C:$C,Data_Echipe!F$1)</f>
        <v>0</v>
      </c>
      <c r="G85" s="79">
        <f>SUMIFS(Data!$U:$U,Data!$A:$A,Data_Echipe!$A85,Data!$C:$C,Data_Echipe!G$1)</f>
        <v>0</v>
      </c>
      <c r="H85" s="79">
        <f>SUMIFS(Data!$U:$U,Data!$A:$A,Data_Echipe!$A85,Data!$C:$C,Data_Echipe!H$1)</f>
        <v>0</v>
      </c>
      <c r="I85" s="79">
        <f>SUMIFS(Data!$U:$U,Data!$A:$A,Data_Echipe!$A85,Data!$C:$C,Data_Echipe!I$1)</f>
        <v>0</v>
      </c>
      <c r="J85" s="79">
        <f>SUMIFS(Data!$U:$U,Data!$A:$A,Data_Echipe!$A85,Data!$C:$C,Data_Echipe!J$1)</f>
        <v>0</v>
      </c>
      <c r="K85" s="79">
        <f>SUMIFS(Data!$U:$U,Data!$A:$A,Data_Echipe!$A85,Data!$C:$C,Data_Echipe!K$1)</f>
        <v>0</v>
      </c>
      <c r="L85" s="79">
        <f>SUMIFS(Data!$U:$U,Data!$A:$A,Data_Echipe!$A85,Data!$C:$C,Data_Echipe!L$1)</f>
        <v>0</v>
      </c>
      <c r="M85" s="79">
        <f>SUMIFS(Data!$U:$U,Data!$A:$A,Data_Echipe!$A85,Data!$C:$C,Data_Echipe!M$1)</f>
        <v>0</v>
      </c>
      <c r="N85" s="79">
        <f>SUMIFS(Data!$U:$U,Data!$A:$A,Data_Echipe!$A85,Data!$C:$C,Data_Echipe!N$1)</f>
        <v>0</v>
      </c>
      <c r="O85" s="79">
        <f>SUMIFS(Data!$U:$U,Data!$A:$A,Data_Echipe!$A85,Data!$C:$C,Data_Echipe!O$1)</f>
        <v>0</v>
      </c>
      <c r="P85" s="97">
        <f>SUMIFS(Data!$U:$U,Data!$A:$A,Data_Echipe!$A85,Data!$C:$C,Data_Echipe!P$1)</f>
        <v>0</v>
      </c>
      <c r="R85" s="96">
        <f t="shared" si="4"/>
        <v>0</v>
      </c>
    </row>
    <row r="86" spans="1:18" x14ac:dyDescent="0.25">
      <c r="B86" s="79">
        <v>0</v>
      </c>
      <c r="C86" s="79">
        <f>SUMIFS(Data!$U:$U,Data!$A:$A,Data_Echipe!$A86,Data!$C:$C,Data_Echipe!C$1)</f>
        <v>0</v>
      </c>
      <c r="D86" s="79">
        <f>SUMIFS(Data!$U:$U,Data!$A:$A,Data_Echipe!$A86,Data!$C:$C,Data_Echipe!D$1)</f>
        <v>0</v>
      </c>
      <c r="E86" s="79">
        <f>SUMIFS(Data!$U:$U,Data!$A:$A,Data_Echipe!$A86,Data!$C:$C,Data_Echipe!E$1)</f>
        <v>0</v>
      </c>
      <c r="F86" s="79">
        <f>SUMIFS(Data!$U:$U,Data!$A:$A,Data_Echipe!$A86,Data!$C:$C,Data_Echipe!F$1)</f>
        <v>0</v>
      </c>
      <c r="G86" s="79">
        <f>SUMIFS(Data!$U:$U,Data!$A:$A,Data_Echipe!$A86,Data!$C:$C,Data_Echipe!G$1)</f>
        <v>0</v>
      </c>
      <c r="H86" s="79">
        <f>SUMIFS(Data!$U:$U,Data!$A:$A,Data_Echipe!$A86,Data!$C:$C,Data_Echipe!H$1)</f>
        <v>0</v>
      </c>
      <c r="I86" s="79">
        <f>SUMIFS(Data!$U:$U,Data!$A:$A,Data_Echipe!$A86,Data!$C:$C,Data_Echipe!I$1)</f>
        <v>0</v>
      </c>
      <c r="J86" s="79">
        <f>SUMIFS(Data!$U:$U,Data!$A:$A,Data_Echipe!$A86,Data!$C:$C,Data_Echipe!J$1)</f>
        <v>0</v>
      </c>
      <c r="K86" s="79">
        <f>SUMIFS(Data!$U:$U,Data!$A:$A,Data_Echipe!$A86,Data!$C:$C,Data_Echipe!K$1)</f>
        <v>0</v>
      </c>
      <c r="L86" s="79">
        <f>SUMIFS(Data!$U:$U,Data!$A:$A,Data_Echipe!$A86,Data!$C:$C,Data_Echipe!L$1)</f>
        <v>0</v>
      </c>
      <c r="M86" s="79">
        <f>SUMIFS(Data!$U:$U,Data!$A:$A,Data_Echipe!$A86,Data!$C:$C,Data_Echipe!M$1)</f>
        <v>0</v>
      </c>
      <c r="N86" s="79">
        <f>SUMIFS(Data!$U:$U,Data!$A:$A,Data_Echipe!$A86,Data!$C:$C,Data_Echipe!N$1)</f>
        <v>0</v>
      </c>
      <c r="O86" s="79">
        <f>SUMIFS(Data!$U:$U,Data!$A:$A,Data_Echipe!$A86,Data!$C:$C,Data_Echipe!O$1)</f>
        <v>0</v>
      </c>
      <c r="P86" s="97">
        <f>SUMIFS(Data!$U:$U,Data!$A:$A,Data_Echipe!$A86,Data!$C:$C,Data_Echipe!P$1)</f>
        <v>0</v>
      </c>
      <c r="R86" s="96">
        <f t="shared" si="4"/>
        <v>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5" x14ac:dyDescent="0.25"/>
  <cols>
    <col min="1" max="1" width="21.5703125" bestFit="1" customWidth="1"/>
  </cols>
  <sheetData>
    <row r="1" spans="1:2" x14ac:dyDescent="0.25">
      <c r="A1" t="s">
        <v>412</v>
      </c>
    </row>
    <row r="2" spans="1:2" x14ac:dyDescent="0.25">
      <c r="A2" t="s">
        <v>282</v>
      </c>
      <c r="B2" t="s">
        <v>398</v>
      </c>
    </row>
    <row r="3" spans="1:2" x14ac:dyDescent="0.25">
      <c r="A3" t="s">
        <v>291</v>
      </c>
      <c r="B3" t="s">
        <v>398</v>
      </c>
    </row>
    <row r="4" spans="1:2" x14ac:dyDescent="0.25">
      <c r="A4" t="s">
        <v>264</v>
      </c>
      <c r="B4" t="s">
        <v>398</v>
      </c>
    </row>
    <row r="5" spans="1:2" x14ac:dyDescent="0.25">
      <c r="A5" t="s">
        <v>325</v>
      </c>
      <c r="B5" t="s">
        <v>398</v>
      </c>
    </row>
    <row r="6" spans="1:2" x14ac:dyDescent="0.25">
      <c r="A6" t="s">
        <v>413</v>
      </c>
    </row>
    <row r="7" spans="1:2" x14ac:dyDescent="0.25">
      <c r="A7" t="s">
        <v>273</v>
      </c>
      <c r="B7" t="s">
        <v>398</v>
      </c>
    </row>
    <row r="11" spans="1:2" x14ac:dyDescent="0.25">
      <c r="B11" s="83"/>
    </row>
    <row r="12" spans="1:2" x14ac:dyDescent="0.25">
      <c r="B12" s="83"/>
    </row>
    <row r="13" spans="1:2" x14ac:dyDescent="0.25">
      <c r="B13" s="83"/>
    </row>
    <row r="14" spans="1:2" x14ac:dyDescent="0.25">
      <c r="B14" s="83"/>
    </row>
    <row r="15" spans="1:2" x14ac:dyDescent="0.25">
      <c r="B15" s="83"/>
    </row>
    <row r="16" spans="1:2" x14ac:dyDescent="0.25">
      <c r="B16" s="83"/>
    </row>
    <row r="17" spans="2:2" x14ac:dyDescent="0.25">
      <c r="B17" s="83"/>
    </row>
    <row r="18" spans="2:2" x14ac:dyDescent="0.25">
      <c r="B18" s="83"/>
    </row>
    <row r="19" spans="2:2" x14ac:dyDescent="0.25">
      <c r="B19" s="83"/>
    </row>
    <row r="20" spans="2:2" x14ac:dyDescent="0.25">
      <c r="B20" s="83"/>
    </row>
    <row r="21" spans="2:2" x14ac:dyDescent="0.25">
      <c r="B21" s="83"/>
    </row>
    <row r="22" spans="2:2" x14ac:dyDescent="0.25">
      <c r="B22" s="83"/>
    </row>
    <row r="23" spans="2:2" x14ac:dyDescent="0.25">
      <c r="B23" s="8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5" x14ac:dyDescent="0.25"/>
  <cols>
    <col min="1" max="1" width="24.28515625" bestFit="1" customWidth="1"/>
  </cols>
  <sheetData>
    <row r="1" spans="1:3" x14ac:dyDescent="0.25">
      <c r="A1" t="s">
        <v>333</v>
      </c>
      <c r="C1" t="s">
        <v>414</v>
      </c>
    </row>
    <row r="2" spans="1:3" x14ac:dyDescent="0.25">
      <c r="A2" t="s">
        <v>31</v>
      </c>
      <c r="C2" s="12" t="s">
        <v>261</v>
      </c>
    </row>
    <row r="3" spans="1:3" x14ac:dyDescent="0.25">
      <c r="A3" t="s">
        <v>58</v>
      </c>
      <c r="C3" t="s">
        <v>230</v>
      </c>
    </row>
    <row r="4" spans="1:3" x14ac:dyDescent="0.25">
      <c r="A4" t="s">
        <v>237</v>
      </c>
      <c r="C4" t="s">
        <v>292</v>
      </c>
    </row>
    <row r="5" spans="1:3" x14ac:dyDescent="0.25">
      <c r="A5" t="s">
        <v>280</v>
      </c>
      <c r="C5" t="s">
        <v>311</v>
      </c>
    </row>
    <row r="6" spans="1:3" x14ac:dyDescent="0.25">
      <c r="A6" t="s">
        <v>302</v>
      </c>
      <c r="C6" t="s">
        <v>141</v>
      </c>
    </row>
    <row r="7" spans="1:3" x14ac:dyDescent="0.25">
      <c r="A7" t="s">
        <v>194</v>
      </c>
      <c r="C7" t="s">
        <v>306</v>
      </c>
    </row>
    <row r="8" spans="1:3" x14ac:dyDescent="0.25">
      <c r="A8" t="s">
        <v>178</v>
      </c>
      <c r="C8" t="s">
        <v>333</v>
      </c>
    </row>
    <row r="9" spans="1:3" x14ac:dyDescent="0.25">
      <c r="A9" t="s">
        <v>336</v>
      </c>
      <c r="C9" t="s">
        <v>302</v>
      </c>
    </row>
    <row r="10" spans="1:3" x14ac:dyDescent="0.25">
      <c r="A10" t="s">
        <v>53</v>
      </c>
      <c r="C10" t="s">
        <v>163</v>
      </c>
    </row>
    <row r="11" spans="1:3" x14ac:dyDescent="0.25">
      <c r="A11" t="s">
        <v>155</v>
      </c>
      <c r="C11" t="s">
        <v>280</v>
      </c>
    </row>
    <row r="12" spans="1:3" x14ac:dyDescent="0.25">
      <c r="A12" t="s">
        <v>261</v>
      </c>
      <c r="C12" t="s">
        <v>31</v>
      </c>
    </row>
    <row r="13" spans="1:3" x14ac:dyDescent="0.25">
      <c r="A13" t="s">
        <v>286</v>
      </c>
      <c r="C13" t="s">
        <v>53</v>
      </c>
    </row>
    <row r="14" spans="1:3" x14ac:dyDescent="0.25">
      <c r="A14" t="s">
        <v>242</v>
      </c>
      <c r="C14" s="60" t="s">
        <v>205</v>
      </c>
    </row>
    <row r="15" spans="1:3" x14ac:dyDescent="0.25">
      <c r="A15" t="s">
        <v>163</v>
      </c>
      <c r="C15" t="s">
        <v>20</v>
      </c>
    </row>
    <row r="16" spans="1:3" x14ac:dyDescent="0.25">
      <c r="A16" t="s">
        <v>197</v>
      </c>
      <c r="C16" t="s">
        <v>134</v>
      </c>
    </row>
    <row r="17" spans="1:3" x14ac:dyDescent="0.25">
      <c r="A17" t="s">
        <v>223</v>
      </c>
      <c r="C17" t="s">
        <v>237</v>
      </c>
    </row>
    <row r="18" spans="1:3" x14ac:dyDescent="0.25">
      <c r="A18" t="s">
        <v>20</v>
      </c>
      <c r="C18" t="s">
        <v>197</v>
      </c>
    </row>
    <row r="19" spans="1:3" x14ac:dyDescent="0.25">
      <c r="A19" t="s">
        <v>232</v>
      </c>
      <c r="C19" t="s">
        <v>223</v>
      </c>
    </row>
    <row r="20" spans="1:3" x14ac:dyDescent="0.25">
      <c r="A20" t="s">
        <v>165</v>
      </c>
      <c r="C20" t="s">
        <v>286</v>
      </c>
    </row>
    <row r="21" spans="1:3" x14ac:dyDescent="0.25">
      <c r="A21" t="s">
        <v>292</v>
      </c>
      <c r="C21" t="s">
        <v>165</v>
      </c>
    </row>
    <row r="22" spans="1:3" x14ac:dyDescent="0.25">
      <c r="A22" t="s">
        <v>134</v>
      </c>
      <c r="C22" t="s">
        <v>178</v>
      </c>
    </row>
    <row r="23" spans="1:3" x14ac:dyDescent="0.25">
      <c r="A23" t="s">
        <v>141</v>
      </c>
      <c r="C23" t="s">
        <v>242</v>
      </c>
    </row>
    <row r="24" spans="1:3" x14ac:dyDescent="0.25">
      <c r="A24" t="s">
        <v>230</v>
      </c>
      <c r="C24" t="s">
        <v>232</v>
      </c>
    </row>
    <row r="25" spans="1:3" x14ac:dyDescent="0.25">
      <c r="A25" t="s">
        <v>205</v>
      </c>
      <c r="C25" t="s">
        <v>336</v>
      </c>
    </row>
    <row r="26" spans="1:3" x14ac:dyDescent="0.25">
      <c r="A26" t="s">
        <v>250</v>
      </c>
      <c r="C26" t="s">
        <v>195</v>
      </c>
    </row>
    <row r="27" spans="1:3" x14ac:dyDescent="0.25">
      <c r="A27" t="s">
        <v>174</v>
      </c>
      <c r="C27" t="s">
        <v>155</v>
      </c>
    </row>
    <row r="28" spans="1:3" x14ac:dyDescent="0.25">
      <c r="A28" t="s">
        <v>195</v>
      </c>
      <c r="C28" t="s">
        <v>250</v>
      </c>
    </row>
    <row r="29" spans="1:3" x14ac:dyDescent="0.25">
      <c r="A29" t="s">
        <v>311</v>
      </c>
      <c r="C29" t="s">
        <v>194</v>
      </c>
    </row>
    <row r="30" spans="1:3" x14ac:dyDescent="0.25">
      <c r="A30" t="s">
        <v>306</v>
      </c>
      <c r="C30" t="s">
        <v>58</v>
      </c>
    </row>
    <row r="31" spans="1:3" x14ac:dyDescent="0.25">
      <c r="C31" t="s">
        <v>174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26"/>
  <sheetViews>
    <sheetView topLeftCell="A16" zoomScale="85" zoomScaleNormal="85" workbookViewId="0">
      <selection activeCell="A66" sqref="A66:E66"/>
    </sheetView>
  </sheetViews>
  <sheetFormatPr defaultColWidth="9.140625" defaultRowHeight="15" x14ac:dyDescent="0.25"/>
  <cols>
    <col min="1" max="1" width="54.7109375" style="14" customWidth="1"/>
    <col min="2" max="2" width="47.42578125" style="14" customWidth="1"/>
    <col min="3" max="3" width="9.140625" style="14"/>
    <col min="4" max="4" width="22.42578125" style="14" customWidth="1"/>
    <col min="5" max="5" width="23.140625" style="14" customWidth="1"/>
    <col min="6" max="16384" width="9.140625" style="14"/>
  </cols>
  <sheetData>
    <row r="1" spans="1:1" x14ac:dyDescent="0.25">
      <c r="A1" s="112" t="s">
        <v>86</v>
      </c>
    </row>
    <row r="2" spans="1:1" x14ac:dyDescent="0.25">
      <c r="A2" s="140" t="s">
        <v>440</v>
      </c>
    </row>
    <row r="3" spans="1:1" x14ac:dyDescent="0.25">
      <c r="A3" s="23" t="s">
        <v>442</v>
      </c>
    </row>
    <row r="4" spans="1:1" x14ac:dyDescent="0.25">
      <c r="A4" s="23" t="s">
        <v>441</v>
      </c>
    </row>
    <row r="5" spans="1:1" x14ac:dyDescent="0.25">
      <c r="A5" s="23" t="s">
        <v>445</v>
      </c>
    </row>
    <row r="6" spans="1:1" x14ac:dyDescent="0.25">
      <c r="A6" s="139" t="s">
        <v>459</v>
      </c>
    </row>
    <row r="7" spans="1:1" x14ac:dyDescent="0.25">
      <c r="A7" s="139" t="s">
        <v>443</v>
      </c>
    </row>
    <row r="8" spans="1:1" x14ac:dyDescent="0.25">
      <c r="A8" s="139" t="s">
        <v>505</v>
      </c>
    </row>
    <row r="9" spans="1:1" x14ac:dyDescent="0.25">
      <c r="A9" s="23"/>
    </row>
    <row r="10" spans="1:1" x14ac:dyDescent="0.25">
      <c r="A10" s="140" t="s">
        <v>444</v>
      </c>
    </row>
    <row r="11" spans="1:1" ht="13.9" customHeight="1" x14ac:dyDescent="0.25">
      <c r="A11" s="23" t="s">
        <v>446</v>
      </c>
    </row>
    <row r="12" spans="1:1" x14ac:dyDescent="0.25">
      <c r="A12" s="23" t="s">
        <v>447</v>
      </c>
    </row>
    <row r="13" spans="1:1" ht="15" customHeight="1" x14ac:dyDescent="0.25">
      <c r="A13" s="23" t="s">
        <v>439</v>
      </c>
    </row>
    <row r="14" spans="1:1" ht="15" customHeight="1" x14ac:dyDescent="0.25">
      <c r="A14" s="23" t="s">
        <v>448</v>
      </c>
    </row>
    <row r="15" spans="1:1" x14ac:dyDescent="0.25">
      <c r="A15" s="23" t="s">
        <v>87</v>
      </c>
    </row>
    <row r="16" spans="1:1" x14ac:dyDescent="0.25">
      <c r="A16" s="23" t="s">
        <v>88</v>
      </c>
    </row>
    <row r="17" spans="1:1" x14ac:dyDescent="0.25">
      <c r="A17" s="23" t="s">
        <v>453</v>
      </c>
    </row>
    <row r="18" spans="1:1" x14ac:dyDescent="0.25">
      <c r="A18" s="23"/>
    </row>
    <row r="19" spans="1:1" x14ac:dyDescent="0.25">
      <c r="A19" s="140" t="s">
        <v>449</v>
      </c>
    </row>
    <row r="20" spans="1:1" x14ac:dyDescent="0.25">
      <c r="A20" s="23" t="s">
        <v>450</v>
      </c>
    </row>
    <row r="21" spans="1:1" x14ac:dyDescent="0.25">
      <c r="A21" s="23" t="s">
        <v>454</v>
      </c>
    </row>
    <row r="22" spans="1:1" x14ac:dyDescent="0.25">
      <c r="A22" s="23" t="s">
        <v>455</v>
      </c>
    </row>
    <row r="23" spans="1:1" x14ac:dyDescent="0.25">
      <c r="A23" s="23" t="s">
        <v>456</v>
      </c>
    </row>
    <row r="24" spans="1:1" ht="14.45" customHeight="1" x14ac:dyDescent="0.25">
      <c r="A24" s="23" t="s">
        <v>89</v>
      </c>
    </row>
    <row r="25" spans="1:1" x14ac:dyDescent="0.25">
      <c r="A25" s="23" t="s">
        <v>451</v>
      </c>
    </row>
    <row r="26" spans="1:1" x14ac:dyDescent="0.25">
      <c r="A26" s="23" t="s">
        <v>90</v>
      </c>
    </row>
    <row r="27" spans="1:1" x14ac:dyDescent="0.25">
      <c r="A27" s="23" t="s">
        <v>452</v>
      </c>
    </row>
    <row r="28" spans="1:1" x14ac:dyDescent="0.25">
      <c r="A28" s="23" t="s">
        <v>457</v>
      </c>
    </row>
    <row r="29" spans="1:1" x14ac:dyDescent="0.25">
      <c r="A29" s="23"/>
    </row>
    <row r="30" spans="1:1" x14ac:dyDescent="0.25">
      <c r="A30" s="140" t="s">
        <v>458</v>
      </c>
    </row>
    <row r="31" spans="1:1" x14ac:dyDescent="0.25">
      <c r="A31" s="112" t="s">
        <v>95</v>
      </c>
    </row>
    <row r="32" spans="1:1" x14ac:dyDescent="0.25">
      <c r="A32" s="113" t="s">
        <v>96</v>
      </c>
    </row>
    <row r="33" spans="1:2" x14ac:dyDescent="0.25">
      <c r="A33" s="23" t="s">
        <v>97</v>
      </c>
      <c r="B33" s="23" t="s">
        <v>98</v>
      </c>
    </row>
    <row r="34" spans="1:2" x14ac:dyDescent="0.25">
      <c r="A34" s="23" t="s">
        <v>99</v>
      </c>
      <c r="B34" s="23" t="s">
        <v>100</v>
      </c>
    </row>
    <row r="35" spans="1:2" x14ac:dyDescent="0.25">
      <c r="A35" s="23" t="s">
        <v>101</v>
      </c>
      <c r="B35" s="23" t="s">
        <v>102</v>
      </c>
    </row>
    <row r="36" spans="1:2" x14ac:dyDescent="0.25">
      <c r="A36" s="23"/>
    </row>
    <row r="37" spans="1:2" x14ac:dyDescent="0.25">
      <c r="A37" s="113" t="s">
        <v>103</v>
      </c>
    </row>
    <row r="38" spans="1:2" x14ac:dyDescent="0.25">
      <c r="A38" s="23" t="s">
        <v>104</v>
      </c>
      <c r="B38" s="23" t="s">
        <v>98</v>
      </c>
    </row>
    <row r="39" spans="1:2" x14ac:dyDescent="0.25">
      <c r="A39" s="23" t="s">
        <v>105</v>
      </c>
      <c r="B39" s="23" t="s">
        <v>106</v>
      </c>
    </row>
    <row r="40" spans="1:2" x14ac:dyDescent="0.25">
      <c r="A40" s="23" t="s">
        <v>107</v>
      </c>
      <c r="B40" s="23" t="s">
        <v>102</v>
      </c>
    </row>
    <row r="41" spans="1:2" x14ac:dyDescent="0.25">
      <c r="A41" s="23"/>
      <c r="B41" s="23"/>
    </row>
    <row r="42" spans="1:2" x14ac:dyDescent="0.25">
      <c r="A42" s="112" t="s">
        <v>108</v>
      </c>
      <c r="B42" s="23"/>
    </row>
    <row r="43" spans="1:2" x14ac:dyDescent="0.25">
      <c r="A43" s="23" t="s">
        <v>109</v>
      </c>
      <c r="B43" s="23"/>
    </row>
    <row r="44" spans="1:2" x14ac:dyDescent="0.25">
      <c r="A44" s="23" t="s">
        <v>110</v>
      </c>
      <c r="B44" s="23"/>
    </row>
    <row r="45" spans="1:2" x14ac:dyDescent="0.25">
      <c r="A45" s="23" t="s">
        <v>111</v>
      </c>
      <c r="B45" s="23"/>
    </row>
    <row r="46" spans="1:2" x14ac:dyDescent="0.25">
      <c r="A46" s="23" t="s">
        <v>112</v>
      </c>
      <c r="B46" s="23"/>
    </row>
    <row r="47" spans="1:2" x14ac:dyDescent="0.25">
      <c r="A47" s="23" t="s">
        <v>113</v>
      </c>
      <c r="B47" s="23"/>
    </row>
    <row r="48" spans="1:2" x14ac:dyDescent="0.25">
      <c r="A48" s="23" t="s">
        <v>114</v>
      </c>
      <c r="B48" s="23"/>
    </row>
    <row r="49" spans="1:5" x14ac:dyDescent="0.25">
      <c r="A49" s="23" t="s">
        <v>115</v>
      </c>
      <c r="B49" s="23"/>
    </row>
    <row r="50" spans="1:5" x14ac:dyDescent="0.25">
      <c r="A50" s="23" t="s">
        <v>116</v>
      </c>
      <c r="B50" s="23"/>
    </row>
    <row r="51" spans="1:5" x14ac:dyDescent="0.25">
      <c r="A51" s="23" t="s">
        <v>117</v>
      </c>
      <c r="B51" s="23"/>
    </row>
    <row r="52" spans="1:5" x14ac:dyDescent="0.25">
      <c r="A52" s="23" t="s">
        <v>118</v>
      </c>
      <c r="B52" s="23"/>
    </row>
    <row r="53" spans="1:5" x14ac:dyDescent="0.25">
      <c r="A53" s="23" t="s">
        <v>119</v>
      </c>
      <c r="B53" s="23"/>
    </row>
    <row r="54" spans="1:5" x14ac:dyDescent="0.25">
      <c r="A54" s="23" t="s">
        <v>120</v>
      </c>
      <c r="B54" s="23"/>
    </row>
    <row r="55" spans="1:5" x14ac:dyDescent="0.25">
      <c r="A55" s="23" t="s">
        <v>121</v>
      </c>
      <c r="B55" s="23"/>
    </row>
    <row r="56" spans="1:5" x14ac:dyDescent="0.25">
      <c r="A56" s="23" t="s">
        <v>122</v>
      </c>
    </row>
    <row r="57" spans="1:5" x14ac:dyDescent="0.25">
      <c r="A57" s="23" t="s">
        <v>123</v>
      </c>
      <c r="B57" s="23"/>
    </row>
    <row r="58" spans="1:5" x14ac:dyDescent="0.25">
      <c r="A58" s="23"/>
      <c r="B58" s="23"/>
    </row>
    <row r="59" spans="1:5" x14ac:dyDescent="0.25">
      <c r="A59" s="112" t="s">
        <v>124</v>
      </c>
      <c r="B59" s="23"/>
    </row>
    <row r="60" spans="1:5" x14ac:dyDescent="0.25">
      <c r="A60" s="23" t="s">
        <v>125</v>
      </c>
      <c r="B60" s="23"/>
    </row>
    <row r="61" spans="1:5" x14ac:dyDescent="0.25">
      <c r="A61" s="23"/>
      <c r="B61" s="23"/>
    </row>
    <row r="62" spans="1:5" x14ac:dyDescent="0.25">
      <c r="A62" s="23"/>
      <c r="B62" s="23"/>
    </row>
    <row r="63" spans="1:5" x14ac:dyDescent="0.25">
      <c r="A63" s="140" t="s">
        <v>461</v>
      </c>
      <c r="B63" s="23"/>
    </row>
    <row r="64" spans="1:5" ht="183.75" customHeight="1" x14ac:dyDescent="0.25">
      <c r="A64" s="180" t="s">
        <v>462</v>
      </c>
      <c r="B64" s="180"/>
      <c r="C64" s="180"/>
      <c r="D64" s="180"/>
      <c r="E64" s="180"/>
    </row>
    <row r="65" spans="1:7" x14ac:dyDescent="0.25">
      <c r="A65" s="23" t="s">
        <v>91</v>
      </c>
    </row>
    <row r="66" spans="1:7" ht="64.150000000000006" customHeight="1" x14ac:dyDescent="0.25">
      <c r="A66" s="181" t="s">
        <v>504</v>
      </c>
      <c r="B66" s="181"/>
      <c r="C66" s="181"/>
      <c r="D66" s="181"/>
      <c r="E66" s="181"/>
    </row>
    <row r="67" spans="1:7" x14ac:dyDescent="0.25">
      <c r="A67" s="23" t="s">
        <v>92</v>
      </c>
    </row>
    <row r="68" spans="1:7" x14ac:dyDescent="0.25">
      <c r="A68" s="23" t="s">
        <v>94</v>
      </c>
    </row>
    <row r="69" spans="1:7" x14ac:dyDescent="0.25">
      <c r="A69" s="23" t="s">
        <v>93</v>
      </c>
    </row>
    <row r="70" spans="1:7" x14ac:dyDescent="0.25">
      <c r="A70" s="23"/>
      <c r="F70" s="82"/>
      <c r="G70" s="82"/>
    </row>
    <row r="71" spans="1:7" x14ac:dyDescent="0.25">
      <c r="A71" s="47" t="s">
        <v>506</v>
      </c>
      <c r="F71" s="82"/>
      <c r="G71" s="82"/>
    </row>
    <row r="72" spans="1:7" x14ac:dyDescent="0.25">
      <c r="A72" s="23" t="s">
        <v>507</v>
      </c>
      <c r="F72" s="82"/>
      <c r="G72" s="82"/>
    </row>
    <row r="73" spans="1:7" x14ac:dyDescent="0.25">
      <c r="A73" s="112"/>
      <c r="F73" s="82"/>
      <c r="G73" s="82"/>
    </row>
    <row r="74" spans="1:7" x14ac:dyDescent="0.25">
      <c r="A74" s="23"/>
      <c r="B74" s="23"/>
      <c r="C74" s="23"/>
    </row>
    <row r="75" spans="1:7" x14ac:dyDescent="0.25">
      <c r="A75" s="112" t="s">
        <v>126</v>
      </c>
    </row>
    <row r="76" spans="1:7" x14ac:dyDescent="0.25">
      <c r="A76" s="23" t="s">
        <v>127</v>
      </c>
    </row>
    <row r="77" spans="1:7" x14ac:dyDescent="0.25">
      <c r="A77" s="112" t="s">
        <v>128</v>
      </c>
    </row>
    <row r="78" spans="1:7" x14ac:dyDescent="0.25">
      <c r="A78" s="23" t="s">
        <v>129</v>
      </c>
    </row>
    <row r="79" spans="1:7" x14ac:dyDescent="0.25">
      <c r="A79" s="112" t="s">
        <v>130</v>
      </c>
    </row>
    <row r="80" spans="1:7" x14ac:dyDescent="0.25">
      <c r="A80" s="23" t="s">
        <v>460</v>
      </c>
    </row>
    <row r="81" spans="1:7" x14ac:dyDescent="0.25">
      <c r="A81" s="23"/>
    </row>
    <row r="82" spans="1:7" x14ac:dyDescent="0.25">
      <c r="A82" s="114"/>
      <c r="G82" s="23"/>
    </row>
    <row r="83" spans="1:7" x14ac:dyDescent="0.25">
      <c r="A83" s="23"/>
      <c r="G83" s="23"/>
    </row>
    <row r="84" spans="1:7" x14ac:dyDescent="0.25">
      <c r="A84" s="114"/>
      <c r="B84" s="114"/>
      <c r="G84" s="23"/>
    </row>
    <row r="85" spans="1:7" x14ac:dyDescent="0.25">
      <c r="A85" s="114"/>
      <c r="G85" s="23"/>
    </row>
    <row r="86" spans="1:7" x14ac:dyDescent="0.25">
      <c r="A86" s="112"/>
      <c r="B86" s="47"/>
      <c r="G86" s="23"/>
    </row>
    <row r="87" spans="1:7" x14ac:dyDescent="0.25">
      <c r="A87" s="114"/>
      <c r="G87" s="23"/>
    </row>
    <row r="88" spans="1:7" x14ac:dyDescent="0.25">
      <c r="A88" s="112"/>
      <c r="B88" s="47"/>
      <c r="G88" s="23"/>
    </row>
    <row r="89" spans="1:7" x14ac:dyDescent="0.25">
      <c r="A89" s="114"/>
      <c r="G89" s="23"/>
    </row>
    <row r="90" spans="1:7" x14ac:dyDescent="0.25">
      <c r="A90" s="112"/>
      <c r="B90" s="47"/>
      <c r="G90" s="23"/>
    </row>
    <row r="92" spans="1:7" x14ac:dyDescent="0.25">
      <c r="A92" s="112"/>
      <c r="B92" s="47"/>
    </row>
    <row r="94" spans="1:7" x14ac:dyDescent="0.25">
      <c r="A94" s="112"/>
      <c r="B94" s="47"/>
    </row>
    <row r="95" spans="1:7" x14ac:dyDescent="0.25">
      <c r="A95" s="112"/>
      <c r="B95" s="47"/>
    </row>
    <row r="96" spans="1:7" x14ac:dyDescent="0.25">
      <c r="A96" s="112"/>
      <c r="B96" s="47"/>
    </row>
    <row r="98" spans="1:2" x14ac:dyDescent="0.25">
      <c r="A98" s="112"/>
      <c r="B98" s="47"/>
    </row>
    <row r="100" spans="1:2" x14ac:dyDescent="0.25">
      <c r="A100" s="112"/>
      <c r="B100" s="47"/>
    </row>
    <row r="101" spans="1:2" x14ac:dyDescent="0.25">
      <c r="A101" s="112"/>
      <c r="B101" s="47"/>
    </row>
    <row r="102" spans="1:2" x14ac:dyDescent="0.25">
      <c r="A102" s="112"/>
      <c r="B102" s="47"/>
    </row>
    <row r="103" spans="1:2" x14ac:dyDescent="0.25">
      <c r="A103" s="112"/>
      <c r="B103" s="47"/>
    </row>
    <row r="104" spans="1:2" x14ac:dyDescent="0.25">
      <c r="A104" s="112"/>
      <c r="B104" s="47"/>
    </row>
    <row r="105" spans="1:2" x14ac:dyDescent="0.25">
      <c r="A105" s="112"/>
      <c r="B105" s="47"/>
    </row>
    <row r="106" spans="1:2" x14ac:dyDescent="0.25">
      <c r="A106" s="112"/>
      <c r="B106" s="47"/>
    </row>
    <row r="108" spans="1:2" x14ac:dyDescent="0.25">
      <c r="A108" s="112"/>
      <c r="B108" s="47"/>
    </row>
    <row r="110" spans="1:2" x14ac:dyDescent="0.25">
      <c r="A110" s="112"/>
      <c r="B110" s="47"/>
    </row>
    <row r="111" spans="1:2" x14ac:dyDescent="0.25">
      <c r="B111" s="47"/>
    </row>
    <row r="112" spans="1:2" x14ac:dyDescent="0.25">
      <c r="A112" s="112"/>
      <c r="B112" s="47"/>
    </row>
    <row r="113" spans="1:2" x14ac:dyDescent="0.25">
      <c r="A113" s="112"/>
      <c r="B113" s="47"/>
    </row>
    <row r="114" spans="1:2" x14ac:dyDescent="0.25">
      <c r="A114" s="112"/>
      <c r="B114" s="47"/>
    </row>
    <row r="115" spans="1:2" x14ac:dyDescent="0.25">
      <c r="A115" s="112"/>
      <c r="B115" s="47"/>
    </row>
    <row r="116" spans="1:2" x14ac:dyDescent="0.25">
      <c r="A116" s="112"/>
      <c r="B116" s="47"/>
    </row>
    <row r="117" spans="1:2" x14ac:dyDescent="0.25">
      <c r="B117" s="47"/>
    </row>
    <row r="118" spans="1:2" x14ac:dyDescent="0.25">
      <c r="A118" s="112"/>
      <c r="B118" s="47"/>
    </row>
    <row r="119" spans="1:2" x14ac:dyDescent="0.25">
      <c r="B119" s="47"/>
    </row>
    <row r="120" spans="1:2" x14ac:dyDescent="0.25">
      <c r="A120" s="112"/>
      <c r="B120" s="47"/>
    </row>
    <row r="121" spans="1:2" x14ac:dyDescent="0.25">
      <c r="B121" s="47"/>
    </row>
    <row r="122" spans="1:2" x14ac:dyDescent="0.25">
      <c r="A122" s="112"/>
      <c r="B122" s="47"/>
    </row>
    <row r="123" spans="1:2" x14ac:dyDescent="0.25">
      <c r="B123" s="47"/>
    </row>
    <row r="124" spans="1:2" x14ac:dyDescent="0.25">
      <c r="A124" s="112"/>
      <c r="B124" s="47"/>
    </row>
    <row r="125" spans="1:2" x14ac:dyDescent="0.25">
      <c r="B125" s="47"/>
    </row>
    <row r="126" spans="1:2" x14ac:dyDescent="0.25">
      <c r="A126" s="112"/>
      <c r="B126" s="47"/>
    </row>
  </sheetData>
  <mergeCells count="2">
    <mergeCell ref="A64:E64"/>
    <mergeCell ref="A66:E6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5" x14ac:dyDescent="0.25"/>
  <cols>
    <col min="1" max="1" width="23.7109375" bestFit="1" customWidth="1"/>
    <col min="3" max="3" width="32.5703125" bestFit="1" customWidth="1"/>
  </cols>
  <sheetData>
    <row r="2" spans="1:3" x14ac:dyDescent="0.25">
      <c r="A2" t="s">
        <v>131</v>
      </c>
      <c r="C2" s="60" t="s">
        <v>132</v>
      </c>
    </row>
    <row r="3" spans="1:3" x14ac:dyDescent="0.25">
      <c r="A3" t="s">
        <v>12</v>
      </c>
      <c r="C3" s="60" t="s">
        <v>133</v>
      </c>
    </row>
    <row r="4" spans="1:3" x14ac:dyDescent="0.25">
      <c r="A4" t="s">
        <v>134</v>
      </c>
      <c r="C4" s="60" t="s">
        <v>135</v>
      </c>
    </row>
    <row r="5" spans="1:3" x14ac:dyDescent="0.25">
      <c r="A5" t="s">
        <v>136</v>
      </c>
      <c r="C5" t="s">
        <v>137</v>
      </c>
    </row>
    <row r="6" spans="1:3" x14ac:dyDescent="0.25">
      <c r="A6" t="s">
        <v>138</v>
      </c>
      <c r="C6" t="s">
        <v>139</v>
      </c>
    </row>
    <row r="7" spans="1:3" x14ac:dyDescent="0.25">
      <c r="A7" t="s">
        <v>45</v>
      </c>
      <c r="C7" t="s">
        <v>140</v>
      </c>
    </row>
    <row r="8" spans="1:3" x14ac:dyDescent="0.25">
      <c r="A8" t="s">
        <v>141</v>
      </c>
      <c r="C8" t="s">
        <v>142</v>
      </c>
    </row>
    <row r="9" spans="1:3" x14ac:dyDescent="0.25">
      <c r="A9" t="s">
        <v>143</v>
      </c>
      <c r="C9" t="s">
        <v>144</v>
      </c>
    </row>
    <row r="10" spans="1:3" x14ac:dyDescent="0.25">
      <c r="A10" t="s">
        <v>145</v>
      </c>
      <c r="C10" t="s">
        <v>146</v>
      </c>
    </row>
    <row r="11" spans="1:3" x14ac:dyDescent="0.25">
      <c r="A11" t="s">
        <v>147</v>
      </c>
      <c r="C11" t="s">
        <v>148</v>
      </c>
    </row>
    <row r="12" spans="1:3" x14ac:dyDescent="0.25">
      <c r="A12" t="s">
        <v>149</v>
      </c>
      <c r="C12" t="s">
        <v>150</v>
      </c>
    </row>
    <row r="13" spans="1:3" x14ac:dyDescent="0.25">
      <c r="A13" t="s">
        <v>151</v>
      </c>
      <c r="C13" t="s">
        <v>152</v>
      </c>
    </row>
    <row r="14" spans="1:3" x14ac:dyDescent="0.25">
      <c r="A14" t="s">
        <v>31</v>
      </c>
      <c r="C14" t="s">
        <v>153</v>
      </c>
    </row>
    <row r="15" spans="1:3" x14ac:dyDescent="0.25">
      <c r="A15" t="s">
        <v>48</v>
      </c>
      <c r="C15" t="s">
        <v>154</v>
      </c>
    </row>
    <row r="16" spans="1:3" x14ac:dyDescent="0.25">
      <c r="A16" t="s">
        <v>155</v>
      </c>
      <c r="C16" t="s">
        <v>156</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D86"/>
  <sheetViews>
    <sheetView topLeftCell="H1" workbookViewId="0">
      <selection activeCell="Y17" sqref="Y17"/>
    </sheetView>
  </sheetViews>
  <sheetFormatPr defaultColWidth="9.140625" defaultRowHeight="12" customHeight="1" x14ac:dyDescent="0.2"/>
  <cols>
    <col min="1" max="1" width="17.140625" style="1" customWidth="1"/>
    <col min="2" max="4" width="9.140625" style="1"/>
    <col min="5" max="5" width="9.28515625" style="1" customWidth="1"/>
    <col min="6" max="6" width="9.140625" style="1"/>
    <col min="7" max="7" width="9.42578125" style="1" bestFit="1" customWidth="1"/>
    <col min="8" max="9" width="9.140625" style="1"/>
    <col min="10" max="10" width="9.28515625" style="1" bestFit="1" customWidth="1"/>
    <col min="11" max="11" width="10" style="1" bestFit="1" customWidth="1"/>
    <col min="12" max="12" width="7.140625" style="1" bestFit="1" customWidth="1"/>
    <col min="13" max="13" width="27.140625" style="1" customWidth="1"/>
    <col min="14" max="14" width="11.85546875" style="1" customWidth="1"/>
    <col min="15" max="17" width="9.140625" style="1" customWidth="1"/>
    <col min="18" max="18" width="6.28515625" style="1" customWidth="1"/>
    <col min="19" max="19" width="2.42578125" style="1" customWidth="1"/>
    <col min="20" max="20" width="9.140625" style="1"/>
    <col min="21" max="21" width="9.140625" style="75"/>
    <col min="22" max="22" width="1.7109375" style="1" customWidth="1"/>
    <col min="23" max="23" width="6.28515625" style="1" customWidth="1"/>
    <col min="24" max="24" width="9.140625" style="1"/>
    <col min="25" max="25" width="9.140625" style="75"/>
    <col min="26" max="26" width="9.140625" style="1"/>
    <col min="27" max="27" width="1.7109375" style="1" customWidth="1"/>
    <col min="28" max="16384" width="9.140625" style="1"/>
  </cols>
  <sheetData>
    <row r="1" spans="1:30" ht="24" customHeight="1" x14ac:dyDescent="0.2">
      <c r="A1" s="15" t="s">
        <v>65</v>
      </c>
      <c r="B1" s="2" t="s">
        <v>66</v>
      </c>
      <c r="C1" s="3" t="s">
        <v>67</v>
      </c>
      <c r="D1" s="2" t="s">
        <v>68</v>
      </c>
      <c r="E1" s="4"/>
      <c r="F1" s="16" t="s">
        <v>69</v>
      </c>
      <c r="G1" s="6" t="s">
        <v>66</v>
      </c>
      <c r="H1" s="5" t="s">
        <v>70</v>
      </c>
      <c r="I1" s="6" t="s">
        <v>68</v>
      </c>
      <c r="J1" s="4"/>
      <c r="K1" s="4"/>
      <c r="L1" s="13" t="s">
        <v>71</v>
      </c>
      <c r="M1" s="13" t="s">
        <v>72</v>
      </c>
      <c r="N1" s="13" t="s">
        <v>73</v>
      </c>
      <c r="O1" s="24" t="s">
        <v>82</v>
      </c>
      <c r="P1" s="24" t="s">
        <v>83</v>
      </c>
      <c r="Q1" s="24" t="s">
        <v>80</v>
      </c>
      <c r="R1" s="24" t="s">
        <v>76</v>
      </c>
      <c r="T1" s="2" t="s">
        <v>464</v>
      </c>
      <c r="U1" s="74" t="s">
        <v>77</v>
      </c>
      <c r="W1" s="16" t="s">
        <v>78</v>
      </c>
      <c r="X1" s="6" t="s">
        <v>66</v>
      </c>
      <c r="Y1" s="76" t="s">
        <v>70</v>
      </c>
      <c r="Z1" s="6" t="s">
        <v>68</v>
      </c>
    </row>
    <row r="2" spans="1:30" ht="12" customHeight="1" x14ac:dyDescent="0.2">
      <c r="A2" s="7" t="s">
        <v>79</v>
      </c>
      <c r="B2" s="70">
        <v>0</v>
      </c>
      <c r="C2" s="70">
        <v>0</v>
      </c>
      <c r="D2" s="70">
        <v>2.4900000000000002</v>
      </c>
      <c r="E2" s="4"/>
      <c r="F2" s="124" t="s">
        <v>79</v>
      </c>
      <c r="G2" s="125">
        <v>1.1574074074074073E-5</v>
      </c>
      <c r="H2" s="126">
        <v>5</v>
      </c>
      <c r="I2" s="125">
        <v>3.1249999999999997E-3</v>
      </c>
      <c r="J2" s="4"/>
      <c r="K2" s="4"/>
      <c r="L2" s="63">
        <v>1</v>
      </c>
      <c r="M2" s="4">
        <v>45544</v>
      </c>
      <c r="N2" s="4">
        <f>M2+6</f>
        <v>45550</v>
      </c>
      <c r="O2" s="117">
        <f>IF($R2=O$1,0.5,0.25)</f>
        <v>0.25</v>
      </c>
      <c r="P2" s="117">
        <f t="shared" ref="P2:Q16" si="0">IF($R2=P$1,0.5,0.25)</f>
        <v>0.5</v>
      </c>
      <c r="Q2" s="117">
        <f t="shared" si="0"/>
        <v>0.25</v>
      </c>
      <c r="R2" s="117" t="s">
        <v>83</v>
      </c>
      <c r="T2" s="77">
        <v>0</v>
      </c>
      <c r="U2" s="70">
        <v>0</v>
      </c>
      <c r="W2" s="8" t="s">
        <v>79</v>
      </c>
      <c r="X2" s="9">
        <v>2.0833333333333333E-3</v>
      </c>
      <c r="Y2" s="72">
        <v>9.8999999999999986</v>
      </c>
      <c r="Z2" s="9">
        <v>2.5519675925925927E-3</v>
      </c>
      <c r="AD2" s="47"/>
    </row>
    <row r="3" spans="1:30" ht="12" customHeight="1" x14ac:dyDescent="0.2">
      <c r="A3" s="7" t="s">
        <v>79</v>
      </c>
      <c r="B3" s="70">
        <v>2.5</v>
      </c>
      <c r="C3" s="70" t="s">
        <v>81</v>
      </c>
      <c r="D3" s="70">
        <v>20</v>
      </c>
      <c r="E3" s="4"/>
      <c r="F3" s="124" t="s">
        <v>79</v>
      </c>
      <c r="G3" s="125">
        <v>3.1365740740740742E-3</v>
      </c>
      <c r="H3" s="126">
        <v>4.5</v>
      </c>
      <c r="I3" s="125">
        <v>3.2986111111111111E-3</v>
      </c>
      <c r="J3" s="4"/>
      <c r="K3" s="4"/>
      <c r="L3" s="63">
        <v>2</v>
      </c>
      <c r="M3" s="4">
        <f>M2+7</f>
        <v>45551</v>
      </c>
      <c r="N3" s="4">
        <f>N2+7</f>
        <v>45557</v>
      </c>
      <c r="O3" s="117">
        <f t="shared" ref="O3:O16" si="1">IF($R3=O$1,0.5,0.25)</f>
        <v>0.25</v>
      </c>
      <c r="P3" s="117">
        <f t="shared" si="0"/>
        <v>0.25</v>
      </c>
      <c r="Q3" s="117">
        <f t="shared" si="0"/>
        <v>0.5</v>
      </c>
      <c r="R3" s="117" t="s">
        <v>80</v>
      </c>
      <c r="T3" s="77">
        <v>23</v>
      </c>
      <c r="U3" s="70">
        <v>0.1</v>
      </c>
      <c r="W3" s="8" t="s">
        <v>79</v>
      </c>
      <c r="X3" s="9">
        <v>2.5520833333333333E-3</v>
      </c>
      <c r="Y3" s="72">
        <v>8.25</v>
      </c>
      <c r="Z3" s="9">
        <v>2.6145833333333333E-3</v>
      </c>
      <c r="AD3" s="47"/>
    </row>
    <row r="4" spans="1:30" ht="12" customHeight="1" x14ac:dyDescent="0.2">
      <c r="A4" s="50" t="s">
        <v>79</v>
      </c>
      <c r="B4" s="71">
        <v>20</v>
      </c>
      <c r="C4" s="71">
        <v>5</v>
      </c>
      <c r="D4" s="71"/>
      <c r="E4" s="4"/>
      <c r="F4" s="124" t="s">
        <v>79</v>
      </c>
      <c r="G4" s="125">
        <v>3.3101851851851851E-3</v>
      </c>
      <c r="H4" s="126">
        <v>4</v>
      </c>
      <c r="I4" s="125">
        <v>3.472222222222222E-3</v>
      </c>
      <c r="J4" s="4"/>
      <c r="K4" s="4"/>
      <c r="L4" s="63">
        <v>3</v>
      </c>
      <c r="M4" s="4">
        <f t="shared" ref="M4:M16" si="2">M3+7</f>
        <v>45558</v>
      </c>
      <c r="N4" s="4">
        <f t="shared" ref="N4:N16" si="3">N3+7</f>
        <v>45564</v>
      </c>
      <c r="O4" s="117">
        <f t="shared" si="1"/>
        <v>0.5</v>
      </c>
      <c r="P4" s="117">
        <f t="shared" si="0"/>
        <v>0.25</v>
      </c>
      <c r="Q4" s="117">
        <f t="shared" si="0"/>
        <v>0.25</v>
      </c>
      <c r="R4" s="117" t="s">
        <v>82</v>
      </c>
      <c r="T4" s="77">
        <f>T3+2</f>
        <v>25</v>
      </c>
      <c r="U4" s="70">
        <v>0.2</v>
      </c>
      <c r="W4" s="8" t="s">
        <v>79</v>
      </c>
      <c r="X4" s="9">
        <v>2.6100694444444444E-3</v>
      </c>
      <c r="Y4" s="72">
        <v>6.75</v>
      </c>
      <c r="Z4" s="9">
        <v>2.6677083333333331E-3</v>
      </c>
      <c r="AD4" s="47"/>
    </row>
    <row r="5" spans="1:30" ht="12" customHeight="1" x14ac:dyDescent="0.2">
      <c r="A5" s="50" t="s">
        <v>84</v>
      </c>
      <c r="B5" s="71">
        <v>0</v>
      </c>
      <c r="C5" s="71">
        <v>0</v>
      </c>
      <c r="D5" s="71">
        <v>2.99</v>
      </c>
      <c r="E5" s="4"/>
      <c r="F5" s="124" t="s">
        <v>79</v>
      </c>
      <c r="G5" s="125">
        <v>3.483796296296296E-3</v>
      </c>
      <c r="H5" s="126">
        <v>3.5</v>
      </c>
      <c r="I5" s="125">
        <v>3.645833333333333E-3</v>
      </c>
      <c r="J5" s="4"/>
      <c r="K5" s="4"/>
      <c r="L5" s="63">
        <v>4</v>
      </c>
      <c r="M5" s="4">
        <f t="shared" si="2"/>
        <v>45565</v>
      </c>
      <c r="N5" s="4">
        <f t="shared" si="3"/>
        <v>45571</v>
      </c>
      <c r="O5" s="117">
        <f t="shared" si="1"/>
        <v>0.25</v>
      </c>
      <c r="P5" s="117">
        <f t="shared" si="0"/>
        <v>0.5</v>
      </c>
      <c r="Q5" s="117">
        <f t="shared" si="0"/>
        <v>0.25</v>
      </c>
      <c r="R5" s="117" t="s">
        <v>83</v>
      </c>
      <c r="T5" s="77">
        <f>T4+2</f>
        <v>27</v>
      </c>
      <c r="U5" s="70">
        <v>0.3</v>
      </c>
      <c r="W5" s="8" t="s">
        <v>79</v>
      </c>
      <c r="X5" s="9">
        <v>2.6678240740740742E-3</v>
      </c>
      <c r="Y5" s="72">
        <v>5.4</v>
      </c>
      <c r="Z5" s="9">
        <v>2.725578703703704E-3</v>
      </c>
      <c r="AD5" s="47"/>
    </row>
    <row r="6" spans="1:30" ht="12" customHeight="1" x14ac:dyDescent="0.2">
      <c r="A6" s="50" t="s">
        <v>84</v>
      </c>
      <c r="B6" s="71">
        <v>3</v>
      </c>
      <c r="C6" s="71" t="s">
        <v>85</v>
      </c>
      <c r="D6" s="71">
        <v>21</v>
      </c>
      <c r="E6" s="4"/>
      <c r="F6" s="124" t="s">
        <v>79</v>
      </c>
      <c r="G6" s="125">
        <v>3.6574074074074074E-3</v>
      </c>
      <c r="H6" s="126">
        <v>3</v>
      </c>
      <c r="I6" s="125">
        <v>3.8194444444444443E-3</v>
      </c>
      <c r="J6" s="4"/>
      <c r="K6" s="4"/>
      <c r="L6" s="63">
        <v>5</v>
      </c>
      <c r="M6" s="4">
        <f t="shared" si="2"/>
        <v>45572</v>
      </c>
      <c r="N6" s="4">
        <f t="shared" si="3"/>
        <v>45578</v>
      </c>
      <c r="O6" s="117">
        <f t="shared" si="1"/>
        <v>0.25</v>
      </c>
      <c r="P6" s="117">
        <f t="shared" si="0"/>
        <v>0.25</v>
      </c>
      <c r="Q6" s="117">
        <f t="shared" si="0"/>
        <v>0.5</v>
      </c>
      <c r="R6" s="117" t="s">
        <v>80</v>
      </c>
      <c r="T6" s="77">
        <f t="shared" ref="T6:T41" si="4">T5+2</f>
        <v>29</v>
      </c>
      <c r="U6" s="70">
        <v>0.4</v>
      </c>
      <c r="W6" s="8" t="s">
        <v>79</v>
      </c>
      <c r="X6" s="9">
        <v>2.7256944444444442E-3</v>
      </c>
      <c r="Y6" s="72">
        <v>4.1999999999999993</v>
      </c>
      <c r="Z6" s="9">
        <v>2.783449074074074E-3</v>
      </c>
      <c r="AD6" s="47"/>
    </row>
    <row r="7" spans="1:30" ht="12" customHeight="1" x14ac:dyDescent="0.2">
      <c r="A7" s="50" t="s">
        <v>84</v>
      </c>
      <c r="B7" s="71">
        <v>21</v>
      </c>
      <c r="C7" s="71">
        <v>5</v>
      </c>
      <c r="D7" s="71"/>
      <c r="E7" s="4"/>
      <c r="F7" s="124" t="s">
        <v>79</v>
      </c>
      <c r="G7" s="125">
        <v>3.8310185185185183E-3</v>
      </c>
      <c r="H7" s="126">
        <v>2.5</v>
      </c>
      <c r="I7" s="125">
        <v>3.9930555555555561E-3</v>
      </c>
      <c r="J7" s="4"/>
      <c r="K7" s="4"/>
      <c r="L7" s="63">
        <v>6</v>
      </c>
      <c r="M7" s="4">
        <f t="shared" si="2"/>
        <v>45579</v>
      </c>
      <c r="N7" s="4">
        <f t="shared" si="3"/>
        <v>45585</v>
      </c>
      <c r="O7" s="117">
        <f t="shared" si="1"/>
        <v>0.5</v>
      </c>
      <c r="P7" s="117">
        <f t="shared" si="0"/>
        <v>0.25</v>
      </c>
      <c r="Q7" s="117">
        <f t="shared" si="0"/>
        <v>0.25</v>
      </c>
      <c r="R7" s="117" t="s">
        <v>82</v>
      </c>
      <c r="T7" s="77">
        <f t="shared" si="4"/>
        <v>31</v>
      </c>
      <c r="U7" s="70">
        <v>0.5</v>
      </c>
      <c r="W7" s="8" t="s">
        <v>79</v>
      </c>
      <c r="X7" s="9">
        <v>2.7836805555555553E-3</v>
      </c>
      <c r="Y7" s="72">
        <v>3.1500000000000004</v>
      </c>
      <c r="Z7" s="9">
        <v>2.8413194444444445E-3</v>
      </c>
      <c r="AD7" s="47"/>
    </row>
    <row r="8" spans="1:30" s="47" customFormat="1" ht="12" customHeight="1" x14ac:dyDescent="0.2">
      <c r="A8" s="4"/>
      <c r="B8" s="4"/>
      <c r="C8" s="4"/>
      <c r="D8" s="4"/>
      <c r="E8" s="51"/>
      <c r="F8" s="127" t="s">
        <v>79</v>
      </c>
      <c r="G8" s="128">
        <v>4.0046296296296297E-3</v>
      </c>
      <c r="H8" s="129">
        <v>2</v>
      </c>
      <c r="I8" s="128">
        <v>4.1666666666666666E-3</v>
      </c>
      <c r="J8" s="51"/>
      <c r="K8" s="51"/>
      <c r="L8" s="63">
        <v>7</v>
      </c>
      <c r="M8" s="4">
        <f t="shared" si="2"/>
        <v>45586</v>
      </c>
      <c r="N8" s="4">
        <f t="shared" si="3"/>
        <v>45592</v>
      </c>
      <c r="O8" s="117">
        <f t="shared" si="1"/>
        <v>0.25</v>
      </c>
      <c r="P8" s="117">
        <f t="shared" si="0"/>
        <v>0.5</v>
      </c>
      <c r="Q8" s="117">
        <f t="shared" si="0"/>
        <v>0.25</v>
      </c>
      <c r="R8" s="117" t="s">
        <v>83</v>
      </c>
      <c r="T8" s="78">
        <f t="shared" si="4"/>
        <v>33</v>
      </c>
      <c r="U8" s="71">
        <v>0.6</v>
      </c>
      <c r="W8" s="52" t="s">
        <v>79</v>
      </c>
      <c r="X8" s="53">
        <v>2.8415509259259262E-3</v>
      </c>
      <c r="Y8" s="73">
        <v>2.25</v>
      </c>
      <c r="Z8" s="53">
        <v>2.8991898148148145E-3</v>
      </c>
    </row>
    <row r="9" spans="1:30" s="47" customFormat="1" ht="12" customHeight="1" x14ac:dyDescent="0.2">
      <c r="A9" s="4"/>
      <c r="B9" s="4"/>
      <c r="C9" s="4"/>
      <c r="D9" s="4"/>
      <c r="E9" s="51"/>
      <c r="F9" s="124" t="s">
        <v>79</v>
      </c>
      <c r="G9" s="125">
        <v>4.1782407407407402E-3</v>
      </c>
      <c r="H9" s="130">
        <v>1.75</v>
      </c>
      <c r="I9" s="125">
        <v>4.3402777777777797E-3</v>
      </c>
      <c r="J9" s="51"/>
      <c r="K9" s="51"/>
      <c r="L9" s="63">
        <v>8</v>
      </c>
      <c r="M9" s="4">
        <f t="shared" si="2"/>
        <v>45593</v>
      </c>
      <c r="N9" s="4">
        <f t="shared" si="3"/>
        <v>45599</v>
      </c>
      <c r="O9" s="117">
        <f t="shared" si="1"/>
        <v>0.25</v>
      </c>
      <c r="P9" s="117">
        <f t="shared" si="0"/>
        <v>0.25</v>
      </c>
      <c r="Q9" s="117">
        <f t="shared" si="0"/>
        <v>0.5</v>
      </c>
      <c r="R9" s="117" t="s">
        <v>80</v>
      </c>
      <c r="T9" s="78">
        <f t="shared" si="4"/>
        <v>35</v>
      </c>
      <c r="U9" s="71">
        <v>0.7</v>
      </c>
      <c r="W9" s="52" t="s">
        <v>79</v>
      </c>
      <c r="X9" s="53">
        <v>2.8994212962962962E-3</v>
      </c>
      <c r="Y9" s="73">
        <v>1.4999999999999998</v>
      </c>
      <c r="Z9" s="53">
        <v>2.9570601851851854E-3</v>
      </c>
    </row>
    <row r="10" spans="1:30" s="47" customFormat="1" ht="12" customHeight="1" x14ac:dyDescent="0.2">
      <c r="A10" s="4"/>
      <c r="B10" s="4"/>
      <c r="C10" s="55"/>
      <c r="D10" s="4"/>
      <c r="E10" s="51"/>
      <c r="F10" s="124" t="s">
        <v>79</v>
      </c>
      <c r="G10" s="125">
        <v>4.3518518518518498E-3</v>
      </c>
      <c r="H10" s="126">
        <v>1.5</v>
      </c>
      <c r="I10" s="125">
        <v>4.5138888888888902E-3</v>
      </c>
      <c r="J10" s="51"/>
      <c r="K10" s="51"/>
      <c r="L10" s="63">
        <v>9</v>
      </c>
      <c r="M10" s="4">
        <f t="shared" si="2"/>
        <v>45600</v>
      </c>
      <c r="N10" s="4">
        <f t="shared" si="3"/>
        <v>45606</v>
      </c>
      <c r="O10" s="117">
        <f t="shared" si="1"/>
        <v>0.5</v>
      </c>
      <c r="P10" s="117">
        <f t="shared" si="0"/>
        <v>0.25</v>
      </c>
      <c r="Q10" s="117">
        <f t="shared" si="0"/>
        <v>0.25</v>
      </c>
      <c r="R10" s="117" t="s">
        <v>82</v>
      </c>
      <c r="T10" s="78">
        <f t="shared" si="4"/>
        <v>37</v>
      </c>
      <c r="U10" s="71">
        <v>0.8</v>
      </c>
      <c r="W10" s="52" t="s">
        <v>79</v>
      </c>
      <c r="X10" s="53">
        <v>2.9572916666666667E-3</v>
      </c>
      <c r="Y10" s="73">
        <v>0.89999999999999991</v>
      </c>
      <c r="Z10" s="53">
        <v>3.0149305555555554E-3</v>
      </c>
    </row>
    <row r="11" spans="1:30" s="47" customFormat="1" ht="12" customHeight="1" x14ac:dyDescent="0.2">
      <c r="A11" s="4"/>
      <c r="B11" s="54"/>
      <c r="C11" s="54"/>
      <c r="D11" s="56"/>
      <c r="E11" s="51"/>
      <c r="F11" s="124" t="s">
        <v>79</v>
      </c>
      <c r="G11" s="128">
        <v>4.5254629629629603E-3</v>
      </c>
      <c r="H11" s="130">
        <v>1.25</v>
      </c>
      <c r="I11" s="128">
        <v>4.6874999999999998E-3</v>
      </c>
      <c r="J11" s="51"/>
      <c r="K11" s="51"/>
      <c r="L11" s="63">
        <v>10</v>
      </c>
      <c r="M11" s="4">
        <f t="shared" si="2"/>
        <v>45607</v>
      </c>
      <c r="N11" s="4">
        <f t="shared" si="3"/>
        <v>45613</v>
      </c>
      <c r="O11" s="117">
        <f t="shared" si="1"/>
        <v>0.25</v>
      </c>
      <c r="P11" s="117">
        <f t="shared" si="0"/>
        <v>0.5</v>
      </c>
      <c r="Q11" s="117">
        <f t="shared" si="0"/>
        <v>0.25</v>
      </c>
      <c r="R11" s="117" t="s">
        <v>83</v>
      </c>
      <c r="T11" s="78">
        <f t="shared" si="4"/>
        <v>39</v>
      </c>
      <c r="U11" s="71">
        <v>0.9</v>
      </c>
      <c r="W11" s="52" t="s">
        <v>79</v>
      </c>
      <c r="X11" s="53">
        <v>3.0151620370370371E-3</v>
      </c>
      <c r="Y11" s="73">
        <v>0.45000000000000007</v>
      </c>
      <c r="Z11" s="53">
        <v>3.0728009259259254E-3</v>
      </c>
    </row>
    <row r="12" spans="1:30" s="47" customFormat="1" ht="12" customHeight="1" x14ac:dyDescent="0.2">
      <c r="A12" s="4"/>
      <c r="B12" s="54"/>
      <c r="C12" s="54"/>
      <c r="D12" s="56"/>
      <c r="E12" s="51"/>
      <c r="F12" s="124" t="s">
        <v>79</v>
      </c>
      <c r="G12" s="125">
        <v>4.6990740740740803E-3</v>
      </c>
      <c r="H12" s="126">
        <v>1</v>
      </c>
      <c r="I12" s="125">
        <v>4.8611111111111103E-3</v>
      </c>
      <c r="J12" s="51"/>
      <c r="K12" s="51"/>
      <c r="L12" s="63">
        <v>11</v>
      </c>
      <c r="M12" s="4">
        <f t="shared" si="2"/>
        <v>45614</v>
      </c>
      <c r="N12" s="4">
        <f t="shared" si="3"/>
        <v>45620</v>
      </c>
      <c r="O12" s="117">
        <f t="shared" si="1"/>
        <v>0.25</v>
      </c>
      <c r="P12" s="117">
        <f t="shared" si="0"/>
        <v>0.25</v>
      </c>
      <c r="Q12" s="117">
        <f t="shared" si="0"/>
        <v>0.5</v>
      </c>
      <c r="R12" s="117" t="s">
        <v>80</v>
      </c>
      <c r="T12" s="78">
        <f t="shared" si="4"/>
        <v>41</v>
      </c>
      <c r="U12" s="71">
        <v>1</v>
      </c>
      <c r="W12" s="52" t="s">
        <v>79</v>
      </c>
      <c r="X12" s="53">
        <v>3.0730324074074076E-3</v>
      </c>
      <c r="Y12" s="73">
        <v>0.15000000000000002</v>
      </c>
      <c r="Z12" s="53">
        <v>3.1306712962962963E-3</v>
      </c>
    </row>
    <row r="13" spans="1:30" s="47" customFormat="1" ht="12" customHeight="1" x14ac:dyDescent="0.2">
      <c r="A13" s="4"/>
      <c r="B13" s="54"/>
      <c r="C13" s="54"/>
      <c r="D13" s="56"/>
      <c r="E13" s="51"/>
      <c r="F13" s="124" t="s">
        <v>79</v>
      </c>
      <c r="G13" s="125">
        <v>4.87268518518519E-3</v>
      </c>
      <c r="H13" s="130">
        <v>0.75</v>
      </c>
      <c r="I13" s="125">
        <v>5.0347222222222199E-3</v>
      </c>
      <c r="J13" s="51"/>
      <c r="K13" s="51"/>
      <c r="L13" s="63">
        <v>12</v>
      </c>
      <c r="M13" s="4">
        <f t="shared" si="2"/>
        <v>45621</v>
      </c>
      <c r="N13" s="4">
        <f t="shared" si="3"/>
        <v>45627</v>
      </c>
      <c r="O13" s="117">
        <f t="shared" si="1"/>
        <v>0.5</v>
      </c>
      <c r="P13" s="117">
        <f t="shared" si="0"/>
        <v>0.25</v>
      </c>
      <c r="Q13" s="117">
        <f t="shared" si="0"/>
        <v>0.25</v>
      </c>
      <c r="R13" s="117" t="s">
        <v>82</v>
      </c>
      <c r="T13" s="78">
        <f t="shared" si="4"/>
        <v>43</v>
      </c>
      <c r="U13" s="71">
        <v>1.1000000000000001</v>
      </c>
      <c r="W13" s="52" t="s">
        <v>79</v>
      </c>
      <c r="X13" s="53">
        <v>3.1309027777777776E-3</v>
      </c>
      <c r="Y13" s="73">
        <v>0</v>
      </c>
      <c r="Z13" s="53"/>
    </row>
    <row r="14" spans="1:30" s="47" customFormat="1" ht="12" customHeight="1" x14ac:dyDescent="0.2">
      <c r="A14" s="4"/>
      <c r="B14" s="54"/>
      <c r="C14" s="54"/>
      <c r="D14" s="56"/>
      <c r="E14" s="51"/>
      <c r="F14" s="124" t="s">
        <v>79</v>
      </c>
      <c r="G14" s="128">
        <v>5.0462962962962996E-3</v>
      </c>
      <c r="H14" s="130">
        <v>0.5</v>
      </c>
      <c r="I14" s="128">
        <v>5.2083333333333296E-3</v>
      </c>
      <c r="J14" s="51"/>
      <c r="K14" s="51"/>
      <c r="L14" s="63">
        <v>13</v>
      </c>
      <c r="M14" s="4">
        <f t="shared" si="2"/>
        <v>45628</v>
      </c>
      <c r="N14" s="4">
        <f t="shared" si="3"/>
        <v>45634</v>
      </c>
      <c r="O14" s="117">
        <f t="shared" si="1"/>
        <v>0.25</v>
      </c>
      <c r="P14" s="117">
        <f t="shared" si="0"/>
        <v>0.5</v>
      </c>
      <c r="Q14" s="117">
        <f t="shared" si="0"/>
        <v>0.25</v>
      </c>
      <c r="R14" s="117" t="s">
        <v>83</v>
      </c>
      <c r="T14" s="78">
        <f t="shared" si="4"/>
        <v>45</v>
      </c>
      <c r="U14" s="71">
        <v>1.2</v>
      </c>
      <c r="W14" s="52" t="s">
        <v>84</v>
      </c>
      <c r="X14" s="53">
        <v>1.736111111111111E-3</v>
      </c>
      <c r="Y14" s="73">
        <v>9.8999999999999986</v>
      </c>
      <c r="Z14" s="53">
        <v>2.2047453703703704E-3</v>
      </c>
      <c r="AB14" s="1"/>
    </row>
    <row r="15" spans="1:30" s="47" customFormat="1" ht="12" customHeight="1" x14ac:dyDescent="0.2">
      <c r="A15" s="4"/>
      <c r="B15" s="54"/>
      <c r="C15" s="54"/>
      <c r="D15" s="56"/>
      <c r="E15" s="51"/>
      <c r="F15" s="124" t="s">
        <v>79</v>
      </c>
      <c r="G15" s="125">
        <v>5.2199074074074101E-3</v>
      </c>
      <c r="H15" s="130">
        <v>0.25</v>
      </c>
      <c r="I15" s="128">
        <v>6.2499999999999995E-3</v>
      </c>
      <c r="J15" s="51"/>
      <c r="K15" s="51"/>
      <c r="L15" s="63">
        <v>14</v>
      </c>
      <c r="M15" s="4">
        <f t="shared" si="2"/>
        <v>45635</v>
      </c>
      <c r="N15" s="4">
        <f t="shared" si="3"/>
        <v>45641</v>
      </c>
      <c r="O15" s="117">
        <f t="shared" si="1"/>
        <v>0.25</v>
      </c>
      <c r="P15" s="117">
        <f t="shared" si="0"/>
        <v>0.25</v>
      </c>
      <c r="Q15" s="117">
        <f t="shared" si="0"/>
        <v>0.5</v>
      </c>
      <c r="R15" s="117" t="s">
        <v>80</v>
      </c>
      <c r="T15" s="78">
        <f t="shared" si="4"/>
        <v>47</v>
      </c>
      <c r="U15" s="71">
        <v>1.3</v>
      </c>
      <c r="W15" s="52" t="s">
        <v>84</v>
      </c>
      <c r="X15" s="53">
        <v>2.204861111111111E-3</v>
      </c>
      <c r="Y15" s="73">
        <v>8.25</v>
      </c>
      <c r="Z15" s="53">
        <v>2.2626157407407408E-3</v>
      </c>
      <c r="AB15" s="1"/>
    </row>
    <row r="16" spans="1:30" ht="12" customHeight="1" x14ac:dyDescent="0.2">
      <c r="B16" s="54"/>
      <c r="C16" s="54"/>
      <c r="D16" s="56"/>
      <c r="E16" s="4"/>
      <c r="F16" s="124" t="s">
        <v>79</v>
      </c>
      <c r="G16" s="128">
        <v>6.2615740740740748E-3</v>
      </c>
      <c r="H16" s="130">
        <v>0</v>
      </c>
      <c r="I16" s="128"/>
      <c r="J16" s="4"/>
      <c r="K16" s="4"/>
      <c r="L16" s="63">
        <v>15</v>
      </c>
      <c r="M16" s="4">
        <f t="shared" si="2"/>
        <v>45642</v>
      </c>
      <c r="N16" s="4">
        <f t="shared" si="3"/>
        <v>45648</v>
      </c>
      <c r="O16" s="117">
        <f t="shared" si="1"/>
        <v>0.5</v>
      </c>
      <c r="P16" s="117">
        <f t="shared" si="0"/>
        <v>0.25</v>
      </c>
      <c r="Q16" s="117">
        <f t="shared" si="0"/>
        <v>0.25</v>
      </c>
      <c r="R16" s="117" t="s">
        <v>82</v>
      </c>
      <c r="T16" s="77">
        <f t="shared" si="4"/>
        <v>49</v>
      </c>
      <c r="U16" s="70">
        <v>1.4</v>
      </c>
      <c r="W16" s="8" t="s">
        <v>84</v>
      </c>
      <c r="X16" s="9">
        <v>2.2627314814814815E-3</v>
      </c>
      <c r="Y16" s="72">
        <v>6.75</v>
      </c>
      <c r="Z16" s="9">
        <v>2.3204861111111113E-3</v>
      </c>
      <c r="AD16" s="47"/>
    </row>
    <row r="17" spans="2:30" ht="12" customHeight="1" x14ac:dyDescent="0.2">
      <c r="B17" s="54"/>
      <c r="C17" s="54"/>
      <c r="D17" s="56"/>
      <c r="E17" s="4"/>
      <c r="F17" s="131" t="s">
        <v>84</v>
      </c>
      <c r="G17" s="132">
        <v>1.1574074074074073E-5</v>
      </c>
      <c r="H17" s="133">
        <v>5</v>
      </c>
      <c r="I17" s="132">
        <v>2.7777777777777779E-3</v>
      </c>
      <c r="J17" s="4"/>
      <c r="K17" s="4"/>
      <c r="L17" s="4"/>
      <c r="M17" s="4"/>
      <c r="N17" s="4"/>
      <c r="O17" s="10"/>
      <c r="P17" s="10"/>
      <c r="Q17" s="10"/>
      <c r="R17" s="10"/>
      <c r="T17" s="77">
        <f t="shared" si="4"/>
        <v>51</v>
      </c>
      <c r="U17" s="70">
        <v>1.5</v>
      </c>
      <c r="W17" s="8" t="s">
        <v>84</v>
      </c>
      <c r="X17" s="9">
        <v>2.3206018518518519E-3</v>
      </c>
      <c r="Y17" s="72">
        <v>5.4</v>
      </c>
      <c r="Z17" s="9">
        <v>2.3783564814814817E-3</v>
      </c>
      <c r="AD17" s="47"/>
    </row>
    <row r="18" spans="2:30" ht="12" customHeight="1" x14ac:dyDescent="0.2">
      <c r="B18" s="54"/>
      <c r="C18" s="54"/>
      <c r="D18" s="56"/>
      <c r="E18" s="4"/>
      <c r="F18" s="131" t="s">
        <v>84</v>
      </c>
      <c r="G18" s="132">
        <v>2.7893518518518519E-3</v>
      </c>
      <c r="H18" s="133">
        <v>4.5</v>
      </c>
      <c r="I18" s="132">
        <v>2.9513888888888888E-3</v>
      </c>
      <c r="J18" s="4"/>
      <c r="K18" s="4"/>
      <c r="L18" s="4"/>
      <c r="M18" s="4"/>
      <c r="N18" s="4"/>
      <c r="T18" s="77">
        <f t="shared" si="4"/>
        <v>53</v>
      </c>
      <c r="U18" s="70">
        <v>1.6</v>
      </c>
      <c r="W18" s="8" t="s">
        <v>84</v>
      </c>
      <c r="X18" s="9">
        <v>2.3784722222222224E-3</v>
      </c>
      <c r="Y18" s="72">
        <v>4.1999999999999993</v>
      </c>
      <c r="Z18" s="9">
        <v>2.4362268518518522E-3</v>
      </c>
      <c r="AD18" s="47"/>
    </row>
    <row r="19" spans="2:30" ht="12" customHeight="1" x14ac:dyDescent="0.2">
      <c r="D19" s="4"/>
      <c r="E19" s="4"/>
      <c r="F19" s="131" t="s">
        <v>84</v>
      </c>
      <c r="G19" s="132">
        <v>2.9629629629629628E-3</v>
      </c>
      <c r="H19" s="133">
        <v>4</v>
      </c>
      <c r="I19" s="132">
        <v>3.1249999999999997E-3</v>
      </c>
      <c r="J19" s="4"/>
      <c r="K19" s="4"/>
      <c r="L19" s="4"/>
      <c r="M19" s="4"/>
      <c r="N19" s="4"/>
      <c r="T19" s="77">
        <f t="shared" si="4"/>
        <v>55</v>
      </c>
      <c r="U19" s="70">
        <v>1.7</v>
      </c>
      <c r="W19" s="8" t="s">
        <v>84</v>
      </c>
      <c r="X19" s="9">
        <v>2.4363425925925928E-3</v>
      </c>
      <c r="Y19" s="72">
        <v>3.1500000000000004</v>
      </c>
      <c r="Z19" s="9">
        <v>2.4940972222222222E-3</v>
      </c>
      <c r="AD19" s="47"/>
    </row>
    <row r="20" spans="2:30" ht="12" customHeight="1" x14ac:dyDescent="0.2">
      <c r="E20" s="4"/>
      <c r="F20" s="131" t="s">
        <v>84</v>
      </c>
      <c r="G20" s="132">
        <v>3.1365740740740742E-3</v>
      </c>
      <c r="H20" s="133">
        <v>3.5</v>
      </c>
      <c r="I20" s="132">
        <v>3.2986111111111111E-3</v>
      </c>
      <c r="J20" s="4"/>
      <c r="K20" s="4"/>
      <c r="L20" s="4"/>
      <c r="N20" s="53" t="s">
        <v>84</v>
      </c>
      <c r="O20" s="53" t="s">
        <v>79</v>
      </c>
      <c r="T20" s="77">
        <f t="shared" si="4"/>
        <v>57</v>
      </c>
      <c r="U20" s="70">
        <v>1.8</v>
      </c>
      <c r="W20" s="8" t="s">
        <v>84</v>
      </c>
      <c r="X20" s="9">
        <v>2.4942129629629633E-3</v>
      </c>
      <c r="Y20" s="72">
        <v>2.25</v>
      </c>
      <c r="Z20" s="9">
        <v>2.5519675925925927E-3</v>
      </c>
      <c r="AD20" s="47"/>
    </row>
    <row r="21" spans="2:30" ht="12" customHeight="1" x14ac:dyDescent="0.2">
      <c r="E21" s="4"/>
      <c r="F21" s="134" t="s">
        <v>84</v>
      </c>
      <c r="G21" s="135">
        <v>3.3101851851851851E-3</v>
      </c>
      <c r="H21" s="136">
        <v>3</v>
      </c>
      <c r="I21" s="135">
        <v>3.472222222222222E-3</v>
      </c>
      <c r="J21" s="4"/>
      <c r="K21" s="4"/>
      <c r="L21" s="4"/>
      <c r="M21" s="115" t="s">
        <v>432</v>
      </c>
      <c r="N21" s="132">
        <v>4.8611111111111112E-3</v>
      </c>
      <c r="O21" s="128">
        <v>5.5555555555555558E-3</v>
      </c>
      <c r="T21" s="77">
        <f t="shared" si="4"/>
        <v>59</v>
      </c>
      <c r="U21" s="70">
        <v>1.9</v>
      </c>
      <c r="W21" s="8" t="s">
        <v>84</v>
      </c>
      <c r="X21" s="9">
        <v>2.5520833333333333E-3</v>
      </c>
      <c r="Y21" s="72">
        <v>1.4999999999999998</v>
      </c>
      <c r="Z21" s="9">
        <v>2.6098379629629631E-3</v>
      </c>
      <c r="AD21" s="47"/>
    </row>
    <row r="22" spans="2:30" ht="12.75" customHeight="1" x14ac:dyDescent="0.2">
      <c r="F22" s="134" t="s">
        <v>84</v>
      </c>
      <c r="G22" s="135">
        <v>3.483796296296296E-3</v>
      </c>
      <c r="H22" s="136">
        <v>2.5</v>
      </c>
      <c r="I22" s="135">
        <v>3.645833333333333E-3</v>
      </c>
      <c r="M22" s="94" t="s">
        <v>433</v>
      </c>
      <c r="N22" s="132">
        <v>5.5555555555555558E-3</v>
      </c>
      <c r="O22" s="128">
        <v>6.2500000000000003E-3</v>
      </c>
      <c r="T22" s="77">
        <f t="shared" si="4"/>
        <v>61</v>
      </c>
      <c r="U22" s="70">
        <v>2</v>
      </c>
      <c r="W22" s="8" t="s">
        <v>84</v>
      </c>
      <c r="X22" s="9">
        <v>2.6099537037037033E-3</v>
      </c>
      <c r="Y22" s="72">
        <v>0.89999999999999991</v>
      </c>
      <c r="Z22" s="9">
        <v>2.6677083333333331E-3</v>
      </c>
      <c r="AD22" s="47"/>
    </row>
    <row r="23" spans="2:30" ht="12" customHeight="1" x14ac:dyDescent="0.2">
      <c r="F23" s="134" t="s">
        <v>84</v>
      </c>
      <c r="G23" s="135">
        <v>3.6574074074074074E-3</v>
      </c>
      <c r="H23" s="136">
        <v>2</v>
      </c>
      <c r="I23" s="135">
        <v>3.8194444444444443E-3</v>
      </c>
      <c r="M23" s="94" t="s">
        <v>434</v>
      </c>
      <c r="N23" s="132">
        <v>6.5972222222222222E-3</v>
      </c>
      <c r="O23" s="128">
        <v>7.2916666666666668E-3</v>
      </c>
      <c r="T23" s="77">
        <f t="shared" si="4"/>
        <v>63</v>
      </c>
      <c r="U23" s="70">
        <v>2.1</v>
      </c>
      <c r="W23" s="8" t="s">
        <v>84</v>
      </c>
      <c r="X23" s="9">
        <v>2.6678240740740742E-3</v>
      </c>
      <c r="Y23" s="72">
        <v>0.45000000000000007</v>
      </c>
      <c r="Z23" s="9">
        <v>2.725578703703704E-3</v>
      </c>
      <c r="AD23" s="47"/>
    </row>
    <row r="24" spans="2:30" ht="12" customHeight="1" x14ac:dyDescent="0.2">
      <c r="F24" s="134" t="s">
        <v>84</v>
      </c>
      <c r="G24" s="135">
        <v>3.8310185185185183E-3</v>
      </c>
      <c r="H24" s="137">
        <v>1.75</v>
      </c>
      <c r="I24" s="135">
        <v>3.9930555555555596E-3</v>
      </c>
      <c r="M24" s="94" t="s">
        <v>435</v>
      </c>
      <c r="N24" s="132">
        <v>7.6388888888888886E-3</v>
      </c>
      <c r="O24" s="128">
        <v>8.3333333333333332E-3</v>
      </c>
      <c r="T24" s="77">
        <f t="shared" si="4"/>
        <v>65</v>
      </c>
      <c r="U24" s="70">
        <v>2.2000000000000002</v>
      </c>
      <c r="W24" s="8" t="s">
        <v>84</v>
      </c>
      <c r="X24" s="9">
        <v>2.7256944444444442E-3</v>
      </c>
      <c r="Y24" s="72">
        <v>0.15000000000000002</v>
      </c>
      <c r="Z24" s="9">
        <v>2.783449074074074E-3</v>
      </c>
      <c r="AD24" s="47"/>
    </row>
    <row r="25" spans="2:30" ht="12" customHeight="1" x14ac:dyDescent="0.2">
      <c r="F25" s="134" t="s">
        <v>84</v>
      </c>
      <c r="G25" s="135">
        <v>4.0046296296296297E-3</v>
      </c>
      <c r="H25" s="136">
        <v>1.5</v>
      </c>
      <c r="I25" s="135">
        <v>4.1666666666666701E-3</v>
      </c>
      <c r="M25" s="94" t="s">
        <v>436</v>
      </c>
      <c r="N25" s="132">
        <v>9.0277777777777787E-3</v>
      </c>
      <c r="O25" s="128">
        <v>9.7222222222222224E-3</v>
      </c>
      <c r="T25" s="77">
        <f t="shared" si="4"/>
        <v>67</v>
      </c>
      <c r="U25" s="70">
        <v>2.2999999999999998</v>
      </c>
      <c r="W25" s="8" t="s">
        <v>84</v>
      </c>
      <c r="X25" s="9">
        <v>2.7835648148148151E-3</v>
      </c>
      <c r="Y25" s="72">
        <v>0</v>
      </c>
      <c r="Z25" s="9"/>
    </row>
    <row r="26" spans="2:30" ht="12" customHeight="1" x14ac:dyDescent="0.2">
      <c r="F26" s="134" t="s">
        <v>84</v>
      </c>
      <c r="G26" s="135">
        <v>4.1782407407407402E-3</v>
      </c>
      <c r="H26" s="137">
        <v>1.25</v>
      </c>
      <c r="I26" s="135">
        <v>4.3402777777777797E-3</v>
      </c>
      <c r="M26" s="94" t="s">
        <v>437</v>
      </c>
      <c r="N26" s="132">
        <v>1.0416666666666666E-2</v>
      </c>
      <c r="O26" s="128">
        <v>1.111111111111111E-2</v>
      </c>
      <c r="T26" s="77">
        <f t="shared" si="4"/>
        <v>69</v>
      </c>
      <c r="U26" s="70">
        <v>2.4</v>
      </c>
    </row>
    <row r="27" spans="2:30" ht="12" customHeight="1" x14ac:dyDescent="0.2">
      <c r="F27" s="134" t="s">
        <v>84</v>
      </c>
      <c r="G27" s="135">
        <v>4.3518518518518498E-3</v>
      </c>
      <c r="H27" s="136">
        <v>1</v>
      </c>
      <c r="I27" s="135">
        <v>4.5138888888888902E-3</v>
      </c>
      <c r="M27" s="94" t="s">
        <v>438</v>
      </c>
      <c r="N27" s="132">
        <v>1.1805555555555555E-2</v>
      </c>
      <c r="O27" s="128">
        <v>1.2500000000000001E-2</v>
      </c>
      <c r="T27" s="77">
        <f t="shared" si="4"/>
        <v>71</v>
      </c>
      <c r="U27" s="70">
        <v>2.5</v>
      </c>
    </row>
    <row r="28" spans="2:30" ht="12" customHeight="1" x14ac:dyDescent="0.2">
      <c r="F28" s="134" t="s">
        <v>84</v>
      </c>
      <c r="G28" s="135">
        <v>4.5254629629629698E-3</v>
      </c>
      <c r="H28" s="137">
        <v>0.75</v>
      </c>
      <c r="I28" s="135">
        <v>4.6874999999999998E-3</v>
      </c>
      <c r="T28" s="77">
        <f t="shared" si="4"/>
        <v>73</v>
      </c>
      <c r="U28" s="70">
        <v>2.6</v>
      </c>
      <c r="X28" s="18"/>
      <c r="Z28" s="94"/>
    </row>
    <row r="29" spans="2:30" ht="12" customHeight="1" x14ac:dyDescent="0.2">
      <c r="F29" s="134" t="s">
        <v>84</v>
      </c>
      <c r="G29" s="135">
        <v>4.6990740740740699E-3</v>
      </c>
      <c r="H29" s="137">
        <v>0.5</v>
      </c>
      <c r="I29" s="135">
        <v>4.8611111111111103E-3</v>
      </c>
      <c r="T29" s="77">
        <f t="shared" si="4"/>
        <v>75</v>
      </c>
      <c r="U29" s="70">
        <v>2.7</v>
      </c>
      <c r="X29" s="18"/>
    </row>
    <row r="30" spans="2:30" ht="12" customHeight="1" x14ac:dyDescent="0.2">
      <c r="F30" s="134" t="s">
        <v>84</v>
      </c>
      <c r="G30" s="135">
        <v>4.8726851851851856E-3</v>
      </c>
      <c r="H30" s="137">
        <v>0.25</v>
      </c>
      <c r="I30" s="135">
        <v>5.5555555555555558E-3</v>
      </c>
      <c r="T30" s="77">
        <f t="shared" si="4"/>
        <v>77</v>
      </c>
      <c r="U30" s="70">
        <v>2.8</v>
      </c>
      <c r="X30" s="18"/>
    </row>
    <row r="31" spans="2:30" ht="12" customHeight="1" x14ac:dyDescent="0.2">
      <c r="F31" s="134" t="s">
        <v>84</v>
      </c>
      <c r="G31" s="135">
        <v>5.5671296296296302E-3</v>
      </c>
      <c r="H31" s="137">
        <v>0</v>
      </c>
      <c r="I31" s="138"/>
      <c r="T31" s="77">
        <f t="shared" si="4"/>
        <v>79</v>
      </c>
      <c r="U31" s="70">
        <v>2.9</v>
      </c>
      <c r="X31" s="18"/>
    </row>
    <row r="32" spans="2:30" ht="12" customHeight="1" x14ac:dyDescent="0.2">
      <c r="G32" s="57"/>
      <c r="I32" s="57"/>
      <c r="T32" s="77">
        <f t="shared" si="4"/>
        <v>81</v>
      </c>
      <c r="U32" s="70">
        <v>3</v>
      </c>
      <c r="X32" s="18"/>
    </row>
    <row r="33" spans="1:24" ht="12" customHeight="1" x14ac:dyDescent="0.2">
      <c r="G33" s="57"/>
      <c r="I33" s="57"/>
      <c r="T33" s="77">
        <f t="shared" si="4"/>
        <v>83</v>
      </c>
      <c r="U33" s="70">
        <v>3.1</v>
      </c>
      <c r="X33" s="18"/>
    </row>
    <row r="34" spans="1:24" ht="12" customHeight="1" x14ac:dyDescent="0.2">
      <c r="G34" s="57"/>
      <c r="I34" s="57"/>
      <c r="T34" s="77">
        <f t="shared" si="4"/>
        <v>85</v>
      </c>
      <c r="U34" s="70">
        <v>3.2</v>
      </c>
      <c r="X34" s="18"/>
    </row>
    <row r="35" spans="1:24" ht="12" customHeight="1" x14ac:dyDescent="0.2">
      <c r="G35" s="57"/>
      <c r="I35" s="57"/>
      <c r="T35" s="77">
        <f t="shared" si="4"/>
        <v>87</v>
      </c>
      <c r="U35" s="70">
        <v>3.3</v>
      </c>
      <c r="X35" s="18"/>
    </row>
    <row r="36" spans="1:24" ht="12" customHeight="1" x14ac:dyDescent="0.2">
      <c r="G36" s="57"/>
      <c r="I36" s="57"/>
      <c r="T36" s="77">
        <f t="shared" si="4"/>
        <v>89</v>
      </c>
      <c r="U36" s="70">
        <v>3.4</v>
      </c>
      <c r="X36" s="18"/>
    </row>
    <row r="37" spans="1:24" ht="12" customHeight="1" x14ac:dyDescent="0.2">
      <c r="G37" s="57"/>
      <c r="I37" s="57"/>
      <c r="T37" s="77">
        <f t="shared" si="4"/>
        <v>91</v>
      </c>
      <c r="U37" s="70">
        <v>3.5</v>
      </c>
      <c r="X37" s="18"/>
    </row>
    <row r="38" spans="1:24" ht="12" customHeight="1" x14ac:dyDescent="0.2">
      <c r="G38" s="57"/>
      <c r="I38" s="57"/>
      <c r="T38" s="77">
        <f t="shared" si="4"/>
        <v>93</v>
      </c>
      <c r="U38" s="70">
        <v>3.6</v>
      </c>
      <c r="X38" s="18"/>
    </row>
    <row r="39" spans="1:24" ht="12" customHeight="1" x14ac:dyDescent="0.2">
      <c r="G39" s="57"/>
      <c r="I39" s="57"/>
      <c r="T39" s="77">
        <f t="shared" si="4"/>
        <v>95</v>
      </c>
      <c r="U39" s="70">
        <v>3.7</v>
      </c>
      <c r="W39" s="20">
        <v>0</v>
      </c>
      <c r="X39" s="20">
        <v>0</v>
      </c>
    </row>
    <row r="40" spans="1:24" ht="12" customHeight="1" x14ac:dyDescent="0.2">
      <c r="A40" s="151" t="s">
        <v>467</v>
      </c>
      <c r="B40" s="152" t="s">
        <v>468</v>
      </c>
      <c r="C40" s="153" t="s">
        <v>469</v>
      </c>
      <c r="D40" s="153" t="s">
        <v>470</v>
      </c>
      <c r="E40" s="153" t="s">
        <v>471</v>
      </c>
      <c r="F40" s="153" t="s">
        <v>472</v>
      </c>
      <c r="G40" s="153" t="s">
        <v>473</v>
      </c>
      <c r="H40" s="153" t="s">
        <v>474</v>
      </c>
      <c r="I40" s="153" t="s">
        <v>475</v>
      </c>
      <c r="J40" s="153" t="s">
        <v>476</v>
      </c>
      <c r="K40" s="153" t="s">
        <v>477</v>
      </c>
      <c r="L40" s="153" t="s">
        <v>478</v>
      </c>
      <c r="M40" s="153" t="s">
        <v>479</v>
      </c>
      <c r="T40" s="77">
        <f t="shared" si="4"/>
        <v>97</v>
      </c>
      <c r="U40" s="70">
        <v>3.8</v>
      </c>
      <c r="W40" s="20">
        <v>1</v>
      </c>
      <c r="X40" s="20">
        <v>0</v>
      </c>
    </row>
    <row r="41" spans="1:24" ht="12" customHeight="1" x14ac:dyDescent="0.25">
      <c r="A41" s="152" t="s">
        <v>480</v>
      </c>
      <c r="B41" s="152"/>
      <c r="C41" s="153"/>
      <c r="D41" s="153"/>
      <c r="E41" s="153"/>
      <c r="F41" s="153"/>
      <c r="G41" s="153"/>
      <c r="H41" s="153"/>
      <c r="I41" s="153"/>
      <c r="J41" s="153"/>
      <c r="K41" s="153"/>
      <c r="L41" s="153"/>
      <c r="M41" s="154"/>
      <c r="T41" s="77">
        <f t="shared" si="4"/>
        <v>99</v>
      </c>
      <c r="U41" s="70">
        <v>3.9</v>
      </c>
      <c r="W41" s="20">
        <v>2</v>
      </c>
      <c r="X41" s="20">
        <v>0</v>
      </c>
    </row>
    <row r="42" spans="1:24" ht="12" customHeight="1" x14ac:dyDescent="0.2">
      <c r="A42" s="153" t="s">
        <v>481</v>
      </c>
      <c r="B42" s="153"/>
      <c r="C42" s="155">
        <v>0.29166666666666669</v>
      </c>
      <c r="D42" s="155">
        <v>0.3125</v>
      </c>
      <c r="E42" s="155">
        <v>0.33333333333333331</v>
      </c>
      <c r="F42" s="155">
        <v>0.35416666666666663</v>
      </c>
      <c r="G42" s="155">
        <v>0.37499999999999994</v>
      </c>
      <c r="H42" s="155">
        <v>0.39583333333333326</v>
      </c>
      <c r="I42" s="155">
        <v>0.41666666666666657</v>
      </c>
      <c r="J42" s="155">
        <v>0.43749999999999989</v>
      </c>
      <c r="K42" s="155">
        <v>0.4583333333333332</v>
      </c>
      <c r="L42" s="155">
        <v>0.47916666666666652</v>
      </c>
      <c r="M42" s="155">
        <v>0.49999999999999983</v>
      </c>
      <c r="T42" s="77">
        <v>103</v>
      </c>
      <c r="U42" s="70">
        <v>4</v>
      </c>
      <c r="W42" s="20">
        <v>3</v>
      </c>
      <c r="X42" s="20">
        <v>0</v>
      </c>
    </row>
    <row r="43" spans="1:24" ht="12" customHeight="1" x14ac:dyDescent="0.2">
      <c r="A43" s="153" t="s">
        <v>482</v>
      </c>
      <c r="B43" s="153"/>
      <c r="C43" s="156">
        <v>0.3125</v>
      </c>
      <c r="D43" s="155">
        <v>0.33333333333333331</v>
      </c>
      <c r="E43" s="155">
        <v>0.35416666666666663</v>
      </c>
      <c r="F43" s="155">
        <v>0.37499999999999994</v>
      </c>
      <c r="G43" s="155">
        <v>0.39583333333333326</v>
      </c>
      <c r="H43" s="155">
        <v>0.41666666666666657</v>
      </c>
      <c r="I43" s="155">
        <v>0.43749999999999989</v>
      </c>
      <c r="J43" s="155">
        <v>0.4583333333333332</v>
      </c>
      <c r="K43" s="155">
        <v>0.47916666666666652</v>
      </c>
      <c r="L43" s="155">
        <v>0.49999999999999983</v>
      </c>
      <c r="M43" s="155">
        <v>0.52083333333333315</v>
      </c>
      <c r="T43" s="77">
        <v>107</v>
      </c>
      <c r="U43" s="70">
        <v>4.0999999999999996</v>
      </c>
      <c r="W43" s="20">
        <v>4</v>
      </c>
      <c r="X43" s="20">
        <v>0</v>
      </c>
    </row>
    <row r="44" spans="1:24" ht="12" customHeight="1" x14ac:dyDescent="0.2">
      <c r="A44" s="157" t="s">
        <v>483</v>
      </c>
      <c r="B44" s="157"/>
      <c r="C44" s="156">
        <v>0.33333333333333331</v>
      </c>
      <c r="D44" s="155">
        <v>0.35416666666666663</v>
      </c>
      <c r="E44" s="155">
        <v>0.37499999999999994</v>
      </c>
      <c r="F44" s="155">
        <v>0.39583333333333326</v>
      </c>
      <c r="G44" s="155">
        <v>0.41666666666666657</v>
      </c>
      <c r="H44" s="155">
        <v>0.43749999999999989</v>
      </c>
      <c r="I44" s="155">
        <v>0.4583333333333332</v>
      </c>
      <c r="J44" s="155">
        <v>0.47916666666666652</v>
      </c>
      <c r="K44" s="155">
        <v>0.49999999999999983</v>
      </c>
      <c r="L44" s="155">
        <v>0.52083333333333315</v>
      </c>
      <c r="M44" s="155">
        <v>0.54166666666666652</v>
      </c>
      <c r="T44" s="77">
        <v>111</v>
      </c>
      <c r="U44" s="70">
        <v>4.2</v>
      </c>
      <c r="W44" s="20">
        <v>5</v>
      </c>
      <c r="X44" s="20">
        <v>0</v>
      </c>
    </row>
    <row r="45" spans="1:24" ht="12" customHeight="1" x14ac:dyDescent="0.2">
      <c r="A45" s="157" t="s">
        <v>484</v>
      </c>
      <c r="B45" s="157"/>
      <c r="C45" s="156">
        <v>0.35416666666666669</v>
      </c>
      <c r="D45" s="155">
        <v>0.375</v>
      </c>
      <c r="E45" s="155">
        <v>0.39583333333333331</v>
      </c>
      <c r="F45" s="155">
        <v>0.41666666666666663</v>
      </c>
      <c r="G45" s="155">
        <v>0.43749999999999994</v>
      </c>
      <c r="H45" s="155">
        <v>0.45833333333333326</v>
      </c>
      <c r="I45" s="155">
        <v>0.47916666666666657</v>
      </c>
      <c r="J45" s="155">
        <v>0.49999999999999989</v>
      </c>
      <c r="K45" s="155">
        <v>0.52083333333333326</v>
      </c>
      <c r="L45" s="155">
        <v>0.54166666666666652</v>
      </c>
      <c r="M45" s="155">
        <v>0.56249999999999978</v>
      </c>
      <c r="T45" s="77">
        <v>115</v>
      </c>
      <c r="U45" s="70">
        <v>4.3</v>
      </c>
      <c r="W45" s="20">
        <v>6</v>
      </c>
      <c r="X45" s="20">
        <v>1</v>
      </c>
    </row>
    <row r="46" spans="1:24" ht="12" customHeight="1" x14ac:dyDescent="0.2">
      <c r="A46" s="157" t="s">
        <v>485</v>
      </c>
      <c r="B46" s="157"/>
      <c r="C46" s="156">
        <v>0.375</v>
      </c>
      <c r="D46" s="155">
        <v>0.39583333333333331</v>
      </c>
      <c r="E46" s="155">
        <v>0.41666666666666663</v>
      </c>
      <c r="F46" s="155">
        <v>0.43749999999999994</v>
      </c>
      <c r="G46" s="155">
        <v>0.45833333333333326</v>
      </c>
      <c r="H46" s="155">
        <v>0.47916666666666657</v>
      </c>
      <c r="I46" s="155">
        <v>0.49999999999999989</v>
      </c>
      <c r="J46" s="155">
        <v>0.52083333333333326</v>
      </c>
      <c r="K46" s="155">
        <v>0.54166666666666652</v>
      </c>
      <c r="L46" s="155">
        <v>0.56249999999999978</v>
      </c>
      <c r="M46" s="155">
        <v>0.58333333333333304</v>
      </c>
      <c r="T46" s="77">
        <v>119</v>
      </c>
      <c r="U46" s="70">
        <v>4.4000000000000004</v>
      </c>
      <c r="W46" s="20">
        <v>7</v>
      </c>
      <c r="X46" s="20">
        <v>1</v>
      </c>
    </row>
    <row r="47" spans="1:24" ht="12" customHeight="1" x14ac:dyDescent="0.2">
      <c r="A47" s="157" t="s">
        <v>486</v>
      </c>
      <c r="B47" s="157"/>
      <c r="C47" s="156">
        <v>0.39583333333333331</v>
      </c>
      <c r="D47" s="155">
        <v>0.41666666666666663</v>
      </c>
      <c r="E47" s="155">
        <v>0.43749999999999994</v>
      </c>
      <c r="F47" s="155">
        <v>0.45833333333333326</v>
      </c>
      <c r="G47" s="155">
        <v>0.47916666666666657</v>
      </c>
      <c r="H47" s="155">
        <v>0.49999999999999989</v>
      </c>
      <c r="I47" s="155">
        <v>0.52083333333333326</v>
      </c>
      <c r="J47" s="155">
        <v>0.54166666666666652</v>
      </c>
      <c r="K47" s="155">
        <v>0.56249999999999978</v>
      </c>
      <c r="L47" s="155">
        <v>0.58333333333333304</v>
      </c>
      <c r="M47" s="155">
        <v>0.6041666666666663</v>
      </c>
      <c r="T47" s="77">
        <v>123</v>
      </c>
      <c r="U47" s="70">
        <v>4.5</v>
      </c>
      <c r="W47" s="20">
        <v>8</v>
      </c>
      <c r="X47" s="20">
        <v>2</v>
      </c>
    </row>
    <row r="48" spans="1:24" ht="12" customHeight="1" x14ac:dyDescent="0.2">
      <c r="A48" s="157" t="s">
        <v>487</v>
      </c>
      <c r="B48" s="157"/>
      <c r="C48" s="156">
        <v>0.41666666666666669</v>
      </c>
      <c r="D48" s="155">
        <v>0.4375</v>
      </c>
      <c r="E48" s="155">
        <v>0.45833333333333331</v>
      </c>
      <c r="F48" s="155">
        <v>0.47916666666666663</v>
      </c>
      <c r="G48" s="155">
        <v>0.49999999999999994</v>
      </c>
      <c r="H48" s="155">
        <v>0.52083333333333326</v>
      </c>
      <c r="I48" s="155">
        <v>0.54166666666666652</v>
      </c>
      <c r="J48" s="155">
        <v>0.56249999999999978</v>
      </c>
      <c r="K48" s="155">
        <v>0.58333333333333304</v>
      </c>
      <c r="L48" s="155">
        <v>0.6041666666666663</v>
      </c>
      <c r="M48" s="155">
        <v>0.62499999999999956</v>
      </c>
      <c r="T48" s="77">
        <v>127</v>
      </c>
      <c r="U48" s="70">
        <v>4.5999999999999996</v>
      </c>
      <c r="W48" s="20">
        <v>9</v>
      </c>
      <c r="X48" s="20">
        <v>2</v>
      </c>
    </row>
    <row r="49" spans="1:24" ht="12" customHeight="1" x14ac:dyDescent="0.2">
      <c r="A49" s="157" t="s">
        <v>488</v>
      </c>
      <c r="B49" s="157"/>
      <c r="C49" s="156">
        <v>0.45833333333333331</v>
      </c>
      <c r="D49" s="155">
        <v>0.47916666666666663</v>
      </c>
      <c r="E49" s="155">
        <v>0.49999999999999994</v>
      </c>
      <c r="F49" s="155">
        <v>0.52083333333333326</v>
      </c>
      <c r="G49" s="155">
        <v>0.54166666666666652</v>
      </c>
      <c r="H49" s="155">
        <v>0.56249999999999978</v>
      </c>
      <c r="I49" s="155">
        <v>0.58333333333333304</v>
      </c>
      <c r="J49" s="155">
        <v>0.6041666666666663</v>
      </c>
      <c r="K49" s="155">
        <v>0.62499999999999956</v>
      </c>
      <c r="L49" s="155">
        <v>0.64583333333333282</v>
      </c>
      <c r="M49" s="155">
        <v>0.66666666666666607</v>
      </c>
      <c r="T49" s="77">
        <v>131</v>
      </c>
      <c r="U49" s="70">
        <v>4.7</v>
      </c>
      <c r="W49" s="20">
        <v>10</v>
      </c>
      <c r="X49" s="20">
        <v>3</v>
      </c>
    </row>
    <row r="50" spans="1:24" ht="12" customHeight="1" x14ac:dyDescent="0.2">
      <c r="A50" s="157" t="s">
        <v>489</v>
      </c>
      <c r="B50" s="157"/>
      <c r="C50" s="156">
        <v>0.5</v>
      </c>
      <c r="D50" s="155">
        <v>0.52083333333333326</v>
      </c>
      <c r="E50" s="155">
        <v>0.54166666666666652</v>
      </c>
      <c r="F50" s="155">
        <v>0.56249999999999978</v>
      </c>
      <c r="G50" s="155">
        <v>0.58333333333333304</v>
      </c>
      <c r="H50" s="155">
        <v>0.6041666666666663</v>
      </c>
      <c r="I50" s="155">
        <v>0.62499999999999956</v>
      </c>
      <c r="J50" s="155">
        <v>0.64583333333333282</v>
      </c>
      <c r="K50" s="155">
        <v>0.66666666666666607</v>
      </c>
      <c r="L50" s="155">
        <v>0.68749999999999933</v>
      </c>
      <c r="M50" s="155">
        <v>0.70833333333333259</v>
      </c>
      <c r="T50" s="77">
        <v>135</v>
      </c>
      <c r="U50" s="70">
        <v>4.8</v>
      </c>
      <c r="W50" s="20">
        <v>11</v>
      </c>
      <c r="X50" s="20">
        <v>3</v>
      </c>
    </row>
    <row r="51" spans="1:24" ht="12" customHeight="1" x14ac:dyDescent="0.2">
      <c r="A51" s="157" t="s">
        <v>490</v>
      </c>
      <c r="B51" s="157"/>
      <c r="C51" s="156">
        <v>0.54166666666666663</v>
      </c>
      <c r="D51" s="155">
        <v>0.5625</v>
      </c>
      <c r="E51" s="155">
        <v>0.58333333333333326</v>
      </c>
      <c r="F51" s="155">
        <v>0.60416666666666652</v>
      </c>
      <c r="G51" s="155">
        <v>0.62499999999999978</v>
      </c>
      <c r="H51" s="155">
        <v>0.64583333333333304</v>
      </c>
      <c r="I51" s="155">
        <v>0.6666666666666663</v>
      </c>
      <c r="J51" s="155">
        <v>0.68749999999999956</v>
      </c>
      <c r="K51" s="155">
        <v>0.70833333333333282</v>
      </c>
      <c r="L51" s="155">
        <v>0.72916666666666607</v>
      </c>
      <c r="M51" s="155">
        <v>0.74999999999999933</v>
      </c>
      <c r="T51" s="77">
        <v>139</v>
      </c>
      <c r="U51" s="70">
        <v>4.9000000000000004</v>
      </c>
      <c r="W51" s="20">
        <v>12</v>
      </c>
      <c r="X51" s="20">
        <v>4</v>
      </c>
    </row>
    <row r="52" spans="1:24" ht="12" customHeight="1" x14ac:dyDescent="0.2">
      <c r="A52" s="157" t="s">
        <v>491</v>
      </c>
      <c r="B52" s="157"/>
      <c r="C52" s="156">
        <v>0.58333333333333337</v>
      </c>
      <c r="D52" s="155">
        <v>0.60416666666666674</v>
      </c>
      <c r="E52" s="155">
        <v>0.625</v>
      </c>
      <c r="F52" s="155">
        <v>0.64583333333333326</v>
      </c>
      <c r="G52" s="155">
        <v>0.66666666666666652</v>
      </c>
      <c r="H52" s="155">
        <v>0.68749999999999978</v>
      </c>
      <c r="I52" s="155">
        <v>0.70833333333333304</v>
      </c>
      <c r="J52" s="155">
        <v>0.7291666666666663</v>
      </c>
      <c r="K52" s="155">
        <v>0.74999999999999956</v>
      </c>
      <c r="L52" s="155">
        <v>0.77083333333333282</v>
      </c>
      <c r="M52" s="155">
        <v>0.79166666666666607</v>
      </c>
      <c r="T52" s="77">
        <v>143</v>
      </c>
      <c r="U52" s="70">
        <v>5</v>
      </c>
      <c r="W52" s="20">
        <v>13</v>
      </c>
      <c r="X52" s="20">
        <v>4</v>
      </c>
    </row>
    <row r="53" spans="1:24" ht="12" customHeight="1" x14ac:dyDescent="0.2">
      <c r="A53" s="157" t="s">
        <v>492</v>
      </c>
      <c r="B53" s="157"/>
      <c r="C53" s="157" t="s">
        <v>493</v>
      </c>
      <c r="D53" s="155">
        <v>0.625</v>
      </c>
      <c r="E53" s="155">
        <v>0.64583333333333326</v>
      </c>
      <c r="F53" s="155">
        <v>0.66666666666666652</v>
      </c>
      <c r="G53" s="155">
        <v>0.68749999999999978</v>
      </c>
      <c r="H53" s="155">
        <v>0.70833333333333304</v>
      </c>
      <c r="I53" s="155">
        <v>0.7291666666666663</v>
      </c>
      <c r="J53" s="155">
        <v>0.74999999999999956</v>
      </c>
      <c r="K53" s="155">
        <v>0.77083333333333282</v>
      </c>
      <c r="L53" s="155">
        <v>0.79166666666666607</v>
      </c>
      <c r="M53" s="155">
        <v>0.81249999999999933</v>
      </c>
      <c r="T53" s="77">
        <v>147</v>
      </c>
      <c r="U53" s="70">
        <v>5.0999999999999996</v>
      </c>
      <c r="W53" s="20">
        <v>14</v>
      </c>
      <c r="X53" s="20">
        <v>5</v>
      </c>
    </row>
    <row r="54" spans="1:24" ht="12" customHeight="1" x14ac:dyDescent="0.2">
      <c r="A54" s="157" t="s">
        <v>494</v>
      </c>
      <c r="B54" s="157"/>
      <c r="C54" s="157" t="s">
        <v>493</v>
      </c>
      <c r="D54" s="157" t="s">
        <v>493</v>
      </c>
      <c r="E54" s="156">
        <v>0.64583333333333337</v>
      </c>
      <c r="F54" s="155">
        <v>0.66666666666666674</v>
      </c>
      <c r="G54" s="155">
        <v>0.6875</v>
      </c>
      <c r="H54" s="155">
        <v>0.70833333333333326</v>
      </c>
      <c r="I54" s="155">
        <v>0.72916666666666652</v>
      </c>
      <c r="J54" s="155">
        <v>0.74999999999999978</v>
      </c>
      <c r="K54" s="155">
        <v>0.77083333333333304</v>
      </c>
      <c r="L54" s="155">
        <v>0.7916666666666663</v>
      </c>
      <c r="M54" s="155">
        <v>0.81249999999999956</v>
      </c>
      <c r="T54" s="77">
        <v>151</v>
      </c>
      <c r="U54" s="70">
        <v>5.2</v>
      </c>
      <c r="W54" s="20">
        <v>15</v>
      </c>
      <c r="X54" s="20">
        <v>5</v>
      </c>
    </row>
    <row r="55" spans="1:24" ht="12" customHeight="1" x14ac:dyDescent="0.2">
      <c r="A55" s="157" t="s">
        <v>495</v>
      </c>
      <c r="B55" s="157"/>
      <c r="C55" s="157" t="s">
        <v>493</v>
      </c>
      <c r="D55" s="157" t="s">
        <v>493</v>
      </c>
      <c r="E55" s="156">
        <v>0.64583333333333337</v>
      </c>
      <c r="F55" s="155">
        <v>0.66666666666666674</v>
      </c>
      <c r="G55" s="155">
        <v>0.6875</v>
      </c>
      <c r="H55" s="155">
        <v>0.70833333333333326</v>
      </c>
      <c r="I55" s="155">
        <v>0.72916666666666652</v>
      </c>
      <c r="J55" s="155">
        <v>0.74999999999999978</v>
      </c>
      <c r="K55" s="155">
        <v>0.77083333333333304</v>
      </c>
      <c r="L55" s="155">
        <v>0.7916666666666663</v>
      </c>
      <c r="M55" s="155">
        <v>0.81249999999999956</v>
      </c>
      <c r="T55" s="77">
        <v>155</v>
      </c>
      <c r="U55" s="70">
        <v>5.3</v>
      </c>
      <c r="X55" s="18"/>
    </row>
    <row r="56" spans="1:24" ht="12" customHeight="1" x14ac:dyDescent="0.2">
      <c r="A56" s="157" t="s">
        <v>496</v>
      </c>
      <c r="B56" s="157"/>
      <c r="C56" s="157" t="s">
        <v>493</v>
      </c>
      <c r="D56" s="157" t="s">
        <v>493</v>
      </c>
      <c r="E56" s="156">
        <v>0.66666666666666663</v>
      </c>
      <c r="F56" s="155">
        <v>0.6875</v>
      </c>
      <c r="G56" s="155">
        <v>0.70833333333333326</v>
      </c>
      <c r="H56" s="155">
        <v>0.72916666666666652</v>
      </c>
      <c r="I56" s="155">
        <v>0.74999999999999978</v>
      </c>
      <c r="J56" s="155">
        <v>0.77083333333333304</v>
      </c>
      <c r="K56" s="155">
        <v>0.7916666666666663</v>
      </c>
      <c r="L56" s="155">
        <v>0.81249999999999956</v>
      </c>
      <c r="M56" s="155">
        <v>0.83333333333333282</v>
      </c>
      <c r="T56" s="77">
        <v>159</v>
      </c>
      <c r="U56" s="70">
        <v>5.4</v>
      </c>
      <c r="X56" s="18"/>
    </row>
    <row r="57" spans="1:24" ht="12" customHeight="1" x14ac:dyDescent="0.2">
      <c r="A57" s="157" t="s">
        <v>497</v>
      </c>
      <c r="B57" s="157"/>
      <c r="C57" s="157" t="s">
        <v>493</v>
      </c>
      <c r="D57" s="157" t="s">
        <v>493</v>
      </c>
      <c r="E57" s="157" t="s">
        <v>493</v>
      </c>
      <c r="F57" s="155">
        <v>0.6875</v>
      </c>
      <c r="G57" s="155">
        <v>0.70833333333333326</v>
      </c>
      <c r="H57" s="155">
        <v>0.72916666666666652</v>
      </c>
      <c r="I57" s="155">
        <v>0.74999999999999978</v>
      </c>
      <c r="J57" s="155">
        <v>0.77083333333333304</v>
      </c>
      <c r="K57" s="155">
        <v>0.7916666666666663</v>
      </c>
      <c r="L57" s="155">
        <v>0.81249999999999956</v>
      </c>
      <c r="M57" s="155">
        <v>0.83333333333333282</v>
      </c>
      <c r="T57" s="77">
        <v>163</v>
      </c>
      <c r="U57" s="70">
        <v>5.5</v>
      </c>
      <c r="X57" s="18"/>
    </row>
    <row r="58" spans="1:24" ht="12" customHeight="1" x14ac:dyDescent="0.2">
      <c r="A58" s="157" t="s">
        <v>498</v>
      </c>
      <c r="B58" s="157"/>
      <c r="C58" s="157" t="s">
        <v>493</v>
      </c>
      <c r="D58" s="157" t="s">
        <v>493</v>
      </c>
      <c r="E58" s="157" t="s">
        <v>493</v>
      </c>
      <c r="F58" s="155">
        <v>0.70833333333333337</v>
      </c>
      <c r="G58" s="155">
        <v>0.72916666666666674</v>
      </c>
      <c r="H58" s="155">
        <v>0.75</v>
      </c>
      <c r="I58" s="155">
        <v>0.77083333333333326</v>
      </c>
      <c r="J58" s="155">
        <v>0.79166666666666652</v>
      </c>
      <c r="K58" s="155">
        <v>0.81249999999999978</v>
      </c>
      <c r="L58" s="155">
        <v>0.83333333333333304</v>
      </c>
      <c r="M58" s="155">
        <v>0.8541666666666663</v>
      </c>
      <c r="T58" s="77">
        <v>167</v>
      </c>
      <c r="U58" s="70">
        <v>5.6</v>
      </c>
      <c r="X58" s="18"/>
    </row>
    <row r="59" spans="1:24" ht="12" customHeight="1" x14ac:dyDescent="0.2">
      <c r="A59" s="157" t="s">
        <v>499</v>
      </c>
      <c r="B59" s="157"/>
      <c r="C59" s="157" t="s">
        <v>493</v>
      </c>
      <c r="D59" s="157" t="s">
        <v>493</v>
      </c>
      <c r="E59" s="157" t="s">
        <v>493</v>
      </c>
      <c r="F59" s="157" t="s">
        <v>493</v>
      </c>
      <c r="G59" s="157" t="s">
        <v>493</v>
      </c>
      <c r="H59" s="156">
        <v>0.77083333333333337</v>
      </c>
      <c r="I59" s="155">
        <v>0.79166666666666674</v>
      </c>
      <c r="J59" s="155">
        <v>0.8125</v>
      </c>
      <c r="K59" s="155">
        <v>0.83333333333333326</v>
      </c>
      <c r="L59" s="155">
        <v>0.85416666666666652</v>
      </c>
      <c r="M59" s="155">
        <v>0.87499999999999978</v>
      </c>
      <c r="T59" s="77">
        <v>171</v>
      </c>
      <c r="U59" s="70">
        <v>5.7</v>
      </c>
      <c r="X59" s="18"/>
    </row>
    <row r="60" spans="1:24" ht="12" customHeight="1" x14ac:dyDescent="0.2">
      <c r="A60" s="157" t="s">
        <v>500</v>
      </c>
      <c r="B60" s="157"/>
      <c r="C60" s="157" t="s">
        <v>493</v>
      </c>
      <c r="D60" s="157" t="s">
        <v>493</v>
      </c>
      <c r="E60" s="157" t="s">
        <v>493</v>
      </c>
      <c r="F60" s="157" t="s">
        <v>493</v>
      </c>
      <c r="G60" s="157" t="s">
        <v>493</v>
      </c>
      <c r="H60" s="157" t="s">
        <v>493</v>
      </c>
      <c r="I60" s="157" t="s">
        <v>493</v>
      </c>
      <c r="J60" s="157" t="s">
        <v>493</v>
      </c>
      <c r="K60" s="155">
        <v>0.83333333333333337</v>
      </c>
      <c r="L60" s="155">
        <v>0.85416666666666674</v>
      </c>
      <c r="M60" s="155">
        <v>0.875</v>
      </c>
      <c r="T60" s="77">
        <v>175</v>
      </c>
      <c r="U60" s="70">
        <v>5.8</v>
      </c>
      <c r="X60" s="18"/>
    </row>
    <row r="61" spans="1:24" ht="12" customHeight="1" x14ac:dyDescent="0.2">
      <c r="A61" s="157" t="s">
        <v>501</v>
      </c>
      <c r="B61" s="157"/>
      <c r="C61" s="157" t="s">
        <v>493</v>
      </c>
      <c r="D61" s="157" t="s">
        <v>493</v>
      </c>
      <c r="E61" s="157" t="s">
        <v>493</v>
      </c>
      <c r="F61" s="157" t="s">
        <v>493</v>
      </c>
      <c r="G61" s="157" t="s">
        <v>493</v>
      </c>
      <c r="H61" s="157" t="s">
        <v>493</v>
      </c>
      <c r="I61" s="157" t="s">
        <v>493</v>
      </c>
      <c r="J61" s="157" t="s">
        <v>493</v>
      </c>
      <c r="K61" s="157" t="s">
        <v>493</v>
      </c>
      <c r="L61" s="157" t="s">
        <v>493</v>
      </c>
      <c r="M61" s="155">
        <v>0.89583333333333337</v>
      </c>
      <c r="T61" s="77">
        <v>179</v>
      </c>
      <c r="U61" s="70">
        <v>5.9</v>
      </c>
      <c r="X61" s="18"/>
    </row>
    <row r="62" spans="1:24" ht="12" customHeight="1" x14ac:dyDescent="0.2">
      <c r="A62" s="157" t="s">
        <v>502</v>
      </c>
      <c r="B62" s="157"/>
      <c r="C62" s="157" t="s">
        <v>493</v>
      </c>
      <c r="D62" s="157" t="s">
        <v>493</v>
      </c>
      <c r="E62" s="157" t="s">
        <v>493</v>
      </c>
      <c r="F62" s="157" t="s">
        <v>493</v>
      </c>
      <c r="G62" s="157" t="s">
        <v>493</v>
      </c>
      <c r="H62" s="157" t="s">
        <v>493</v>
      </c>
      <c r="I62" s="157" t="s">
        <v>493</v>
      </c>
      <c r="J62" s="157" t="s">
        <v>493</v>
      </c>
      <c r="K62" s="157" t="s">
        <v>493</v>
      </c>
      <c r="L62" s="157" t="s">
        <v>493</v>
      </c>
      <c r="M62" s="155">
        <v>0.91666666666666663</v>
      </c>
      <c r="T62" s="77">
        <v>183</v>
      </c>
      <c r="U62" s="70">
        <v>6</v>
      </c>
      <c r="X62" s="18"/>
    </row>
    <row r="63" spans="1:24" ht="12" customHeight="1" x14ac:dyDescent="0.25">
      <c r="A63" s="153"/>
      <c r="B63" s="153"/>
      <c r="C63" s="153"/>
      <c r="D63" s="153"/>
      <c r="E63" s="153"/>
      <c r="F63" s="153"/>
      <c r="G63" s="153"/>
      <c r="H63" s="153"/>
      <c r="I63" s="153"/>
      <c r="J63" s="153"/>
      <c r="K63" s="153"/>
      <c r="L63" s="153"/>
      <c r="M63" s="154"/>
      <c r="T63" s="77">
        <v>187</v>
      </c>
      <c r="U63" s="70">
        <v>6.1</v>
      </c>
      <c r="X63" s="18"/>
    </row>
    <row r="64" spans="1:24" ht="12" customHeight="1" x14ac:dyDescent="0.2">
      <c r="A64" s="158" t="s">
        <v>503</v>
      </c>
      <c r="B64" s="152" t="s">
        <v>468</v>
      </c>
      <c r="C64" s="153" t="s">
        <v>469</v>
      </c>
      <c r="D64" s="153" t="s">
        <v>470</v>
      </c>
      <c r="E64" s="153" t="s">
        <v>471</v>
      </c>
      <c r="F64" s="153" t="s">
        <v>472</v>
      </c>
      <c r="G64" s="153" t="s">
        <v>473</v>
      </c>
      <c r="H64" s="153" t="s">
        <v>474</v>
      </c>
      <c r="I64" s="153" t="s">
        <v>475</v>
      </c>
      <c r="J64" s="153" t="s">
        <v>476</v>
      </c>
      <c r="K64" s="153" t="s">
        <v>477</v>
      </c>
      <c r="L64" s="153" t="s">
        <v>478</v>
      </c>
      <c r="M64" s="153" t="s">
        <v>479</v>
      </c>
      <c r="T64" s="77">
        <v>191</v>
      </c>
      <c r="U64" s="70">
        <v>6.2</v>
      </c>
      <c r="X64" s="18"/>
    </row>
    <row r="65" spans="1:24" ht="12" customHeight="1" x14ac:dyDescent="0.25">
      <c r="A65" s="152" t="s">
        <v>480</v>
      </c>
      <c r="B65" s="152"/>
      <c r="C65" s="153"/>
      <c r="D65" s="153"/>
      <c r="E65" s="153"/>
      <c r="F65" s="153"/>
      <c r="G65" s="153"/>
      <c r="H65" s="153"/>
      <c r="I65" s="153"/>
      <c r="J65" s="153"/>
      <c r="K65" s="153"/>
      <c r="L65" s="153"/>
      <c r="M65" s="154"/>
      <c r="T65" s="77">
        <v>195</v>
      </c>
      <c r="U65" s="70">
        <v>6.3</v>
      </c>
      <c r="X65" s="18"/>
    </row>
    <row r="66" spans="1:24" ht="12" customHeight="1" x14ac:dyDescent="0.2">
      <c r="A66" s="153" t="s">
        <v>481</v>
      </c>
      <c r="B66" s="153"/>
      <c r="C66" s="155">
        <v>0.33333333333333331</v>
      </c>
      <c r="D66" s="155">
        <v>0.35416666666666663</v>
      </c>
      <c r="E66" s="155">
        <v>0.37499999999999994</v>
      </c>
      <c r="F66" s="155">
        <v>0.39583333333333326</v>
      </c>
      <c r="G66" s="155">
        <v>0.41666666666666657</v>
      </c>
      <c r="H66" s="155">
        <v>0.43749999999999989</v>
      </c>
      <c r="I66" s="155">
        <v>0.4583333333333332</v>
      </c>
      <c r="J66" s="155">
        <v>0.47916666666666652</v>
      </c>
      <c r="K66" s="155">
        <v>0.49999999999999983</v>
      </c>
      <c r="L66" s="155">
        <v>0.52083333333333315</v>
      </c>
      <c r="M66" s="155">
        <v>0.54166666666666652</v>
      </c>
      <c r="T66" s="77">
        <v>199</v>
      </c>
      <c r="U66" s="70">
        <v>6.4</v>
      </c>
      <c r="X66" s="18"/>
    </row>
    <row r="67" spans="1:24" ht="12" customHeight="1" x14ac:dyDescent="0.2">
      <c r="A67" s="153" t="s">
        <v>482</v>
      </c>
      <c r="B67" s="153"/>
      <c r="C67" s="155">
        <v>0.35416666666666663</v>
      </c>
      <c r="D67" s="155">
        <v>0.37499999999999994</v>
      </c>
      <c r="E67" s="155">
        <v>0.39583333333333326</v>
      </c>
      <c r="F67" s="155">
        <v>0.41666666666666657</v>
      </c>
      <c r="G67" s="155">
        <v>0.43749999999999989</v>
      </c>
      <c r="H67" s="159">
        <v>0.4583333333333332</v>
      </c>
      <c r="I67" s="155">
        <v>0.47916666666666652</v>
      </c>
      <c r="J67" s="155">
        <v>0.49999999999999983</v>
      </c>
      <c r="K67" s="155">
        <v>0.52083333333333315</v>
      </c>
      <c r="L67" s="155">
        <v>0.54166666666666652</v>
      </c>
      <c r="M67" s="155">
        <v>0.56249999999999978</v>
      </c>
      <c r="T67" s="77">
        <v>207</v>
      </c>
      <c r="U67" s="70">
        <v>6.5</v>
      </c>
      <c r="X67" s="18"/>
    </row>
    <row r="68" spans="1:24" ht="12" customHeight="1" x14ac:dyDescent="0.2">
      <c r="A68" s="157" t="s">
        <v>483</v>
      </c>
      <c r="B68" s="157"/>
      <c r="C68" s="155">
        <v>0.37499999999999994</v>
      </c>
      <c r="D68" s="155">
        <v>0.39583333333333326</v>
      </c>
      <c r="E68" s="155">
        <v>0.41666666666666657</v>
      </c>
      <c r="F68" s="155">
        <v>0.43749999999999989</v>
      </c>
      <c r="G68" s="155">
        <v>0.4583333333333332</v>
      </c>
      <c r="H68" s="155">
        <v>0.47916666666666652</v>
      </c>
      <c r="I68" s="155">
        <v>0.49999999999999983</v>
      </c>
      <c r="J68" s="155">
        <v>0.52083333333333315</v>
      </c>
      <c r="K68" s="155">
        <v>0.54166666666666652</v>
      </c>
      <c r="L68" s="155">
        <v>0.56249999999999978</v>
      </c>
      <c r="M68" s="155">
        <v>0.58333333333333315</v>
      </c>
      <c r="T68" s="77">
        <v>215</v>
      </c>
      <c r="U68" s="70">
        <v>6.6</v>
      </c>
      <c r="X68" s="18"/>
    </row>
    <row r="69" spans="1:24" ht="12" customHeight="1" x14ac:dyDescent="0.2">
      <c r="A69" s="157" t="s">
        <v>484</v>
      </c>
      <c r="B69" s="157"/>
      <c r="C69" s="155">
        <v>0.39583333333333331</v>
      </c>
      <c r="D69" s="155">
        <v>0.41666666666666663</v>
      </c>
      <c r="E69" s="155">
        <v>0.43749999999999994</v>
      </c>
      <c r="F69" s="155">
        <v>0.45833333333333326</v>
      </c>
      <c r="G69" s="155">
        <v>0.47916666666666657</v>
      </c>
      <c r="H69" s="155">
        <v>0.49999999999999989</v>
      </c>
      <c r="I69" s="155">
        <v>0.52083333333333326</v>
      </c>
      <c r="J69" s="155">
        <v>0.54166666666666652</v>
      </c>
      <c r="K69" s="155">
        <v>0.56249999999999989</v>
      </c>
      <c r="L69" s="155">
        <v>0.58333333333333315</v>
      </c>
      <c r="M69" s="155">
        <v>0.60416666666666641</v>
      </c>
      <c r="T69" s="77">
        <v>223</v>
      </c>
      <c r="U69" s="70">
        <v>6.7</v>
      </c>
      <c r="X69" s="18"/>
    </row>
    <row r="70" spans="1:24" ht="12" customHeight="1" x14ac:dyDescent="0.2">
      <c r="A70" s="157" t="s">
        <v>485</v>
      </c>
      <c r="B70" s="157"/>
      <c r="C70" s="155">
        <v>0.41666666666666663</v>
      </c>
      <c r="D70" s="155">
        <v>0.43749999999999994</v>
      </c>
      <c r="E70" s="155">
        <v>0.45833333333333326</v>
      </c>
      <c r="F70" s="155">
        <v>0.47916666666666657</v>
      </c>
      <c r="G70" s="155">
        <v>0.49999999999999989</v>
      </c>
      <c r="H70" s="155">
        <v>0.52083333333333326</v>
      </c>
      <c r="I70" s="155">
        <v>0.54166666666666652</v>
      </c>
      <c r="J70" s="155">
        <v>0.56249999999999989</v>
      </c>
      <c r="K70" s="155">
        <v>0.58333333333333315</v>
      </c>
      <c r="L70" s="155">
        <v>0.60416666666666641</v>
      </c>
      <c r="M70" s="155">
        <v>0.62499999999999967</v>
      </c>
      <c r="T70" s="77">
        <v>231</v>
      </c>
      <c r="U70" s="70">
        <v>6.8</v>
      </c>
      <c r="X70" s="18"/>
    </row>
    <row r="71" spans="1:24" ht="12" customHeight="1" x14ac:dyDescent="0.2">
      <c r="A71" s="157" t="s">
        <v>486</v>
      </c>
      <c r="B71" s="157"/>
      <c r="C71" s="155">
        <v>0.43749999999999994</v>
      </c>
      <c r="D71" s="155">
        <v>0.45833333333333326</v>
      </c>
      <c r="E71" s="155">
        <v>0.47916666666666657</v>
      </c>
      <c r="F71" s="155">
        <v>0.49999999999999989</v>
      </c>
      <c r="G71" s="155">
        <v>0.52083333333333326</v>
      </c>
      <c r="H71" s="155">
        <v>0.54166666666666652</v>
      </c>
      <c r="I71" s="155">
        <v>0.56249999999999989</v>
      </c>
      <c r="J71" s="155">
        <v>0.58333333333333315</v>
      </c>
      <c r="K71" s="155">
        <v>0.60416666666666641</v>
      </c>
      <c r="L71" s="155">
        <v>0.62499999999999967</v>
      </c>
      <c r="M71" s="155">
        <v>0.64583333333333293</v>
      </c>
      <c r="T71" s="77">
        <v>239</v>
      </c>
      <c r="U71" s="70">
        <v>6.9</v>
      </c>
      <c r="X71" s="18"/>
    </row>
    <row r="72" spans="1:24" ht="12" customHeight="1" x14ac:dyDescent="0.2">
      <c r="A72" s="157" t="s">
        <v>487</v>
      </c>
      <c r="B72" s="157"/>
      <c r="C72" s="155">
        <v>0.45833333333333331</v>
      </c>
      <c r="D72" s="155">
        <v>0.47916666666666663</v>
      </c>
      <c r="E72" s="155">
        <v>0.49999999999999994</v>
      </c>
      <c r="F72" s="155">
        <v>0.52083333333333326</v>
      </c>
      <c r="G72" s="155">
        <v>0.54166666666666652</v>
      </c>
      <c r="H72" s="155">
        <v>0.56249999999999989</v>
      </c>
      <c r="I72" s="155">
        <v>0.58333333333333315</v>
      </c>
      <c r="J72" s="155">
        <v>0.60416666666666641</v>
      </c>
      <c r="K72" s="155">
        <v>0.62499999999999967</v>
      </c>
      <c r="L72" s="155">
        <v>0.64583333333333293</v>
      </c>
      <c r="M72" s="155">
        <v>0.66666666666666619</v>
      </c>
      <c r="T72" s="77">
        <v>247</v>
      </c>
      <c r="U72" s="70">
        <v>7</v>
      </c>
      <c r="X72" s="18"/>
    </row>
    <row r="73" spans="1:24" ht="12" customHeight="1" x14ac:dyDescent="0.2">
      <c r="A73" s="157" t="s">
        <v>488</v>
      </c>
      <c r="B73" s="157"/>
      <c r="C73" s="155">
        <v>0.49999999999999994</v>
      </c>
      <c r="D73" s="155">
        <v>0.52083333333333326</v>
      </c>
      <c r="E73" s="155">
        <v>0.54166666666666652</v>
      </c>
      <c r="F73" s="155">
        <v>0.56249999999999989</v>
      </c>
      <c r="G73" s="155">
        <v>0.58333333333333315</v>
      </c>
      <c r="H73" s="155">
        <v>0.60416666666666641</v>
      </c>
      <c r="I73" s="155">
        <v>0.62499999999999967</v>
      </c>
      <c r="J73" s="155">
        <v>0.64583333333333293</v>
      </c>
      <c r="K73" s="155">
        <v>0.66666666666666619</v>
      </c>
      <c r="L73" s="155">
        <v>0.68749999999999944</v>
      </c>
      <c r="M73" s="155">
        <v>0.7083333333333327</v>
      </c>
      <c r="T73" s="77">
        <v>255</v>
      </c>
      <c r="U73" s="70">
        <v>7.1</v>
      </c>
      <c r="X73" s="18"/>
    </row>
    <row r="74" spans="1:24" ht="12" customHeight="1" x14ac:dyDescent="0.2">
      <c r="A74" s="157" t="s">
        <v>489</v>
      </c>
      <c r="B74" s="157"/>
      <c r="C74" s="155">
        <v>0.54166666666666663</v>
      </c>
      <c r="D74" s="155">
        <v>0.56249999999999989</v>
      </c>
      <c r="E74" s="155">
        <v>0.58333333333333315</v>
      </c>
      <c r="F74" s="155">
        <v>0.60416666666666641</v>
      </c>
      <c r="G74" s="155">
        <v>0.62499999999999967</v>
      </c>
      <c r="H74" s="155">
        <v>0.64583333333333293</v>
      </c>
      <c r="I74" s="155">
        <v>0.66666666666666619</v>
      </c>
      <c r="J74" s="155">
        <v>0.68749999999999944</v>
      </c>
      <c r="K74" s="155">
        <v>0.7083333333333327</v>
      </c>
      <c r="L74" s="155">
        <v>0.72916666666666596</v>
      </c>
      <c r="M74" s="155">
        <v>0.74999999999999922</v>
      </c>
      <c r="T74" s="77">
        <v>263</v>
      </c>
      <c r="U74" s="70">
        <v>7.2</v>
      </c>
      <c r="X74" s="18"/>
    </row>
    <row r="75" spans="1:24" ht="12" customHeight="1" x14ac:dyDescent="0.2">
      <c r="A75" s="157" t="s">
        <v>490</v>
      </c>
      <c r="B75" s="157"/>
      <c r="C75" s="155">
        <v>0.58333333333333326</v>
      </c>
      <c r="D75" s="155">
        <v>0.60416666666666663</v>
      </c>
      <c r="E75" s="155">
        <v>0.62499999999999989</v>
      </c>
      <c r="F75" s="155">
        <v>0.64583333333333315</v>
      </c>
      <c r="G75" s="155">
        <v>0.66666666666666641</v>
      </c>
      <c r="H75" s="155">
        <v>0.68749999999999967</v>
      </c>
      <c r="I75" s="155">
        <v>0.70833333333333293</v>
      </c>
      <c r="J75" s="155">
        <v>0.72916666666666619</v>
      </c>
      <c r="K75" s="155">
        <v>0.74999999999999944</v>
      </c>
      <c r="L75" s="155">
        <v>0.7708333333333327</v>
      </c>
      <c r="M75" s="155">
        <v>0.79166666666666596</v>
      </c>
      <c r="T75" s="77">
        <v>271</v>
      </c>
      <c r="U75" s="70">
        <v>7.3</v>
      </c>
      <c r="X75" s="18"/>
    </row>
    <row r="76" spans="1:24" ht="12" customHeight="1" x14ac:dyDescent="0.2">
      <c r="A76" s="157" t="s">
        <v>491</v>
      </c>
      <c r="B76" s="157"/>
      <c r="C76" s="155">
        <v>0.625</v>
      </c>
      <c r="D76" s="155">
        <v>0.64583333333333337</v>
      </c>
      <c r="E76" s="155">
        <v>0.66666666666666663</v>
      </c>
      <c r="F76" s="155">
        <v>0.68749999999999989</v>
      </c>
      <c r="G76" s="155">
        <v>0.70833333333333315</v>
      </c>
      <c r="H76" s="155">
        <v>0.72916666666666641</v>
      </c>
      <c r="I76" s="155">
        <v>0.74999999999999967</v>
      </c>
      <c r="J76" s="155">
        <v>0.77083333333333293</v>
      </c>
      <c r="K76" s="155">
        <v>0.79166666666666619</v>
      </c>
      <c r="L76" s="155">
        <v>0.81249999999999944</v>
      </c>
      <c r="M76" s="155">
        <v>0.8333333333333327</v>
      </c>
    </row>
    <row r="77" spans="1:24" ht="12" customHeight="1" x14ac:dyDescent="0.2">
      <c r="A77" s="157" t="s">
        <v>492</v>
      </c>
      <c r="B77" s="157"/>
      <c r="C77" s="157" t="s">
        <v>493</v>
      </c>
      <c r="D77" s="155">
        <v>0.66666666666666663</v>
      </c>
      <c r="E77" s="155">
        <v>0.68749999999999989</v>
      </c>
      <c r="F77" s="155">
        <v>0.70833333333333315</v>
      </c>
      <c r="G77" s="155">
        <v>0.72916666666666641</v>
      </c>
      <c r="H77" s="155">
        <v>0.74999999999999967</v>
      </c>
      <c r="I77" s="155">
        <v>0.77083333333333293</v>
      </c>
      <c r="J77" s="155">
        <v>0.79166666666666619</v>
      </c>
      <c r="K77" s="155">
        <v>0.81249999999999944</v>
      </c>
      <c r="L77" s="155">
        <v>0.8333333333333327</v>
      </c>
      <c r="M77" s="155">
        <v>0.85416666666666596</v>
      </c>
    </row>
    <row r="78" spans="1:24" ht="12" customHeight="1" x14ac:dyDescent="0.2">
      <c r="A78" s="157" t="s">
        <v>494</v>
      </c>
      <c r="B78" s="157"/>
      <c r="C78" s="157" t="s">
        <v>493</v>
      </c>
      <c r="D78" s="157" t="s">
        <v>493</v>
      </c>
      <c r="E78" s="155">
        <v>0.6875</v>
      </c>
      <c r="F78" s="155">
        <v>0.70833333333333337</v>
      </c>
      <c r="G78" s="155">
        <v>0.72916666666666663</v>
      </c>
      <c r="H78" s="155">
        <v>0.74999999999999989</v>
      </c>
      <c r="I78" s="155">
        <v>0.77083333333333315</v>
      </c>
      <c r="J78" s="155">
        <v>0.79166666666666641</v>
      </c>
      <c r="K78" s="155">
        <v>0.81249999999999967</v>
      </c>
      <c r="L78" s="155">
        <v>0.83333333333333293</v>
      </c>
      <c r="M78" s="155">
        <v>0.85416666666666619</v>
      </c>
    </row>
    <row r="79" spans="1:24" ht="12" customHeight="1" x14ac:dyDescent="0.2">
      <c r="A79" s="157" t="s">
        <v>495</v>
      </c>
      <c r="B79" s="157"/>
      <c r="C79" s="157" t="s">
        <v>493</v>
      </c>
      <c r="D79" s="157" t="s">
        <v>493</v>
      </c>
      <c r="E79" s="155">
        <v>0.6875</v>
      </c>
      <c r="F79" s="155">
        <v>0.70833333333333337</v>
      </c>
      <c r="G79" s="155">
        <v>0.72916666666666663</v>
      </c>
      <c r="H79" s="155">
        <v>0.74999999999999989</v>
      </c>
      <c r="I79" s="155">
        <v>0.77083333333333315</v>
      </c>
      <c r="J79" s="155">
        <v>0.79166666666666641</v>
      </c>
      <c r="K79" s="155">
        <v>0.81249999999999967</v>
      </c>
      <c r="L79" s="155">
        <v>0.83333333333333293</v>
      </c>
      <c r="M79" s="155">
        <v>0.85416666666666619</v>
      </c>
    </row>
    <row r="80" spans="1:24" ht="12" customHeight="1" x14ac:dyDescent="0.2">
      <c r="A80" s="157" t="s">
        <v>496</v>
      </c>
      <c r="B80" s="157"/>
      <c r="C80" s="157" t="s">
        <v>493</v>
      </c>
      <c r="D80" s="157" t="s">
        <v>493</v>
      </c>
      <c r="E80" s="155">
        <v>0.70833333333333326</v>
      </c>
      <c r="F80" s="155">
        <v>0.72916666666666663</v>
      </c>
      <c r="G80" s="155">
        <v>0.74999999999999989</v>
      </c>
      <c r="H80" s="155">
        <v>0.77083333333333315</v>
      </c>
      <c r="I80" s="155">
        <v>0.79166666666666641</v>
      </c>
      <c r="J80" s="155">
        <v>0.81249999999999967</v>
      </c>
      <c r="K80" s="155">
        <v>0.83333333333333293</v>
      </c>
      <c r="L80" s="155">
        <v>0.85416666666666619</v>
      </c>
      <c r="M80" s="155">
        <v>0.87499999999999944</v>
      </c>
    </row>
    <row r="81" spans="1:13" ht="12" customHeight="1" x14ac:dyDescent="0.2">
      <c r="A81" s="157" t="s">
        <v>497</v>
      </c>
      <c r="B81" s="157"/>
      <c r="C81" s="157" t="s">
        <v>493</v>
      </c>
      <c r="D81" s="157" t="s">
        <v>493</v>
      </c>
      <c r="E81" s="157" t="s">
        <v>493</v>
      </c>
      <c r="F81" s="155">
        <v>0.72916666666666663</v>
      </c>
      <c r="G81" s="155">
        <v>0.74999999999999989</v>
      </c>
      <c r="H81" s="155">
        <v>0.77083333333333315</v>
      </c>
      <c r="I81" s="155">
        <v>0.79166666666666641</v>
      </c>
      <c r="J81" s="155">
        <v>0.81249999999999967</v>
      </c>
      <c r="K81" s="155">
        <v>0.83333333333333293</v>
      </c>
      <c r="L81" s="155">
        <v>0.85416666666666619</v>
      </c>
      <c r="M81" s="155">
        <v>0.87499999999999944</v>
      </c>
    </row>
    <row r="82" spans="1:13" ht="12" customHeight="1" x14ac:dyDescent="0.2">
      <c r="A82" s="157" t="s">
        <v>498</v>
      </c>
      <c r="B82" s="157"/>
      <c r="C82" s="157" t="s">
        <v>493</v>
      </c>
      <c r="D82" s="157" t="s">
        <v>493</v>
      </c>
      <c r="E82" s="157" t="s">
        <v>493</v>
      </c>
      <c r="F82" s="155">
        <v>0.75</v>
      </c>
      <c r="G82" s="155">
        <v>0.77083333333333337</v>
      </c>
      <c r="H82" s="155">
        <v>0.79166666666666663</v>
      </c>
      <c r="I82" s="155">
        <v>0.81249999999999989</v>
      </c>
      <c r="J82" s="155">
        <v>0.83333333333333315</v>
      </c>
      <c r="K82" s="155">
        <v>0.85416666666666641</v>
      </c>
      <c r="L82" s="155">
        <v>0.87499999999999967</v>
      </c>
      <c r="M82" s="155">
        <v>0.89583333333333293</v>
      </c>
    </row>
    <row r="83" spans="1:13" ht="12" customHeight="1" x14ac:dyDescent="0.2">
      <c r="A83" s="157" t="s">
        <v>499</v>
      </c>
      <c r="B83" s="157"/>
      <c r="C83" s="157" t="s">
        <v>493</v>
      </c>
      <c r="D83" s="157" t="s">
        <v>493</v>
      </c>
      <c r="E83" s="157" t="s">
        <v>493</v>
      </c>
      <c r="F83" s="157" t="s">
        <v>493</v>
      </c>
      <c r="G83" s="157" t="s">
        <v>493</v>
      </c>
      <c r="H83" s="155">
        <v>0.8125</v>
      </c>
      <c r="I83" s="155">
        <v>0.83333333333333337</v>
      </c>
      <c r="J83" s="155">
        <v>0.85416666666666663</v>
      </c>
      <c r="K83" s="155">
        <v>0.87499999999999989</v>
      </c>
      <c r="L83" s="155">
        <v>0.89583333333333315</v>
      </c>
      <c r="M83" s="155">
        <v>0.91666666666666641</v>
      </c>
    </row>
    <row r="84" spans="1:13" ht="12" customHeight="1" x14ac:dyDescent="0.2">
      <c r="A84" s="157" t="s">
        <v>500</v>
      </c>
      <c r="B84" s="157"/>
      <c r="C84" s="157" t="s">
        <v>493</v>
      </c>
      <c r="D84" s="157" t="s">
        <v>493</v>
      </c>
      <c r="E84" s="157" t="s">
        <v>493</v>
      </c>
      <c r="F84" s="157" t="s">
        <v>493</v>
      </c>
      <c r="G84" s="157" t="s">
        <v>493</v>
      </c>
      <c r="H84" s="157" t="s">
        <v>493</v>
      </c>
      <c r="I84" s="157" t="s">
        <v>493</v>
      </c>
      <c r="J84" s="157" t="s">
        <v>493</v>
      </c>
      <c r="K84" s="155">
        <v>0.875</v>
      </c>
      <c r="L84" s="155">
        <v>0.89583333333333337</v>
      </c>
      <c r="M84" s="155">
        <v>0.91666666666666663</v>
      </c>
    </row>
    <row r="85" spans="1:13" ht="12" customHeight="1" x14ac:dyDescent="0.2">
      <c r="A85" s="157" t="s">
        <v>501</v>
      </c>
      <c r="B85" s="157"/>
      <c r="C85" s="157" t="s">
        <v>493</v>
      </c>
      <c r="D85" s="157" t="s">
        <v>493</v>
      </c>
      <c r="E85" s="157" t="s">
        <v>493</v>
      </c>
      <c r="F85" s="157" t="s">
        <v>493</v>
      </c>
      <c r="G85" s="157" t="s">
        <v>493</v>
      </c>
      <c r="H85" s="157" t="s">
        <v>493</v>
      </c>
      <c r="I85" s="157" t="s">
        <v>493</v>
      </c>
      <c r="J85" s="157" t="s">
        <v>493</v>
      </c>
      <c r="K85" s="157" t="s">
        <v>493</v>
      </c>
      <c r="L85" s="157" t="s">
        <v>493</v>
      </c>
      <c r="M85" s="155">
        <v>0.9375</v>
      </c>
    </row>
    <row r="86" spans="1:13" ht="12" customHeight="1" x14ac:dyDescent="0.2">
      <c r="A86" s="157" t="s">
        <v>502</v>
      </c>
      <c r="B86" s="157"/>
      <c r="C86" s="157" t="s">
        <v>493</v>
      </c>
      <c r="D86" s="157" t="s">
        <v>493</v>
      </c>
      <c r="E86" s="157" t="s">
        <v>493</v>
      </c>
      <c r="F86" s="157" t="s">
        <v>493</v>
      </c>
      <c r="G86" s="157" t="s">
        <v>493</v>
      </c>
      <c r="H86" s="157" t="s">
        <v>493</v>
      </c>
      <c r="I86" s="157" t="s">
        <v>493</v>
      </c>
      <c r="J86" s="157" t="s">
        <v>493</v>
      </c>
      <c r="K86" s="157" t="s">
        <v>493</v>
      </c>
      <c r="L86" s="157" t="s">
        <v>493</v>
      </c>
      <c r="M86" s="155">
        <v>0.95833333333333326</v>
      </c>
    </row>
  </sheetData>
  <autoFilter ref="L1:R16" xr:uid="{00000000-0001-0000-0300-000000000000}"/>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F275"/>
  <sheetViews>
    <sheetView workbookViewId="0">
      <pane ySplit="1" topLeftCell="A250" activePane="bottomLeft" state="frozen"/>
      <selection activeCell="A31" sqref="A31"/>
      <selection pane="bottomLeft" activeCell="A275" sqref="A275"/>
    </sheetView>
  </sheetViews>
  <sheetFormatPr defaultRowHeight="15" x14ac:dyDescent="0.25"/>
  <cols>
    <col min="1" max="1" width="22.5703125" customWidth="1"/>
    <col min="3" max="3" width="9.140625" style="91" customWidth="1"/>
    <col min="4" max="4" width="10.28515625" bestFit="1" customWidth="1"/>
    <col min="5" max="5" width="9.5703125" bestFit="1" customWidth="1"/>
    <col min="6" max="6" width="10" customWidth="1"/>
  </cols>
  <sheetData>
    <row r="1" spans="1:5" s="12" customFormat="1" x14ac:dyDescent="0.25">
      <c r="A1" s="12" t="s">
        <v>157</v>
      </c>
      <c r="B1" s="12" t="s">
        <v>158</v>
      </c>
      <c r="C1" s="90" t="s">
        <v>159</v>
      </c>
      <c r="D1" s="12" t="s">
        <v>160</v>
      </c>
      <c r="E1" s="12" t="s">
        <v>466</v>
      </c>
    </row>
    <row r="2" spans="1:5" x14ac:dyDescent="0.25">
      <c r="A2" t="s">
        <v>62</v>
      </c>
      <c r="B2" t="s">
        <v>79</v>
      </c>
    </row>
    <row r="3" spans="1:5" x14ac:dyDescent="0.25">
      <c r="A3" t="s">
        <v>161</v>
      </c>
      <c r="B3" t="s">
        <v>79</v>
      </c>
    </row>
    <row r="4" spans="1:5" x14ac:dyDescent="0.25">
      <c r="A4" t="s">
        <v>162</v>
      </c>
      <c r="B4" t="s">
        <v>84</v>
      </c>
    </row>
    <row r="5" spans="1:5" x14ac:dyDescent="0.25">
      <c r="A5" t="s">
        <v>58</v>
      </c>
      <c r="B5" t="s">
        <v>84</v>
      </c>
      <c r="E5" t="s">
        <v>510</v>
      </c>
    </row>
    <row r="6" spans="1:5" x14ac:dyDescent="0.25">
      <c r="A6" t="s">
        <v>163</v>
      </c>
      <c r="B6" t="s">
        <v>84</v>
      </c>
    </row>
    <row r="7" spans="1:5" x14ac:dyDescent="0.25">
      <c r="A7" t="s">
        <v>164</v>
      </c>
      <c r="B7" t="s">
        <v>84</v>
      </c>
    </row>
    <row r="8" spans="1:5" x14ac:dyDescent="0.25">
      <c r="A8" t="s">
        <v>165</v>
      </c>
      <c r="B8" t="s">
        <v>79</v>
      </c>
      <c r="E8" t="s">
        <v>510</v>
      </c>
    </row>
    <row r="9" spans="1:5" x14ac:dyDescent="0.25">
      <c r="A9" t="s">
        <v>166</v>
      </c>
      <c r="B9" t="s">
        <v>84</v>
      </c>
    </row>
    <row r="10" spans="1:5" x14ac:dyDescent="0.25">
      <c r="A10" t="s">
        <v>167</v>
      </c>
      <c r="B10" t="s">
        <v>84</v>
      </c>
    </row>
    <row r="11" spans="1:5" x14ac:dyDescent="0.25">
      <c r="A11" t="s">
        <v>168</v>
      </c>
      <c r="B11" t="s">
        <v>84</v>
      </c>
    </row>
    <row r="12" spans="1:5" x14ac:dyDescent="0.25">
      <c r="A12" t="s">
        <v>169</v>
      </c>
      <c r="B12" t="s">
        <v>84</v>
      </c>
    </row>
    <row r="13" spans="1:5" x14ac:dyDescent="0.25">
      <c r="A13" t="s">
        <v>170</v>
      </c>
      <c r="B13" t="s">
        <v>79</v>
      </c>
    </row>
    <row r="14" spans="1:5" x14ac:dyDescent="0.25">
      <c r="A14" t="s">
        <v>428</v>
      </c>
      <c r="B14" t="s">
        <v>84</v>
      </c>
      <c r="E14" t="s">
        <v>510</v>
      </c>
    </row>
    <row r="15" spans="1:5" x14ac:dyDescent="0.25">
      <c r="A15" t="s">
        <v>171</v>
      </c>
      <c r="B15" t="s">
        <v>84</v>
      </c>
      <c r="E15" t="s">
        <v>522</v>
      </c>
    </row>
    <row r="16" spans="1:5" x14ac:dyDescent="0.25">
      <c r="A16" t="s">
        <v>172</v>
      </c>
      <c r="B16" t="s">
        <v>84</v>
      </c>
    </row>
    <row r="17" spans="1:5" x14ac:dyDescent="0.25">
      <c r="A17" t="s">
        <v>173</v>
      </c>
      <c r="B17" t="s">
        <v>84</v>
      </c>
    </row>
    <row r="18" spans="1:5" x14ac:dyDescent="0.25">
      <c r="A18" t="s">
        <v>174</v>
      </c>
      <c r="B18" t="s">
        <v>84</v>
      </c>
    </row>
    <row r="19" spans="1:5" x14ac:dyDescent="0.25">
      <c r="A19" t="s">
        <v>175</v>
      </c>
      <c r="B19" t="s">
        <v>79</v>
      </c>
    </row>
    <row r="20" spans="1:5" x14ac:dyDescent="0.25">
      <c r="A20" t="s">
        <v>176</v>
      </c>
      <c r="B20" t="s">
        <v>79</v>
      </c>
    </row>
    <row r="21" spans="1:5" x14ac:dyDescent="0.25">
      <c r="A21" t="s">
        <v>177</v>
      </c>
      <c r="B21" t="s">
        <v>79</v>
      </c>
    </row>
    <row r="22" spans="1:5" x14ac:dyDescent="0.25">
      <c r="A22" t="s">
        <v>178</v>
      </c>
      <c r="B22" t="s">
        <v>79</v>
      </c>
    </row>
    <row r="23" spans="1:5" x14ac:dyDescent="0.25">
      <c r="A23" t="s">
        <v>179</v>
      </c>
      <c r="B23" t="s">
        <v>79</v>
      </c>
      <c r="E23" t="s">
        <v>510</v>
      </c>
    </row>
    <row r="24" spans="1:5" x14ac:dyDescent="0.25">
      <c r="A24" t="s">
        <v>180</v>
      </c>
      <c r="B24" t="s">
        <v>79</v>
      </c>
    </row>
    <row r="25" spans="1:5" x14ac:dyDescent="0.25">
      <c r="A25" t="s">
        <v>26</v>
      </c>
      <c r="B25" t="s">
        <v>79</v>
      </c>
    </row>
    <row r="26" spans="1:5" x14ac:dyDescent="0.25">
      <c r="A26" t="s">
        <v>21</v>
      </c>
      <c r="B26" t="s">
        <v>79</v>
      </c>
      <c r="E26" t="s">
        <v>510</v>
      </c>
    </row>
    <row r="27" spans="1:5" x14ac:dyDescent="0.25">
      <c r="A27" t="s">
        <v>181</v>
      </c>
      <c r="B27" t="s">
        <v>79</v>
      </c>
    </row>
    <row r="28" spans="1:5" x14ac:dyDescent="0.25">
      <c r="A28" t="s">
        <v>182</v>
      </c>
      <c r="B28" t="s">
        <v>84</v>
      </c>
    </row>
    <row r="29" spans="1:5" x14ac:dyDescent="0.25">
      <c r="A29" t="s">
        <v>183</v>
      </c>
      <c r="B29" t="s">
        <v>84</v>
      </c>
    </row>
    <row r="30" spans="1:5" x14ac:dyDescent="0.25">
      <c r="A30" t="s">
        <v>184</v>
      </c>
      <c r="B30" t="s">
        <v>84</v>
      </c>
      <c r="E30" t="s">
        <v>510</v>
      </c>
    </row>
    <row r="31" spans="1:5" x14ac:dyDescent="0.25">
      <c r="A31" t="s">
        <v>185</v>
      </c>
      <c r="B31" t="s">
        <v>84</v>
      </c>
    </row>
    <row r="32" spans="1:5" x14ac:dyDescent="0.25">
      <c r="A32" t="s">
        <v>186</v>
      </c>
      <c r="B32" t="s">
        <v>84</v>
      </c>
    </row>
    <row r="33" spans="1:5" x14ac:dyDescent="0.25">
      <c r="A33" t="s">
        <v>187</v>
      </c>
      <c r="B33" t="s">
        <v>84</v>
      </c>
      <c r="E33" t="s">
        <v>522</v>
      </c>
    </row>
    <row r="34" spans="1:5" x14ac:dyDescent="0.25">
      <c r="A34" t="s">
        <v>188</v>
      </c>
      <c r="B34" t="s">
        <v>79</v>
      </c>
    </row>
    <row r="35" spans="1:5" x14ac:dyDescent="0.25">
      <c r="A35" t="s">
        <v>189</v>
      </c>
      <c r="B35" t="s">
        <v>84</v>
      </c>
    </row>
    <row r="36" spans="1:5" x14ac:dyDescent="0.25">
      <c r="A36" t="s">
        <v>190</v>
      </c>
      <c r="B36" t="s">
        <v>84</v>
      </c>
    </row>
    <row r="37" spans="1:5" x14ac:dyDescent="0.25">
      <c r="A37" t="s">
        <v>191</v>
      </c>
      <c r="B37" t="s">
        <v>84</v>
      </c>
      <c r="E37" t="s">
        <v>523</v>
      </c>
    </row>
    <row r="38" spans="1:5" x14ac:dyDescent="0.25">
      <c r="A38" t="s">
        <v>192</v>
      </c>
      <c r="B38" t="s">
        <v>84</v>
      </c>
    </row>
    <row r="39" spans="1:5" x14ac:dyDescent="0.25">
      <c r="A39" t="s">
        <v>193</v>
      </c>
      <c r="B39" t="s">
        <v>84</v>
      </c>
    </row>
    <row r="40" spans="1:5" x14ac:dyDescent="0.25">
      <c r="A40" t="s">
        <v>194</v>
      </c>
      <c r="B40" t="s">
        <v>84</v>
      </c>
      <c r="E40" t="s">
        <v>522</v>
      </c>
    </row>
    <row r="41" spans="1:5" x14ac:dyDescent="0.25">
      <c r="A41" t="s">
        <v>195</v>
      </c>
      <c r="B41" t="s">
        <v>84</v>
      </c>
    </row>
    <row r="42" spans="1:5" x14ac:dyDescent="0.25">
      <c r="A42" t="s">
        <v>196</v>
      </c>
      <c r="B42" t="s">
        <v>84</v>
      </c>
    </row>
    <row r="43" spans="1:5" x14ac:dyDescent="0.25">
      <c r="A43" t="s">
        <v>197</v>
      </c>
      <c r="B43" t="s">
        <v>84</v>
      </c>
    </row>
    <row r="44" spans="1:5" x14ac:dyDescent="0.25">
      <c r="A44" t="s">
        <v>198</v>
      </c>
      <c r="B44" t="s">
        <v>84</v>
      </c>
    </row>
    <row r="45" spans="1:5" x14ac:dyDescent="0.25">
      <c r="A45" t="s">
        <v>23</v>
      </c>
      <c r="B45" t="s">
        <v>84</v>
      </c>
      <c r="E45" t="s">
        <v>510</v>
      </c>
    </row>
    <row r="46" spans="1:5" x14ac:dyDescent="0.25">
      <c r="A46" t="s">
        <v>199</v>
      </c>
      <c r="B46" t="s">
        <v>84</v>
      </c>
    </row>
    <row r="47" spans="1:5" x14ac:dyDescent="0.25">
      <c r="A47" t="s">
        <v>200</v>
      </c>
      <c r="B47" t="s">
        <v>84</v>
      </c>
      <c r="E47" t="s">
        <v>510</v>
      </c>
    </row>
    <row r="48" spans="1:5" x14ac:dyDescent="0.25">
      <c r="A48" t="s">
        <v>20</v>
      </c>
      <c r="B48" t="s">
        <v>84</v>
      </c>
    </row>
    <row r="49" spans="1:5" x14ac:dyDescent="0.25">
      <c r="A49" t="s">
        <v>201</v>
      </c>
      <c r="B49" t="s">
        <v>84</v>
      </c>
      <c r="E49" t="s">
        <v>522</v>
      </c>
    </row>
    <row r="50" spans="1:5" x14ac:dyDescent="0.25">
      <c r="A50" t="s">
        <v>202</v>
      </c>
      <c r="B50" t="s">
        <v>84</v>
      </c>
    </row>
    <row r="51" spans="1:5" x14ac:dyDescent="0.25">
      <c r="A51" t="s">
        <v>203</v>
      </c>
      <c r="B51" t="s">
        <v>84</v>
      </c>
    </row>
    <row r="52" spans="1:5" x14ac:dyDescent="0.25">
      <c r="A52" t="s">
        <v>7</v>
      </c>
      <c r="B52" t="s">
        <v>84</v>
      </c>
      <c r="C52" s="91">
        <v>0.4</v>
      </c>
      <c r="E52" t="s">
        <v>522</v>
      </c>
    </row>
    <row r="53" spans="1:5" x14ac:dyDescent="0.25">
      <c r="A53" t="s">
        <v>204</v>
      </c>
      <c r="B53" t="s">
        <v>79</v>
      </c>
    </row>
    <row r="54" spans="1:5" x14ac:dyDescent="0.25">
      <c r="A54" t="s">
        <v>205</v>
      </c>
      <c r="B54" t="s">
        <v>79</v>
      </c>
      <c r="E54" t="s">
        <v>510</v>
      </c>
    </row>
    <row r="55" spans="1:5" x14ac:dyDescent="0.25">
      <c r="A55" t="s">
        <v>206</v>
      </c>
      <c r="B55" t="s">
        <v>84</v>
      </c>
    </row>
    <row r="56" spans="1:5" x14ac:dyDescent="0.25">
      <c r="A56" t="s">
        <v>207</v>
      </c>
      <c r="B56" t="s">
        <v>84</v>
      </c>
      <c r="E56" t="s">
        <v>510</v>
      </c>
    </row>
    <row r="57" spans="1:5" x14ac:dyDescent="0.25">
      <c r="A57" t="s">
        <v>208</v>
      </c>
      <c r="B57" t="s">
        <v>79</v>
      </c>
    </row>
    <row r="58" spans="1:5" x14ac:dyDescent="0.25">
      <c r="A58" t="s">
        <v>209</v>
      </c>
      <c r="B58" t="s">
        <v>84</v>
      </c>
      <c r="E58" t="s">
        <v>522</v>
      </c>
    </row>
    <row r="59" spans="1:5" x14ac:dyDescent="0.25">
      <c r="A59" t="s">
        <v>31</v>
      </c>
      <c r="B59" t="s">
        <v>84</v>
      </c>
    </row>
    <row r="60" spans="1:5" x14ac:dyDescent="0.25">
      <c r="A60" t="s">
        <v>210</v>
      </c>
      <c r="B60" t="s">
        <v>84</v>
      </c>
    </row>
    <row r="61" spans="1:5" x14ac:dyDescent="0.25">
      <c r="A61" t="s">
        <v>211</v>
      </c>
      <c r="B61" t="s">
        <v>84</v>
      </c>
    </row>
    <row r="62" spans="1:5" ht="16.5" customHeight="1" x14ac:dyDescent="0.25">
      <c r="A62" t="s">
        <v>212</v>
      </c>
      <c r="B62" t="s">
        <v>84</v>
      </c>
    </row>
    <row r="63" spans="1:5" x14ac:dyDescent="0.25">
      <c r="A63" t="s">
        <v>213</v>
      </c>
      <c r="B63" t="s">
        <v>84</v>
      </c>
      <c r="E63" t="s">
        <v>510</v>
      </c>
    </row>
    <row r="64" spans="1:5" x14ac:dyDescent="0.25">
      <c r="A64" t="s">
        <v>34</v>
      </c>
      <c r="B64" t="s">
        <v>84</v>
      </c>
      <c r="C64" s="91">
        <v>0.4</v>
      </c>
    </row>
    <row r="65" spans="1:5" x14ac:dyDescent="0.25">
      <c r="A65" t="s">
        <v>214</v>
      </c>
      <c r="B65" t="s">
        <v>84</v>
      </c>
    </row>
    <row r="66" spans="1:5" x14ac:dyDescent="0.25">
      <c r="A66" t="s">
        <v>215</v>
      </c>
      <c r="B66" t="s">
        <v>84</v>
      </c>
    </row>
    <row r="67" spans="1:5" x14ac:dyDescent="0.25">
      <c r="A67" t="s">
        <v>216</v>
      </c>
      <c r="B67" t="s">
        <v>84</v>
      </c>
    </row>
    <row r="68" spans="1:5" x14ac:dyDescent="0.25">
      <c r="A68" t="s">
        <v>217</v>
      </c>
      <c r="B68" t="s">
        <v>79</v>
      </c>
    </row>
    <row r="69" spans="1:5" x14ac:dyDescent="0.25">
      <c r="A69" t="s">
        <v>10</v>
      </c>
      <c r="B69" t="s">
        <v>79</v>
      </c>
      <c r="E69" t="s">
        <v>522</v>
      </c>
    </row>
    <row r="70" spans="1:5" x14ac:dyDescent="0.25">
      <c r="A70" t="s">
        <v>218</v>
      </c>
      <c r="B70" t="s">
        <v>84</v>
      </c>
    </row>
    <row r="71" spans="1:5" x14ac:dyDescent="0.25">
      <c r="A71" t="s">
        <v>219</v>
      </c>
      <c r="B71" t="s">
        <v>84</v>
      </c>
    </row>
    <row r="72" spans="1:5" x14ac:dyDescent="0.25">
      <c r="A72" t="s">
        <v>220</v>
      </c>
      <c r="B72" t="s">
        <v>84</v>
      </c>
      <c r="E72" t="s">
        <v>523</v>
      </c>
    </row>
    <row r="73" spans="1:5" x14ac:dyDescent="0.25">
      <c r="A73" t="s">
        <v>39</v>
      </c>
      <c r="B73" t="s">
        <v>84</v>
      </c>
      <c r="E73" t="s">
        <v>522</v>
      </c>
    </row>
    <row r="74" spans="1:5" x14ac:dyDescent="0.25">
      <c r="A74" t="s">
        <v>221</v>
      </c>
      <c r="B74" t="s">
        <v>84</v>
      </c>
    </row>
    <row r="75" spans="1:5" x14ac:dyDescent="0.25">
      <c r="A75" t="s">
        <v>222</v>
      </c>
      <c r="B75" t="s">
        <v>84</v>
      </c>
    </row>
    <row r="76" spans="1:5" x14ac:dyDescent="0.25">
      <c r="A76" t="s">
        <v>223</v>
      </c>
      <c r="B76" t="s">
        <v>84</v>
      </c>
    </row>
    <row r="77" spans="1:5" x14ac:dyDescent="0.25">
      <c r="A77" t="s">
        <v>138</v>
      </c>
      <c r="B77" t="s">
        <v>84</v>
      </c>
    </row>
    <row r="78" spans="1:5" x14ac:dyDescent="0.25">
      <c r="A78" t="s">
        <v>224</v>
      </c>
      <c r="B78" t="s">
        <v>79</v>
      </c>
    </row>
    <row r="79" spans="1:5" x14ac:dyDescent="0.25">
      <c r="A79" t="s">
        <v>225</v>
      </c>
      <c r="B79" t="s">
        <v>84</v>
      </c>
    </row>
    <row r="80" spans="1:5" x14ac:dyDescent="0.25">
      <c r="A80" t="s">
        <v>226</v>
      </c>
      <c r="B80" t="s">
        <v>79</v>
      </c>
      <c r="E80" t="s">
        <v>510</v>
      </c>
    </row>
    <row r="81" spans="1:5" x14ac:dyDescent="0.25">
      <c r="A81" t="s">
        <v>227</v>
      </c>
      <c r="B81" t="s">
        <v>79</v>
      </c>
      <c r="E81" t="s">
        <v>523</v>
      </c>
    </row>
    <row r="82" spans="1:5" x14ac:dyDescent="0.25">
      <c r="A82" t="s">
        <v>228</v>
      </c>
      <c r="B82" t="s">
        <v>79</v>
      </c>
    </row>
    <row r="83" spans="1:5" x14ac:dyDescent="0.25">
      <c r="A83" t="s">
        <v>229</v>
      </c>
      <c r="B83" t="s">
        <v>79</v>
      </c>
    </row>
    <row r="84" spans="1:5" x14ac:dyDescent="0.25">
      <c r="A84" t="s">
        <v>147</v>
      </c>
      <c r="B84" t="s">
        <v>79</v>
      </c>
      <c r="C84" s="91">
        <v>0.4</v>
      </c>
    </row>
    <row r="85" spans="1:5" x14ac:dyDescent="0.25">
      <c r="A85" t="s">
        <v>230</v>
      </c>
      <c r="B85" t="s">
        <v>84</v>
      </c>
    </row>
    <row r="86" spans="1:5" x14ac:dyDescent="0.25">
      <c r="A86" t="s">
        <v>231</v>
      </c>
      <c r="B86" t="s">
        <v>84</v>
      </c>
      <c r="E86" t="s">
        <v>522</v>
      </c>
    </row>
    <row r="87" spans="1:5" x14ac:dyDescent="0.25">
      <c r="A87" t="s">
        <v>232</v>
      </c>
      <c r="B87" t="s">
        <v>84</v>
      </c>
      <c r="E87" t="s">
        <v>510</v>
      </c>
    </row>
    <row r="88" spans="1:5" x14ac:dyDescent="0.25">
      <c r="A88" t="s">
        <v>233</v>
      </c>
      <c r="B88" t="s">
        <v>84</v>
      </c>
      <c r="E88" t="s">
        <v>510</v>
      </c>
    </row>
    <row r="89" spans="1:5" x14ac:dyDescent="0.25">
      <c r="A89" t="s">
        <v>234</v>
      </c>
      <c r="B89" t="s">
        <v>84</v>
      </c>
      <c r="C89" s="91">
        <v>0.4</v>
      </c>
      <c r="E89" t="s">
        <v>523</v>
      </c>
    </row>
    <row r="90" spans="1:5" x14ac:dyDescent="0.25">
      <c r="A90" t="s">
        <v>235</v>
      </c>
      <c r="B90" t="s">
        <v>84</v>
      </c>
      <c r="E90" t="s">
        <v>522</v>
      </c>
    </row>
    <row r="91" spans="1:5" x14ac:dyDescent="0.25">
      <c r="A91" t="s">
        <v>236</v>
      </c>
      <c r="B91" t="s">
        <v>84</v>
      </c>
    </row>
    <row r="92" spans="1:5" x14ac:dyDescent="0.25">
      <c r="A92" t="s">
        <v>237</v>
      </c>
      <c r="B92" t="s">
        <v>84</v>
      </c>
    </row>
    <row r="93" spans="1:5" x14ac:dyDescent="0.25">
      <c r="A93" t="s">
        <v>238</v>
      </c>
      <c r="B93" t="s">
        <v>84</v>
      </c>
    </row>
    <row r="94" spans="1:5" x14ac:dyDescent="0.25">
      <c r="A94" t="s">
        <v>239</v>
      </c>
      <c r="B94" t="s">
        <v>84</v>
      </c>
    </row>
    <row r="95" spans="1:5" x14ac:dyDescent="0.25">
      <c r="A95" t="s">
        <v>240</v>
      </c>
      <c r="B95" t="s">
        <v>79</v>
      </c>
      <c r="E95" t="s">
        <v>510</v>
      </c>
    </row>
    <row r="96" spans="1:5" x14ac:dyDescent="0.25">
      <c r="A96" t="s">
        <v>241</v>
      </c>
      <c r="B96" t="s">
        <v>84</v>
      </c>
    </row>
    <row r="97" spans="1:5" x14ac:dyDescent="0.25">
      <c r="A97" t="s">
        <v>242</v>
      </c>
      <c r="B97" t="s">
        <v>84</v>
      </c>
    </row>
    <row r="98" spans="1:5" x14ac:dyDescent="0.25">
      <c r="A98" t="s">
        <v>243</v>
      </c>
      <c r="B98" t="s">
        <v>84</v>
      </c>
    </row>
    <row r="99" spans="1:5" x14ac:dyDescent="0.25">
      <c r="A99" t="s">
        <v>244</v>
      </c>
      <c r="B99" t="s">
        <v>84</v>
      </c>
    </row>
    <row r="100" spans="1:5" x14ac:dyDescent="0.25">
      <c r="A100" t="s">
        <v>245</v>
      </c>
      <c r="B100" t="s">
        <v>79</v>
      </c>
    </row>
    <row r="101" spans="1:5" x14ac:dyDescent="0.25">
      <c r="A101" t="s">
        <v>246</v>
      </c>
      <c r="B101" t="s">
        <v>79</v>
      </c>
    </row>
    <row r="102" spans="1:5" x14ac:dyDescent="0.25">
      <c r="A102" t="s">
        <v>247</v>
      </c>
      <c r="B102" t="s">
        <v>79</v>
      </c>
    </row>
    <row r="103" spans="1:5" x14ac:dyDescent="0.25">
      <c r="A103" t="s">
        <v>248</v>
      </c>
      <c r="B103" t="s">
        <v>79</v>
      </c>
    </row>
    <row r="104" spans="1:5" x14ac:dyDescent="0.25">
      <c r="A104" t="s">
        <v>249</v>
      </c>
      <c r="B104" t="s">
        <v>84</v>
      </c>
    </row>
    <row r="105" spans="1:5" x14ac:dyDescent="0.25">
      <c r="A105" t="s">
        <v>250</v>
      </c>
      <c r="B105" t="s">
        <v>84</v>
      </c>
    </row>
    <row r="106" spans="1:5" x14ac:dyDescent="0.25">
      <c r="A106" t="s">
        <v>251</v>
      </c>
      <c r="B106" t="s">
        <v>84</v>
      </c>
    </row>
    <row r="107" spans="1:5" x14ac:dyDescent="0.25">
      <c r="A107" t="s">
        <v>252</v>
      </c>
      <c r="B107" t="s">
        <v>84</v>
      </c>
      <c r="E107" t="s">
        <v>510</v>
      </c>
    </row>
    <row r="108" spans="1:5" x14ac:dyDescent="0.25">
      <c r="A108" t="s">
        <v>253</v>
      </c>
      <c r="B108" t="s">
        <v>84</v>
      </c>
      <c r="E108" t="s">
        <v>510</v>
      </c>
    </row>
    <row r="109" spans="1:5" x14ac:dyDescent="0.25">
      <c r="A109" t="s">
        <v>254</v>
      </c>
      <c r="B109" t="s">
        <v>84</v>
      </c>
    </row>
    <row r="110" spans="1:5" x14ac:dyDescent="0.25">
      <c r="A110" t="s">
        <v>149</v>
      </c>
      <c r="B110" t="s">
        <v>84</v>
      </c>
      <c r="E110" t="s">
        <v>522</v>
      </c>
    </row>
    <row r="111" spans="1:5" x14ac:dyDescent="0.25">
      <c r="A111" t="s">
        <v>255</v>
      </c>
      <c r="B111" t="s">
        <v>79</v>
      </c>
    </row>
    <row r="112" spans="1:5" x14ac:dyDescent="0.25">
      <c r="A112" t="s">
        <v>256</v>
      </c>
      <c r="B112" t="s">
        <v>84</v>
      </c>
      <c r="C112" s="91">
        <v>0.4</v>
      </c>
    </row>
    <row r="113" spans="1:5" x14ac:dyDescent="0.25">
      <c r="A113" t="s">
        <v>257</v>
      </c>
      <c r="B113" t="s">
        <v>79</v>
      </c>
    </row>
    <row r="114" spans="1:5" x14ac:dyDescent="0.25">
      <c r="A114" t="s">
        <v>258</v>
      </c>
      <c r="B114" t="s">
        <v>84</v>
      </c>
      <c r="E114" t="s">
        <v>522</v>
      </c>
    </row>
    <row r="115" spans="1:5" x14ac:dyDescent="0.25">
      <c r="A115" t="s">
        <v>259</v>
      </c>
      <c r="B115" t="s">
        <v>84</v>
      </c>
    </row>
    <row r="116" spans="1:5" x14ac:dyDescent="0.25">
      <c r="A116" t="s">
        <v>260</v>
      </c>
      <c r="B116" t="s">
        <v>84</v>
      </c>
    </row>
    <row r="117" spans="1:5" x14ac:dyDescent="0.25">
      <c r="A117" t="s">
        <v>261</v>
      </c>
      <c r="B117" t="s">
        <v>84</v>
      </c>
      <c r="E117" t="s">
        <v>523</v>
      </c>
    </row>
    <row r="118" spans="1:5" x14ac:dyDescent="0.25">
      <c r="A118" t="s">
        <v>262</v>
      </c>
      <c r="B118" t="s">
        <v>84</v>
      </c>
    </row>
    <row r="119" spans="1:5" x14ac:dyDescent="0.25">
      <c r="A119" t="s">
        <v>263</v>
      </c>
      <c r="B119" t="s">
        <v>84</v>
      </c>
    </row>
    <row r="120" spans="1:5" x14ac:dyDescent="0.25">
      <c r="A120" t="s">
        <v>264</v>
      </c>
      <c r="B120" t="s">
        <v>84</v>
      </c>
    </row>
    <row r="121" spans="1:5" x14ac:dyDescent="0.25">
      <c r="A121" t="s">
        <v>265</v>
      </c>
      <c r="B121" t="s">
        <v>84</v>
      </c>
    </row>
    <row r="122" spans="1:5" x14ac:dyDescent="0.25">
      <c r="A122" t="s">
        <v>266</v>
      </c>
      <c r="B122" t="s">
        <v>79</v>
      </c>
    </row>
    <row r="123" spans="1:5" x14ac:dyDescent="0.25">
      <c r="A123" t="s">
        <v>267</v>
      </c>
      <c r="B123" t="s">
        <v>79</v>
      </c>
    </row>
    <row r="124" spans="1:5" x14ac:dyDescent="0.25">
      <c r="A124" t="s">
        <v>268</v>
      </c>
      <c r="B124" t="s">
        <v>84</v>
      </c>
    </row>
    <row r="125" spans="1:5" x14ac:dyDescent="0.25">
      <c r="A125" t="s">
        <v>269</v>
      </c>
      <c r="B125" t="s">
        <v>79</v>
      </c>
    </row>
    <row r="126" spans="1:5" x14ac:dyDescent="0.25">
      <c r="A126" t="s">
        <v>270</v>
      </c>
      <c r="B126" t="s">
        <v>84</v>
      </c>
    </row>
    <row r="127" spans="1:5" x14ac:dyDescent="0.25">
      <c r="A127" t="s">
        <v>271</v>
      </c>
      <c r="B127" t="s">
        <v>79</v>
      </c>
    </row>
    <row r="128" spans="1:5" x14ac:dyDescent="0.25">
      <c r="A128" t="s">
        <v>272</v>
      </c>
      <c r="B128" t="s">
        <v>79</v>
      </c>
    </row>
    <row r="129" spans="1:5" x14ac:dyDescent="0.25">
      <c r="A129" t="s">
        <v>273</v>
      </c>
      <c r="B129" t="s">
        <v>79</v>
      </c>
      <c r="C129" s="91">
        <v>0.7</v>
      </c>
    </row>
    <row r="130" spans="1:5" x14ac:dyDescent="0.25">
      <c r="A130" t="s">
        <v>274</v>
      </c>
      <c r="B130" t="s">
        <v>84</v>
      </c>
    </row>
    <row r="131" spans="1:5" x14ac:dyDescent="0.25">
      <c r="A131" t="s">
        <v>275</v>
      </c>
      <c r="B131" t="s">
        <v>79</v>
      </c>
      <c r="E131" t="s">
        <v>523</v>
      </c>
    </row>
    <row r="132" spans="1:5" x14ac:dyDescent="0.25">
      <c r="A132" t="s">
        <v>276</v>
      </c>
      <c r="B132" t="s">
        <v>79</v>
      </c>
    </row>
    <row r="133" spans="1:5" x14ac:dyDescent="0.25">
      <c r="A133" t="s">
        <v>42</v>
      </c>
      <c r="B133" t="s">
        <v>79</v>
      </c>
    </row>
    <row r="134" spans="1:5" x14ac:dyDescent="0.25">
      <c r="A134" t="s">
        <v>277</v>
      </c>
      <c r="B134" t="s">
        <v>79</v>
      </c>
      <c r="E134" t="s">
        <v>523</v>
      </c>
    </row>
    <row r="135" spans="1:5" x14ac:dyDescent="0.25">
      <c r="A135" t="s">
        <v>278</v>
      </c>
      <c r="B135" t="s">
        <v>84</v>
      </c>
    </row>
    <row r="136" spans="1:5" x14ac:dyDescent="0.25">
      <c r="A136" t="s">
        <v>279</v>
      </c>
      <c r="B136" t="s">
        <v>84</v>
      </c>
      <c r="E136" t="s">
        <v>510</v>
      </c>
    </row>
    <row r="137" spans="1:5" x14ac:dyDescent="0.25">
      <c r="A137" t="s">
        <v>280</v>
      </c>
      <c r="B137" t="s">
        <v>84</v>
      </c>
    </row>
    <row r="138" spans="1:5" x14ac:dyDescent="0.25">
      <c r="A138" t="s">
        <v>281</v>
      </c>
      <c r="B138" t="s">
        <v>84</v>
      </c>
    </row>
    <row r="139" spans="1:5" x14ac:dyDescent="0.25">
      <c r="A139" t="s">
        <v>282</v>
      </c>
      <c r="B139" t="s">
        <v>79</v>
      </c>
    </row>
    <row r="140" spans="1:5" x14ac:dyDescent="0.25">
      <c r="A140" t="s">
        <v>282</v>
      </c>
      <c r="B140" t="s">
        <v>79</v>
      </c>
    </row>
    <row r="141" spans="1:5" x14ac:dyDescent="0.25">
      <c r="A141" t="s">
        <v>283</v>
      </c>
      <c r="B141" t="s">
        <v>79</v>
      </c>
    </row>
    <row r="142" spans="1:5" x14ac:dyDescent="0.25">
      <c r="A142" t="s">
        <v>284</v>
      </c>
      <c r="B142" t="s">
        <v>84</v>
      </c>
    </row>
    <row r="143" spans="1:5" x14ac:dyDescent="0.25">
      <c r="A143" t="s">
        <v>53</v>
      </c>
      <c r="B143" t="s">
        <v>84</v>
      </c>
    </row>
    <row r="144" spans="1:5" x14ac:dyDescent="0.25">
      <c r="A144" t="s">
        <v>285</v>
      </c>
      <c r="B144" t="s">
        <v>79</v>
      </c>
      <c r="E144" t="s">
        <v>510</v>
      </c>
    </row>
    <row r="145" spans="1:5" x14ac:dyDescent="0.25">
      <c r="A145" t="s">
        <v>286</v>
      </c>
      <c r="B145" t="s">
        <v>84</v>
      </c>
    </row>
    <row r="146" spans="1:5" x14ac:dyDescent="0.25">
      <c r="A146" t="s">
        <v>136</v>
      </c>
      <c r="B146" t="s">
        <v>84</v>
      </c>
      <c r="E146" t="s">
        <v>523</v>
      </c>
    </row>
    <row r="147" spans="1:5" x14ac:dyDescent="0.25">
      <c r="A147" t="s">
        <v>48</v>
      </c>
      <c r="B147" t="s">
        <v>79</v>
      </c>
    </row>
    <row r="148" spans="1:5" x14ac:dyDescent="0.25">
      <c r="A148" t="s">
        <v>287</v>
      </c>
      <c r="B148" t="s">
        <v>79</v>
      </c>
    </row>
    <row r="149" spans="1:5" x14ac:dyDescent="0.25">
      <c r="A149" t="s">
        <v>288</v>
      </c>
      <c r="B149" t="s">
        <v>79</v>
      </c>
    </row>
    <row r="150" spans="1:5" x14ac:dyDescent="0.25">
      <c r="A150" t="s">
        <v>289</v>
      </c>
      <c r="B150" t="s">
        <v>79</v>
      </c>
    </row>
    <row r="151" spans="1:5" x14ac:dyDescent="0.25">
      <c r="A151" t="s">
        <v>290</v>
      </c>
      <c r="B151" t="s">
        <v>84</v>
      </c>
    </row>
    <row r="152" spans="1:5" x14ac:dyDescent="0.25">
      <c r="A152" t="s">
        <v>291</v>
      </c>
      <c r="B152" t="s">
        <v>84</v>
      </c>
    </row>
    <row r="153" spans="1:5" x14ac:dyDescent="0.25">
      <c r="A153" t="s">
        <v>292</v>
      </c>
      <c r="B153" t="s">
        <v>84</v>
      </c>
    </row>
    <row r="154" spans="1:5" x14ac:dyDescent="0.25">
      <c r="A154" t="s">
        <v>293</v>
      </c>
      <c r="B154" t="s">
        <v>84</v>
      </c>
      <c r="E154" t="s">
        <v>522</v>
      </c>
    </row>
    <row r="155" spans="1:5" x14ac:dyDescent="0.25">
      <c r="A155" t="s">
        <v>294</v>
      </c>
      <c r="B155" t="s">
        <v>79</v>
      </c>
    </row>
    <row r="156" spans="1:5" x14ac:dyDescent="0.25">
      <c r="A156" t="s">
        <v>295</v>
      </c>
      <c r="B156" t="s">
        <v>79</v>
      </c>
    </row>
    <row r="157" spans="1:5" x14ac:dyDescent="0.25">
      <c r="A157" t="s">
        <v>296</v>
      </c>
      <c r="B157" t="s">
        <v>79</v>
      </c>
    </row>
    <row r="158" spans="1:5" x14ac:dyDescent="0.25">
      <c r="A158" t="s">
        <v>297</v>
      </c>
      <c r="B158" t="s">
        <v>79</v>
      </c>
    </row>
    <row r="159" spans="1:5" x14ac:dyDescent="0.25">
      <c r="A159" t="s">
        <v>298</v>
      </c>
      <c r="B159" t="s">
        <v>79</v>
      </c>
    </row>
    <row r="160" spans="1:5" x14ac:dyDescent="0.25">
      <c r="A160" t="s">
        <v>299</v>
      </c>
      <c r="B160" t="s">
        <v>79</v>
      </c>
    </row>
    <row r="161" spans="1:5" x14ac:dyDescent="0.25">
      <c r="A161" t="s">
        <v>300</v>
      </c>
      <c r="B161" t="s">
        <v>79</v>
      </c>
    </row>
    <row r="162" spans="1:5" x14ac:dyDescent="0.25">
      <c r="A162" t="s">
        <v>301</v>
      </c>
      <c r="B162" t="s">
        <v>84</v>
      </c>
      <c r="C162" s="91">
        <v>0.4</v>
      </c>
    </row>
    <row r="163" spans="1:5" x14ac:dyDescent="0.25">
      <c r="A163" t="s">
        <v>302</v>
      </c>
      <c r="B163" t="s">
        <v>84</v>
      </c>
    </row>
    <row r="164" spans="1:5" x14ac:dyDescent="0.25">
      <c r="A164" t="s">
        <v>303</v>
      </c>
      <c r="B164" t="s">
        <v>84</v>
      </c>
    </row>
    <row r="165" spans="1:5" x14ac:dyDescent="0.25">
      <c r="A165" t="s">
        <v>304</v>
      </c>
      <c r="B165" t="s">
        <v>84</v>
      </c>
    </row>
    <row r="166" spans="1:5" x14ac:dyDescent="0.25">
      <c r="A166" t="s">
        <v>305</v>
      </c>
      <c r="B166" t="s">
        <v>79</v>
      </c>
    </row>
    <row r="167" spans="1:5" x14ac:dyDescent="0.25">
      <c r="A167" t="s">
        <v>306</v>
      </c>
      <c r="B167" t="s">
        <v>79</v>
      </c>
      <c r="E167" t="s">
        <v>510</v>
      </c>
    </row>
    <row r="168" spans="1:5" x14ac:dyDescent="0.25">
      <c r="A168" t="s">
        <v>307</v>
      </c>
      <c r="B168" t="s">
        <v>84</v>
      </c>
    </row>
    <row r="169" spans="1:5" x14ac:dyDescent="0.25">
      <c r="A169" t="s">
        <v>308</v>
      </c>
      <c r="B169" t="s">
        <v>84</v>
      </c>
      <c r="E169" t="s">
        <v>510</v>
      </c>
    </row>
    <row r="170" spans="1:5" x14ac:dyDescent="0.25">
      <c r="A170" t="s">
        <v>309</v>
      </c>
      <c r="B170" t="s">
        <v>84</v>
      </c>
    </row>
    <row r="171" spans="1:5" x14ac:dyDescent="0.25">
      <c r="A171" t="s">
        <v>310</v>
      </c>
      <c r="B171" t="s">
        <v>84</v>
      </c>
    </row>
    <row r="172" spans="1:5" x14ac:dyDescent="0.25">
      <c r="A172" t="s">
        <v>311</v>
      </c>
      <c r="B172" t="s">
        <v>84</v>
      </c>
    </row>
    <row r="173" spans="1:5" x14ac:dyDescent="0.25">
      <c r="A173" t="s">
        <v>312</v>
      </c>
      <c r="B173" t="s">
        <v>79</v>
      </c>
    </row>
    <row r="174" spans="1:5" x14ac:dyDescent="0.25">
      <c r="A174" t="s">
        <v>134</v>
      </c>
      <c r="B174" t="s">
        <v>79</v>
      </c>
    </row>
    <row r="175" spans="1:5" x14ac:dyDescent="0.25">
      <c r="A175" t="s">
        <v>313</v>
      </c>
      <c r="B175" t="s">
        <v>79</v>
      </c>
    </row>
    <row r="176" spans="1:5" x14ac:dyDescent="0.25">
      <c r="A176" t="s">
        <v>314</v>
      </c>
      <c r="B176" t="s">
        <v>84</v>
      </c>
    </row>
    <row r="177" spans="1:6" x14ac:dyDescent="0.25">
      <c r="A177" t="s">
        <v>315</v>
      </c>
      <c r="B177" t="s">
        <v>84</v>
      </c>
    </row>
    <row r="178" spans="1:6" x14ac:dyDescent="0.25">
      <c r="A178" t="s">
        <v>316</v>
      </c>
      <c r="B178" t="s">
        <v>84</v>
      </c>
    </row>
    <row r="179" spans="1:6" x14ac:dyDescent="0.25">
      <c r="A179" t="s">
        <v>317</v>
      </c>
      <c r="B179" t="s">
        <v>84</v>
      </c>
    </row>
    <row r="180" spans="1:6" x14ac:dyDescent="0.25">
      <c r="A180" t="s">
        <v>573</v>
      </c>
      <c r="B180" t="s">
        <v>79</v>
      </c>
      <c r="C180" s="91">
        <v>0.4</v>
      </c>
      <c r="E180" t="s">
        <v>510</v>
      </c>
      <c r="F180" s="60" t="s">
        <v>573</v>
      </c>
    </row>
    <row r="181" spans="1:6" x14ac:dyDescent="0.25">
      <c r="A181" t="s">
        <v>319</v>
      </c>
      <c r="B181" t="s">
        <v>84</v>
      </c>
    </row>
    <row r="182" spans="1:6" x14ac:dyDescent="0.25">
      <c r="A182" t="s">
        <v>59</v>
      </c>
      <c r="B182" t="s">
        <v>84</v>
      </c>
    </row>
    <row r="183" spans="1:6" x14ac:dyDescent="0.25">
      <c r="A183" t="s">
        <v>13</v>
      </c>
      <c r="B183" t="s">
        <v>84</v>
      </c>
      <c r="E183" t="s">
        <v>523</v>
      </c>
    </row>
    <row r="184" spans="1:6" x14ac:dyDescent="0.25">
      <c r="A184" t="s">
        <v>320</v>
      </c>
      <c r="B184" t="s">
        <v>84</v>
      </c>
    </row>
    <row r="185" spans="1:6" x14ac:dyDescent="0.25">
      <c r="A185" t="s">
        <v>321</v>
      </c>
      <c r="B185" t="s">
        <v>79</v>
      </c>
    </row>
    <row r="186" spans="1:6" x14ac:dyDescent="0.25">
      <c r="A186" t="s">
        <v>322</v>
      </c>
      <c r="B186" t="s">
        <v>84</v>
      </c>
    </row>
    <row r="187" spans="1:6" x14ac:dyDescent="0.25">
      <c r="A187" t="s">
        <v>323</v>
      </c>
      <c r="B187" t="s">
        <v>84</v>
      </c>
    </row>
    <row r="188" spans="1:6" x14ac:dyDescent="0.25">
      <c r="A188" t="s">
        <v>324</v>
      </c>
      <c r="B188" t="s">
        <v>84</v>
      </c>
    </row>
    <row r="189" spans="1:6" x14ac:dyDescent="0.25">
      <c r="A189" t="s">
        <v>141</v>
      </c>
      <c r="B189" t="s">
        <v>79</v>
      </c>
      <c r="C189" s="91">
        <v>0.7</v>
      </c>
      <c r="E189" t="s">
        <v>510</v>
      </c>
    </row>
    <row r="190" spans="1:6" x14ac:dyDescent="0.25">
      <c r="A190" t="s">
        <v>12</v>
      </c>
      <c r="B190" t="s">
        <v>84</v>
      </c>
      <c r="E190" t="s">
        <v>523</v>
      </c>
    </row>
    <row r="191" spans="1:6" x14ac:dyDescent="0.25">
      <c r="A191" t="s">
        <v>325</v>
      </c>
      <c r="B191" t="s">
        <v>84</v>
      </c>
    </row>
    <row r="192" spans="1:6" x14ac:dyDescent="0.25">
      <c r="A192" t="s">
        <v>326</v>
      </c>
      <c r="B192" t="s">
        <v>84</v>
      </c>
    </row>
    <row r="193" spans="1:5" x14ac:dyDescent="0.25">
      <c r="A193" t="s">
        <v>327</v>
      </c>
      <c r="B193" t="s">
        <v>84</v>
      </c>
    </row>
    <row r="194" spans="1:5" x14ac:dyDescent="0.25">
      <c r="A194" t="s">
        <v>328</v>
      </c>
      <c r="B194" t="s">
        <v>84</v>
      </c>
      <c r="E194" t="s">
        <v>523</v>
      </c>
    </row>
    <row r="195" spans="1:5" x14ac:dyDescent="0.25">
      <c r="A195" t="s">
        <v>329</v>
      </c>
      <c r="B195" t="s">
        <v>84</v>
      </c>
    </row>
    <row r="196" spans="1:5" x14ac:dyDescent="0.25">
      <c r="A196" t="s">
        <v>330</v>
      </c>
      <c r="B196" t="s">
        <v>84</v>
      </c>
    </row>
    <row r="197" spans="1:5" x14ac:dyDescent="0.25">
      <c r="A197" t="s">
        <v>331</v>
      </c>
      <c r="B197" t="s">
        <v>79</v>
      </c>
      <c r="E197" t="s">
        <v>510</v>
      </c>
    </row>
    <row r="198" spans="1:5" x14ac:dyDescent="0.25">
      <c r="A198" t="s">
        <v>332</v>
      </c>
      <c r="B198" t="s">
        <v>84</v>
      </c>
    </row>
    <row r="199" spans="1:5" x14ac:dyDescent="0.25">
      <c r="A199" t="s">
        <v>17</v>
      </c>
      <c r="B199" t="s">
        <v>84</v>
      </c>
      <c r="E199" t="s">
        <v>510</v>
      </c>
    </row>
    <row r="200" spans="1:5" x14ac:dyDescent="0.25">
      <c r="A200" t="s">
        <v>333</v>
      </c>
      <c r="B200" t="s">
        <v>84</v>
      </c>
      <c r="E200" t="s">
        <v>510</v>
      </c>
    </row>
    <row r="201" spans="1:5" x14ac:dyDescent="0.25">
      <c r="A201" t="s">
        <v>334</v>
      </c>
      <c r="B201" t="s">
        <v>84</v>
      </c>
    </row>
    <row r="202" spans="1:5" x14ac:dyDescent="0.25">
      <c r="A202" t="s">
        <v>335</v>
      </c>
      <c r="B202" t="s">
        <v>84</v>
      </c>
    </row>
    <row r="203" spans="1:5" x14ac:dyDescent="0.25">
      <c r="A203" t="s">
        <v>155</v>
      </c>
      <c r="B203" t="s">
        <v>84</v>
      </c>
      <c r="E203" t="s">
        <v>510</v>
      </c>
    </row>
    <row r="204" spans="1:5" x14ac:dyDescent="0.25">
      <c r="A204" t="s">
        <v>336</v>
      </c>
      <c r="B204" t="s">
        <v>79</v>
      </c>
    </row>
    <row r="205" spans="1:5" x14ac:dyDescent="0.25">
      <c r="A205" t="s">
        <v>337</v>
      </c>
      <c r="B205" t="s">
        <v>84</v>
      </c>
    </row>
    <row r="206" spans="1:5" x14ac:dyDescent="0.25">
      <c r="A206" t="s">
        <v>45</v>
      </c>
      <c r="B206" t="s">
        <v>84</v>
      </c>
    </row>
    <row r="207" spans="1:5" x14ac:dyDescent="0.25">
      <c r="A207" t="s">
        <v>151</v>
      </c>
      <c r="B207" t="s">
        <v>79</v>
      </c>
    </row>
    <row r="208" spans="1:5" x14ac:dyDescent="0.25">
      <c r="A208" t="s">
        <v>338</v>
      </c>
      <c r="B208" t="s">
        <v>84</v>
      </c>
    </row>
    <row r="209" spans="1:5" x14ac:dyDescent="0.25">
      <c r="A209" t="s">
        <v>339</v>
      </c>
      <c r="B209" t="s">
        <v>84</v>
      </c>
      <c r="D209" s="91"/>
    </row>
    <row r="210" spans="1:5" x14ac:dyDescent="0.25">
      <c r="A210" t="s">
        <v>340</v>
      </c>
      <c r="B210" t="s">
        <v>84</v>
      </c>
      <c r="D210" s="91"/>
    </row>
    <row r="211" spans="1:5" x14ac:dyDescent="0.25">
      <c r="A211" t="s">
        <v>341</v>
      </c>
      <c r="B211" t="s">
        <v>84</v>
      </c>
      <c r="D211" s="91"/>
      <c r="E211" t="s">
        <v>510</v>
      </c>
    </row>
    <row r="212" spans="1:5" x14ac:dyDescent="0.25">
      <c r="A212" t="s">
        <v>342</v>
      </c>
      <c r="B212" t="s">
        <v>79</v>
      </c>
      <c r="D212" s="91"/>
      <c r="E212" t="s">
        <v>522</v>
      </c>
    </row>
    <row r="213" spans="1:5" x14ac:dyDescent="0.25">
      <c r="A213" t="s">
        <v>343</v>
      </c>
      <c r="B213" t="s">
        <v>84</v>
      </c>
      <c r="D213" s="91"/>
    </row>
    <row r="214" spans="1:5" x14ac:dyDescent="0.25">
      <c r="A214" t="s">
        <v>344</v>
      </c>
      <c r="B214" t="s">
        <v>84</v>
      </c>
      <c r="E214" t="s">
        <v>510</v>
      </c>
    </row>
    <row r="215" spans="1:5" x14ac:dyDescent="0.25">
      <c r="A215" t="s">
        <v>345</v>
      </c>
      <c r="B215" t="s">
        <v>84</v>
      </c>
      <c r="E215" t="s">
        <v>510</v>
      </c>
    </row>
    <row r="216" spans="1:5" x14ac:dyDescent="0.25">
      <c r="A216" t="s">
        <v>346</v>
      </c>
      <c r="B216" t="s">
        <v>79</v>
      </c>
    </row>
    <row r="217" spans="1:5" x14ac:dyDescent="0.25">
      <c r="A217" t="s">
        <v>347</v>
      </c>
      <c r="B217" t="s">
        <v>84</v>
      </c>
    </row>
    <row r="218" spans="1:5" x14ac:dyDescent="0.25">
      <c r="A218" t="s">
        <v>348</v>
      </c>
      <c r="B218" t="s">
        <v>84</v>
      </c>
    </row>
    <row r="219" spans="1:5" x14ac:dyDescent="0.25">
      <c r="A219" t="s">
        <v>349</v>
      </c>
      <c r="B219" t="s">
        <v>79</v>
      </c>
    </row>
    <row r="220" spans="1:5" x14ac:dyDescent="0.25">
      <c r="A220" t="s">
        <v>350</v>
      </c>
      <c r="B220" t="s">
        <v>84</v>
      </c>
      <c r="E220" t="s">
        <v>523</v>
      </c>
    </row>
    <row r="221" spans="1:5" x14ac:dyDescent="0.25">
      <c r="A221" t="s">
        <v>351</v>
      </c>
      <c r="B221" t="s">
        <v>79</v>
      </c>
      <c r="E221" t="s">
        <v>510</v>
      </c>
    </row>
    <row r="222" spans="1:5" x14ac:dyDescent="0.25">
      <c r="A222" t="s">
        <v>352</v>
      </c>
      <c r="B222" t="s">
        <v>84</v>
      </c>
      <c r="E222" t="s">
        <v>510</v>
      </c>
    </row>
    <row r="223" spans="1:5" x14ac:dyDescent="0.25">
      <c r="A223" t="s">
        <v>353</v>
      </c>
      <c r="B223" t="s">
        <v>79</v>
      </c>
      <c r="E223" t="s">
        <v>510</v>
      </c>
    </row>
    <row r="224" spans="1:5" x14ac:dyDescent="0.25">
      <c r="A224" t="s">
        <v>354</v>
      </c>
      <c r="B224" t="s">
        <v>84</v>
      </c>
    </row>
    <row r="225" spans="1:5" x14ac:dyDescent="0.25">
      <c r="A225" t="s">
        <v>355</v>
      </c>
      <c r="B225" t="s">
        <v>79</v>
      </c>
    </row>
    <row r="226" spans="1:5" x14ac:dyDescent="0.25">
      <c r="A226" t="s">
        <v>356</v>
      </c>
      <c r="B226" t="s">
        <v>84</v>
      </c>
    </row>
    <row r="227" spans="1:5" x14ac:dyDescent="0.25">
      <c r="A227" t="s">
        <v>357</v>
      </c>
      <c r="B227" t="s">
        <v>84</v>
      </c>
      <c r="E227" t="s">
        <v>523</v>
      </c>
    </row>
    <row r="228" spans="1:5" x14ac:dyDescent="0.25">
      <c r="A228" t="s">
        <v>358</v>
      </c>
      <c r="B228" t="s">
        <v>84</v>
      </c>
    </row>
    <row r="229" spans="1:5" x14ac:dyDescent="0.25">
      <c r="A229" t="s">
        <v>359</v>
      </c>
      <c r="B229" t="s">
        <v>84</v>
      </c>
    </row>
    <row r="230" spans="1:5" x14ac:dyDescent="0.25">
      <c r="A230" t="s">
        <v>360</v>
      </c>
      <c r="B230" t="s">
        <v>79</v>
      </c>
      <c r="E230" t="s">
        <v>510</v>
      </c>
    </row>
    <row r="231" spans="1:5" x14ac:dyDescent="0.25">
      <c r="A231" t="s">
        <v>361</v>
      </c>
      <c r="B231" t="s">
        <v>84</v>
      </c>
    </row>
    <row r="232" spans="1:5" x14ac:dyDescent="0.25">
      <c r="A232" t="s">
        <v>362</v>
      </c>
      <c r="B232" t="s">
        <v>79</v>
      </c>
      <c r="C232" s="91">
        <v>0.4</v>
      </c>
      <c r="E232" t="s">
        <v>523</v>
      </c>
    </row>
    <row r="233" spans="1:5" x14ac:dyDescent="0.25">
      <c r="A233" t="s">
        <v>363</v>
      </c>
      <c r="B233" t="s">
        <v>84</v>
      </c>
      <c r="E233" t="s">
        <v>522</v>
      </c>
    </row>
    <row r="234" spans="1:5" x14ac:dyDescent="0.25">
      <c r="A234" t="s">
        <v>364</v>
      </c>
      <c r="B234" t="s">
        <v>79</v>
      </c>
    </row>
    <row r="235" spans="1:5" x14ac:dyDescent="0.25">
      <c r="A235" t="s">
        <v>365</v>
      </c>
      <c r="B235" t="s">
        <v>79</v>
      </c>
      <c r="E235" t="s">
        <v>523</v>
      </c>
    </row>
    <row r="236" spans="1:5" x14ac:dyDescent="0.25">
      <c r="A236" t="s">
        <v>366</v>
      </c>
      <c r="B236" t="s">
        <v>79</v>
      </c>
      <c r="E236" t="s">
        <v>522</v>
      </c>
    </row>
    <row r="237" spans="1:5" x14ac:dyDescent="0.25">
      <c r="A237" t="s">
        <v>367</v>
      </c>
      <c r="B237" t="s">
        <v>79</v>
      </c>
    </row>
    <row r="238" spans="1:5" x14ac:dyDescent="0.25">
      <c r="A238" t="s">
        <v>368</v>
      </c>
      <c r="B238" t="s">
        <v>84</v>
      </c>
      <c r="E238" t="s">
        <v>522</v>
      </c>
    </row>
    <row r="239" spans="1:5" x14ac:dyDescent="0.25">
      <c r="A239" t="s">
        <v>369</v>
      </c>
      <c r="B239" t="s">
        <v>84</v>
      </c>
      <c r="E239" t="s">
        <v>523</v>
      </c>
    </row>
    <row r="240" spans="1:5" x14ac:dyDescent="0.25">
      <c r="A240" t="s">
        <v>370</v>
      </c>
      <c r="B240" t="s">
        <v>84</v>
      </c>
      <c r="C240" s="91">
        <v>0.7</v>
      </c>
      <c r="E240" t="s">
        <v>522</v>
      </c>
    </row>
    <row r="241" spans="1:5" x14ac:dyDescent="0.25">
      <c r="A241" t="s">
        <v>371</v>
      </c>
      <c r="B241" t="s">
        <v>84</v>
      </c>
      <c r="E241" t="s">
        <v>510</v>
      </c>
    </row>
    <row r="242" spans="1:5" x14ac:dyDescent="0.25">
      <c r="A242" t="s">
        <v>372</v>
      </c>
      <c r="B242" t="s">
        <v>84</v>
      </c>
    </row>
    <row r="243" spans="1:5" x14ac:dyDescent="0.25">
      <c r="A243" t="s">
        <v>373</v>
      </c>
      <c r="B243" t="s">
        <v>84</v>
      </c>
      <c r="E243" t="s">
        <v>523</v>
      </c>
    </row>
    <row r="244" spans="1:5" x14ac:dyDescent="0.25">
      <c r="A244" t="s">
        <v>374</v>
      </c>
      <c r="B244" t="s">
        <v>84</v>
      </c>
      <c r="E244" t="s">
        <v>510</v>
      </c>
    </row>
    <row r="245" spans="1:5" x14ac:dyDescent="0.25">
      <c r="A245" t="s">
        <v>375</v>
      </c>
      <c r="B245" t="s">
        <v>84</v>
      </c>
    </row>
    <row r="246" spans="1:5" x14ac:dyDescent="0.25">
      <c r="A246" t="s">
        <v>376</v>
      </c>
      <c r="B246" t="s">
        <v>84</v>
      </c>
    </row>
    <row r="247" spans="1:5" x14ac:dyDescent="0.25">
      <c r="A247" t="s">
        <v>377</v>
      </c>
      <c r="B247" t="s">
        <v>84</v>
      </c>
      <c r="E247" t="s">
        <v>523</v>
      </c>
    </row>
    <row r="248" spans="1:5" x14ac:dyDescent="0.25">
      <c r="A248" t="s">
        <v>415</v>
      </c>
      <c r="B248" t="s">
        <v>84</v>
      </c>
      <c r="E248" t="s">
        <v>510</v>
      </c>
    </row>
    <row r="249" spans="1:5" x14ac:dyDescent="0.25">
      <c r="A249" t="s">
        <v>416</v>
      </c>
      <c r="B249" t="s">
        <v>84</v>
      </c>
    </row>
    <row r="250" spans="1:5" x14ac:dyDescent="0.25">
      <c r="A250" t="s">
        <v>417</v>
      </c>
      <c r="B250" t="s">
        <v>79</v>
      </c>
      <c r="E250" t="s">
        <v>522</v>
      </c>
    </row>
    <row r="251" spans="1:5" x14ac:dyDescent="0.25">
      <c r="A251" t="s">
        <v>422</v>
      </c>
      <c r="B251" t="s">
        <v>84</v>
      </c>
      <c r="E251" t="s">
        <v>510</v>
      </c>
    </row>
    <row r="252" spans="1:5" x14ac:dyDescent="0.25">
      <c r="A252" t="s">
        <v>423</v>
      </c>
      <c r="B252" t="s">
        <v>79</v>
      </c>
      <c r="E252" t="s">
        <v>510</v>
      </c>
    </row>
    <row r="253" spans="1:5" x14ac:dyDescent="0.25">
      <c r="A253" t="s">
        <v>424</v>
      </c>
      <c r="B253" t="s">
        <v>79</v>
      </c>
      <c r="E253" t="s">
        <v>510</v>
      </c>
    </row>
    <row r="254" spans="1:5" x14ac:dyDescent="0.25">
      <c r="A254" t="s">
        <v>425</v>
      </c>
      <c r="B254" t="s">
        <v>79</v>
      </c>
      <c r="E254" t="s">
        <v>523</v>
      </c>
    </row>
    <row r="255" spans="1:5" x14ac:dyDescent="0.25">
      <c r="A255" t="s">
        <v>426</v>
      </c>
      <c r="B255" t="s">
        <v>84</v>
      </c>
      <c r="E255" t="s">
        <v>523</v>
      </c>
    </row>
    <row r="256" spans="1:5" x14ac:dyDescent="0.25">
      <c r="A256" t="s">
        <v>427</v>
      </c>
      <c r="B256" t="s">
        <v>84</v>
      </c>
      <c r="E256" t="s">
        <v>522</v>
      </c>
    </row>
    <row r="257" spans="1:5" x14ac:dyDescent="0.25">
      <c r="A257" t="s">
        <v>429</v>
      </c>
      <c r="B257" t="s">
        <v>84</v>
      </c>
      <c r="E257" t="s">
        <v>510</v>
      </c>
    </row>
    <row r="258" spans="1:5" x14ac:dyDescent="0.25">
      <c r="A258" t="s">
        <v>430</v>
      </c>
      <c r="B258" t="s">
        <v>84</v>
      </c>
      <c r="C258" s="91">
        <v>0.4</v>
      </c>
      <c r="E258" t="s">
        <v>510</v>
      </c>
    </row>
    <row r="259" spans="1:5" x14ac:dyDescent="0.25">
      <c r="A259" t="s">
        <v>509</v>
      </c>
      <c r="B259" t="s">
        <v>84</v>
      </c>
      <c r="D259" t="s">
        <v>398</v>
      </c>
      <c r="E259" t="s">
        <v>510</v>
      </c>
    </row>
    <row r="260" spans="1:5" x14ac:dyDescent="0.25">
      <c r="A260" t="s">
        <v>511</v>
      </c>
      <c r="B260" t="s">
        <v>84</v>
      </c>
      <c r="D260" t="s">
        <v>398</v>
      </c>
      <c r="E260" t="s">
        <v>510</v>
      </c>
    </row>
    <row r="261" spans="1:5" x14ac:dyDescent="0.25">
      <c r="A261" t="s">
        <v>512</v>
      </c>
      <c r="B261" t="s">
        <v>84</v>
      </c>
      <c r="D261" t="s">
        <v>398</v>
      </c>
      <c r="E261" t="s">
        <v>510</v>
      </c>
    </row>
    <row r="262" spans="1:5" x14ac:dyDescent="0.25">
      <c r="A262" t="s">
        <v>513</v>
      </c>
      <c r="B262" t="s">
        <v>84</v>
      </c>
      <c r="D262" t="s">
        <v>398</v>
      </c>
      <c r="E262" t="s">
        <v>510</v>
      </c>
    </row>
    <row r="263" spans="1:5" x14ac:dyDescent="0.25">
      <c r="A263" t="s">
        <v>514</v>
      </c>
      <c r="B263" t="s">
        <v>84</v>
      </c>
      <c r="D263" t="s">
        <v>398</v>
      </c>
      <c r="E263" t="s">
        <v>510</v>
      </c>
    </row>
    <row r="264" spans="1:5" x14ac:dyDescent="0.25">
      <c r="A264" t="s">
        <v>233</v>
      </c>
      <c r="B264" t="s">
        <v>84</v>
      </c>
      <c r="D264" t="s">
        <v>398</v>
      </c>
      <c r="E264" t="s">
        <v>510</v>
      </c>
    </row>
    <row r="265" spans="1:5" x14ac:dyDescent="0.25">
      <c r="A265" t="s">
        <v>516</v>
      </c>
      <c r="B265" t="s">
        <v>84</v>
      </c>
      <c r="D265" t="s">
        <v>398</v>
      </c>
      <c r="E265" t="s">
        <v>510</v>
      </c>
    </row>
    <row r="266" spans="1:5" x14ac:dyDescent="0.25">
      <c r="A266" t="s">
        <v>517</v>
      </c>
      <c r="B266" t="s">
        <v>79</v>
      </c>
      <c r="D266" t="s">
        <v>398</v>
      </c>
      <c r="E266" t="s">
        <v>510</v>
      </c>
    </row>
    <row r="267" spans="1:5" x14ac:dyDescent="0.25">
      <c r="A267" t="s">
        <v>519</v>
      </c>
      <c r="B267" t="s">
        <v>79</v>
      </c>
      <c r="D267" t="s">
        <v>398</v>
      </c>
      <c r="E267" t="s">
        <v>510</v>
      </c>
    </row>
    <row r="268" spans="1:5" x14ac:dyDescent="0.25">
      <c r="A268" t="s">
        <v>520</v>
      </c>
      <c r="B268" t="s">
        <v>84</v>
      </c>
      <c r="D268" t="s">
        <v>398</v>
      </c>
      <c r="E268" t="s">
        <v>510</v>
      </c>
    </row>
    <row r="269" spans="1:5" x14ac:dyDescent="0.25">
      <c r="A269" t="s">
        <v>521</v>
      </c>
      <c r="B269" t="s">
        <v>79</v>
      </c>
      <c r="D269" t="s">
        <v>398</v>
      </c>
      <c r="E269" t="s">
        <v>510</v>
      </c>
    </row>
    <row r="270" spans="1:5" x14ac:dyDescent="0.25">
      <c r="A270" t="s">
        <v>528</v>
      </c>
      <c r="B270" t="s">
        <v>84</v>
      </c>
      <c r="D270" t="s">
        <v>398</v>
      </c>
      <c r="E270" t="s">
        <v>510</v>
      </c>
    </row>
    <row r="271" spans="1:5" x14ac:dyDescent="0.25">
      <c r="A271" t="s">
        <v>537</v>
      </c>
      <c r="B271" t="s">
        <v>84</v>
      </c>
      <c r="D271" t="s">
        <v>398</v>
      </c>
      <c r="E271" t="s">
        <v>510</v>
      </c>
    </row>
    <row r="272" spans="1:5" x14ac:dyDescent="0.25">
      <c r="A272" t="s">
        <v>541</v>
      </c>
      <c r="B272" t="s">
        <v>84</v>
      </c>
      <c r="D272" t="s">
        <v>398</v>
      </c>
      <c r="E272" t="s">
        <v>510</v>
      </c>
    </row>
    <row r="273" spans="1:5" x14ac:dyDescent="0.25">
      <c r="A273" t="s">
        <v>546</v>
      </c>
      <c r="B273" t="s">
        <v>79</v>
      </c>
      <c r="D273" t="s">
        <v>398</v>
      </c>
      <c r="E273" t="s">
        <v>510</v>
      </c>
    </row>
    <row r="274" spans="1:5" x14ac:dyDescent="0.25">
      <c r="A274" t="s">
        <v>566</v>
      </c>
      <c r="B274" t="s">
        <v>79</v>
      </c>
      <c r="D274" t="s">
        <v>398</v>
      </c>
      <c r="E274" t="s">
        <v>510</v>
      </c>
    </row>
    <row r="275" spans="1:5" x14ac:dyDescent="0.25">
      <c r="A275" t="s">
        <v>588</v>
      </c>
      <c r="B275" t="s">
        <v>79</v>
      </c>
      <c r="D275" t="s">
        <v>398</v>
      </c>
      <c r="E275" t="s">
        <v>510</v>
      </c>
    </row>
  </sheetData>
  <autoFilter ref="A1:E274" xr:uid="{00000000-0001-0000-0400-000000000000}"/>
  <sortState xmlns:xlrd2="http://schemas.microsoft.com/office/spreadsheetml/2017/richdata2" ref="A2:D208">
    <sortCondition ref="A2:A208"/>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53"/>
  <sheetViews>
    <sheetView zoomScaleNormal="100" workbookViewId="0">
      <pane ySplit="1" topLeftCell="A909" activePane="bottomLeft" state="frozen"/>
      <selection activeCell="U1" sqref="U1"/>
      <selection pane="bottomLeft" activeCell="J929" sqref="J929"/>
    </sheetView>
  </sheetViews>
  <sheetFormatPr defaultColWidth="9.140625" defaultRowHeight="12" x14ac:dyDescent="0.2"/>
  <cols>
    <col min="1" max="1" width="18.7109375" style="1" customWidth="1"/>
    <col min="2" max="2" width="4.28515625" style="1" customWidth="1"/>
    <col min="3" max="3" width="3.7109375" style="62" customWidth="1"/>
    <col min="4" max="4" width="7.5703125" style="1" customWidth="1"/>
    <col min="5" max="5" width="8.7109375" style="1" customWidth="1"/>
    <col min="6" max="6" width="7.85546875" style="1" customWidth="1"/>
    <col min="7" max="7" width="8.42578125" style="1" bestFit="1" customWidth="1"/>
    <col min="8" max="8" width="6.42578125" style="20" customWidth="1"/>
    <col min="9" max="9" width="9.140625" style="1"/>
    <col min="10" max="11" width="6.5703125" style="1" customWidth="1"/>
    <col min="12" max="12" width="8.5703125" style="1" customWidth="1"/>
    <col min="13" max="13" width="5.7109375" style="1" customWidth="1"/>
    <col min="14" max="14" width="6.85546875" style="1" bestFit="1" customWidth="1"/>
    <col min="15" max="15" width="6.42578125" style="1" bestFit="1" customWidth="1"/>
    <col min="16" max="16" width="5.28515625" style="1" customWidth="1"/>
    <col min="17" max="17" width="7.28515625" style="19" customWidth="1"/>
    <col min="18" max="18" width="6.28515625" style="19" customWidth="1"/>
    <col min="19" max="19" width="5.28515625" style="19" customWidth="1"/>
    <col min="20" max="20" width="6.28515625" style="19" customWidth="1"/>
    <col min="21" max="21" width="7.5703125" style="18" customWidth="1"/>
    <col min="22" max="22" width="4.85546875" style="1" hidden="1" customWidth="1"/>
    <col min="23" max="23" width="28.140625" style="164" customWidth="1"/>
    <col min="24" max="24" width="4.7109375" style="1" customWidth="1"/>
    <col min="25" max="25" width="6" style="62" customWidth="1"/>
    <col min="26" max="26" width="6.42578125" style="1" customWidth="1"/>
    <col min="27" max="27" width="9.140625" style="1" hidden="1" customWidth="1"/>
    <col min="28" max="28" width="9.140625" style="107"/>
    <col min="29" max="16384" width="9.140625" style="1"/>
  </cols>
  <sheetData>
    <row r="1" spans="1:28" ht="36" x14ac:dyDescent="0.2">
      <c r="A1" s="165" t="s">
        <v>157</v>
      </c>
      <c r="B1" s="161" t="s">
        <v>378</v>
      </c>
      <c r="C1" s="166" t="s">
        <v>71</v>
      </c>
      <c r="D1" s="165" t="s">
        <v>74</v>
      </c>
      <c r="E1" s="167" t="s">
        <v>379</v>
      </c>
      <c r="F1" s="167" t="s">
        <v>465</v>
      </c>
      <c r="G1" s="167" t="s">
        <v>380</v>
      </c>
      <c r="H1" s="168" t="s">
        <v>381</v>
      </c>
      <c r="I1" s="161" t="s">
        <v>75</v>
      </c>
      <c r="J1" s="161" t="s">
        <v>382</v>
      </c>
      <c r="K1" s="161" t="s">
        <v>383</v>
      </c>
      <c r="L1" s="167" t="s">
        <v>384</v>
      </c>
      <c r="M1" s="169" t="s">
        <v>76</v>
      </c>
      <c r="N1" s="161" t="s">
        <v>82</v>
      </c>
      <c r="O1" s="161" t="s">
        <v>80</v>
      </c>
      <c r="P1" s="161" t="s">
        <v>83</v>
      </c>
      <c r="Q1" s="170" t="s">
        <v>385</v>
      </c>
      <c r="R1" s="170" t="s">
        <v>386</v>
      </c>
      <c r="S1" s="170" t="s">
        <v>387</v>
      </c>
      <c r="T1" s="170" t="s">
        <v>159</v>
      </c>
      <c r="U1" s="171" t="s">
        <v>388</v>
      </c>
      <c r="V1" s="165" t="s">
        <v>389</v>
      </c>
      <c r="W1" s="172" t="s">
        <v>390</v>
      </c>
      <c r="X1" s="173" t="s">
        <v>391</v>
      </c>
      <c r="Y1" s="174" t="s">
        <v>392</v>
      </c>
      <c r="Z1" s="178" t="s">
        <v>393</v>
      </c>
      <c r="AA1" s="175" t="s">
        <v>394</v>
      </c>
      <c r="AB1" s="176" t="s">
        <v>466</v>
      </c>
    </row>
    <row r="2" spans="1:28" x14ac:dyDescent="0.2">
      <c r="A2" s="42" t="s">
        <v>425</v>
      </c>
      <c r="B2" s="1" t="str">
        <f>VLOOKUP(A2,Participanti!A:B,2,0)</f>
        <v>F</v>
      </c>
      <c r="C2" s="61">
        <v>1</v>
      </c>
      <c r="D2" s="43">
        <v>20.89</v>
      </c>
      <c r="E2" s="44">
        <v>9.2465277777777785E-2</v>
      </c>
      <c r="F2" s="44">
        <v>9.4120370370370368E-2</v>
      </c>
      <c r="G2" s="59">
        <f t="shared" ref="G2:G16" si="0">AVERAGE(E2:F2)</f>
        <v>9.3292824074074077E-2</v>
      </c>
      <c r="H2" s="45">
        <v>799</v>
      </c>
      <c r="I2" s="11">
        <f t="shared" ref="I2" si="1">G2/D2</f>
        <v>4.4659082850203001E-3</v>
      </c>
      <c r="J2" s="31">
        <f t="shared" ref="J2" si="2">IF(B2="F",IF(D2&lt;2.5,0,IF(D2&gt;19.99,5,D2/4)),IF(D2&lt;3,0, IF(D2&gt;20.99,5,D2/4.2)))</f>
        <v>5</v>
      </c>
      <c r="K2" s="31">
        <f>IF(J2=0,0,IF(B2="F",VLOOKUP(I2,Barem!$G$2:$H$16,2,1),VLOOKUP(I2,Barem!$G$17:$H$31,2,1)))</f>
        <v>1.5</v>
      </c>
      <c r="L2" s="43">
        <v>3.25</v>
      </c>
      <c r="M2" s="95" t="s">
        <v>80</v>
      </c>
      <c r="N2" s="10">
        <f t="shared" ref="N2:P9" si="3">IF($M2=N$1,50%,25%)</f>
        <v>0.25</v>
      </c>
      <c r="O2" s="10">
        <f t="shared" si="3"/>
        <v>0.5</v>
      </c>
      <c r="P2" s="10">
        <f t="shared" si="3"/>
        <v>0.25</v>
      </c>
      <c r="Q2" s="33">
        <f>IF(B2="M",IF(AND(H2&gt;=200,H2&lt;500,I2&lt;Barem!$N$21),H2/1500,IF(AND(H2&gt;=500,H2&lt;750,I2&lt;Barem!$N$22),H2/1500,IF(AND(H2&gt;=750,H2&lt;1000,I2&lt;Barem!$N$23),H2/1500,IF(AND(H2&gt;=1000,H2&lt;1500,I2&lt;Barem!$N$24),H2/1500,IF(AND(H2&gt;=1500,H2&lt;2000,I2&lt;Barem!$N$25),H2/1500,IF(AND(H2&gt;=2000,H2&lt;3000,I2&lt;Barem!$N$26),H2/1500,IF(AND(H2&gt;=3000,I2&lt;Barem!$N$27),H2/1500,0))))))),IF(AND(H2&gt;=200,H2&lt;500,I2&lt;Barem!$O$21),H2/1500,IF(AND(H2&gt;=500,H2&lt;750,I2&lt;Barem!$O$22),H2/1500,IF(AND(H2&gt;=750,H2&lt;1000,I2&lt;Barem!$O$23),H2/1500,IF(AND(H2&gt;=1000,H2&lt;1500,I2&lt;Barem!$O$24),H2/1500,IF(AND(H2&gt;=1500,H2&lt;2000,I2&lt;Barem!$O$25),H2/1500,IF(AND(H2&gt;=2000,H2&lt;3000,I2&lt;Barem!$O$26),H2/1500,IF(AND(H2&gt;=3000,I2&lt;Barem!$O$27),H2/1500,0))))))))</f>
        <v>0.53266666666666662</v>
      </c>
      <c r="R2" s="19">
        <f>IF(D2&gt;21,VLOOKUP(D2,Barem!$T$1:$U$141,2,1),0)</f>
        <v>0</v>
      </c>
      <c r="S2" s="104">
        <f>IF(D2&lt;1,0,IF(B2="F",VLOOKUP(I2,Barem!$X$2:$Z$13,2,1),VLOOKUP(I2,Barem!$X$14:$Z$25,2,1)))</f>
        <v>0</v>
      </c>
      <c r="T2" s="19">
        <f>VLOOKUP(A2,Participanti!A:C,3,0)</f>
        <v>0</v>
      </c>
      <c r="U2" s="17">
        <f t="shared" ref="U2" si="4">IF(H2&lt;0,0,J2*N2+K2*O2+L2*P2+Q2+R2+S2+T2)</f>
        <v>3.3451666666666666</v>
      </c>
      <c r="V2" s="49"/>
      <c r="W2" s="162" t="s">
        <v>508</v>
      </c>
      <c r="X2" s="108">
        <f t="shared" ref="X2:X65" si="5">COUNTIFS(A:A,A2,M:M,M2)</f>
        <v>5</v>
      </c>
      <c r="Y2" s="63">
        <f t="shared" ref="Y2:Y65" si="6">COUNTIFS(A:A,A2,C:C,C2)</f>
        <v>1</v>
      </c>
      <c r="Z2" s="92">
        <f t="shared" ref="Z2:Z16" si="7">IF(K2&gt;0,1,0)</f>
        <v>1</v>
      </c>
      <c r="AA2" s="141" t="s">
        <v>395</v>
      </c>
      <c r="AB2" s="107" t="str">
        <f>VLOOKUP(A2,Participanti!A:E,5,0)</f>
        <v>Silver</v>
      </c>
    </row>
    <row r="3" spans="1:28" x14ac:dyDescent="0.2">
      <c r="A3" s="42" t="s">
        <v>277</v>
      </c>
      <c r="B3" s="1" t="str">
        <f>VLOOKUP(A3,Participanti!A:B,2,0)</f>
        <v>F</v>
      </c>
      <c r="C3" s="61">
        <v>1</v>
      </c>
      <c r="D3" s="43">
        <v>10.119999999999999</v>
      </c>
      <c r="E3" s="44">
        <v>4.2766203703703702E-2</v>
      </c>
      <c r="F3" s="44">
        <v>4.2893518518518518E-2</v>
      </c>
      <c r="G3" s="59">
        <f t="shared" si="0"/>
        <v>4.282986111111111E-2</v>
      </c>
      <c r="H3" s="45">
        <v>53</v>
      </c>
      <c r="I3" s="11">
        <f t="shared" ref="I3:I16" si="8">G3/D3</f>
        <v>4.232199714536671E-3</v>
      </c>
      <c r="J3" s="31">
        <f t="shared" ref="J3:J16" si="9">IF(B3="F",IF(D3&lt;2.5,0,IF(D3&gt;19.99,5,D3/4)),IF(D3&lt;3,0, IF(D3&gt;20.99,5,D3/4.2)))</f>
        <v>2.5299999999999998</v>
      </c>
      <c r="K3" s="31">
        <f>IF(J3=0,0,IF(B3="F",VLOOKUP(I3,Barem!$G$2:$H$16,2,1),VLOOKUP(I3,Barem!$G$17:$H$31,2,1)))</f>
        <v>1.75</v>
      </c>
      <c r="L3" s="43">
        <v>1</v>
      </c>
      <c r="M3" s="95" t="s">
        <v>83</v>
      </c>
      <c r="N3" s="10">
        <f t="shared" si="3"/>
        <v>0.25</v>
      </c>
      <c r="O3" s="10">
        <f t="shared" si="3"/>
        <v>0.25</v>
      </c>
      <c r="P3" s="10">
        <f t="shared" si="3"/>
        <v>0.5</v>
      </c>
      <c r="Q3" s="33">
        <f>IF(B3="M",IF(AND(H3&gt;=200,H3&lt;500,I3&lt;Barem!$N$21),H3/1500,IF(AND(H3&gt;=500,H3&lt;750,I3&lt;Barem!$N$22),H3/1500,IF(AND(H3&gt;=750,H3&lt;1000,I3&lt;Barem!$N$23),H3/1500,IF(AND(H3&gt;=1000,H3&lt;1500,I3&lt;Barem!$N$24),H3/1500,IF(AND(H3&gt;=1500,H3&lt;2000,I3&lt;Barem!$N$25),H3/1500,IF(AND(H3&gt;=2000,H3&lt;3000,I3&lt;Barem!$N$26),H3/1500,IF(AND(H3&gt;=3000,I3&lt;Barem!$N$27),H3/1500,0))))))),IF(AND(H3&gt;=200,H3&lt;500,I3&lt;Barem!$O$21),H3/1500,IF(AND(H3&gt;=500,H3&lt;750,I3&lt;Barem!$O$22),H3/1500,IF(AND(H3&gt;=750,H3&lt;1000,I3&lt;Barem!$O$23),H3/1500,IF(AND(H3&gt;=1000,H3&lt;1500,I3&lt;Barem!$O$24),H3/1500,IF(AND(H3&gt;=1500,H3&lt;2000,I3&lt;Barem!$O$25),H3/1500,IF(AND(H3&gt;=2000,H3&lt;3000,I3&lt;Barem!$O$26),H3/1500,IF(AND(H3&gt;=3000,I3&lt;Barem!$O$27),H3/1500,0))))))))</f>
        <v>0</v>
      </c>
      <c r="R3" s="19">
        <f>IF(D3&gt;21,VLOOKUP(D3,Barem!$T$1:$U$141,2,1),0)</f>
        <v>0</v>
      </c>
      <c r="S3" s="104">
        <f>IF(D3&lt;1,0,IF(B3="F",VLOOKUP(I3,Barem!$X$2:$Z$13,2,1),VLOOKUP(I3,Barem!$X$14:$Z$25,2,1)))</f>
        <v>0</v>
      </c>
      <c r="T3" s="19">
        <f>VLOOKUP(A3,Participanti!A:C,3,0)</f>
        <v>0</v>
      </c>
      <c r="U3" s="17">
        <f t="shared" ref="U3:U16" si="10">IF(H3&lt;0,0,J3*N3+K3*O3+L3*P3+Q3+R3+S3+T3)</f>
        <v>1.5699999999999998</v>
      </c>
      <c r="V3" s="49"/>
      <c r="W3" s="162"/>
      <c r="X3" s="108">
        <f t="shared" si="5"/>
        <v>5</v>
      </c>
      <c r="Y3" s="63">
        <f t="shared" si="6"/>
        <v>1</v>
      </c>
      <c r="Z3" s="92">
        <f t="shared" si="7"/>
        <v>1</v>
      </c>
      <c r="AA3" s="141"/>
      <c r="AB3" s="107" t="str">
        <f>VLOOKUP(A3,Participanti!A:E,5,0)</f>
        <v>Silver</v>
      </c>
    </row>
    <row r="4" spans="1:28" x14ac:dyDescent="0.2">
      <c r="A4" s="42" t="s">
        <v>227</v>
      </c>
      <c r="B4" s="1" t="str">
        <f>VLOOKUP(A4,Participanti!A:B,2,0)</f>
        <v>F</v>
      </c>
      <c r="C4" s="61">
        <v>1</v>
      </c>
      <c r="D4" s="43">
        <v>75.23</v>
      </c>
      <c r="E4" s="44">
        <v>0.50834490740740745</v>
      </c>
      <c r="F4" s="44">
        <v>0.53415509259259253</v>
      </c>
      <c r="G4" s="59">
        <f t="shared" si="0"/>
        <v>0.52124999999999999</v>
      </c>
      <c r="H4" s="45">
        <v>0</v>
      </c>
      <c r="I4" s="11">
        <f t="shared" si="8"/>
        <v>6.9287518277282995E-3</v>
      </c>
      <c r="J4" s="31">
        <f t="shared" si="9"/>
        <v>5</v>
      </c>
      <c r="K4" s="31">
        <f>IF(J4=0,0,IF(B4="F",VLOOKUP(I4,Barem!$G$2:$H$16,2,1),VLOOKUP(I4,Barem!$G$17:$H$31,2,1)))</f>
        <v>0</v>
      </c>
      <c r="L4" s="43">
        <v>3.5</v>
      </c>
      <c r="M4" s="95" t="s">
        <v>82</v>
      </c>
      <c r="N4" s="10">
        <f t="shared" si="3"/>
        <v>0.5</v>
      </c>
      <c r="O4" s="10">
        <f t="shared" si="3"/>
        <v>0.25</v>
      </c>
      <c r="P4" s="10">
        <f t="shared" si="3"/>
        <v>0.25</v>
      </c>
      <c r="Q4" s="33">
        <f>IF(B4="M",IF(AND(H4&gt;=200,H4&lt;500,I4&lt;Barem!$N$21),H4/1500,IF(AND(H4&gt;=500,H4&lt;750,I4&lt;Barem!$N$22),H4/1500,IF(AND(H4&gt;=750,H4&lt;1000,I4&lt;Barem!$N$23),H4/1500,IF(AND(H4&gt;=1000,H4&lt;1500,I4&lt;Barem!$N$24),H4/1500,IF(AND(H4&gt;=1500,H4&lt;2000,I4&lt;Barem!$N$25),H4/1500,IF(AND(H4&gt;=2000,H4&lt;3000,I4&lt;Barem!$N$26),H4/1500,IF(AND(H4&gt;=3000,I4&lt;Barem!$N$27),H4/1500,0))))))),IF(AND(H4&gt;=200,H4&lt;500,I4&lt;Barem!$O$21),H4/1500,IF(AND(H4&gt;=500,H4&lt;750,I4&lt;Barem!$O$22),H4/1500,IF(AND(H4&gt;=750,H4&lt;1000,I4&lt;Barem!$O$23),H4/1500,IF(AND(H4&gt;=1000,H4&lt;1500,I4&lt;Barem!$O$24),H4/1500,IF(AND(H4&gt;=1500,H4&lt;2000,I4&lt;Barem!$O$25),H4/1500,IF(AND(H4&gt;=2000,H4&lt;3000,I4&lt;Barem!$O$26),H4/1500,IF(AND(H4&gt;=3000,I4&lt;Barem!$O$27),H4/1500,0))))))))</f>
        <v>0</v>
      </c>
      <c r="R4" s="19">
        <f>IF(D4&gt;21,VLOOKUP(D4,Barem!$T$1:$U$141,2,1),0)</f>
        <v>2.7</v>
      </c>
      <c r="S4" s="104">
        <f>IF(D4&lt;1,0,IF(B4="F",VLOOKUP(I4,Barem!$X$2:$Z$13,2,1),VLOOKUP(I4,Barem!$X$14:$Z$25,2,1)))</f>
        <v>0</v>
      </c>
      <c r="T4" s="19">
        <f>VLOOKUP(A4,Participanti!A:C,3,0)</f>
        <v>0</v>
      </c>
      <c r="U4" s="17">
        <f t="shared" si="10"/>
        <v>6.0750000000000002</v>
      </c>
      <c r="V4" s="49"/>
      <c r="W4" s="162" t="s">
        <v>524</v>
      </c>
      <c r="X4" s="108">
        <f t="shared" si="5"/>
        <v>5</v>
      </c>
      <c r="Y4" s="63">
        <f t="shared" si="6"/>
        <v>1</v>
      </c>
      <c r="Z4" s="92">
        <f t="shared" si="7"/>
        <v>0</v>
      </c>
      <c r="AA4" s="141"/>
      <c r="AB4" s="107" t="str">
        <f>VLOOKUP(A4,Participanti!A:E,5,0)</f>
        <v>Silver</v>
      </c>
    </row>
    <row r="5" spans="1:28" x14ac:dyDescent="0.2">
      <c r="A5" s="42" t="s">
        <v>261</v>
      </c>
      <c r="B5" s="1" t="str">
        <f>VLOOKUP(A5,Participanti!A:B,2,0)</f>
        <v>M</v>
      </c>
      <c r="C5" s="61">
        <v>1</v>
      </c>
      <c r="D5" s="43">
        <v>16.5</v>
      </c>
      <c r="E5" s="44">
        <v>5.9004629629629629E-2</v>
      </c>
      <c r="F5" s="44">
        <v>6.1099537037037042E-2</v>
      </c>
      <c r="G5" s="59">
        <f t="shared" si="0"/>
        <v>6.0052083333333339E-2</v>
      </c>
      <c r="H5" s="45">
        <v>51</v>
      </c>
      <c r="I5" s="11">
        <f t="shared" si="8"/>
        <v>3.6395202020202025E-3</v>
      </c>
      <c r="J5" s="31">
        <f t="shared" si="9"/>
        <v>3.9285714285714284</v>
      </c>
      <c r="K5" s="31">
        <f>IF(J5=0,0,IF(B5="F",VLOOKUP(I5,Barem!$G$2:$H$16,2,1),VLOOKUP(I5,Barem!$G$17:$H$31,2,1)))</f>
        <v>2.5</v>
      </c>
      <c r="L5" s="43">
        <v>0.5</v>
      </c>
      <c r="M5" s="95" t="s">
        <v>82</v>
      </c>
      <c r="N5" s="10">
        <f t="shared" si="3"/>
        <v>0.5</v>
      </c>
      <c r="O5" s="10">
        <f t="shared" si="3"/>
        <v>0.25</v>
      </c>
      <c r="P5" s="10">
        <f t="shared" si="3"/>
        <v>0.25</v>
      </c>
      <c r="Q5" s="33">
        <f>IF(B5="M",IF(AND(H5&gt;=200,H5&lt;500,I5&lt;Barem!$N$21),H5/1500,IF(AND(H5&gt;=500,H5&lt;750,I5&lt;Barem!$N$22),H5/1500,IF(AND(H5&gt;=750,H5&lt;1000,I5&lt;Barem!$N$23),H5/1500,IF(AND(H5&gt;=1000,H5&lt;1500,I5&lt;Barem!$N$24),H5/1500,IF(AND(H5&gt;=1500,H5&lt;2000,I5&lt;Barem!$N$25),H5/1500,IF(AND(H5&gt;=2000,H5&lt;3000,I5&lt;Barem!$N$26),H5/1500,IF(AND(H5&gt;=3000,I5&lt;Barem!$N$27),H5/1500,0))))))),IF(AND(H5&gt;=200,H5&lt;500,I5&lt;Barem!$O$21),H5/1500,IF(AND(H5&gt;=500,H5&lt;750,I5&lt;Barem!$O$22),H5/1500,IF(AND(H5&gt;=750,H5&lt;1000,I5&lt;Barem!$O$23),H5/1500,IF(AND(H5&gt;=1000,H5&lt;1500,I5&lt;Barem!$O$24),H5/1500,IF(AND(H5&gt;=1500,H5&lt;2000,I5&lt;Barem!$O$25),H5/1500,IF(AND(H5&gt;=2000,H5&lt;3000,I5&lt;Barem!$O$26),H5/1500,IF(AND(H5&gt;=3000,I5&lt;Barem!$O$27),H5/1500,0))))))))</f>
        <v>0</v>
      </c>
      <c r="R5" s="19">
        <f>IF(D5&gt;21,VLOOKUP(D5,Barem!$T$1:$U$141,2,1),0)</f>
        <v>0</v>
      </c>
      <c r="S5" s="104">
        <f>IF(D5&lt;1,0,IF(B5="F",VLOOKUP(I5,Barem!$X$2:$Z$13,2,1),VLOOKUP(I5,Barem!$X$14:$Z$25,2,1)))</f>
        <v>0</v>
      </c>
      <c r="T5" s="19">
        <f>VLOOKUP(A5,Participanti!A:C,3,0)</f>
        <v>0</v>
      </c>
      <c r="U5" s="17">
        <f t="shared" si="10"/>
        <v>2.7142857142857144</v>
      </c>
      <c r="V5" s="49"/>
      <c r="W5" s="162"/>
      <c r="X5" s="108">
        <f t="shared" si="5"/>
        <v>4</v>
      </c>
      <c r="Y5" s="63">
        <f t="shared" si="6"/>
        <v>1</v>
      </c>
      <c r="Z5" s="92">
        <f t="shared" si="7"/>
        <v>1</v>
      </c>
      <c r="AA5" s="141"/>
      <c r="AB5" s="107" t="str">
        <f>VLOOKUP(A5,Participanti!A:E,5,0)</f>
        <v>Silver</v>
      </c>
    </row>
    <row r="6" spans="1:28" ht="12.6" customHeight="1" x14ac:dyDescent="0.2">
      <c r="A6" s="42" t="s">
        <v>328</v>
      </c>
      <c r="B6" s="1" t="str">
        <f>VLOOKUP(A6,Participanti!A:B,2,0)</f>
        <v>M</v>
      </c>
      <c r="C6" s="61">
        <v>1</v>
      </c>
      <c r="D6" s="43">
        <v>19.97</v>
      </c>
      <c r="E6" s="44">
        <v>6.8182870370370366E-2</v>
      </c>
      <c r="F6" s="44">
        <v>6.8240740740740741E-2</v>
      </c>
      <c r="G6" s="59">
        <f t="shared" si="0"/>
        <v>6.821180555555556E-2</v>
      </c>
      <c r="H6" s="45">
        <v>39</v>
      </c>
      <c r="I6" s="11">
        <f t="shared" si="8"/>
        <v>3.4157138485506043E-3</v>
      </c>
      <c r="J6" s="31">
        <f t="shared" si="9"/>
        <v>4.7547619047619039</v>
      </c>
      <c r="K6" s="31">
        <f>IF(J6=0,0,IF(B6="F",VLOOKUP(I6,Barem!$G$2:$H$16,2,1),VLOOKUP(I6,Barem!$G$17:$H$31,2,1)))</f>
        <v>3</v>
      </c>
      <c r="L6" s="43">
        <v>3.25</v>
      </c>
      <c r="M6" s="95" t="s">
        <v>82</v>
      </c>
      <c r="N6" s="10">
        <f t="shared" si="3"/>
        <v>0.5</v>
      </c>
      <c r="O6" s="10">
        <f t="shared" si="3"/>
        <v>0.25</v>
      </c>
      <c r="P6" s="10">
        <f t="shared" si="3"/>
        <v>0.25</v>
      </c>
      <c r="Q6" s="33">
        <f>IF(B6="M",IF(AND(H6&gt;=200,H6&lt;500,I6&lt;Barem!$N$21),H6/1500,IF(AND(H6&gt;=500,H6&lt;750,I6&lt;Barem!$N$22),H6/1500,IF(AND(H6&gt;=750,H6&lt;1000,I6&lt;Barem!$N$23),H6/1500,IF(AND(H6&gt;=1000,H6&lt;1500,I6&lt;Barem!$N$24),H6/1500,IF(AND(H6&gt;=1500,H6&lt;2000,I6&lt;Barem!$N$25),H6/1500,IF(AND(H6&gt;=2000,H6&lt;3000,I6&lt;Barem!$N$26),H6/1500,IF(AND(H6&gt;=3000,I6&lt;Barem!$N$27),H6/1500,0))))))),IF(AND(H6&gt;=200,H6&lt;500,I6&lt;Barem!$O$21),H6/1500,IF(AND(H6&gt;=500,H6&lt;750,I6&lt;Barem!$O$22),H6/1500,IF(AND(H6&gt;=750,H6&lt;1000,I6&lt;Barem!$O$23),H6/1500,IF(AND(H6&gt;=1000,H6&lt;1500,I6&lt;Barem!$O$24),H6/1500,IF(AND(H6&gt;=1500,H6&lt;2000,I6&lt;Barem!$O$25),H6/1500,IF(AND(H6&gt;=2000,H6&lt;3000,I6&lt;Barem!$O$26),H6/1500,IF(AND(H6&gt;=3000,I6&lt;Barem!$O$27),H6/1500,0))))))))</f>
        <v>0</v>
      </c>
      <c r="R6" s="19">
        <f>IF(D6&gt;21,VLOOKUP(D6,Barem!$T$1:$U$141,2,1),0)</f>
        <v>0</v>
      </c>
      <c r="S6" s="104">
        <f>IF(D6&lt;1,0,IF(B6="F",VLOOKUP(I6,Barem!$X$2:$Z$13,2,1),VLOOKUP(I6,Barem!$X$14:$Z$25,2,1)))</f>
        <v>0</v>
      </c>
      <c r="T6" s="19">
        <f>VLOOKUP(A6,Participanti!A:C,3,0)</f>
        <v>0</v>
      </c>
      <c r="U6" s="17">
        <f t="shared" si="10"/>
        <v>3.9398809523809519</v>
      </c>
      <c r="V6" s="49"/>
      <c r="W6" s="163" t="s">
        <v>525</v>
      </c>
      <c r="X6" s="108">
        <f t="shared" si="5"/>
        <v>3</v>
      </c>
      <c r="Y6" s="63">
        <f t="shared" si="6"/>
        <v>1</v>
      </c>
      <c r="Z6" s="92">
        <f t="shared" si="7"/>
        <v>1</v>
      </c>
      <c r="AA6" s="141"/>
      <c r="AB6" s="107" t="str">
        <f>VLOOKUP(A6,Participanti!A:E,5,0)</f>
        <v>Silver</v>
      </c>
    </row>
    <row r="7" spans="1:28" x14ac:dyDescent="0.2">
      <c r="A7" s="42" t="s">
        <v>13</v>
      </c>
      <c r="B7" s="1" t="str">
        <f>VLOOKUP(A7,Participanti!A:B,2,0)</f>
        <v>M</v>
      </c>
      <c r="C7" s="61">
        <v>1</v>
      </c>
      <c r="D7" s="43">
        <v>31.02</v>
      </c>
      <c r="E7" s="44">
        <v>0.10332175925925925</v>
      </c>
      <c r="F7" s="44">
        <v>0.10743055555555554</v>
      </c>
      <c r="G7" s="59">
        <f t="shared" si="0"/>
        <v>0.1053761574074074</v>
      </c>
      <c r="H7" s="45">
        <v>47</v>
      </c>
      <c r="I7" s="11">
        <f t="shared" si="8"/>
        <v>3.3970392458867633E-3</v>
      </c>
      <c r="J7" s="31">
        <f t="shared" si="9"/>
        <v>5</v>
      </c>
      <c r="K7" s="31">
        <f>IF(J7=0,0,IF(B7="F",VLOOKUP(I7,Barem!$G$2:$H$16,2,1),VLOOKUP(I7,Barem!$G$17:$H$31,2,1)))</f>
        <v>3</v>
      </c>
      <c r="L7" s="43">
        <v>3.5</v>
      </c>
      <c r="M7" s="95" t="s">
        <v>82</v>
      </c>
      <c r="N7" s="10">
        <f t="shared" si="3"/>
        <v>0.5</v>
      </c>
      <c r="O7" s="10">
        <f t="shared" si="3"/>
        <v>0.25</v>
      </c>
      <c r="P7" s="10">
        <f t="shared" si="3"/>
        <v>0.25</v>
      </c>
      <c r="Q7" s="33">
        <f>IF(B7="M",IF(AND(H7&gt;=200,H7&lt;500,I7&lt;Barem!$N$21),H7/1500,IF(AND(H7&gt;=500,H7&lt;750,I7&lt;Barem!$N$22),H7/1500,IF(AND(H7&gt;=750,H7&lt;1000,I7&lt;Barem!$N$23),H7/1500,IF(AND(H7&gt;=1000,H7&lt;1500,I7&lt;Barem!$N$24),H7/1500,IF(AND(H7&gt;=1500,H7&lt;2000,I7&lt;Barem!$N$25),H7/1500,IF(AND(H7&gt;=2000,H7&lt;3000,I7&lt;Barem!$N$26),H7/1500,IF(AND(H7&gt;=3000,I7&lt;Barem!$N$27),H7/1500,0))))))),IF(AND(H7&gt;=200,H7&lt;500,I7&lt;Barem!$O$21),H7/1500,IF(AND(H7&gt;=500,H7&lt;750,I7&lt;Barem!$O$22),H7/1500,IF(AND(H7&gt;=750,H7&lt;1000,I7&lt;Barem!$O$23),H7/1500,IF(AND(H7&gt;=1000,H7&lt;1500,I7&lt;Barem!$O$24),H7/1500,IF(AND(H7&gt;=1500,H7&lt;2000,I7&lt;Barem!$O$25),H7/1500,IF(AND(H7&gt;=2000,H7&lt;3000,I7&lt;Barem!$O$26),H7/1500,IF(AND(H7&gt;=3000,I7&lt;Barem!$O$27),H7/1500,0))))))))</f>
        <v>0</v>
      </c>
      <c r="R7" s="19">
        <f>IF(D7&gt;21,VLOOKUP(D7,Barem!$T$1:$U$141,2,1),0)</f>
        <v>0.5</v>
      </c>
      <c r="S7" s="104">
        <f>IF(D7&lt;1,0,IF(B7="F",VLOOKUP(I7,Barem!$X$2:$Z$13,2,1),VLOOKUP(I7,Barem!$X$14:$Z$25,2,1)))</f>
        <v>0</v>
      </c>
      <c r="T7" s="19">
        <f>VLOOKUP(A7,Participanti!A:C,3,0)</f>
        <v>0</v>
      </c>
      <c r="U7" s="17">
        <f t="shared" si="10"/>
        <v>4.625</v>
      </c>
      <c r="V7" s="49"/>
      <c r="W7" s="162"/>
      <c r="X7" s="108">
        <f t="shared" si="5"/>
        <v>5</v>
      </c>
      <c r="Y7" s="63">
        <f t="shared" si="6"/>
        <v>1</v>
      </c>
      <c r="Z7" s="92">
        <f t="shared" si="7"/>
        <v>1</v>
      </c>
      <c r="AA7" s="141"/>
      <c r="AB7" s="107" t="str">
        <f>VLOOKUP(A7,Participanti!A:E,5,0)</f>
        <v>Silver</v>
      </c>
    </row>
    <row r="8" spans="1:28" x14ac:dyDescent="0.2">
      <c r="A8" s="42" t="s">
        <v>165</v>
      </c>
      <c r="B8" s="1" t="str">
        <f>VLOOKUP(A8,Participanti!A:B,2,0)</f>
        <v>F</v>
      </c>
      <c r="C8" s="61">
        <v>1</v>
      </c>
      <c r="D8" s="43">
        <v>53.46</v>
      </c>
      <c r="E8" s="44">
        <v>0.56942129629629623</v>
      </c>
      <c r="F8" s="44">
        <v>0.60803240740740738</v>
      </c>
      <c r="G8" s="59">
        <f t="shared" si="0"/>
        <v>0.58872685185185181</v>
      </c>
      <c r="H8" s="45">
        <v>76</v>
      </c>
      <c r="I8" s="11">
        <f t="shared" si="8"/>
        <v>1.1012473846835985E-2</v>
      </c>
      <c r="J8" s="31">
        <f t="shared" si="9"/>
        <v>5</v>
      </c>
      <c r="K8" s="31">
        <f>IF(J8=0,0,IF(B8="F",VLOOKUP(I8,Barem!$G$2:$H$16,2,1),VLOOKUP(I8,Barem!$G$17:$H$31,2,1)))</f>
        <v>0</v>
      </c>
      <c r="L8" s="43">
        <v>3.5</v>
      </c>
      <c r="M8" s="95" t="s">
        <v>82</v>
      </c>
      <c r="N8" s="10">
        <f t="shared" si="3"/>
        <v>0.5</v>
      </c>
      <c r="O8" s="10">
        <f t="shared" si="3"/>
        <v>0.25</v>
      </c>
      <c r="P8" s="10">
        <f t="shared" si="3"/>
        <v>0.25</v>
      </c>
      <c r="Q8" s="33">
        <f>IF(B8="M",IF(AND(H8&gt;=200,H8&lt;500,I8&lt;Barem!$N$21),H8/1500,IF(AND(H8&gt;=500,H8&lt;750,I8&lt;Barem!$N$22),H8/1500,IF(AND(H8&gt;=750,H8&lt;1000,I8&lt;Barem!$N$23),H8/1500,IF(AND(H8&gt;=1000,H8&lt;1500,I8&lt;Barem!$N$24),H8/1500,IF(AND(H8&gt;=1500,H8&lt;2000,I8&lt;Barem!$N$25),H8/1500,IF(AND(H8&gt;=2000,H8&lt;3000,I8&lt;Barem!$N$26),H8/1500,IF(AND(H8&gt;=3000,I8&lt;Barem!$N$27),H8/1500,0))))))),IF(AND(H8&gt;=200,H8&lt;500,I8&lt;Barem!$O$21),H8/1500,IF(AND(H8&gt;=500,H8&lt;750,I8&lt;Barem!$O$22),H8/1500,IF(AND(H8&gt;=750,H8&lt;1000,I8&lt;Barem!$O$23),H8/1500,IF(AND(H8&gt;=1000,H8&lt;1500,I8&lt;Barem!$O$24),H8/1500,IF(AND(H8&gt;=1500,H8&lt;2000,I8&lt;Barem!$O$25),H8/1500,IF(AND(H8&gt;=2000,H8&lt;3000,I8&lt;Barem!$O$26),H8/1500,IF(AND(H8&gt;=3000,I8&lt;Barem!$O$27),H8/1500,0))))))))</f>
        <v>0</v>
      </c>
      <c r="R8" s="160">
        <v>0</v>
      </c>
      <c r="S8" s="104">
        <f>IF(D8&lt;1,0,IF(B8="F",VLOOKUP(I8,Barem!$X$2:$Z$13,2,1),VLOOKUP(I8,Barem!$X$14:$Z$25,2,1)))</f>
        <v>0</v>
      </c>
      <c r="T8" s="19">
        <f>VLOOKUP(A8,Participanti!A:C,3,0)</f>
        <v>0</v>
      </c>
      <c r="U8" s="17">
        <f t="shared" si="10"/>
        <v>3.375</v>
      </c>
      <c r="V8" s="49"/>
      <c r="W8" s="162"/>
      <c r="X8" s="108">
        <f t="shared" si="5"/>
        <v>1</v>
      </c>
      <c r="Y8" s="63">
        <f t="shared" si="6"/>
        <v>1</v>
      </c>
      <c r="Z8" s="92">
        <f t="shared" si="7"/>
        <v>0</v>
      </c>
      <c r="AA8" s="141"/>
      <c r="AB8" s="107" t="str">
        <f>VLOOKUP(A8,Participanti!A:E,5,0)</f>
        <v>Bronze</v>
      </c>
    </row>
    <row r="9" spans="1:28" x14ac:dyDescent="0.2">
      <c r="A9" s="42" t="s">
        <v>200</v>
      </c>
      <c r="B9" s="1" t="str">
        <f>VLOOKUP(A9,Participanti!A:B,2,0)</f>
        <v>M</v>
      </c>
      <c r="C9" s="61">
        <v>1</v>
      </c>
      <c r="D9" s="43">
        <v>11.01</v>
      </c>
      <c r="E9" s="44">
        <v>4.2048611111111113E-2</v>
      </c>
      <c r="F9" s="44">
        <v>4.9189814814814818E-2</v>
      </c>
      <c r="G9" s="59">
        <f t="shared" si="0"/>
        <v>4.5619212962962966E-2</v>
      </c>
      <c r="H9" s="45">
        <v>15</v>
      </c>
      <c r="I9" s="11">
        <f t="shared" si="8"/>
        <v>4.1434344198876443E-3</v>
      </c>
      <c r="J9" s="31">
        <f t="shared" si="9"/>
        <v>2.6214285714285714</v>
      </c>
      <c r="K9" s="31">
        <f>IF(J9=0,0,IF(B9="F",VLOOKUP(I9,Barem!$G$2:$H$16,2,1),VLOOKUP(I9,Barem!$G$17:$H$31,2,1)))</f>
        <v>1.5</v>
      </c>
      <c r="L9" s="43">
        <v>0.5</v>
      </c>
      <c r="M9" s="95" t="s">
        <v>80</v>
      </c>
      <c r="N9" s="10">
        <f t="shared" si="3"/>
        <v>0.25</v>
      </c>
      <c r="O9" s="10">
        <f t="shared" si="3"/>
        <v>0.5</v>
      </c>
      <c r="P9" s="10">
        <f t="shared" si="3"/>
        <v>0.25</v>
      </c>
      <c r="Q9" s="33">
        <f>IF(B9="M",IF(AND(H9&gt;=200,H9&lt;500,I9&lt;Barem!$N$21),H9/1500,IF(AND(H9&gt;=500,H9&lt;750,I9&lt;Barem!$N$22),H9/1500,IF(AND(H9&gt;=750,H9&lt;1000,I9&lt;Barem!$N$23),H9/1500,IF(AND(H9&gt;=1000,H9&lt;1500,I9&lt;Barem!$N$24),H9/1500,IF(AND(H9&gt;=1500,H9&lt;2000,I9&lt;Barem!$N$25),H9/1500,IF(AND(H9&gt;=2000,H9&lt;3000,I9&lt;Barem!$N$26),H9/1500,IF(AND(H9&gt;=3000,I9&lt;Barem!$N$27),H9/1500,0))))))),IF(AND(H9&gt;=200,H9&lt;500,I9&lt;Barem!$O$21),H9/1500,IF(AND(H9&gt;=500,H9&lt;750,I9&lt;Barem!$O$22),H9/1500,IF(AND(H9&gt;=750,H9&lt;1000,I9&lt;Barem!$O$23),H9/1500,IF(AND(H9&gt;=1000,H9&lt;1500,I9&lt;Barem!$O$24),H9/1500,IF(AND(H9&gt;=1500,H9&lt;2000,I9&lt;Barem!$O$25),H9/1500,IF(AND(H9&gt;=2000,H9&lt;3000,I9&lt;Barem!$O$26),H9/1500,IF(AND(H9&gt;=3000,I9&lt;Barem!$O$27),H9/1500,0))))))))</f>
        <v>0</v>
      </c>
      <c r="R9" s="19">
        <f>IF(D9&gt;21,VLOOKUP(D9,Barem!$T$1:$U$141,2,1),0)</f>
        <v>0</v>
      </c>
      <c r="S9" s="104">
        <f>IF(D9&lt;1,0,IF(B9="F",VLOOKUP(I9,Barem!$X$2:$Z$13,2,1),VLOOKUP(I9,Barem!$X$14:$Z$25,2,1)))</f>
        <v>0</v>
      </c>
      <c r="T9" s="19">
        <f>VLOOKUP(A9,Participanti!A:C,3,0)</f>
        <v>0</v>
      </c>
      <c r="U9" s="17">
        <f t="shared" si="10"/>
        <v>1.530357142857143</v>
      </c>
      <c r="V9" s="49"/>
      <c r="W9" s="162"/>
      <c r="X9" s="108">
        <f t="shared" si="5"/>
        <v>1</v>
      </c>
      <c r="Y9" s="63">
        <f t="shared" si="6"/>
        <v>1</v>
      </c>
      <c r="Z9" s="92">
        <f t="shared" si="7"/>
        <v>1</v>
      </c>
      <c r="AA9" s="141"/>
      <c r="AB9" s="107" t="str">
        <f>VLOOKUP(A9,Participanti!A:E,5,0)</f>
        <v>Bronze</v>
      </c>
    </row>
    <row r="10" spans="1:28" x14ac:dyDescent="0.2">
      <c r="A10" s="42" t="s">
        <v>306</v>
      </c>
      <c r="B10" s="1" t="str">
        <f>VLOOKUP(A10,Participanti!A:B,2,0)</f>
        <v>F</v>
      </c>
      <c r="C10" s="61">
        <v>1</v>
      </c>
      <c r="D10" s="43">
        <v>12.23</v>
      </c>
      <c r="E10" s="44">
        <v>5.7141203703703708E-2</v>
      </c>
      <c r="F10" s="44">
        <v>6.4513888888888885E-2</v>
      </c>
      <c r="G10" s="59">
        <f t="shared" si="0"/>
        <v>6.0827546296296296E-2</v>
      </c>
      <c r="H10" s="45">
        <v>23</v>
      </c>
      <c r="I10" s="11">
        <f t="shared" si="8"/>
        <v>4.9736342024772114E-3</v>
      </c>
      <c r="J10" s="31">
        <f t="shared" si="9"/>
        <v>3.0575000000000001</v>
      </c>
      <c r="K10" s="31">
        <f>IF(J10=0,0,IF(B10="F",VLOOKUP(I10,Barem!$G$2:$H$16,2,1),VLOOKUP(I10,Barem!$G$17:$H$31,2,1)))</f>
        <v>0.75</v>
      </c>
      <c r="L10" s="43">
        <v>1.25</v>
      </c>
      <c r="M10" s="95" t="s">
        <v>83</v>
      </c>
      <c r="N10" s="10">
        <f t="shared" ref="N10:P19" si="11">IF($M10=N$1,50%,25%)</f>
        <v>0.25</v>
      </c>
      <c r="O10" s="10">
        <f t="shared" si="11"/>
        <v>0.25</v>
      </c>
      <c r="P10" s="10">
        <f t="shared" si="11"/>
        <v>0.5</v>
      </c>
      <c r="Q10" s="33">
        <f>IF(B10="M",IF(AND(H10&gt;=200,H10&lt;500,I10&lt;Barem!$N$21),H10/1500,IF(AND(H10&gt;=500,H10&lt;750,I10&lt;Barem!$N$22),H10/1500,IF(AND(H10&gt;=750,H10&lt;1000,I10&lt;Barem!$N$23),H10/1500,IF(AND(H10&gt;=1000,H10&lt;1500,I10&lt;Barem!$N$24),H10/1500,IF(AND(H10&gt;=1500,H10&lt;2000,I10&lt;Barem!$N$25),H10/1500,IF(AND(H10&gt;=2000,H10&lt;3000,I10&lt;Barem!$N$26),H10/1500,IF(AND(H10&gt;=3000,I10&lt;Barem!$N$27),H10/1500,0))))))),IF(AND(H10&gt;=200,H10&lt;500,I10&lt;Barem!$O$21),H10/1500,IF(AND(H10&gt;=500,H10&lt;750,I10&lt;Barem!$O$22),H10/1500,IF(AND(H10&gt;=750,H10&lt;1000,I10&lt;Barem!$O$23),H10/1500,IF(AND(H10&gt;=1000,H10&lt;1500,I10&lt;Barem!$O$24),H10/1500,IF(AND(H10&gt;=1500,H10&lt;2000,I10&lt;Barem!$O$25),H10/1500,IF(AND(H10&gt;=2000,H10&lt;3000,I10&lt;Barem!$O$26),H10/1500,IF(AND(H10&gt;=3000,I10&lt;Barem!$O$27),H10/1500,0))))))))</f>
        <v>0</v>
      </c>
      <c r="R10" s="19">
        <f>IF(D10&gt;21,VLOOKUP(D10,Barem!$T$1:$U$141,2,1),0)</f>
        <v>0</v>
      </c>
      <c r="S10" s="104">
        <f>IF(D10&lt;1,0,IF(B10="F",VLOOKUP(I10,Barem!$X$2:$Z$13,2,1),VLOOKUP(I10,Barem!$X$14:$Z$25,2,1)))</f>
        <v>0</v>
      </c>
      <c r="T10" s="19">
        <f>VLOOKUP(A10,Participanti!A:C,3,0)</f>
        <v>0</v>
      </c>
      <c r="U10" s="17">
        <f t="shared" si="10"/>
        <v>1.576875</v>
      </c>
      <c r="V10" s="49"/>
      <c r="W10" s="162"/>
      <c r="X10" s="108">
        <f t="shared" si="5"/>
        <v>5</v>
      </c>
      <c r="Y10" s="63">
        <f t="shared" si="6"/>
        <v>1</v>
      </c>
      <c r="Z10" s="92">
        <f t="shared" si="7"/>
        <v>1</v>
      </c>
      <c r="AA10" s="141"/>
      <c r="AB10" s="107" t="str">
        <f>VLOOKUP(A10,Participanti!A:E,5,0)</f>
        <v>Bronze</v>
      </c>
    </row>
    <row r="11" spans="1:28" x14ac:dyDescent="0.2">
      <c r="A11" s="42" t="s">
        <v>207</v>
      </c>
      <c r="B11" s="1" t="str">
        <f>VLOOKUP(A11,Participanti!A:B,2,0)</f>
        <v>M</v>
      </c>
      <c r="C11" s="61">
        <v>1</v>
      </c>
      <c r="D11" s="43">
        <v>5.61</v>
      </c>
      <c r="E11" s="44">
        <v>2.2048611111111113E-2</v>
      </c>
      <c r="F11" s="44">
        <v>2.2465277777777778E-2</v>
      </c>
      <c r="G11" s="59">
        <f t="shared" si="0"/>
        <v>2.2256944444444447E-2</v>
      </c>
      <c r="H11" s="45">
        <v>7</v>
      </c>
      <c r="I11" s="11">
        <f t="shared" si="8"/>
        <v>3.9673697761933059E-3</v>
      </c>
      <c r="J11" s="31">
        <f t="shared" si="9"/>
        <v>1.3357142857142856</v>
      </c>
      <c r="K11" s="31">
        <f>IF(J11=0,0,IF(B11="F",VLOOKUP(I11,Barem!$G$2:$H$16,2,1),VLOOKUP(I11,Barem!$G$17:$H$31,2,1)))</f>
        <v>1.75</v>
      </c>
      <c r="L11" s="43">
        <v>3</v>
      </c>
      <c r="M11" s="95" t="s">
        <v>80</v>
      </c>
      <c r="N11" s="10">
        <f t="shared" si="11"/>
        <v>0.25</v>
      </c>
      <c r="O11" s="10">
        <f t="shared" si="11"/>
        <v>0.5</v>
      </c>
      <c r="P11" s="10">
        <f t="shared" si="11"/>
        <v>0.25</v>
      </c>
      <c r="Q11" s="33">
        <f>IF(B11="M",IF(AND(H11&gt;=200,H11&lt;500,I11&lt;Barem!$N$21),H11/1500,IF(AND(H11&gt;=500,H11&lt;750,I11&lt;Barem!$N$22),H11/1500,IF(AND(H11&gt;=750,H11&lt;1000,I11&lt;Barem!$N$23),H11/1500,IF(AND(H11&gt;=1000,H11&lt;1500,I11&lt;Barem!$N$24),H11/1500,IF(AND(H11&gt;=1500,H11&lt;2000,I11&lt;Barem!$N$25),H11/1500,IF(AND(H11&gt;=2000,H11&lt;3000,I11&lt;Barem!$N$26),H11/1500,IF(AND(H11&gt;=3000,I11&lt;Barem!$N$27),H11/1500,0))))))),IF(AND(H11&gt;=200,H11&lt;500,I11&lt;Barem!$O$21),H11/1500,IF(AND(H11&gt;=500,H11&lt;750,I11&lt;Barem!$O$22),H11/1500,IF(AND(H11&gt;=750,H11&lt;1000,I11&lt;Barem!$O$23),H11/1500,IF(AND(H11&gt;=1000,H11&lt;1500,I11&lt;Barem!$O$24),H11/1500,IF(AND(H11&gt;=1500,H11&lt;2000,I11&lt;Barem!$O$25),H11/1500,IF(AND(H11&gt;=2000,H11&lt;3000,I11&lt;Barem!$O$26),H11/1500,IF(AND(H11&gt;=3000,I11&lt;Barem!$O$27),H11/1500,0))))))))</f>
        <v>0</v>
      </c>
      <c r="R11" s="19">
        <f>IF(D11&gt;21,VLOOKUP(D11,Barem!$T$1:$U$141,2,1),0)</f>
        <v>0</v>
      </c>
      <c r="S11" s="104">
        <f>IF(D11&lt;1,0,IF(B11="F",VLOOKUP(I11,Barem!$X$2:$Z$13,2,1),VLOOKUP(I11,Barem!$X$14:$Z$25,2,1)))</f>
        <v>0</v>
      </c>
      <c r="T11" s="19">
        <f>VLOOKUP(A11,Participanti!A:C,3,0)</f>
        <v>0</v>
      </c>
      <c r="U11" s="17">
        <f t="shared" si="10"/>
        <v>1.9589285714285714</v>
      </c>
      <c r="V11" s="49"/>
      <c r="W11" s="162"/>
      <c r="X11" s="108">
        <f t="shared" si="5"/>
        <v>1</v>
      </c>
      <c r="Y11" s="63">
        <f t="shared" si="6"/>
        <v>1</v>
      </c>
      <c r="Z11" s="92">
        <f t="shared" si="7"/>
        <v>1</v>
      </c>
      <c r="AA11" s="141"/>
      <c r="AB11" s="107" t="str">
        <f>VLOOKUP(A11,Participanti!A:E,5,0)</f>
        <v>Bronze</v>
      </c>
    </row>
    <row r="12" spans="1:28" x14ac:dyDescent="0.2">
      <c r="A12" s="42" t="s">
        <v>205</v>
      </c>
      <c r="B12" s="1" t="str">
        <f>VLOOKUP(A12,Participanti!A:B,2,0)</f>
        <v>F</v>
      </c>
      <c r="C12" s="61">
        <v>1</v>
      </c>
      <c r="D12" s="43">
        <v>13</v>
      </c>
      <c r="E12" s="44">
        <v>6.0740740740740741E-2</v>
      </c>
      <c r="F12" s="44">
        <v>9.5115740740740737E-2</v>
      </c>
      <c r="G12" s="59">
        <f t="shared" si="0"/>
        <v>7.7928240740740742E-2</v>
      </c>
      <c r="H12" s="45">
        <v>61</v>
      </c>
      <c r="I12" s="11">
        <f t="shared" si="8"/>
        <v>5.9944800569800569E-3</v>
      </c>
      <c r="J12" s="31">
        <f t="shared" si="9"/>
        <v>3.25</v>
      </c>
      <c r="K12" s="31">
        <f>IF(J12=0,0,IF(B12="F",VLOOKUP(I12,Barem!$G$2:$H$16,2,1),VLOOKUP(I12,Barem!$G$17:$H$31,2,1)))</f>
        <v>0.25</v>
      </c>
      <c r="L12" s="43">
        <v>3.25</v>
      </c>
      <c r="M12" s="95" t="s">
        <v>82</v>
      </c>
      <c r="N12" s="10">
        <f t="shared" si="11"/>
        <v>0.5</v>
      </c>
      <c r="O12" s="10">
        <f t="shared" si="11"/>
        <v>0.25</v>
      </c>
      <c r="P12" s="10">
        <f t="shared" si="11"/>
        <v>0.25</v>
      </c>
      <c r="Q12" s="33">
        <f>IF(B12="M",IF(AND(H12&gt;=200,H12&lt;500,I12&lt;Barem!$N$21),H12/1500,IF(AND(H12&gt;=500,H12&lt;750,I12&lt;Barem!$N$22),H12/1500,IF(AND(H12&gt;=750,H12&lt;1000,I12&lt;Barem!$N$23),H12/1500,IF(AND(H12&gt;=1000,H12&lt;1500,I12&lt;Barem!$N$24),H12/1500,IF(AND(H12&gt;=1500,H12&lt;2000,I12&lt;Barem!$N$25),H12/1500,IF(AND(H12&gt;=2000,H12&lt;3000,I12&lt;Barem!$N$26),H12/1500,IF(AND(H12&gt;=3000,I12&lt;Barem!$N$27),H12/1500,0))))))),IF(AND(H12&gt;=200,H12&lt;500,I12&lt;Barem!$O$21),H12/1500,IF(AND(H12&gt;=500,H12&lt;750,I12&lt;Barem!$O$22),H12/1500,IF(AND(H12&gt;=750,H12&lt;1000,I12&lt;Barem!$O$23),H12/1500,IF(AND(H12&gt;=1000,H12&lt;1500,I12&lt;Barem!$O$24),H12/1500,IF(AND(H12&gt;=1500,H12&lt;2000,I12&lt;Barem!$O$25),H12/1500,IF(AND(H12&gt;=2000,H12&lt;3000,I12&lt;Barem!$O$26),H12/1500,IF(AND(H12&gt;=3000,I12&lt;Barem!$O$27),H12/1500,0))))))))</f>
        <v>0</v>
      </c>
      <c r="R12" s="19">
        <f>IF(D12&gt;21,VLOOKUP(D12,Barem!$T$1:$U$141,2,1),0)</f>
        <v>0</v>
      </c>
      <c r="S12" s="104">
        <f>IF(D12&lt;1,0,IF(B12="F",VLOOKUP(I12,Barem!$X$2:$Z$13,2,1),VLOOKUP(I12,Barem!$X$14:$Z$25,2,1)))</f>
        <v>0</v>
      </c>
      <c r="T12" s="19">
        <f>VLOOKUP(A12,Participanti!A:C,3,0)</f>
        <v>0</v>
      </c>
      <c r="U12" s="17">
        <f t="shared" si="10"/>
        <v>2.5</v>
      </c>
      <c r="V12" s="49"/>
      <c r="W12" s="162"/>
      <c r="X12" s="108">
        <f t="shared" si="5"/>
        <v>2</v>
      </c>
      <c r="Y12" s="63">
        <f t="shared" si="6"/>
        <v>1</v>
      </c>
      <c r="Z12" s="92">
        <f t="shared" si="7"/>
        <v>1</v>
      </c>
      <c r="AA12" s="141"/>
      <c r="AB12" s="107" t="str">
        <f>VLOOKUP(A12,Participanti!A:E,5,0)</f>
        <v>Bronze</v>
      </c>
    </row>
    <row r="13" spans="1:28" x14ac:dyDescent="0.2">
      <c r="A13" s="42" t="s">
        <v>428</v>
      </c>
      <c r="B13" s="1" t="str">
        <f>VLOOKUP(A13,Participanti!A:B,2,0)</f>
        <v>M</v>
      </c>
      <c r="C13" s="61">
        <v>1</v>
      </c>
      <c r="D13" s="43">
        <v>7.87</v>
      </c>
      <c r="E13" s="44">
        <v>2.7789351851851853E-2</v>
      </c>
      <c r="F13" s="44">
        <v>2.7824074074074074E-2</v>
      </c>
      <c r="G13" s="59">
        <f t="shared" si="0"/>
        <v>2.7806712962962964E-2</v>
      </c>
      <c r="H13" s="45">
        <v>14</v>
      </c>
      <c r="I13" s="11">
        <f t="shared" si="8"/>
        <v>3.5332545060944047E-3</v>
      </c>
      <c r="J13" s="31">
        <f t="shared" si="9"/>
        <v>1.8738095238095238</v>
      </c>
      <c r="K13" s="31">
        <f>IF(J13=0,0,IF(B13="F",VLOOKUP(I13,Barem!$G$2:$H$16,2,1),VLOOKUP(I13,Barem!$G$17:$H$31,2,1)))</f>
        <v>2.5</v>
      </c>
      <c r="L13" s="43">
        <v>2.5</v>
      </c>
      <c r="M13" s="95" t="s">
        <v>83</v>
      </c>
      <c r="N13" s="10">
        <f t="shared" si="11"/>
        <v>0.25</v>
      </c>
      <c r="O13" s="10">
        <f t="shared" si="11"/>
        <v>0.25</v>
      </c>
      <c r="P13" s="10">
        <f t="shared" si="11"/>
        <v>0.5</v>
      </c>
      <c r="Q13" s="33">
        <f>IF(B13="M",IF(AND(H13&gt;=200,H13&lt;500,I13&lt;Barem!$N$21),H13/1500,IF(AND(H13&gt;=500,H13&lt;750,I13&lt;Barem!$N$22),H13/1500,IF(AND(H13&gt;=750,H13&lt;1000,I13&lt;Barem!$N$23),H13/1500,IF(AND(H13&gt;=1000,H13&lt;1500,I13&lt;Barem!$N$24),H13/1500,IF(AND(H13&gt;=1500,H13&lt;2000,I13&lt;Barem!$N$25),H13/1500,IF(AND(H13&gt;=2000,H13&lt;3000,I13&lt;Barem!$N$26),H13/1500,IF(AND(H13&gt;=3000,I13&lt;Barem!$N$27),H13/1500,0))))))),IF(AND(H13&gt;=200,H13&lt;500,I13&lt;Barem!$O$21),H13/1500,IF(AND(H13&gt;=500,H13&lt;750,I13&lt;Barem!$O$22),H13/1500,IF(AND(H13&gt;=750,H13&lt;1000,I13&lt;Barem!$O$23),H13/1500,IF(AND(H13&gt;=1000,H13&lt;1500,I13&lt;Barem!$O$24),H13/1500,IF(AND(H13&gt;=1500,H13&lt;2000,I13&lt;Barem!$O$25),H13/1500,IF(AND(H13&gt;=2000,H13&lt;3000,I13&lt;Barem!$O$26),H13/1500,IF(AND(H13&gt;=3000,I13&lt;Barem!$O$27),H13/1500,0))))))))</f>
        <v>0</v>
      </c>
      <c r="R13" s="19">
        <f>IF(D13&gt;21,VLOOKUP(D13,Barem!$T$1:$U$141,2,1),0)</f>
        <v>0</v>
      </c>
      <c r="S13" s="104">
        <f>IF(D13&lt;1,0,IF(B13="F",VLOOKUP(I13,Barem!$X$2:$Z$13,2,1),VLOOKUP(I13,Barem!$X$14:$Z$25,2,1)))</f>
        <v>0</v>
      </c>
      <c r="T13" s="19">
        <f>VLOOKUP(A13,Participanti!A:C,3,0)</f>
        <v>0</v>
      </c>
      <c r="U13" s="17">
        <f t="shared" si="10"/>
        <v>2.3434523809523808</v>
      </c>
      <c r="V13" s="49"/>
      <c r="W13" s="162"/>
      <c r="X13" s="108">
        <f t="shared" si="5"/>
        <v>5</v>
      </c>
      <c r="Y13" s="63">
        <f t="shared" si="6"/>
        <v>1</v>
      </c>
      <c r="Z13" s="92">
        <f t="shared" si="7"/>
        <v>1</v>
      </c>
      <c r="AA13" s="141"/>
      <c r="AB13" s="107" t="str">
        <f>VLOOKUP(A13,Participanti!A:E,5,0)</f>
        <v>Bronze</v>
      </c>
    </row>
    <row r="14" spans="1:28" x14ac:dyDescent="0.2">
      <c r="A14" s="42" t="s">
        <v>279</v>
      </c>
      <c r="B14" s="1" t="str">
        <f>VLOOKUP(A14,Participanti!A:B,2,0)</f>
        <v>M</v>
      </c>
      <c r="C14" s="61">
        <v>1</v>
      </c>
      <c r="D14" s="43">
        <v>42.31</v>
      </c>
      <c r="E14" s="44">
        <v>0.18781250000000002</v>
      </c>
      <c r="F14" s="44">
        <v>0.20736111111111111</v>
      </c>
      <c r="G14" s="59">
        <f t="shared" si="0"/>
        <v>0.19758680555555558</v>
      </c>
      <c r="H14" s="45">
        <v>148</v>
      </c>
      <c r="I14" s="11">
        <f t="shared" si="8"/>
        <v>4.669978859738964E-3</v>
      </c>
      <c r="J14" s="31">
        <f t="shared" si="9"/>
        <v>5</v>
      </c>
      <c r="K14" s="31">
        <f>IF(J14=0,0,IF(B14="F",VLOOKUP(I14,Barem!$G$2:$H$16,2,1),VLOOKUP(I14,Barem!$G$17:$H$31,2,1)))</f>
        <v>0.75</v>
      </c>
      <c r="L14" s="43">
        <v>3.5</v>
      </c>
      <c r="M14" s="95" t="s">
        <v>83</v>
      </c>
      <c r="N14" s="10">
        <f t="shared" si="11"/>
        <v>0.25</v>
      </c>
      <c r="O14" s="10">
        <f t="shared" si="11"/>
        <v>0.25</v>
      </c>
      <c r="P14" s="10">
        <f t="shared" si="11"/>
        <v>0.5</v>
      </c>
      <c r="Q14" s="33">
        <f>IF(B14="M",IF(AND(H14&gt;=200,H14&lt;500,I14&lt;Barem!$N$21),H14/1500,IF(AND(H14&gt;=500,H14&lt;750,I14&lt;Barem!$N$22),H14/1500,IF(AND(H14&gt;=750,H14&lt;1000,I14&lt;Barem!$N$23),H14/1500,IF(AND(H14&gt;=1000,H14&lt;1500,I14&lt;Barem!$N$24),H14/1500,IF(AND(H14&gt;=1500,H14&lt;2000,I14&lt;Barem!$N$25),H14/1500,IF(AND(H14&gt;=2000,H14&lt;3000,I14&lt;Barem!$N$26),H14/1500,IF(AND(H14&gt;=3000,I14&lt;Barem!$N$27),H14/1500,0))))))),IF(AND(H14&gt;=200,H14&lt;500,I14&lt;Barem!$O$21),H14/1500,IF(AND(H14&gt;=500,H14&lt;750,I14&lt;Barem!$O$22),H14/1500,IF(AND(H14&gt;=750,H14&lt;1000,I14&lt;Barem!$O$23),H14/1500,IF(AND(H14&gt;=1000,H14&lt;1500,I14&lt;Barem!$O$24),H14/1500,IF(AND(H14&gt;=1500,H14&lt;2000,I14&lt;Barem!$O$25),H14/1500,IF(AND(H14&gt;=2000,H14&lt;3000,I14&lt;Barem!$O$26),H14/1500,IF(AND(H14&gt;=3000,I14&lt;Barem!$O$27),H14/1500,0))))))))</f>
        <v>0</v>
      </c>
      <c r="R14" s="19">
        <f>IF(D14&gt;21,VLOOKUP(D14,Barem!$T$1:$U$141,2,1),0)</f>
        <v>1</v>
      </c>
      <c r="S14" s="104">
        <f>IF(D14&lt;1,0,IF(B14="F",VLOOKUP(I14,Barem!$X$2:$Z$13,2,1),VLOOKUP(I14,Barem!$X$14:$Z$25,2,1)))</f>
        <v>0</v>
      </c>
      <c r="T14" s="19">
        <f>VLOOKUP(A14,Participanti!A:C,3,0)</f>
        <v>0</v>
      </c>
      <c r="U14" s="17">
        <f t="shared" si="10"/>
        <v>4.1875</v>
      </c>
      <c r="V14" s="49"/>
      <c r="W14" s="162"/>
      <c r="X14" s="108">
        <f t="shared" si="5"/>
        <v>1</v>
      </c>
      <c r="Y14" s="63">
        <f t="shared" si="6"/>
        <v>1</v>
      </c>
      <c r="Z14" s="92">
        <f t="shared" si="7"/>
        <v>1</v>
      </c>
      <c r="AA14" s="141"/>
      <c r="AB14" s="107" t="str">
        <f>VLOOKUP(A14,Participanti!A:E,5,0)</f>
        <v>Bronze</v>
      </c>
    </row>
    <row r="15" spans="1:28" x14ac:dyDescent="0.2">
      <c r="A15" s="42" t="s">
        <v>430</v>
      </c>
      <c r="B15" s="1" t="str">
        <f>VLOOKUP(A15,Participanti!A:B,2,0)</f>
        <v>M</v>
      </c>
      <c r="C15" s="61">
        <v>1</v>
      </c>
      <c r="D15" s="43">
        <v>21.1</v>
      </c>
      <c r="E15" s="44">
        <v>8.4236111111111109E-2</v>
      </c>
      <c r="F15" s="44">
        <v>8.4236111111111109E-2</v>
      </c>
      <c r="G15" s="59">
        <f t="shared" si="0"/>
        <v>8.4236111111111109E-2</v>
      </c>
      <c r="H15" s="45">
        <v>10</v>
      </c>
      <c r="I15" s="11">
        <f t="shared" si="8"/>
        <v>3.9922327540810945E-3</v>
      </c>
      <c r="J15" s="31">
        <f t="shared" si="9"/>
        <v>5</v>
      </c>
      <c r="K15" s="31">
        <f>IF(J15=0,0,IF(B15="F",VLOOKUP(I15,Barem!$G$2:$H$16,2,1),VLOOKUP(I15,Barem!$G$17:$H$31,2,1)))</f>
        <v>1.75</v>
      </c>
      <c r="L15" s="43">
        <v>2.5</v>
      </c>
      <c r="M15" s="95" t="s">
        <v>82</v>
      </c>
      <c r="N15" s="10">
        <f t="shared" si="11"/>
        <v>0.5</v>
      </c>
      <c r="O15" s="10">
        <f t="shared" si="11"/>
        <v>0.25</v>
      </c>
      <c r="P15" s="10">
        <f t="shared" si="11"/>
        <v>0.25</v>
      </c>
      <c r="Q15" s="33">
        <f>IF(B15="M",IF(AND(H15&gt;=200,H15&lt;500,I15&lt;Barem!$N$21),H15/1500,IF(AND(H15&gt;=500,H15&lt;750,I15&lt;Barem!$N$22),H15/1500,IF(AND(H15&gt;=750,H15&lt;1000,I15&lt;Barem!$N$23),H15/1500,IF(AND(H15&gt;=1000,H15&lt;1500,I15&lt;Barem!$N$24),H15/1500,IF(AND(H15&gt;=1500,H15&lt;2000,I15&lt;Barem!$N$25),H15/1500,IF(AND(H15&gt;=2000,H15&lt;3000,I15&lt;Barem!$N$26),H15/1500,IF(AND(H15&gt;=3000,I15&lt;Barem!$N$27),H15/1500,0))))))),IF(AND(H15&gt;=200,H15&lt;500,I15&lt;Barem!$O$21),H15/1500,IF(AND(H15&gt;=500,H15&lt;750,I15&lt;Barem!$O$22),H15/1500,IF(AND(H15&gt;=750,H15&lt;1000,I15&lt;Barem!$O$23),H15/1500,IF(AND(H15&gt;=1000,H15&lt;1500,I15&lt;Barem!$O$24),H15/1500,IF(AND(H15&gt;=1500,H15&lt;2000,I15&lt;Barem!$O$25),H15/1500,IF(AND(H15&gt;=2000,H15&lt;3000,I15&lt;Barem!$O$26),H15/1500,IF(AND(H15&gt;=3000,I15&lt;Barem!$O$27),H15/1500,0))))))))</f>
        <v>0</v>
      </c>
      <c r="R15" s="19">
        <f>IF(D15&gt;21,VLOOKUP(D15,Barem!$T$1:$U$141,2,1),0)</f>
        <v>0</v>
      </c>
      <c r="S15" s="104">
        <f>IF(D15&lt;1,0,IF(B15="F",VLOOKUP(I15,Barem!$X$2:$Z$13,2,1),VLOOKUP(I15,Barem!$X$14:$Z$25,2,1)))</f>
        <v>0</v>
      </c>
      <c r="T15" s="19">
        <f>VLOOKUP(A15,Participanti!A:C,3,0)</f>
        <v>0.4</v>
      </c>
      <c r="U15" s="17">
        <f t="shared" si="10"/>
        <v>3.9624999999999999</v>
      </c>
      <c r="V15" s="49"/>
      <c r="W15" s="162"/>
      <c r="X15" s="108">
        <f t="shared" si="5"/>
        <v>5</v>
      </c>
      <c r="Y15" s="63">
        <f t="shared" si="6"/>
        <v>1</v>
      </c>
      <c r="Z15" s="92">
        <f t="shared" si="7"/>
        <v>1</v>
      </c>
      <c r="AA15" s="141"/>
      <c r="AB15" s="107" t="str">
        <f>VLOOKUP(A15,Participanti!A:E,5,0)</f>
        <v>Bronze</v>
      </c>
    </row>
    <row r="16" spans="1:28" x14ac:dyDescent="0.2">
      <c r="A16" s="42" t="s">
        <v>429</v>
      </c>
      <c r="B16" s="1" t="str">
        <f>VLOOKUP(A16,Participanti!A:B,2,0)</f>
        <v>M</v>
      </c>
      <c r="C16" s="61">
        <v>1</v>
      </c>
      <c r="D16" s="43">
        <v>10.1</v>
      </c>
      <c r="E16" s="44">
        <v>3.6944444444444446E-2</v>
      </c>
      <c r="F16" s="44">
        <v>3.6944444444444446E-2</v>
      </c>
      <c r="G16" s="59">
        <f t="shared" si="0"/>
        <v>3.6944444444444446E-2</v>
      </c>
      <c r="H16" s="45">
        <v>7</v>
      </c>
      <c r="I16" s="11">
        <f t="shared" si="8"/>
        <v>3.6578657865786583E-3</v>
      </c>
      <c r="J16" s="31">
        <f t="shared" si="9"/>
        <v>2.4047619047619047</v>
      </c>
      <c r="K16" s="31">
        <f>IF(J16=0,0,IF(B16="F",VLOOKUP(I16,Barem!$G$2:$H$16,2,1),VLOOKUP(I16,Barem!$G$17:$H$31,2,1)))</f>
        <v>2</v>
      </c>
      <c r="L16" s="43">
        <v>1.5</v>
      </c>
      <c r="M16" s="95" t="s">
        <v>80</v>
      </c>
      <c r="N16" s="10">
        <f t="shared" si="11"/>
        <v>0.25</v>
      </c>
      <c r="O16" s="10">
        <f t="shared" si="11"/>
        <v>0.5</v>
      </c>
      <c r="P16" s="10">
        <f t="shared" si="11"/>
        <v>0.25</v>
      </c>
      <c r="Q16" s="33">
        <f>IF(B16="M",IF(AND(H16&gt;=200,H16&lt;500,I16&lt;Barem!$N$21),H16/1500,IF(AND(H16&gt;=500,H16&lt;750,I16&lt;Barem!$N$22),H16/1500,IF(AND(H16&gt;=750,H16&lt;1000,I16&lt;Barem!$N$23),H16/1500,IF(AND(H16&gt;=1000,H16&lt;1500,I16&lt;Barem!$N$24),H16/1500,IF(AND(H16&gt;=1500,H16&lt;2000,I16&lt;Barem!$N$25),H16/1500,IF(AND(H16&gt;=2000,H16&lt;3000,I16&lt;Barem!$N$26),H16/1500,IF(AND(H16&gt;=3000,I16&lt;Barem!$N$27),H16/1500,0))))))),IF(AND(H16&gt;=200,H16&lt;500,I16&lt;Barem!$O$21),H16/1500,IF(AND(H16&gt;=500,H16&lt;750,I16&lt;Barem!$O$22),H16/1500,IF(AND(H16&gt;=750,H16&lt;1000,I16&lt;Barem!$O$23),H16/1500,IF(AND(H16&gt;=1000,H16&lt;1500,I16&lt;Barem!$O$24),H16/1500,IF(AND(H16&gt;=1500,H16&lt;2000,I16&lt;Barem!$O$25),H16/1500,IF(AND(H16&gt;=2000,H16&lt;3000,I16&lt;Barem!$O$26),H16/1500,IF(AND(H16&gt;=3000,I16&lt;Barem!$O$27),H16/1500,0))))))))</f>
        <v>0</v>
      </c>
      <c r="R16" s="19">
        <f>IF(D16&gt;21,VLOOKUP(D16,Barem!$T$1:$U$141,2,1),0)</f>
        <v>0</v>
      </c>
      <c r="S16" s="104">
        <f>IF(D16&lt;1,0,IF(B16="F",VLOOKUP(I16,Barem!$X$2:$Z$13,2,1),VLOOKUP(I16,Barem!$X$14:$Z$25,2,1)))</f>
        <v>0</v>
      </c>
      <c r="T16" s="19">
        <f>VLOOKUP(A16,Participanti!A:C,3,0)</f>
        <v>0</v>
      </c>
      <c r="U16" s="17">
        <f t="shared" si="10"/>
        <v>1.9761904761904763</v>
      </c>
      <c r="V16" s="49"/>
      <c r="W16" s="162"/>
      <c r="X16" s="108">
        <f t="shared" si="5"/>
        <v>3</v>
      </c>
      <c r="Y16" s="63">
        <f t="shared" si="6"/>
        <v>1</v>
      </c>
      <c r="Z16" s="92">
        <f t="shared" si="7"/>
        <v>1</v>
      </c>
      <c r="AA16" s="141"/>
      <c r="AB16" s="107" t="str">
        <f>VLOOKUP(A16,Participanti!A:E,5,0)</f>
        <v>Bronze</v>
      </c>
    </row>
    <row r="17" spans="1:28" x14ac:dyDescent="0.2">
      <c r="A17" s="42" t="s">
        <v>184</v>
      </c>
      <c r="B17" s="1" t="str">
        <f>VLOOKUP(A17,Participanti!A:B,2,0)</f>
        <v>M</v>
      </c>
      <c r="C17" s="61">
        <v>1</v>
      </c>
      <c r="D17" s="43">
        <v>11.01</v>
      </c>
      <c r="E17" s="44">
        <v>3.1469907407407412E-2</v>
      </c>
      <c r="F17" s="44">
        <v>3.1469907407407412E-2</v>
      </c>
      <c r="G17" s="59">
        <f t="shared" ref="G17" si="12">AVERAGE(E17:F17)</f>
        <v>3.1469907407407412E-2</v>
      </c>
      <c r="H17" s="45">
        <v>90</v>
      </c>
      <c r="I17" s="11">
        <f t="shared" ref="I17" si="13">G17/D17</f>
        <v>2.8583022168399102E-3</v>
      </c>
      <c r="J17" s="31">
        <f t="shared" ref="J17" si="14">IF(B17="F",IF(D17&lt;2.5,0,IF(D17&gt;19.99,5,D17/4)),IF(D17&lt;3,0, IF(D17&gt;20.99,5,D17/4.2)))</f>
        <v>2.6214285714285714</v>
      </c>
      <c r="K17" s="31">
        <f>IF(J17=0,0,IF(B17="F",VLOOKUP(I17,Barem!$G$2:$H$16,2,1),VLOOKUP(I17,Barem!$G$17:$H$31,2,1)))</f>
        <v>4.5</v>
      </c>
      <c r="L17" s="43">
        <v>2.5</v>
      </c>
      <c r="M17" s="95" t="s">
        <v>83</v>
      </c>
      <c r="N17" s="10">
        <f t="shared" si="11"/>
        <v>0.25</v>
      </c>
      <c r="O17" s="10">
        <f t="shared" si="11"/>
        <v>0.25</v>
      </c>
      <c r="P17" s="10">
        <f t="shared" si="11"/>
        <v>0.5</v>
      </c>
      <c r="Q17" s="33">
        <f>IF(B17="M",IF(AND(H17&gt;=200,H17&lt;500,I17&lt;Barem!$N$21),H17/1500,IF(AND(H17&gt;=500,H17&lt;750,I17&lt;Barem!$N$22),H17/1500,IF(AND(H17&gt;=750,H17&lt;1000,I17&lt;Barem!$N$23),H17/1500,IF(AND(H17&gt;=1000,H17&lt;1500,I17&lt;Barem!$N$24),H17/1500,IF(AND(H17&gt;=1500,H17&lt;2000,I17&lt;Barem!$N$25),H17/1500,IF(AND(H17&gt;=2000,H17&lt;3000,I17&lt;Barem!$N$26),H17/1500,IF(AND(H17&gt;=3000,I17&lt;Barem!$N$27),H17/1500,0))))))),IF(AND(H17&gt;=200,H17&lt;500,I17&lt;Barem!$O$21),H17/1500,IF(AND(H17&gt;=500,H17&lt;750,I17&lt;Barem!$O$22),H17/1500,IF(AND(H17&gt;=750,H17&lt;1000,I17&lt;Barem!$O$23),H17/1500,IF(AND(H17&gt;=1000,H17&lt;1500,I17&lt;Barem!$O$24),H17/1500,IF(AND(H17&gt;=1500,H17&lt;2000,I17&lt;Barem!$O$25),H17/1500,IF(AND(H17&gt;=2000,H17&lt;3000,I17&lt;Barem!$O$26),H17/1500,IF(AND(H17&gt;=3000,I17&lt;Barem!$O$27),H17/1500,0))))))))</f>
        <v>0</v>
      </c>
      <c r="R17" s="19">
        <f>IF(D17&gt;21,VLOOKUP(D17,Barem!$T$1:$U$141,2,1),0)</f>
        <v>0</v>
      </c>
      <c r="S17" s="104">
        <f>IF(D17&lt;1,0,IF(B17="F",VLOOKUP(I17,Barem!$X$2:$Z$13,2,1),VLOOKUP(I17,Barem!$X$14:$Z$25,2,1)))</f>
        <v>0</v>
      </c>
      <c r="T17" s="19">
        <f>VLOOKUP(A17,Participanti!A:C,3,0)</f>
        <v>0</v>
      </c>
      <c r="U17" s="17">
        <f t="shared" ref="U17" si="15">IF(H17&lt;0,0,J17*N17+K17*O17+L17*P17+Q17+R17+S17+T17)</f>
        <v>3.030357142857143</v>
      </c>
      <c r="V17" s="49"/>
      <c r="W17" s="162"/>
      <c r="X17" s="108">
        <f t="shared" si="5"/>
        <v>2</v>
      </c>
      <c r="Y17" s="63">
        <f t="shared" si="6"/>
        <v>1</v>
      </c>
      <c r="Z17" s="92">
        <f t="shared" ref="Z17" si="16">IF(K17&gt;0,1,0)</f>
        <v>1</v>
      </c>
      <c r="AA17" s="141"/>
      <c r="AB17" s="107" t="str">
        <f>VLOOKUP(A17,Participanti!A:E,5,0)</f>
        <v>Bronze</v>
      </c>
    </row>
    <row r="18" spans="1:28" x14ac:dyDescent="0.2">
      <c r="A18" s="42" t="s">
        <v>21</v>
      </c>
      <c r="B18" s="1" t="str">
        <f>VLOOKUP(A18,Participanti!A:B,2,0)</f>
        <v>F</v>
      </c>
      <c r="C18" s="61">
        <v>1</v>
      </c>
      <c r="D18" s="43">
        <v>6</v>
      </c>
      <c r="E18" s="44">
        <v>2.2939814814814816E-2</v>
      </c>
      <c r="F18" s="44">
        <v>2.6782407407407408E-2</v>
      </c>
      <c r="G18" s="59">
        <f t="shared" ref="G18" si="17">AVERAGE(E18:F18)</f>
        <v>2.4861111111111112E-2</v>
      </c>
      <c r="H18" s="45">
        <v>10</v>
      </c>
      <c r="I18" s="11">
        <f t="shared" ref="I18" si="18">G18/D18</f>
        <v>4.1435185185185186E-3</v>
      </c>
      <c r="J18" s="31">
        <f t="shared" ref="J18" si="19">IF(B18="F",IF(D18&lt;2.5,0,IF(D18&gt;19.99,5,D18/4)),IF(D18&lt;3,0, IF(D18&gt;20.99,5,D18/4.2)))</f>
        <v>1.5</v>
      </c>
      <c r="K18" s="31">
        <f>IF(J18=0,0,IF(B18="F",VLOOKUP(I18,Barem!$G$2:$H$16,2,1),VLOOKUP(I18,Barem!$G$17:$H$31,2,1)))</f>
        <v>2</v>
      </c>
      <c r="L18" s="43">
        <v>0.75</v>
      </c>
      <c r="M18" s="95" t="s">
        <v>83</v>
      </c>
      <c r="N18" s="10">
        <f t="shared" si="11"/>
        <v>0.25</v>
      </c>
      <c r="O18" s="10">
        <f t="shared" si="11"/>
        <v>0.25</v>
      </c>
      <c r="P18" s="10">
        <f t="shared" si="11"/>
        <v>0.5</v>
      </c>
      <c r="Q18" s="33">
        <f>IF(B18="M",IF(AND(H18&gt;=200,H18&lt;500,I18&lt;Barem!$N$21),H18/1500,IF(AND(H18&gt;=500,H18&lt;750,I18&lt;Barem!$N$22),H18/1500,IF(AND(H18&gt;=750,H18&lt;1000,I18&lt;Barem!$N$23),H18/1500,IF(AND(H18&gt;=1000,H18&lt;1500,I18&lt;Barem!$N$24),H18/1500,IF(AND(H18&gt;=1500,H18&lt;2000,I18&lt;Barem!$N$25),H18/1500,IF(AND(H18&gt;=2000,H18&lt;3000,I18&lt;Barem!$N$26),H18/1500,IF(AND(H18&gt;=3000,I18&lt;Barem!$N$27),H18/1500,0))))))),IF(AND(H18&gt;=200,H18&lt;500,I18&lt;Barem!$O$21),H18/1500,IF(AND(H18&gt;=500,H18&lt;750,I18&lt;Barem!$O$22),H18/1500,IF(AND(H18&gt;=750,H18&lt;1000,I18&lt;Barem!$O$23),H18/1500,IF(AND(H18&gt;=1000,H18&lt;1500,I18&lt;Barem!$O$24),H18/1500,IF(AND(H18&gt;=1500,H18&lt;2000,I18&lt;Barem!$O$25),H18/1500,IF(AND(H18&gt;=2000,H18&lt;3000,I18&lt;Barem!$O$26),H18/1500,IF(AND(H18&gt;=3000,I18&lt;Barem!$O$27),H18/1500,0))))))))</f>
        <v>0</v>
      </c>
      <c r="R18" s="19">
        <f>IF(D18&gt;21,VLOOKUP(D18,Barem!$T$1:$U$141,2,1),0)</f>
        <v>0</v>
      </c>
      <c r="S18" s="104">
        <f>IF(D18&lt;1,0,IF(B18="F",VLOOKUP(I18,Barem!$X$2:$Z$13,2,1),VLOOKUP(I18,Barem!$X$14:$Z$25,2,1)))</f>
        <v>0</v>
      </c>
      <c r="T18" s="19">
        <f>VLOOKUP(A18,Participanti!A:C,3,0)</f>
        <v>0</v>
      </c>
      <c r="U18" s="17">
        <f t="shared" ref="U18" si="20">IF(H18&lt;0,0,J18*N18+K18*O18+L18*P18+Q18+R18+S18+T18)</f>
        <v>1.25</v>
      </c>
      <c r="V18" s="49"/>
      <c r="W18" s="162"/>
      <c r="X18" s="108">
        <f t="shared" si="5"/>
        <v>4</v>
      </c>
      <c r="Y18" s="63">
        <f t="shared" si="6"/>
        <v>1</v>
      </c>
      <c r="Z18" s="92">
        <f t="shared" ref="Z18" si="21">IF(K18&gt;0,1,0)</f>
        <v>1</v>
      </c>
      <c r="AA18" s="141"/>
      <c r="AB18" s="107" t="str">
        <f>VLOOKUP(A18,Participanti!A:E,5,0)</f>
        <v>Bronze</v>
      </c>
    </row>
    <row r="19" spans="1:28" x14ac:dyDescent="0.2">
      <c r="A19" s="42" t="s">
        <v>509</v>
      </c>
      <c r="B19" s="1" t="str">
        <f>VLOOKUP(A19,Participanti!A:B,2,0)</f>
        <v>M</v>
      </c>
      <c r="C19" s="61">
        <v>1</v>
      </c>
      <c r="D19" s="43">
        <v>12.01</v>
      </c>
      <c r="E19" s="44">
        <v>4.4502314814814814E-2</v>
      </c>
      <c r="F19" s="44">
        <v>5.0208333333333334E-2</v>
      </c>
      <c r="G19" s="59">
        <f t="shared" ref="G19:G79" si="22">AVERAGE(E19:F19)</f>
        <v>4.7355324074074071E-2</v>
      </c>
      <c r="H19" s="45">
        <v>11</v>
      </c>
      <c r="I19" s="11">
        <f t="shared" ref="I19:I41" si="23">G19/D19</f>
        <v>3.9429911801893485E-3</v>
      </c>
      <c r="J19" s="31">
        <f t="shared" ref="J19:J41" si="24">IF(B19="F",IF(D19&lt;2.5,0,IF(D19&gt;19.99,5,D19/4)),IF(D19&lt;3,0, IF(D19&gt;20.99,5,D19/4.2)))</f>
        <v>2.8595238095238091</v>
      </c>
      <c r="K19" s="31">
        <f>IF(J19=0,0,IF(B19="F",VLOOKUP(I19,Barem!$G$2:$H$16,2,1),VLOOKUP(I19,Barem!$G$17:$H$31,2,1)))</f>
        <v>1.75</v>
      </c>
      <c r="L19" s="43">
        <v>2</v>
      </c>
      <c r="M19" s="95" t="s">
        <v>83</v>
      </c>
      <c r="N19" s="10">
        <f t="shared" si="11"/>
        <v>0.25</v>
      </c>
      <c r="O19" s="10">
        <f t="shared" si="11"/>
        <v>0.25</v>
      </c>
      <c r="P19" s="10">
        <f t="shared" si="11"/>
        <v>0.5</v>
      </c>
      <c r="Q19" s="33">
        <f>IF(B19="M",IF(AND(H19&gt;=200,H19&lt;500,I19&lt;Barem!$N$21),H19/1500,IF(AND(H19&gt;=500,H19&lt;750,I19&lt;Barem!$N$22),H19/1500,IF(AND(H19&gt;=750,H19&lt;1000,I19&lt;Barem!$N$23),H19/1500,IF(AND(H19&gt;=1000,H19&lt;1500,I19&lt;Barem!$N$24),H19/1500,IF(AND(H19&gt;=1500,H19&lt;2000,I19&lt;Barem!$N$25),H19/1500,IF(AND(H19&gt;=2000,H19&lt;3000,I19&lt;Barem!$N$26),H19/1500,IF(AND(H19&gt;=3000,I19&lt;Barem!$N$27),H19/1500,0))))))),IF(AND(H19&gt;=200,H19&lt;500,I19&lt;Barem!$O$21),H19/1500,IF(AND(H19&gt;=500,H19&lt;750,I19&lt;Barem!$O$22),H19/1500,IF(AND(H19&gt;=750,H19&lt;1000,I19&lt;Barem!$O$23),H19/1500,IF(AND(H19&gt;=1000,H19&lt;1500,I19&lt;Barem!$O$24),H19/1500,IF(AND(H19&gt;=1500,H19&lt;2000,I19&lt;Barem!$O$25),H19/1500,IF(AND(H19&gt;=2000,H19&lt;3000,I19&lt;Barem!$O$26),H19/1500,IF(AND(H19&gt;=3000,I19&lt;Barem!$O$27),H19/1500,0))))))))</f>
        <v>0</v>
      </c>
      <c r="R19" s="19">
        <f>IF(D19&gt;21,VLOOKUP(D19,Barem!$T$1:$U$141,2,1),0)</f>
        <v>0</v>
      </c>
      <c r="S19" s="104">
        <f>IF(D19&lt;1,0,IF(B19="F",VLOOKUP(I19,Barem!$X$2:$Z$13,2,1),VLOOKUP(I19,Barem!$X$14:$Z$25,2,1)))</f>
        <v>0</v>
      </c>
      <c r="T19" s="19">
        <f>VLOOKUP(A19,Participanti!A:C,3,0)</f>
        <v>0</v>
      </c>
      <c r="U19" s="17">
        <f t="shared" ref="U19:U41" si="25">IF(H19&lt;0,0,J19*N19+K19*O19+L19*P19+Q19+R19+S19+T19)</f>
        <v>2.1523809523809523</v>
      </c>
      <c r="V19" s="49"/>
      <c r="W19" s="162"/>
      <c r="X19" s="108">
        <f t="shared" si="5"/>
        <v>5</v>
      </c>
      <c r="Y19" s="63">
        <f t="shared" si="6"/>
        <v>1</v>
      </c>
      <c r="Z19" s="92">
        <f t="shared" ref="Z19:Z41" si="26">IF(K19&gt;0,1,0)</f>
        <v>1</v>
      </c>
      <c r="AA19" s="141"/>
      <c r="AB19" s="107" t="str">
        <f>VLOOKUP(A19,Participanti!A:E,5,0)</f>
        <v>Bronze</v>
      </c>
    </row>
    <row r="20" spans="1:28" x14ac:dyDescent="0.2">
      <c r="A20" s="42" t="s">
        <v>511</v>
      </c>
      <c r="B20" s="1" t="str">
        <f>VLOOKUP(A20,Participanti!A:B,2,0)</f>
        <v>M</v>
      </c>
      <c r="C20" s="61">
        <v>1</v>
      </c>
      <c r="D20" s="43">
        <v>21.05</v>
      </c>
      <c r="E20" s="44">
        <v>7.2719907407407414E-2</v>
      </c>
      <c r="F20" s="44">
        <v>7.2754629629629627E-2</v>
      </c>
      <c r="G20" s="59">
        <f t="shared" si="22"/>
        <v>7.2737268518518527E-2</v>
      </c>
      <c r="H20" s="45">
        <v>56</v>
      </c>
      <c r="I20" s="11">
        <f t="shared" si="23"/>
        <v>3.455452186152899E-3</v>
      </c>
      <c r="J20" s="31">
        <f t="shared" si="24"/>
        <v>5</v>
      </c>
      <c r="K20" s="31">
        <f>IF(J20=0,0,IF(B20="F",VLOOKUP(I20,Barem!$G$2:$H$16,2,1),VLOOKUP(I20,Barem!$G$17:$H$31,2,1)))</f>
        <v>3</v>
      </c>
      <c r="L20" s="43">
        <v>2.25</v>
      </c>
      <c r="M20" s="95" t="s">
        <v>83</v>
      </c>
      <c r="N20" s="10">
        <f t="shared" ref="N20:P42" si="27">IF($M20=N$1,50%,25%)</f>
        <v>0.25</v>
      </c>
      <c r="O20" s="10">
        <f t="shared" si="27"/>
        <v>0.25</v>
      </c>
      <c r="P20" s="10">
        <f t="shared" si="27"/>
        <v>0.5</v>
      </c>
      <c r="Q20" s="33">
        <f>IF(B20="M",IF(AND(H20&gt;=200,H20&lt;500,I20&lt;Barem!$N$21),H20/1500,IF(AND(H20&gt;=500,H20&lt;750,I20&lt;Barem!$N$22),H20/1500,IF(AND(H20&gt;=750,H20&lt;1000,I20&lt;Barem!$N$23),H20/1500,IF(AND(H20&gt;=1000,H20&lt;1500,I20&lt;Barem!$N$24),H20/1500,IF(AND(H20&gt;=1500,H20&lt;2000,I20&lt;Barem!$N$25),H20/1500,IF(AND(H20&gt;=2000,H20&lt;3000,I20&lt;Barem!$N$26),H20/1500,IF(AND(H20&gt;=3000,I20&lt;Barem!$N$27),H20/1500,0))))))),IF(AND(H20&gt;=200,H20&lt;500,I20&lt;Barem!$O$21),H20/1500,IF(AND(H20&gt;=500,H20&lt;750,I20&lt;Barem!$O$22),H20/1500,IF(AND(H20&gt;=750,H20&lt;1000,I20&lt;Barem!$O$23),H20/1500,IF(AND(H20&gt;=1000,H20&lt;1500,I20&lt;Barem!$O$24),H20/1500,IF(AND(H20&gt;=1500,H20&lt;2000,I20&lt;Barem!$O$25),H20/1500,IF(AND(H20&gt;=2000,H20&lt;3000,I20&lt;Barem!$O$26),H20/1500,IF(AND(H20&gt;=3000,I20&lt;Barem!$O$27),H20/1500,0))))))))</f>
        <v>0</v>
      </c>
      <c r="R20" s="19">
        <f>IF(D20&gt;21,VLOOKUP(D20,Barem!$T$1:$U$141,2,1),0)</f>
        <v>0</v>
      </c>
      <c r="S20" s="104">
        <f>IF(D20&lt;1,0,IF(B20="F",VLOOKUP(I20,Barem!$X$2:$Z$13,2,1),VLOOKUP(I20,Barem!$X$14:$Z$25,2,1)))</f>
        <v>0</v>
      </c>
      <c r="T20" s="19">
        <f>VLOOKUP(A20,Participanti!A:C,3,0)</f>
        <v>0</v>
      </c>
      <c r="U20" s="17">
        <f t="shared" si="25"/>
        <v>3.125</v>
      </c>
      <c r="V20" s="49"/>
      <c r="W20" s="162"/>
      <c r="X20" s="108">
        <f t="shared" si="5"/>
        <v>5</v>
      </c>
      <c r="Y20" s="63">
        <f t="shared" si="6"/>
        <v>1</v>
      </c>
      <c r="Z20" s="92">
        <f t="shared" si="26"/>
        <v>1</v>
      </c>
      <c r="AA20" s="141"/>
      <c r="AB20" s="107" t="str">
        <f>VLOOKUP(A20,Participanti!A:E,5,0)</f>
        <v>Bronze</v>
      </c>
    </row>
    <row r="21" spans="1:28" ht="24" x14ac:dyDescent="0.2">
      <c r="A21" s="42" t="s">
        <v>512</v>
      </c>
      <c r="B21" s="1" t="str">
        <f>VLOOKUP(A21,Participanti!A:B,2,0)</f>
        <v>M</v>
      </c>
      <c r="C21" s="61">
        <v>1</v>
      </c>
      <c r="D21" s="43">
        <v>18.11</v>
      </c>
      <c r="E21" s="44">
        <v>5.5810185185185185E-2</v>
      </c>
      <c r="F21" s="44">
        <v>5.8206018518518511E-2</v>
      </c>
      <c r="G21" s="59">
        <f t="shared" si="22"/>
        <v>5.7008101851851845E-2</v>
      </c>
      <c r="H21" s="45">
        <v>19</v>
      </c>
      <c r="I21" s="11">
        <f t="shared" si="23"/>
        <v>3.1478797267726032E-3</v>
      </c>
      <c r="J21" s="31">
        <f t="shared" si="24"/>
        <v>4.3119047619047617</v>
      </c>
      <c r="K21" s="31">
        <f>IF(J21=0,0,IF(B21="F",VLOOKUP(I21,Barem!$G$2:$H$16,2,1),VLOOKUP(I21,Barem!$G$17:$H$31,2,1)))</f>
        <v>3.5</v>
      </c>
      <c r="L21" s="43">
        <v>2.5</v>
      </c>
      <c r="M21" s="95" t="s">
        <v>83</v>
      </c>
      <c r="N21" s="10">
        <f t="shared" si="27"/>
        <v>0.25</v>
      </c>
      <c r="O21" s="10">
        <f t="shared" si="27"/>
        <v>0.25</v>
      </c>
      <c r="P21" s="10">
        <f t="shared" si="27"/>
        <v>0.5</v>
      </c>
      <c r="Q21" s="33">
        <f>IF(B21="M",IF(AND(H21&gt;=200,H21&lt;500,I21&lt;Barem!$N$21),H21/1500,IF(AND(H21&gt;=500,H21&lt;750,I21&lt;Barem!$N$22),H21/1500,IF(AND(H21&gt;=750,H21&lt;1000,I21&lt;Barem!$N$23),H21/1500,IF(AND(H21&gt;=1000,H21&lt;1500,I21&lt;Barem!$N$24),H21/1500,IF(AND(H21&gt;=1500,H21&lt;2000,I21&lt;Barem!$N$25),H21/1500,IF(AND(H21&gt;=2000,H21&lt;3000,I21&lt;Barem!$N$26),H21/1500,IF(AND(H21&gt;=3000,I21&lt;Barem!$N$27),H21/1500,0))))))),IF(AND(H21&gt;=200,H21&lt;500,I21&lt;Barem!$O$21),H21/1500,IF(AND(H21&gt;=500,H21&lt;750,I21&lt;Barem!$O$22),H21/1500,IF(AND(H21&gt;=750,H21&lt;1000,I21&lt;Barem!$O$23),H21/1500,IF(AND(H21&gt;=1000,H21&lt;1500,I21&lt;Barem!$O$24),H21/1500,IF(AND(H21&gt;=1500,H21&lt;2000,I21&lt;Barem!$O$25),H21/1500,IF(AND(H21&gt;=2000,H21&lt;3000,I21&lt;Barem!$O$26),H21/1500,IF(AND(H21&gt;=3000,I21&lt;Barem!$O$27),H21/1500,0))))))))</f>
        <v>0</v>
      </c>
      <c r="R21" s="19">
        <f>IF(D21&gt;21,VLOOKUP(D21,Barem!$T$1:$U$141,2,1),0)</f>
        <v>0</v>
      </c>
      <c r="S21" s="104">
        <f>IF(D21&lt;1,0,IF(B21="F",VLOOKUP(I21,Barem!$X$2:$Z$13,2,1),VLOOKUP(I21,Barem!$X$14:$Z$25,2,1)))</f>
        <v>0</v>
      </c>
      <c r="T21" s="19">
        <f>VLOOKUP(A21,Participanti!A:C,3,0)</f>
        <v>0</v>
      </c>
      <c r="U21" s="17">
        <f t="shared" si="25"/>
        <v>3.2029761904761904</v>
      </c>
      <c r="V21" s="49"/>
      <c r="W21" s="162"/>
      <c r="X21" s="108">
        <f t="shared" si="5"/>
        <v>5</v>
      </c>
      <c r="Y21" s="63">
        <f t="shared" si="6"/>
        <v>1</v>
      </c>
      <c r="Z21" s="92">
        <f t="shared" si="26"/>
        <v>1</v>
      </c>
      <c r="AA21" s="141"/>
      <c r="AB21" s="107" t="str">
        <f>VLOOKUP(A21,Participanti!A:E,5,0)</f>
        <v>Bronze</v>
      </c>
    </row>
    <row r="22" spans="1:28" x14ac:dyDescent="0.2">
      <c r="A22" s="42" t="s">
        <v>513</v>
      </c>
      <c r="B22" s="1" t="str">
        <f>VLOOKUP(A22,Participanti!A:B,2,0)</f>
        <v>M</v>
      </c>
      <c r="C22" s="61">
        <v>1</v>
      </c>
      <c r="D22" s="43">
        <v>6.73</v>
      </c>
      <c r="E22" s="44">
        <v>2.1597222222222223E-2</v>
      </c>
      <c r="F22" s="44">
        <v>2.1724537037037039E-2</v>
      </c>
      <c r="G22" s="59">
        <f t="shared" si="22"/>
        <v>2.1660879629629631E-2</v>
      </c>
      <c r="H22" s="45">
        <v>1</v>
      </c>
      <c r="I22" s="11">
        <f t="shared" si="23"/>
        <v>3.2185556656210445E-3</v>
      </c>
      <c r="J22" s="31">
        <f t="shared" si="24"/>
        <v>1.6023809523809525</v>
      </c>
      <c r="K22" s="31">
        <f>IF(J22=0,0,IF(B22="F",VLOOKUP(I22,Barem!$G$2:$H$16,2,1),VLOOKUP(I22,Barem!$G$17:$H$31,2,1)))</f>
        <v>3.5</v>
      </c>
      <c r="L22" s="43">
        <v>2</v>
      </c>
      <c r="M22" s="95" t="s">
        <v>80</v>
      </c>
      <c r="N22" s="10">
        <f t="shared" si="27"/>
        <v>0.25</v>
      </c>
      <c r="O22" s="10">
        <f t="shared" si="27"/>
        <v>0.5</v>
      </c>
      <c r="P22" s="10">
        <f t="shared" si="27"/>
        <v>0.25</v>
      </c>
      <c r="Q22" s="33">
        <f>IF(B22="M",IF(AND(H22&gt;=200,H22&lt;500,I22&lt;Barem!$N$21),H22/1500,IF(AND(H22&gt;=500,H22&lt;750,I22&lt;Barem!$N$22),H22/1500,IF(AND(H22&gt;=750,H22&lt;1000,I22&lt;Barem!$N$23),H22/1500,IF(AND(H22&gt;=1000,H22&lt;1500,I22&lt;Barem!$N$24),H22/1500,IF(AND(H22&gt;=1500,H22&lt;2000,I22&lt;Barem!$N$25),H22/1500,IF(AND(H22&gt;=2000,H22&lt;3000,I22&lt;Barem!$N$26),H22/1500,IF(AND(H22&gt;=3000,I22&lt;Barem!$N$27),H22/1500,0))))))),IF(AND(H22&gt;=200,H22&lt;500,I22&lt;Barem!$O$21),H22/1500,IF(AND(H22&gt;=500,H22&lt;750,I22&lt;Barem!$O$22),H22/1500,IF(AND(H22&gt;=750,H22&lt;1000,I22&lt;Barem!$O$23),H22/1500,IF(AND(H22&gt;=1000,H22&lt;1500,I22&lt;Barem!$O$24),H22/1500,IF(AND(H22&gt;=1500,H22&lt;2000,I22&lt;Barem!$O$25),H22/1500,IF(AND(H22&gt;=2000,H22&lt;3000,I22&lt;Barem!$O$26),H22/1500,IF(AND(H22&gt;=3000,I22&lt;Barem!$O$27),H22/1500,0))))))))</f>
        <v>0</v>
      </c>
      <c r="R22" s="19">
        <f>IF(D22&gt;21,VLOOKUP(D22,Barem!$T$1:$U$141,2,1),0)</f>
        <v>0</v>
      </c>
      <c r="S22" s="104">
        <f>IF(D22&lt;1,0,IF(B22="F",VLOOKUP(I22,Barem!$X$2:$Z$13,2,1),VLOOKUP(I22,Barem!$X$14:$Z$25,2,1)))</f>
        <v>0</v>
      </c>
      <c r="T22" s="19">
        <f>VLOOKUP(A22,Participanti!A:C,3,0)</f>
        <v>0</v>
      </c>
      <c r="U22" s="17">
        <f t="shared" si="25"/>
        <v>2.6505952380952382</v>
      </c>
      <c r="V22" s="49"/>
      <c r="W22" s="162"/>
      <c r="X22" s="108">
        <f t="shared" si="5"/>
        <v>5</v>
      </c>
      <c r="Y22" s="63">
        <f t="shared" si="6"/>
        <v>1</v>
      </c>
      <c r="Z22" s="92">
        <f t="shared" si="26"/>
        <v>1</v>
      </c>
      <c r="AA22" s="141"/>
      <c r="AB22" s="107" t="str">
        <f>VLOOKUP(A22,Participanti!A:E,5,0)</f>
        <v>Bronze</v>
      </c>
    </row>
    <row r="23" spans="1:28" x14ac:dyDescent="0.2">
      <c r="A23" s="42" t="s">
        <v>232</v>
      </c>
      <c r="B23" s="1" t="str">
        <f>VLOOKUP(A23,Participanti!A:B,2,0)</f>
        <v>M</v>
      </c>
      <c r="C23" s="61">
        <v>1</v>
      </c>
      <c r="D23" s="43">
        <v>3.51</v>
      </c>
      <c r="E23" s="44">
        <v>1.4259259259259261E-2</v>
      </c>
      <c r="F23" s="44">
        <v>1.462962962962963E-2</v>
      </c>
      <c r="G23" s="59">
        <f t="shared" si="22"/>
        <v>1.4444444444444446E-2</v>
      </c>
      <c r="H23" s="45">
        <v>10</v>
      </c>
      <c r="I23" s="11">
        <f t="shared" si="23"/>
        <v>4.11522633744856E-3</v>
      </c>
      <c r="J23" s="31">
        <f t="shared" si="24"/>
        <v>0.83571428571428563</v>
      </c>
      <c r="K23" s="31">
        <f>IF(J23=0,0,IF(B23="F",VLOOKUP(I23,Barem!$G$2:$H$16,2,1),VLOOKUP(I23,Barem!$G$17:$H$31,2,1)))</f>
        <v>1.5</v>
      </c>
      <c r="L23" s="43">
        <v>2</v>
      </c>
      <c r="M23" s="95" t="s">
        <v>83</v>
      </c>
      <c r="N23" s="10">
        <f t="shared" si="27"/>
        <v>0.25</v>
      </c>
      <c r="O23" s="10">
        <f t="shared" si="27"/>
        <v>0.25</v>
      </c>
      <c r="P23" s="10">
        <f t="shared" si="27"/>
        <v>0.5</v>
      </c>
      <c r="Q23" s="33">
        <f>IF(B23="M",IF(AND(H23&gt;=200,H23&lt;500,I23&lt;Barem!$N$21),H23/1500,IF(AND(H23&gt;=500,H23&lt;750,I23&lt;Barem!$N$22),H23/1500,IF(AND(H23&gt;=750,H23&lt;1000,I23&lt;Barem!$N$23),H23/1500,IF(AND(H23&gt;=1000,H23&lt;1500,I23&lt;Barem!$N$24),H23/1500,IF(AND(H23&gt;=1500,H23&lt;2000,I23&lt;Barem!$N$25),H23/1500,IF(AND(H23&gt;=2000,H23&lt;3000,I23&lt;Barem!$N$26),H23/1500,IF(AND(H23&gt;=3000,I23&lt;Barem!$N$27),H23/1500,0))))))),IF(AND(H23&gt;=200,H23&lt;500,I23&lt;Barem!$O$21),H23/1500,IF(AND(H23&gt;=500,H23&lt;750,I23&lt;Barem!$O$22),H23/1500,IF(AND(H23&gt;=750,H23&lt;1000,I23&lt;Barem!$O$23),H23/1500,IF(AND(H23&gt;=1000,H23&lt;1500,I23&lt;Barem!$O$24),H23/1500,IF(AND(H23&gt;=1500,H23&lt;2000,I23&lt;Barem!$O$25),H23/1500,IF(AND(H23&gt;=2000,H23&lt;3000,I23&lt;Barem!$O$26),H23/1500,IF(AND(H23&gt;=3000,I23&lt;Barem!$O$27),H23/1500,0))))))))</f>
        <v>0</v>
      </c>
      <c r="R23" s="19">
        <f>IF(D23&gt;21,VLOOKUP(D23,Barem!$T$1:$U$141,2,1),0)</f>
        <v>0</v>
      </c>
      <c r="S23" s="104">
        <f>IF(D23&lt;1,0,IF(B23="F",VLOOKUP(I23,Barem!$X$2:$Z$13,2,1),VLOOKUP(I23,Barem!$X$14:$Z$25,2,1)))</f>
        <v>0</v>
      </c>
      <c r="T23" s="19">
        <f>VLOOKUP(A23,Participanti!A:C,3,0)</f>
        <v>0</v>
      </c>
      <c r="U23" s="17">
        <f t="shared" si="25"/>
        <v>1.5839285714285714</v>
      </c>
      <c r="V23" s="49"/>
      <c r="W23" s="162"/>
      <c r="X23" s="108">
        <f t="shared" si="5"/>
        <v>5</v>
      </c>
      <c r="Y23" s="63">
        <f t="shared" si="6"/>
        <v>1</v>
      </c>
      <c r="Z23" s="92">
        <f t="shared" si="26"/>
        <v>1</v>
      </c>
      <c r="AA23" s="141"/>
      <c r="AB23" s="107" t="str">
        <f>VLOOKUP(A23,Participanti!A:E,5,0)</f>
        <v>Bronze</v>
      </c>
    </row>
    <row r="24" spans="1:28" x14ac:dyDescent="0.2">
      <c r="A24" s="42" t="s">
        <v>308</v>
      </c>
      <c r="B24" s="1" t="str">
        <f>VLOOKUP(A24,Participanti!A:B,2,0)</f>
        <v>M</v>
      </c>
      <c r="C24" s="61">
        <v>1</v>
      </c>
      <c r="D24" s="43">
        <v>11.28</v>
      </c>
      <c r="E24" s="44">
        <v>4.5624999999999999E-2</v>
      </c>
      <c r="F24" s="44">
        <v>4.5624999999999999E-2</v>
      </c>
      <c r="G24" s="59">
        <f t="shared" si="22"/>
        <v>4.5624999999999999E-2</v>
      </c>
      <c r="H24" s="45">
        <v>45</v>
      </c>
      <c r="I24" s="11">
        <f t="shared" si="23"/>
        <v>4.0447695035460991E-3</v>
      </c>
      <c r="J24" s="31">
        <f t="shared" si="24"/>
        <v>2.6857142857142855</v>
      </c>
      <c r="K24" s="31">
        <f>IF(J24=0,0,IF(B24="F",VLOOKUP(I24,Barem!$G$2:$H$16,2,1),VLOOKUP(I24,Barem!$G$17:$H$31,2,1)))</f>
        <v>1.5</v>
      </c>
      <c r="L24" s="43">
        <v>2</v>
      </c>
      <c r="M24" s="95" t="s">
        <v>83</v>
      </c>
      <c r="N24" s="10">
        <f t="shared" si="27"/>
        <v>0.25</v>
      </c>
      <c r="O24" s="10">
        <f t="shared" si="27"/>
        <v>0.25</v>
      </c>
      <c r="P24" s="10">
        <f t="shared" si="27"/>
        <v>0.5</v>
      </c>
      <c r="Q24" s="33">
        <f>IF(B24="M",IF(AND(H24&gt;=200,H24&lt;500,I24&lt;Barem!$N$21),H24/1500,IF(AND(H24&gt;=500,H24&lt;750,I24&lt;Barem!$N$22),H24/1500,IF(AND(H24&gt;=750,H24&lt;1000,I24&lt;Barem!$N$23),H24/1500,IF(AND(H24&gt;=1000,H24&lt;1500,I24&lt;Barem!$N$24),H24/1500,IF(AND(H24&gt;=1500,H24&lt;2000,I24&lt;Barem!$N$25),H24/1500,IF(AND(H24&gt;=2000,H24&lt;3000,I24&lt;Barem!$N$26),H24/1500,IF(AND(H24&gt;=3000,I24&lt;Barem!$N$27),H24/1500,0))))))),IF(AND(H24&gt;=200,H24&lt;500,I24&lt;Barem!$O$21),H24/1500,IF(AND(H24&gt;=500,H24&lt;750,I24&lt;Barem!$O$22),H24/1500,IF(AND(H24&gt;=750,H24&lt;1000,I24&lt;Barem!$O$23),H24/1500,IF(AND(H24&gt;=1000,H24&lt;1500,I24&lt;Barem!$O$24),H24/1500,IF(AND(H24&gt;=1500,H24&lt;2000,I24&lt;Barem!$O$25),H24/1500,IF(AND(H24&gt;=2000,H24&lt;3000,I24&lt;Barem!$O$26),H24/1500,IF(AND(H24&gt;=3000,I24&lt;Barem!$O$27),H24/1500,0))))))))</f>
        <v>0</v>
      </c>
      <c r="R24" s="19">
        <f>IF(D24&gt;21,VLOOKUP(D24,Barem!$T$1:$U$141,2,1),0)</f>
        <v>0</v>
      </c>
      <c r="S24" s="104">
        <f>IF(D24&lt;1,0,IF(B24="F",VLOOKUP(I24,Barem!$X$2:$Z$13,2,1),VLOOKUP(I24,Barem!$X$14:$Z$25,2,1)))</f>
        <v>0</v>
      </c>
      <c r="T24" s="19">
        <f>VLOOKUP(A24,Participanti!A:C,3,0)</f>
        <v>0</v>
      </c>
      <c r="U24" s="17">
        <f t="shared" si="25"/>
        <v>2.0464285714285713</v>
      </c>
      <c r="V24" s="49"/>
      <c r="W24" s="162"/>
      <c r="X24" s="108">
        <f t="shared" si="5"/>
        <v>3</v>
      </c>
      <c r="Y24" s="63">
        <f t="shared" si="6"/>
        <v>1</v>
      </c>
      <c r="Z24" s="92">
        <f t="shared" si="26"/>
        <v>1</v>
      </c>
      <c r="AA24" s="141"/>
      <c r="AB24" s="107" t="str">
        <f>VLOOKUP(A24,Participanti!A:E,5,0)</f>
        <v>Bronze</v>
      </c>
    </row>
    <row r="25" spans="1:28" x14ac:dyDescent="0.2">
      <c r="A25" s="42" t="s">
        <v>514</v>
      </c>
      <c r="B25" s="1" t="str">
        <f>VLOOKUP(A25,Participanti!A:B,2,0)</f>
        <v>M</v>
      </c>
      <c r="C25" s="61">
        <v>1</v>
      </c>
      <c r="D25" s="43">
        <v>8.01</v>
      </c>
      <c r="E25" s="44">
        <v>2.8738425925925928E-2</v>
      </c>
      <c r="F25" s="44">
        <v>2.8958333333333336E-2</v>
      </c>
      <c r="G25" s="59">
        <f t="shared" si="22"/>
        <v>2.8848379629629634E-2</v>
      </c>
      <c r="H25" s="45">
        <v>21</v>
      </c>
      <c r="I25" s="11">
        <f t="shared" si="23"/>
        <v>3.6015455218014526E-3</v>
      </c>
      <c r="J25" s="31">
        <f t="shared" si="24"/>
        <v>1.907142857142857</v>
      </c>
      <c r="K25" s="31">
        <f>IF(J25=0,0,IF(B25="F",VLOOKUP(I25,Barem!$G$2:$H$16,2,1),VLOOKUP(I25,Barem!$G$17:$H$31,2,1)))</f>
        <v>2.5</v>
      </c>
      <c r="L25" s="43">
        <v>2.5</v>
      </c>
      <c r="M25" s="95" t="s">
        <v>83</v>
      </c>
      <c r="N25" s="10">
        <f t="shared" si="27"/>
        <v>0.25</v>
      </c>
      <c r="O25" s="10">
        <f t="shared" si="27"/>
        <v>0.25</v>
      </c>
      <c r="P25" s="10">
        <f t="shared" si="27"/>
        <v>0.5</v>
      </c>
      <c r="Q25" s="33">
        <f>IF(B25="M",IF(AND(H25&gt;=200,H25&lt;500,I25&lt;Barem!$N$21),H25/1500,IF(AND(H25&gt;=500,H25&lt;750,I25&lt;Barem!$N$22),H25/1500,IF(AND(H25&gt;=750,H25&lt;1000,I25&lt;Barem!$N$23),H25/1500,IF(AND(H25&gt;=1000,H25&lt;1500,I25&lt;Barem!$N$24),H25/1500,IF(AND(H25&gt;=1500,H25&lt;2000,I25&lt;Barem!$N$25),H25/1500,IF(AND(H25&gt;=2000,H25&lt;3000,I25&lt;Barem!$N$26),H25/1500,IF(AND(H25&gt;=3000,I25&lt;Barem!$N$27),H25/1500,0))))))),IF(AND(H25&gt;=200,H25&lt;500,I25&lt;Barem!$O$21),H25/1500,IF(AND(H25&gt;=500,H25&lt;750,I25&lt;Barem!$O$22),H25/1500,IF(AND(H25&gt;=750,H25&lt;1000,I25&lt;Barem!$O$23),H25/1500,IF(AND(H25&gt;=1000,H25&lt;1500,I25&lt;Barem!$O$24),H25/1500,IF(AND(H25&gt;=1500,H25&lt;2000,I25&lt;Barem!$O$25),H25/1500,IF(AND(H25&gt;=2000,H25&lt;3000,I25&lt;Barem!$O$26),H25/1500,IF(AND(H25&gt;=3000,I25&lt;Barem!$O$27),H25/1500,0))))))))</f>
        <v>0</v>
      </c>
      <c r="R25" s="19">
        <f>IF(D25&gt;21,VLOOKUP(D25,Barem!$T$1:$U$141,2,1),0)</f>
        <v>0</v>
      </c>
      <c r="S25" s="104">
        <f>IF(D25&lt;1,0,IF(B25="F",VLOOKUP(I25,Barem!$X$2:$Z$13,2,1),VLOOKUP(I25,Barem!$X$14:$Z$25,2,1)))</f>
        <v>0</v>
      </c>
      <c r="T25" s="19">
        <f>VLOOKUP(A25,Participanti!A:C,3,0)</f>
        <v>0</v>
      </c>
      <c r="U25" s="17">
        <f t="shared" si="25"/>
        <v>2.3517857142857141</v>
      </c>
      <c r="V25" s="49"/>
      <c r="W25" s="162"/>
      <c r="X25" s="108">
        <f t="shared" si="5"/>
        <v>4</v>
      </c>
      <c r="Y25" s="63">
        <f t="shared" si="6"/>
        <v>1</v>
      </c>
      <c r="Z25" s="92">
        <f t="shared" si="26"/>
        <v>1</v>
      </c>
      <c r="AA25" s="141"/>
      <c r="AB25" s="107" t="str">
        <f>VLOOKUP(A25,Participanti!A:E,5,0)</f>
        <v>Bronze</v>
      </c>
    </row>
    <row r="26" spans="1:28" x14ac:dyDescent="0.2">
      <c r="A26" s="42" t="s">
        <v>233</v>
      </c>
      <c r="B26" s="1" t="str">
        <f>VLOOKUP(A26,Participanti!A:B,2,0)</f>
        <v>M</v>
      </c>
      <c r="C26" s="61">
        <v>1</v>
      </c>
      <c r="D26" s="43">
        <v>13.01</v>
      </c>
      <c r="E26" s="44">
        <v>5.153935185185185E-2</v>
      </c>
      <c r="F26" s="44">
        <v>5.3090277777777778E-2</v>
      </c>
      <c r="G26" s="59">
        <f t="shared" si="22"/>
        <v>5.2314814814814814E-2</v>
      </c>
      <c r="H26" s="45">
        <v>356</v>
      </c>
      <c r="I26" s="11">
        <f t="shared" si="23"/>
        <v>4.02112335240698E-3</v>
      </c>
      <c r="J26" s="31">
        <f t="shared" si="24"/>
        <v>3.0976190476190473</v>
      </c>
      <c r="K26" s="31">
        <f>IF(J26=0,0,IF(B26="F",VLOOKUP(I26,Barem!$G$2:$H$16,2,1),VLOOKUP(I26,Barem!$G$17:$H$31,2,1)))</f>
        <v>1.5</v>
      </c>
      <c r="L26" s="43">
        <v>3</v>
      </c>
      <c r="M26" s="95" t="s">
        <v>83</v>
      </c>
      <c r="N26" s="10">
        <f t="shared" si="27"/>
        <v>0.25</v>
      </c>
      <c r="O26" s="10">
        <f t="shared" si="27"/>
        <v>0.25</v>
      </c>
      <c r="P26" s="10">
        <f t="shared" si="27"/>
        <v>0.5</v>
      </c>
      <c r="Q26" s="33">
        <f>IF(B26="M",IF(AND(H26&gt;=200,H26&lt;500,I26&lt;Barem!$N$21),H26/1500,IF(AND(H26&gt;=500,H26&lt;750,I26&lt;Barem!$N$22),H26/1500,IF(AND(H26&gt;=750,H26&lt;1000,I26&lt;Barem!$N$23),H26/1500,IF(AND(H26&gt;=1000,H26&lt;1500,I26&lt;Barem!$N$24),H26/1500,IF(AND(H26&gt;=1500,H26&lt;2000,I26&lt;Barem!$N$25),H26/1500,IF(AND(H26&gt;=2000,H26&lt;3000,I26&lt;Barem!$N$26),H26/1500,IF(AND(H26&gt;=3000,I26&lt;Barem!$N$27),H26/1500,0))))))),IF(AND(H26&gt;=200,H26&lt;500,I26&lt;Barem!$O$21),H26/1500,IF(AND(H26&gt;=500,H26&lt;750,I26&lt;Barem!$O$22),H26/1500,IF(AND(H26&gt;=750,H26&lt;1000,I26&lt;Barem!$O$23),H26/1500,IF(AND(H26&gt;=1000,H26&lt;1500,I26&lt;Barem!$O$24),H26/1500,IF(AND(H26&gt;=1500,H26&lt;2000,I26&lt;Barem!$O$25),H26/1500,IF(AND(H26&gt;=2000,H26&lt;3000,I26&lt;Barem!$O$26),H26/1500,IF(AND(H26&gt;=3000,I26&lt;Barem!$O$27),H26/1500,0))))))))</f>
        <v>0.23733333333333334</v>
      </c>
      <c r="R26" s="19">
        <f>IF(D26&gt;21,VLOOKUP(D26,Barem!$T$1:$U$141,2,1),0)</f>
        <v>0</v>
      </c>
      <c r="S26" s="104">
        <f>IF(D26&lt;1,0,IF(B26="F",VLOOKUP(I26,Barem!$X$2:$Z$13,2,1),VLOOKUP(I26,Barem!$X$14:$Z$25,2,1)))</f>
        <v>0</v>
      </c>
      <c r="T26" s="19">
        <f>VLOOKUP(A26,Participanti!A:C,3,0)</f>
        <v>0</v>
      </c>
      <c r="U26" s="17">
        <f t="shared" si="25"/>
        <v>2.8867380952380954</v>
      </c>
      <c r="V26" s="49"/>
      <c r="W26" s="162"/>
      <c r="X26" s="108">
        <f t="shared" si="5"/>
        <v>5</v>
      </c>
      <c r="Y26" s="63">
        <f t="shared" si="6"/>
        <v>1</v>
      </c>
      <c r="Z26" s="92">
        <f t="shared" si="26"/>
        <v>1</v>
      </c>
      <c r="AA26" s="141"/>
      <c r="AB26" s="107" t="str">
        <f>VLOOKUP(A26,Participanti!A:E,5,0)</f>
        <v>Bronze</v>
      </c>
    </row>
    <row r="27" spans="1:28" ht="12.6" customHeight="1" x14ac:dyDescent="0.2">
      <c r="A27" s="42" t="s">
        <v>352</v>
      </c>
      <c r="B27" s="1" t="str">
        <f>VLOOKUP(A27,Participanti!A:B,2,0)</f>
        <v>M</v>
      </c>
      <c r="C27" s="61">
        <v>1</v>
      </c>
      <c r="D27" s="43">
        <v>21.18</v>
      </c>
      <c r="E27" s="44">
        <v>6.3518518518518516E-2</v>
      </c>
      <c r="F27" s="44">
        <v>6.356481481481481E-2</v>
      </c>
      <c r="G27" s="59">
        <f t="shared" si="22"/>
        <v>6.3541666666666663E-2</v>
      </c>
      <c r="H27" s="45">
        <v>159</v>
      </c>
      <c r="I27" s="11">
        <f t="shared" si="23"/>
        <v>3.0000786905886056E-3</v>
      </c>
      <c r="J27" s="31">
        <f t="shared" si="24"/>
        <v>5</v>
      </c>
      <c r="K27" s="31">
        <f>IF(J27=0,0,IF(B27="F",VLOOKUP(I27,Barem!$G$2:$H$16,2,1),VLOOKUP(I27,Barem!$G$17:$H$31,2,1)))</f>
        <v>4</v>
      </c>
      <c r="L27" s="43">
        <v>2.75</v>
      </c>
      <c r="M27" s="95" t="s">
        <v>83</v>
      </c>
      <c r="N27" s="10">
        <f t="shared" si="27"/>
        <v>0.25</v>
      </c>
      <c r="O27" s="10">
        <f t="shared" si="27"/>
        <v>0.25</v>
      </c>
      <c r="P27" s="10">
        <f t="shared" si="27"/>
        <v>0.5</v>
      </c>
      <c r="Q27" s="33">
        <f>IF(B27="M",IF(AND(H27&gt;=200,H27&lt;500,I27&lt;Barem!$N$21),H27/1500,IF(AND(H27&gt;=500,H27&lt;750,I27&lt;Barem!$N$22),H27/1500,IF(AND(H27&gt;=750,H27&lt;1000,I27&lt;Barem!$N$23),H27/1500,IF(AND(H27&gt;=1000,H27&lt;1500,I27&lt;Barem!$N$24),H27/1500,IF(AND(H27&gt;=1500,H27&lt;2000,I27&lt;Barem!$N$25),H27/1500,IF(AND(H27&gt;=2000,H27&lt;3000,I27&lt;Barem!$N$26),H27/1500,IF(AND(H27&gt;=3000,I27&lt;Barem!$N$27),H27/1500,0))))))),IF(AND(H27&gt;=200,H27&lt;500,I27&lt;Barem!$O$21),H27/1500,IF(AND(H27&gt;=500,H27&lt;750,I27&lt;Barem!$O$22),H27/1500,IF(AND(H27&gt;=750,H27&lt;1000,I27&lt;Barem!$O$23),H27/1500,IF(AND(H27&gt;=1000,H27&lt;1500,I27&lt;Barem!$O$24),H27/1500,IF(AND(H27&gt;=1500,H27&lt;2000,I27&lt;Barem!$O$25),H27/1500,IF(AND(H27&gt;=2000,H27&lt;3000,I27&lt;Barem!$O$26),H27/1500,IF(AND(H27&gt;=3000,I27&lt;Barem!$O$27),H27/1500,0))))))))</f>
        <v>0</v>
      </c>
      <c r="R27" s="19">
        <f>IF(D27&gt;21,VLOOKUP(D27,Barem!$T$1:$U$141,2,1),0)</f>
        <v>0</v>
      </c>
      <c r="S27" s="104">
        <f>IF(D27&lt;1,0,IF(B27="F",VLOOKUP(I27,Barem!$X$2:$Z$13,2,1),VLOOKUP(I27,Barem!$X$14:$Z$25,2,1)))</f>
        <v>0</v>
      </c>
      <c r="T27" s="19">
        <f>VLOOKUP(A27,Participanti!A:C,3,0)</f>
        <v>0</v>
      </c>
      <c r="U27" s="17">
        <f t="shared" si="25"/>
        <v>3.625</v>
      </c>
      <c r="V27" s="49"/>
      <c r="W27" s="162" t="s">
        <v>515</v>
      </c>
      <c r="X27" s="108">
        <f t="shared" si="5"/>
        <v>5</v>
      </c>
      <c r="Y27" s="63">
        <f t="shared" si="6"/>
        <v>1</v>
      </c>
      <c r="Z27" s="92">
        <f t="shared" si="26"/>
        <v>1</v>
      </c>
      <c r="AA27" s="141"/>
      <c r="AB27" s="107" t="str">
        <f>VLOOKUP(A27,Participanti!A:E,5,0)</f>
        <v>Bronze</v>
      </c>
    </row>
    <row r="28" spans="1:28" x14ac:dyDescent="0.2">
      <c r="A28" s="42" t="s">
        <v>516</v>
      </c>
      <c r="B28" s="1" t="str">
        <f>VLOOKUP(A28,Participanti!A:B,2,0)</f>
        <v>M</v>
      </c>
      <c r="C28" s="61">
        <v>1</v>
      </c>
      <c r="D28" s="43">
        <v>14.68</v>
      </c>
      <c r="E28" s="44">
        <v>6.0231481481481476E-2</v>
      </c>
      <c r="F28" s="44">
        <v>6.0775462962962962E-2</v>
      </c>
      <c r="G28" s="59">
        <f t="shared" si="22"/>
        <v>6.0503472222222215E-2</v>
      </c>
      <c r="H28" s="45">
        <v>35</v>
      </c>
      <c r="I28" s="11">
        <f t="shared" si="23"/>
        <v>4.1214899333938838E-3</v>
      </c>
      <c r="J28" s="31">
        <f t="shared" si="24"/>
        <v>3.4952380952380948</v>
      </c>
      <c r="K28" s="31">
        <f>IF(J28=0,0,IF(B28="F",VLOOKUP(I28,Barem!$G$2:$H$16,2,1),VLOOKUP(I28,Barem!$G$17:$H$31,2,1)))</f>
        <v>1.5</v>
      </c>
      <c r="L28" s="43">
        <v>2.5</v>
      </c>
      <c r="M28" s="95" t="s">
        <v>82</v>
      </c>
      <c r="N28" s="10">
        <f t="shared" si="27"/>
        <v>0.5</v>
      </c>
      <c r="O28" s="10">
        <f t="shared" si="27"/>
        <v>0.25</v>
      </c>
      <c r="P28" s="10">
        <f t="shared" si="27"/>
        <v>0.25</v>
      </c>
      <c r="Q28" s="33">
        <f>IF(B28="M",IF(AND(H28&gt;=200,H28&lt;500,I28&lt;Barem!$N$21),H28/1500,IF(AND(H28&gt;=500,H28&lt;750,I28&lt;Barem!$N$22),H28/1500,IF(AND(H28&gt;=750,H28&lt;1000,I28&lt;Barem!$N$23),H28/1500,IF(AND(H28&gt;=1000,H28&lt;1500,I28&lt;Barem!$N$24),H28/1500,IF(AND(H28&gt;=1500,H28&lt;2000,I28&lt;Barem!$N$25),H28/1500,IF(AND(H28&gt;=2000,H28&lt;3000,I28&lt;Barem!$N$26),H28/1500,IF(AND(H28&gt;=3000,I28&lt;Barem!$N$27),H28/1500,0))))))),IF(AND(H28&gt;=200,H28&lt;500,I28&lt;Barem!$O$21),H28/1500,IF(AND(H28&gt;=500,H28&lt;750,I28&lt;Barem!$O$22),H28/1500,IF(AND(H28&gt;=750,H28&lt;1000,I28&lt;Barem!$O$23),H28/1500,IF(AND(H28&gt;=1000,H28&lt;1500,I28&lt;Barem!$O$24),H28/1500,IF(AND(H28&gt;=1500,H28&lt;2000,I28&lt;Barem!$O$25),H28/1500,IF(AND(H28&gt;=2000,H28&lt;3000,I28&lt;Barem!$O$26),H28/1500,IF(AND(H28&gt;=3000,I28&lt;Barem!$O$27),H28/1500,0))))))))</f>
        <v>0</v>
      </c>
      <c r="R28" s="19">
        <f>IF(D28&gt;21,VLOOKUP(D28,Barem!$T$1:$U$141,2,1),0)</f>
        <v>0</v>
      </c>
      <c r="S28" s="104">
        <f>IF(D28&lt;1,0,IF(B28="F",VLOOKUP(I28,Barem!$X$2:$Z$13,2,1),VLOOKUP(I28,Barem!$X$14:$Z$25,2,1)))</f>
        <v>0</v>
      </c>
      <c r="T28" s="19">
        <f>VLOOKUP(A28,Participanti!A:C,3,0)</f>
        <v>0</v>
      </c>
      <c r="U28" s="17">
        <f t="shared" si="25"/>
        <v>2.7476190476190476</v>
      </c>
      <c r="V28" s="49"/>
      <c r="W28" s="162"/>
      <c r="X28" s="108">
        <f t="shared" si="5"/>
        <v>1</v>
      </c>
      <c r="Y28" s="63">
        <f t="shared" si="6"/>
        <v>1</v>
      </c>
      <c r="Z28" s="92">
        <f t="shared" si="26"/>
        <v>1</v>
      </c>
      <c r="AA28" s="141"/>
      <c r="AB28" s="107" t="str">
        <f>VLOOKUP(A28,Participanti!A:E,5,0)</f>
        <v>Bronze</v>
      </c>
    </row>
    <row r="29" spans="1:28" x14ac:dyDescent="0.2">
      <c r="A29" s="42" t="s">
        <v>226</v>
      </c>
      <c r="B29" s="1" t="str">
        <f>VLOOKUP(A29,Participanti!A:B,2,0)</f>
        <v>F</v>
      </c>
      <c r="C29" s="61">
        <v>1</v>
      </c>
      <c r="D29" s="43">
        <v>10.29</v>
      </c>
      <c r="E29" s="44">
        <v>5.4409722222222227E-2</v>
      </c>
      <c r="F29" s="44">
        <v>6.0335648148148145E-2</v>
      </c>
      <c r="G29" s="59">
        <f t="shared" si="22"/>
        <v>5.7372685185185186E-2</v>
      </c>
      <c r="H29" s="45">
        <v>51</v>
      </c>
      <c r="I29" s="11">
        <f t="shared" si="23"/>
        <v>5.575576791563187E-3</v>
      </c>
      <c r="J29" s="31">
        <f t="shared" si="24"/>
        <v>2.5724999999999998</v>
      </c>
      <c r="K29" s="31">
        <f>IF(J29=0,0,IF(B29="F",VLOOKUP(I29,Barem!$G$2:$H$16,2,1),VLOOKUP(I29,Barem!$G$17:$H$31,2,1)))</f>
        <v>0.25</v>
      </c>
      <c r="L29" s="43">
        <v>3</v>
      </c>
      <c r="M29" s="95" t="s">
        <v>83</v>
      </c>
      <c r="N29" s="10">
        <f t="shared" si="27"/>
        <v>0.25</v>
      </c>
      <c r="O29" s="10">
        <f t="shared" si="27"/>
        <v>0.25</v>
      </c>
      <c r="P29" s="10">
        <f t="shared" si="27"/>
        <v>0.5</v>
      </c>
      <c r="Q29" s="33">
        <f>IF(B29="M",IF(AND(H29&gt;=200,H29&lt;500,I29&lt;Barem!$N$21),H29/1500,IF(AND(H29&gt;=500,H29&lt;750,I29&lt;Barem!$N$22),H29/1500,IF(AND(H29&gt;=750,H29&lt;1000,I29&lt;Barem!$N$23),H29/1500,IF(AND(H29&gt;=1000,H29&lt;1500,I29&lt;Barem!$N$24),H29/1500,IF(AND(H29&gt;=1500,H29&lt;2000,I29&lt;Barem!$N$25),H29/1500,IF(AND(H29&gt;=2000,H29&lt;3000,I29&lt;Barem!$N$26),H29/1500,IF(AND(H29&gt;=3000,I29&lt;Barem!$N$27),H29/1500,0))))))),IF(AND(H29&gt;=200,H29&lt;500,I29&lt;Barem!$O$21),H29/1500,IF(AND(H29&gt;=500,H29&lt;750,I29&lt;Barem!$O$22),H29/1500,IF(AND(H29&gt;=750,H29&lt;1000,I29&lt;Barem!$O$23),H29/1500,IF(AND(H29&gt;=1000,H29&lt;1500,I29&lt;Barem!$O$24),H29/1500,IF(AND(H29&gt;=1500,H29&lt;2000,I29&lt;Barem!$O$25),H29/1500,IF(AND(H29&gt;=2000,H29&lt;3000,I29&lt;Barem!$O$26),H29/1500,IF(AND(H29&gt;=3000,I29&lt;Barem!$O$27),H29/1500,0))))))))</f>
        <v>0</v>
      </c>
      <c r="R29" s="19">
        <f>IF(D29&gt;21,VLOOKUP(D29,Barem!$T$1:$U$141,2,1),0)</f>
        <v>0</v>
      </c>
      <c r="S29" s="104">
        <f>IF(D29&lt;1,0,IF(B29="F",VLOOKUP(I29,Barem!$X$2:$Z$13,2,1),VLOOKUP(I29,Barem!$X$14:$Z$25,2,1)))</f>
        <v>0</v>
      </c>
      <c r="T29" s="19">
        <f>VLOOKUP(A29,Participanti!A:C,3,0)</f>
        <v>0</v>
      </c>
      <c r="U29" s="17">
        <f t="shared" si="25"/>
        <v>2.2056249999999999</v>
      </c>
      <c r="V29" s="49"/>
      <c r="W29" s="162"/>
      <c r="X29" s="108">
        <f t="shared" si="5"/>
        <v>4</v>
      </c>
      <c r="Y29" s="63">
        <f t="shared" si="6"/>
        <v>1</v>
      </c>
      <c r="Z29" s="92">
        <f t="shared" si="26"/>
        <v>1</v>
      </c>
      <c r="AA29" s="141"/>
      <c r="AB29" s="107" t="str">
        <f>VLOOKUP(A29,Participanti!A:E,5,0)</f>
        <v>Bronze</v>
      </c>
    </row>
    <row r="30" spans="1:28" x14ac:dyDescent="0.2">
      <c r="A30" s="42" t="s">
        <v>17</v>
      </c>
      <c r="B30" s="1" t="str">
        <f>VLOOKUP(A30,Participanti!A:B,2,0)</f>
        <v>M</v>
      </c>
      <c r="C30" s="61">
        <v>1</v>
      </c>
      <c r="D30" s="43">
        <v>19.010000000000002</v>
      </c>
      <c r="E30" s="44">
        <v>6.340277777777778E-2</v>
      </c>
      <c r="F30" s="44">
        <v>6.3495370370370369E-2</v>
      </c>
      <c r="G30" s="59">
        <f t="shared" si="22"/>
        <v>6.3449074074074074E-2</v>
      </c>
      <c r="H30" s="45">
        <v>184</v>
      </c>
      <c r="I30" s="11">
        <f t="shared" si="23"/>
        <v>3.3376682837492934E-3</v>
      </c>
      <c r="J30" s="31">
        <f t="shared" si="24"/>
        <v>4.5261904761904761</v>
      </c>
      <c r="K30" s="31">
        <f>IF(J30=0,0,IF(B30="F",VLOOKUP(I30,Barem!$G$2:$H$16,2,1),VLOOKUP(I30,Barem!$G$17:$H$31,2,1)))</f>
        <v>3</v>
      </c>
      <c r="L30" s="43">
        <v>3</v>
      </c>
      <c r="M30" s="95" t="s">
        <v>82</v>
      </c>
      <c r="N30" s="10">
        <f t="shared" si="27"/>
        <v>0.5</v>
      </c>
      <c r="O30" s="10">
        <f t="shared" si="27"/>
        <v>0.25</v>
      </c>
      <c r="P30" s="10">
        <f t="shared" si="27"/>
        <v>0.25</v>
      </c>
      <c r="Q30" s="33">
        <f>IF(B30="M",IF(AND(H30&gt;=200,H30&lt;500,I30&lt;Barem!$N$21),H30/1500,IF(AND(H30&gt;=500,H30&lt;750,I30&lt;Barem!$N$22),H30/1500,IF(AND(H30&gt;=750,H30&lt;1000,I30&lt;Barem!$N$23),H30/1500,IF(AND(H30&gt;=1000,H30&lt;1500,I30&lt;Barem!$N$24),H30/1500,IF(AND(H30&gt;=1500,H30&lt;2000,I30&lt;Barem!$N$25),H30/1500,IF(AND(H30&gt;=2000,H30&lt;3000,I30&lt;Barem!$N$26),H30/1500,IF(AND(H30&gt;=3000,I30&lt;Barem!$N$27),H30/1500,0))))))),IF(AND(H30&gt;=200,H30&lt;500,I30&lt;Barem!$O$21),H30/1500,IF(AND(H30&gt;=500,H30&lt;750,I30&lt;Barem!$O$22),H30/1500,IF(AND(H30&gt;=750,H30&lt;1000,I30&lt;Barem!$O$23),H30/1500,IF(AND(H30&gt;=1000,H30&lt;1500,I30&lt;Barem!$O$24),H30/1500,IF(AND(H30&gt;=1500,H30&lt;2000,I30&lt;Barem!$O$25),H30/1500,IF(AND(H30&gt;=2000,H30&lt;3000,I30&lt;Barem!$O$26),H30/1500,IF(AND(H30&gt;=3000,I30&lt;Barem!$O$27),H30/1500,0))))))))</f>
        <v>0</v>
      </c>
      <c r="R30" s="19">
        <f>IF(D30&gt;21,VLOOKUP(D30,Barem!$T$1:$U$141,2,1),0)</f>
        <v>0</v>
      </c>
      <c r="S30" s="104">
        <f>IF(D30&lt;1,0,IF(B30="F",VLOOKUP(I30,Barem!$X$2:$Z$13,2,1),VLOOKUP(I30,Barem!$X$14:$Z$25,2,1)))</f>
        <v>0</v>
      </c>
      <c r="T30" s="19">
        <f>VLOOKUP(A30,Participanti!A:C,3,0)</f>
        <v>0</v>
      </c>
      <c r="U30" s="17">
        <f t="shared" si="25"/>
        <v>3.763095238095238</v>
      </c>
      <c r="V30" s="49"/>
      <c r="W30" s="162"/>
      <c r="X30" s="108">
        <f t="shared" si="5"/>
        <v>5</v>
      </c>
      <c r="Y30" s="63">
        <f t="shared" si="6"/>
        <v>1</v>
      </c>
      <c r="Z30" s="92">
        <f t="shared" si="26"/>
        <v>1</v>
      </c>
      <c r="AA30" s="141"/>
      <c r="AB30" s="107" t="str">
        <f>VLOOKUP(A30,Participanti!A:E,5,0)</f>
        <v>Bronze</v>
      </c>
    </row>
    <row r="31" spans="1:28" x14ac:dyDescent="0.2">
      <c r="A31" s="42" t="s">
        <v>517</v>
      </c>
      <c r="B31" s="1" t="str">
        <f>VLOOKUP(A31,Participanti!A:B,2,0)</f>
        <v>F</v>
      </c>
      <c r="C31" s="61">
        <v>1</v>
      </c>
      <c r="D31" s="43">
        <v>21</v>
      </c>
      <c r="E31" s="44">
        <v>7.1631944444444443E-2</v>
      </c>
      <c r="F31" s="44">
        <v>7.1875000000000008E-2</v>
      </c>
      <c r="G31" s="59">
        <f t="shared" si="22"/>
        <v>7.1753472222222225E-2</v>
      </c>
      <c r="H31" s="45">
        <v>19</v>
      </c>
      <c r="I31" s="11">
        <f t="shared" si="23"/>
        <v>3.4168320105820108E-3</v>
      </c>
      <c r="J31" s="31">
        <f t="shared" si="24"/>
        <v>5</v>
      </c>
      <c r="K31" s="31">
        <f>IF(J31=0,0,IF(B31="F",VLOOKUP(I31,Barem!$G$2:$H$16,2,1),VLOOKUP(I31,Barem!$G$17:$H$31,2,1)))</f>
        <v>4</v>
      </c>
      <c r="L31" s="43">
        <v>2.25</v>
      </c>
      <c r="M31" s="95" t="s">
        <v>82</v>
      </c>
      <c r="N31" s="10">
        <f t="shared" si="27"/>
        <v>0.5</v>
      </c>
      <c r="O31" s="10">
        <f t="shared" si="27"/>
        <v>0.25</v>
      </c>
      <c r="P31" s="10">
        <f t="shared" si="27"/>
        <v>0.25</v>
      </c>
      <c r="Q31" s="33">
        <f>IF(B31="M",IF(AND(H31&gt;=200,H31&lt;500,I31&lt;Barem!$N$21),H31/1500,IF(AND(H31&gt;=500,H31&lt;750,I31&lt;Barem!$N$22),H31/1500,IF(AND(H31&gt;=750,H31&lt;1000,I31&lt;Barem!$N$23),H31/1500,IF(AND(H31&gt;=1000,H31&lt;1500,I31&lt;Barem!$N$24),H31/1500,IF(AND(H31&gt;=1500,H31&lt;2000,I31&lt;Barem!$N$25),H31/1500,IF(AND(H31&gt;=2000,H31&lt;3000,I31&lt;Barem!$N$26),H31/1500,IF(AND(H31&gt;=3000,I31&lt;Barem!$N$27),H31/1500,0))))))),IF(AND(H31&gt;=200,H31&lt;500,I31&lt;Barem!$O$21),H31/1500,IF(AND(H31&gt;=500,H31&lt;750,I31&lt;Barem!$O$22),H31/1500,IF(AND(H31&gt;=750,H31&lt;1000,I31&lt;Barem!$O$23),H31/1500,IF(AND(H31&gt;=1000,H31&lt;1500,I31&lt;Barem!$O$24),H31/1500,IF(AND(H31&gt;=1500,H31&lt;2000,I31&lt;Barem!$O$25),H31/1500,IF(AND(H31&gt;=2000,H31&lt;3000,I31&lt;Barem!$O$26),H31/1500,IF(AND(H31&gt;=3000,I31&lt;Barem!$O$27),H31/1500,0))))))))</f>
        <v>0</v>
      </c>
      <c r="R31" s="19">
        <f>IF(D31&gt;21,VLOOKUP(D31,Barem!$T$1:$U$141,2,1),0)</f>
        <v>0</v>
      </c>
      <c r="S31" s="104">
        <f>IF(D31&lt;1,0,IF(B31="F",VLOOKUP(I31,Barem!$X$2:$Z$13,2,1),VLOOKUP(I31,Barem!$X$14:$Z$25,2,1)))</f>
        <v>0</v>
      </c>
      <c r="T31" s="19">
        <f>VLOOKUP(A31,Participanti!A:C,3,0)</f>
        <v>0</v>
      </c>
      <c r="U31" s="17">
        <f t="shared" si="25"/>
        <v>4.0625</v>
      </c>
      <c r="V31" s="49"/>
      <c r="W31" s="162"/>
      <c r="X31" s="108">
        <f t="shared" si="5"/>
        <v>5</v>
      </c>
      <c r="Y31" s="63">
        <f t="shared" si="6"/>
        <v>1</v>
      </c>
      <c r="Z31" s="92">
        <f t="shared" si="26"/>
        <v>1</v>
      </c>
      <c r="AA31" s="141"/>
      <c r="AB31" s="107" t="str">
        <f>VLOOKUP(A31,Participanti!A:E,5,0)</f>
        <v>Bronze</v>
      </c>
    </row>
    <row r="32" spans="1:28" x14ac:dyDescent="0.2">
      <c r="A32" s="42" t="s">
        <v>333</v>
      </c>
      <c r="B32" s="1" t="str">
        <f>VLOOKUP(A32,Participanti!A:B,2,0)</f>
        <v>M</v>
      </c>
      <c r="C32" s="61">
        <v>1</v>
      </c>
      <c r="D32" s="43">
        <v>2.21</v>
      </c>
      <c r="E32" s="44">
        <v>6.6319444444444446E-3</v>
      </c>
      <c r="F32" s="44">
        <v>6.6898148148148142E-3</v>
      </c>
      <c r="G32" s="59">
        <f t="shared" si="22"/>
        <v>6.6608796296296294E-3</v>
      </c>
      <c r="H32" s="45">
        <v>22</v>
      </c>
      <c r="I32" s="11">
        <f t="shared" si="23"/>
        <v>3.0139726830903301E-3</v>
      </c>
      <c r="J32" s="31">
        <f t="shared" si="24"/>
        <v>0</v>
      </c>
      <c r="K32" s="31">
        <f>IF(J32=0,0,IF(B32="F",VLOOKUP(I32,Barem!$G$2:$H$16,2,1),VLOOKUP(I32,Barem!$G$17:$H$31,2,1)))</f>
        <v>0</v>
      </c>
      <c r="L32" s="43">
        <v>1.5</v>
      </c>
      <c r="M32" s="95" t="s">
        <v>80</v>
      </c>
      <c r="N32" s="10">
        <f t="shared" si="27"/>
        <v>0.25</v>
      </c>
      <c r="O32" s="10">
        <f t="shared" si="27"/>
        <v>0.5</v>
      </c>
      <c r="P32" s="10">
        <f t="shared" si="27"/>
        <v>0.25</v>
      </c>
      <c r="Q32" s="33">
        <f>IF(B32="M",IF(AND(H32&gt;=200,H32&lt;500,I32&lt;Barem!$N$21),H32/1500,IF(AND(H32&gt;=500,H32&lt;750,I32&lt;Barem!$N$22),H32/1500,IF(AND(H32&gt;=750,H32&lt;1000,I32&lt;Barem!$N$23),H32/1500,IF(AND(H32&gt;=1000,H32&lt;1500,I32&lt;Barem!$N$24),H32/1500,IF(AND(H32&gt;=1500,H32&lt;2000,I32&lt;Barem!$N$25),H32/1500,IF(AND(H32&gt;=2000,H32&lt;3000,I32&lt;Barem!$N$26),H32/1500,IF(AND(H32&gt;=3000,I32&lt;Barem!$N$27),H32/1500,0))))))),IF(AND(H32&gt;=200,H32&lt;500,I32&lt;Barem!$O$21),H32/1500,IF(AND(H32&gt;=500,H32&lt;750,I32&lt;Barem!$O$22),H32/1500,IF(AND(H32&gt;=750,H32&lt;1000,I32&lt;Barem!$O$23),H32/1500,IF(AND(H32&gt;=1000,H32&lt;1500,I32&lt;Barem!$O$24),H32/1500,IF(AND(H32&gt;=1500,H32&lt;2000,I32&lt;Barem!$O$25),H32/1500,IF(AND(H32&gt;=2000,H32&lt;3000,I32&lt;Barem!$O$26),H32/1500,IF(AND(H32&gt;=3000,I32&lt;Barem!$O$27),H32/1500,0))))))))</f>
        <v>0</v>
      </c>
      <c r="R32" s="19">
        <f>IF(D32&gt;21,VLOOKUP(D32,Barem!$T$1:$U$141,2,1),0)</f>
        <v>0</v>
      </c>
      <c r="S32" s="104">
        <f>IF(D32&lt;1,0,IF(B32="F",VLOOKUP(I32,Barem!$X$2:$Z$13,2,1),VLOOKUP(I32,Barem!$X$14:$Z$25,2,1)))</f>
        <v>0</v>
      </c>
      <c r="T32" s="19">
        <f>VLOOKUP(A32,Participanti!A:C,3,0)</f>
        <v>0</v>
      </c>
      <c r="U32" s="17">
        <f t="shared" si="25"/>
        <v>0.375</v>
      </c>
      <c r="V32" s="49"/>
      <c r="W32" s="162" t="s">
        <v>518</v>
      </c>
      <c r="X32" s="108">
        <f t="shared" si="5"/>
        <v>5</v>
      </c>
      <c r="Y32" s="63">
        <f t="shared" si="6"/>
        <v>1</v>
      </c>
      <c r="Z32" s="92">
        <f t="shared" si="26"/>
        <v>0</v>
      </c>
      <c r="AA32" s="141"/>
      <c r="AB32" s="107" t="str">
        <f>VLOOKUP(A32,Participanti!A:E,5,0)</f>
        <v>Bronze</v>
      </c>
    </row>
    <row r="33" spans="1:28" x14ac:dyDescent="0.2">
      <c r="A33" s="42" t="s">
        <v>519</v>
      </c>
      <c r="B33" s="1" t="str">
        <f>VLOOKUP(A33,Participanti!A:B,2,0)</f>
        <v>F</v>
      </c>
      <c r="C33" s="61">
        <v>1</v>
      </c>
      <c r="D33" s="43">
        <v>5.0199999999999996</v>
      </c>
      <c r="E33" s="44">
        <v>2.2372685185185186E-2</v>
      </c>
      <c r="F33" s="44">
        <v>2.238425925925926E-2</v>
      </c>
      <c r="G33" s="59">
        <f t="shared" si="22"/>
        <v>2.2378472222222223E-2</v>
      </c>
      <c r="H33" s="45">
        <v>27</v>
      </c>
      <c r="I33" s="11">
        <f t="shared" si="23"/>
        <v>4.4578629924745469E-3</v>
      </c>
      <c r="J33" s="31">
        <f t="shared" si="24"/>
        <v>1.2549999999999999</v>
      </c>
      <c r="K33" s="31">
        <f>IF(J33=0,0,IF(B33="F",VLOOKUP(I33,Barem!$G$2:$H$16,2,1),VLOOKUP(I33,Barem!$G$17:$H$31,2,1)))</f>
        <v>1.5</v>
      </c>
      <c r="L33" s="43">
        <v>3</v>
      </c>
      <c r="M33" s="95" t="s">
        <v>83</v>
      </c>
      <c r="N33" s="10">
        <f t="shared" si="27"/>
        <v>0.25</v>
      </c>
      <c r="O33" s="10">
        <f t="shared" si="27"/>
        <v>0.25</v>
      </c>
      <c r="P33" s="10">
        <f t="shared" si="27"/>
        <v>0.5</v>
      </c>
      <c r="Q33" s="33">
        <f>IF(B33="M",IF(AND(H33&gt;=200,H33&lt;500,I33&lt;Barem!$N$21),H33/1500,IF(AND(H33&gt;=500,H33&lt;750,I33&lt;Barem!$N$22),H33/1500,IF(AND(H33&gt;=750,H33&lt;1000,I33&lt;Barem!$N$23),H33/1500,IF(AND(H33&gt;=1000,H33&lt;1500,I33&lt;Barem!$N$24),H33/1500,IF(AND(H33&gt;=1500,H33&lt;2000,I33&lt;Barem!$N$25),H33/1500,IF(AND(H33&gt;=2000,H33&lt;3000,I33&lt;Barem!$N$26),H33/1500,IF(AND(H33&gt;=3000,I33&lt;Barem!$N$27),H33/1500,0))))))),IF(AND(H33&gt;=200,H33&lt;500,I33&lt;Barem!$O$21),H33/1500,IF(AND(H33&gt;=500,H33&lt;750,I33&lt;Barem!$O$22),H33/1500,IF(AND(H33&gt;=750,H33&lt;1000,I33&lt;Barem!$O$23),H33/1500,IF(AND(H33&gt;=1000,H33&lt;1500,I33&lt;Barem!$O$24),H33/1500,IF(AND(H33&gt;=1500,H33&lt;2000,I33&lt;Barem!$O$25),H33/1500,IF(AND(H33&gt;=2000,H33&lt;3000,I33&lt;Barem!$O$26),H33/1500,IF(AND(H33&gt;=3000,I33&lt;Barem!$O$27),H33/1500,0))))))))</f>
        <v>0</v>
      </c>
      <c r="R33" s="19">
        <f>IF(D33&gt;21,VLOOKUP(D33,Barem!$T$1:$U$141,2,1),0)</f>
        <v>0</v>
      </c>
      <c r="S33" s="104">
        <f>IF(D33&lt;1,0,IF(B33="F",VLOOKUP(I33,Barem!$X$2:$Z$13,2,1),VLOOKUP(I33,Barem!$X$14:$Z$25,2,1)))</f>
        <v>0</v>
      </c>
      <c r="T33" s="19">
        <f>VLOOKUP(A33,Participanti!A:C,3,0)</f>
        <v>0</v>
      </c>
      <c r="U33" s="17">
        <f t="shared" si="25"/>
        <v>2.1887499999999998</v>
      </c>
      <c r="V33" s="49"/>
      <c r="W33" s="162"/>
      <c r="X33" s="108">
        <f t="shared" si="5"/>
        <v>5</v>
      </c>
      <c r="Y33" s="63">
        <f t="shared" si="6"/>
        <v>1</v>
      </c>
      <c r="Z33" s="92">
        <f t="shared" si="26"/>
        <v>1</v>
      </c>
      <c r="AA33" s="141"/>
      <c r="AB33" s="107" t="str">
        <f>VLOOKUP(A33,Participanti!A:E,5,0)</f>
        <v>Bronze</v>
      </c>
    </row>
    <row r="34" spans="1:28" x14ac:dyDescent="0.2">
      <c r="A34" s="42" t="s">
        <v>520</v>
      </c>
      <c r="B34" s="1" t="str">
        <f>VLOOKUP(A34,Participanti!A:B,2,0)</f>
        <v>M</v>
      </c>
      <c r="C34" s="61">
        <v>1</v>
      </c>
      <c r="D34" s="43">
        <v>84.24</v>
      </c>
      <c r="E34" s="44">
        <v>0.45750000000000002</v>
      </c>
      <c r="F34" s="44">
        <v>0.45966435185185189</v>
      </c>
      <c r="G34" s="59">
        <f t="shared" si="22"/>
        <v>0.45858217592592598</v>
      </c>
      <c r="H34" s="45">
        <v>205</v>
      </c>
      <c r="I34" s="11">
        <f t="shared" si="23"/>
        <v>5.4437580238120373E-3</v>
      </c>
      <c r="J34" s="31">
        <f t="shared" si="24"/>
        <v>5</v>
      </c>
      <c r="K34" s="31">
        <f>IF(J34=0,0,IF(B34="F",VLOOKUP(I34,Barem!$G$2:$H$16,2,1),VLOOKUP(I34,Barem!$G$17:$H$31,2,1)))</f>
        <v>0.25</v>
      </c>
      <c r="L34" s="43">
        <v>2</v>
      </c>
      <c r="M34" s="95" t="s">
        <v>82</v>
      </c>
      <c r="N34" s="10">
        <f t="shared" si="27"/>
        <v>0.5</v>
      </c>
      <c r="O34" s="10">
        <f t="shared" si="27"/>
        <v>0.25</v>
      </c>
      <c r="P34" s="10">
        <f t="shared" si="27"/>
        <v>0.25</v>
      </c>
      <c r="Q34" s="33">
        <f>IF(B34="M",IF(AND(H34&gt;=200,H34&lt;500,I34&lt;Barem!$N$21),H34/1500,IF(AND(H34&gt;=500,H34&lt;750,I34&lt;Barem!$N$22),H34/1500,IF(AND(H34&gt;=750,H34&lt;1000,I34&lt;Barem!$N$23),H34/1500,IF(AND(H34&gt;=1000,H34&lt;1500,I34&lt;Barem!$N$24),H34/1500,IF(AND(H34&gt;=1500,H34&lt;2000,I34&lt;Barem!$N$25),H34/1500,IF(AND(H34&gt;=2000,H34&lt;3000,I34&lt;Barem!$N$26),H34/1500,IF(AND(H34&gt;=3000,I34&lt;Barem!$N$27),H34/1500,0))))))),IF(AND(H34&gt;=200,H34&lt;500,I34&lt;Barem!$O$21),H34/1500,IF(AND(H34&gt;=500,H34&lt;750,I34&lt;Barem!$O$22),H34/1500,IF(AND(H34&gt;=750,H34&lt;1000,I34&lt;Barem!$O$23),H34/1500,IF(AND(H34&gt;=1000,H34&lt;1500,I34&lt;Barem!$O$24),H34/1500,IF(AND(H34&gt;=1500,H34&lt;2000,I34&lt;Barem!$O$25),H34/1500,IF(AND(H34&gt;=2000,H34&lt;3000,I34&lt;Barem!$O$26),H34/1500,IF(AND(H34&gt;=3000,I34&lt;Barem!$O$27),H34/1500,0))))))))</f>
        <v>0</v>
      </c>
      <c r="R34" s="19">
        <f>IF(D34&gt;21,VLOOKUP(D34,Barem!$T$1:$U$141,2,1),0)</f>
        <v>3.1</v>
      </c>
      <c r="S34" s="104">
        <f>IF(D34&lt;1,0,IF(B34="F",VLOOKUP(I34,Barem!$X$2:$Z$13,2,1),VLOOKUP(I34,Barem!$X$14:$Z$25,2,1)))</f>
        <v>0</v>
      </c>
      <c r="T34" s="19">
        <f>VLOOKUP(A34,Participanti!A:C,3,0)</f>
        <v>0</v>
      </c>
      <c r="U34" s="17">
        <f t="shared" si="25"/>
        <v>6.1624999999999996</v>
      </c>
      <c r="V34" s="49"/>
      <c r="W34" s="162" t="s">
        <v>524</v>
      </c>
      <c r="X34" s="108">
        <f t="shared" si="5"/>
        <v>5</v>
      </c>
      <c r="Y34" s="63">
        <f t="shared" si="6"/>
        <v>1</v>
      </c>
      <c r="Z34" s="92">
        <f t="shared" si="26"/>
        <v>1</v>
      </c>
      <c r="AA34" s="141"/>
      <c r="AB34" s="107" t="str">
        <f>VLOOKUP(A34,Participanti!A:E,5,0)</f>
        <v>Bronze</v>
      </c>
    </row>
    <row r="35" spans="1:28" x14ac:dyDescent="0.2">
      <c r="A35" s="42" t="s">
        <v>573</v>
      </c>
      <c r="B35" s="1" t="str">
        <f>VLOOKUP(A35,Participanti!A:B,2,0)</f>
        <v>F</v>
      </c>
      <c r="C35" s="61">
        <v>1</v>
      </c>
      <c r="D35" s="43">
        <v>36.35</v>
      </c>
      <c r="E35" s="44">
        <v>0.22984953703703703</v>
      </c>
      <c r="F35" s="44">
        <v>0.32859953703703704</v>
      </c>
      <c r="G35" s="59">
        <f t="shared" si="22"/>
        <v>0.27922453703703703</v>
      </c>
      <c r="H35" s="45">
        <v>50</v>
      </c>
      <c r="I35" s="11">
        <f t="shared" si="23"/>
        <v>7.6815553517754339E-3</v>
      </c>
      <c r="J35" s="31">
        <f t="shared" si="24"/>
        <v>5</v>
      </c>
      <c r="K35" s="31">
        <f>IF(J35=0,0,IF(B35="F",VLOOKUP(I35,Barem!$G$2:$H$16,2,1),VLOOKUP(I35,Barem!$G$17:$H$31,2,1)))</f>
        <v>0</v>
      </c>
      <c r="L35" s="43">
        <v>3.5</v>
      </c>
      <c r="M35" s="95" t="s">
        <v>82</v>
      </c>
      <c r="N35" s="10">
        <f t="shared" si="27"/>
        <v>0.5</v>
      </c>
      <c r="O35" s="10">
        <f t="shared" si="27"/>
        <v>0.25</v>
      </c>
      <c r="P35" s="10">
        <f t="shared" si="27"/>
        <v>0.25</v>
      </c>
      <c r="Q35" s="33">
        <f>IF(B35="M",IF(AND(H35&gt;=200,H35&lt;500,I35&lt;Barem!$N$21),H35/1500,IF(AND(H35&gt;=500,H35&lt;750,I35&lt;Barem!$N$22),H35/1500,IF(AND(H35&gt;=750,H35&lt;1000,I35&lt;Barem!$N$23),H35/1500,IF(AND(H35&gt;=1000,H35&lt;1500,I35&lt;Barem!$N$24),H35/1500,IF(AND(H35&gt;=1500,H35&lt;2000,I35&lt;Barem!$N$25),H35/1500,IF(AND(H35&gt;=2000,H35&lt;3000,I35&lt;Barem!$N$26),H35/1500,IF(AND(H35&gt;=3000,I35&lt;Barem!$N$27),H35/1500,0))))))),IF(AND(H35&gt;=200,H35&lt;500,I35&lt;Barem!$O$21),H35/1500,IF(AND(H35&gt;=500,H35&lt;750,I35&lt;Barem!$O$22),H35/1500,IF(AND(H35&gt;=750,H35&lt;1000,I35&lt;Barem!$O$23),H35/1500,IF(AND(H35&gt;=1000,H35&lt;1500,I35&lt;Barem!$O$24),H35/1500,IF(AND(H35&gt;=1500,H35&lt;2000,I35&lt;Barem!$O$25),H35/1500,IF(AND(H35&gt;=2000,H35&lt;3000,I35&lt;Barem!$O$26),H35/1500,IF(AND(H35&gt;=3000,I35&lt;Barem!$O$27),H35/1500,0))))))))</f>
        <v>0</v>
      </c>
      <c r="R35" s="160">
        <v>0</v>
      </c>
      <c r="S35" s="104">
        <f>IF(D35&lt;1,0,IF(B35="F",VLOOKUP(I35,Barem!$X$2:$Z$13,2,1),VLOOKUP(I35,Barem!$X$14:$Z$25,2,1)))</f>
        <v>0</v>
      </c>
      <c r="T35" s="19">
        <f>VLOOKUP(A35,Participanti!A:C,3,0)</f>
        <v>0.4</v>
      </c>
      <c r="U35" s="17">
        <f t="shared" si="25"/>
        <v>3.7749999999999999</v>
      </c>
      <c r="V35" s="49"/>
      <c r="W35" s="162"/>
      <c r="X35" s="108">
        <f t="shared" si="5"/>
        <v>4</v>
      </c>
      <c r="Y35" s="63">
        <f t="shared" si="6"/>
        <v>1</v>
      </c>
      <c r="Z35" s="92">
        <f t="shared" si="26"/>
        <v>0</v>
      </c>
      <c r="AA35" s="141"/>
      <c r="AB35" s="107" t="str">
        <f>VLOOKUP(A35,Participanti!A:E,5,0)</f>
        <v>Bronze</v>
      </c>
    </row>
    <row r="36" spans="1:28" x14ac:dyDescent="0.2">
      <c r="A36" s="42" t="s">
        <v>258</v>
      </c>
      <c r="B36" s="1" t="str">
        <f>VLOOKUP(A36,Participanti!A:B,2,0)</f>
        <v>M</v>
      </c>
      <c r="C36" s="61">
        <v>1</v>
      </c>
      <c r="D36" s="43">
        <v>25.02</v>
      </c>
      <c r="E36" s="44">
        <v>8.2800925925925931E-2</v>
      </c>
      <c r="F36" s="44">
        <v>8.621527777777778E-2</v>
      </c>
      <c r="G36" s="59">
        <f t="shared" si="22"/>
        <v>8.4508101851851855E-2</v>
      </c>
      <c r="H36" s="45">
        <v>64</v>
      </c>
      <c r="I36" s="11">
        <f t="shared" si="23"/>
        <v>3.37762197649288E-3</v>
      </c>
      <c r="J36" s="31">
        <f t="shared" si="24"/>
        <v>5</v>
      </c>
      <c r="K36" s="31">
        <f>IF(J36=0,0,IF(B36="F",VLOOKUP(I36,Barem!$G$2:$H$16,2,1),VLOOKUP(I36,Barem!$G$17:$H$31,2,1)))</f>
        <v>3</v>
      </c>
      <c r="L36" s="43">
        <v>2</v>
      </c>
      <c r="M36" s="95" t="s">
        <v>82</v>
      </c>
      <c r="N36" s="10">
        <f t="shared" si="27"/>
        <v>0.5</v>
      </c>
      <c r="O36" s="10">
        <f t="shared" si="27"/>
        <v>0.25</v>
      </c>
      <c r="P36" s="10">
        <f t="shared" si="27"/>
        <v>0.25</v>
      </c>
      <c r="Q36" s="33">
        <f>IF(B36="M",IF(AND(H36&gt;=200,H36&lt;500,I36&lt;Barem!$N$21),H36/1500,IF(AND(H36&gt;=500,H36&lt;750,I36&lt;Barem!$N$22),H36/1500,IF(AND(H36&gt;=750,H36&lt;1000,I36&lt;Barem!$N$23),H36/1500,IF(AND(H36&gt;=1000,H36&lt;1500,I36&lt;Barem!$N$24),H36/1500,IF(AND(H36&gt;=1500,H36&lt;2000,I36&lt;Barem!$N$25),H36/1500,IF(AND(H36&gt;=2000,H36&lt;3000,I36&lt;Barem!$N$26),H36/1500,IF(AND(H36&gt;=3000,I36&lt;Barem!$N$27),H36/1500,0))))))),IF(AND(H36&gt;=200,H36&lt;500,I36&lt;Barem!$O$21),H36/1500,IF(AND(H36&gt;=500,H36&lt;750,I36&lt;Barem!$O$22),H36/1500,IF(AND(H36&gt;=750,H36&lt;1000,I36&lt;Barem!$O$23),H36/1500,IF(AND(H36&gt;=1000,H36&lt;1500,I36&lt;Barem!$O$24),H36/1500,IF(AND(H36&gt;=1500,H36&lt;2000,I36&lt;Barem!$O$25),H36/1500,IF(AND(H36&gt;=2000,H36&lt;3000,I36&lt;Barem!$O$26),H36/1500,IF(AND(H36&gt;=3000,I36&lt;Barem!$O$27),H36/1500,0))))))))</f>
        <v>0</v>
      </c>
      <c r="R36" s="19">
        <f>IF(D36&gt;21,VLOOKUP(D36,Barem!$T$1:$U$141,2,1),0)</f>
        <v>0.2</v>
      </c>
      <c r="S36" s="104">
        <f>IF(D36&lt;1,0,IF(B36="F",VLOOKUP(I36,Barem!$X$2:$Z$13,2,1),VLOOKUP(I36,Barem!$X$14:$Z$25,2,1)))</f>
        <v>0</v>
      </c>
      <c r="T36" s="19">
        <f>VLOOKUP(A36,Participanti!A:C,3,0)</f>
        <v>0</v>
      </c>
      <c r="U36" s="17">
        <f t="shared" si="25"/>
        <v>3.95</v>
      </c>
      <c r="V36" s="49"/>
      <c r="W36" s="162"/>
      <c r="X36" s="108">
        <f t="shared" si="5"/>
        <v>5</v>
      </c>
      <c r="Y36" s="63">
        <f t="shared" si="6"/>
        <v>1</v>
      </c>
      <c r="Z36" s="92">
        <f t="shared" si="26"/>
        <v>1</v>
      </c>
      <c r="AA36" s="141"/>
      <c r="AB36" s="107" t="str">
        <f>VLOOKUP(A36,Participanti!A:E,5,0)</f>
        <v>Gold</v>
      </c>
    </row>
    <row r="37" spans="1:28" x14ac:dyDescent="0.2">
      <c r="A37" s="42" t="s">
        <v>171</v>
      </c>
      <c r="B37" s="1" t="str">
        <f>VLOOKUP(A37,Participanti!A:B,2,0)</f>
        <v>M</v>
      </c>
      <c r="C37" s="61">
        <v>1</v>
      </c>
      <c r="D37" s="43">
        <v>16.829999999999998</v>
      </c>
      <c r="E37" s="44">
        <v>5.047453703703704E-2</v>
      </c>
      <c r="F37" s="44">
        <v>5.047453703703704E-2</v>
      </c>
      <c r="G37" s="59">
        <f t="shared" si="22"/>
        <v>5.047453703703704E-2</v>
      </c>
      <c r="H37" s="45">
        <v>0</v>
      </c>
      <c r="I37" s="11">
        <f t="shared" si="23"/>
        <v>2.9990812262054097E-3</v>
      </c>
      <c r="J37" s="31">
        <f t="shared" si="24"/>
        <v>4.0071428571428562</v>
      </c>
      <c r="K37" s="31">
        <f>IF(J37=0,0,IF(B37="F",VLOOKUP(I37,Barem!$G$2:$H$16,2,1),VLOOKUP(I37,Barem!$G$17:$H$31,2,1)))</f>
        <v>4</v>
      </c>
      <c r="L37" s="43">
        <v>3.25</v>
      </c>
      <c r="M37" s="95" t="s">
        <v>83</v>
      </c>
      <c r="N37" s="10">
        <f t="shared" si="27"/>
        <v>0.25</v>
      </c>
      <c r="O37" s="10">
        <f t="shared" si="27"/>
        <v>0.25</v>
      </c>
      <c r="P37" s="10">
        <f t="shared" si="27"/>
        <v>0.5</v>
      </c>
      <c r="Q37" s="33">
        <f>IF(B37="M",IF(AND(H37&gt;=200,H37&lt;500,I37&lt;Barem!$N$21),H37/1500,IF(AND(H37&gt;=500,H37&lt;750,I37&lt;Barem!$N$22),H37/1500,IF(AND(H37&gt;=750,H37&lt;1000,I37&lt;Barem!$N$23),H37/1500,IF(AND(H37&gt;=1000,H37&lt;1500,I37&lt;Barem!$N$24),H37/1500,IF(AND(H37&gt;=1500,H37&lt;2000,I37&lt;Barem!$N$25),H37/1500,IF(AND(H37&gt;=2000,H37&lt;3000,I37&lt;Barem!$N$26),H37/1500,IF(AND(H37&gt;=3000,I37&lt;Barem!$N$27),H37/1500,0))))))),IF(AND(H37&gt;=200,H37&lt;500,I37&lt;Barem!$O$21),H37/1500,IF(AND(H37&gt;=500,H37&lt;750,I37&lt;Barem!$O$22),H37/1500,IF(AND(H37&gt;=750,H37&lt;1000,I37&lt;Barem!$O$23),H37/1500,IF(AND(H37&gt;=1000,H37&lt;1500,I37&lt;Barem!$O$24),H37/1500,IF(AND(H37&gt;=1500,H37&lt;2000,I37&lt;Barem!$O$25),H37/1500,IF(AND(H37&gt;=2000,H37&lt;3000,I37&lt;Barem!$O$26),H37/1500,IF(AND(H37&gt;=3000,I37&lt;Barem!$O$27),H37/1500,0))))))))</f>
        <v>0</v>
      </c>
      <c r="R37" s="19">
        <f>IF(D37&gt;21,VLOOKUP(D37,Barem!$T$1:$U$141,2,1),0)</f>
        <v>0</v>
      </c>
      <c r="S37" s="104">
        <f>IF(D37&lt;1,0,IF(B37="F",VLOOKUP(I37,Barem!$X$2:$Z$13,2,1),VLOOKUP(I37,Barem!$X$14:$Z$25,2,1)))</f>
        <v>0</v>
      </c>
      <c r="T37" s="19">
        <f>VLOOKUP(A37,Participanti!A:C,3,0)</f>
        <v>0</v>
      </c>
      <c r="U37" s="17">
        <f t="shared" si="25"/>
        <v>3.6267857142857141</v>
      </c>
      <c r="V37" s="49"/>
      <c r="W37" s="162"/>
      <c r="X37" s="108">
        <f t="shared" si="5"/>
        <v>5</v>
      </c>
      <c r="Y37" s="63">
        <f t="shared" si="6"/>
        <v>1</v>
      </c>
      <c r="Z37" s="92">
        <f t="shared" si="26"/>
        <v>1</v>
      </c>
      <c r="AA37" s="141"/>
      <c r="AB37" s="107" t="str">
        <f>VLOOKUP(A37,Participanti!A:E,5,0)</f>
        <v>Gold</v>
      </c>
    </row>
    <row r="38" spans="1:28" x14ac:dyDescent="0.2">
      <c r="A38" s="42" t="s">
        <v>417</v>
      </c>
      <c r="B38" s="1" t="str">
        <f>VLOOKUP(A38,Participanti!A:B,2,0)</f>
        <v>F</v>
      </c>
      <c r="C38" s="61">
        <v>1</v>
      </c>
      <c r="D38" s="43">
        <v>4.22</v>
      </c>
      <c r="E38" s="44">
        <v>1.2280092592592592E-2</v>
      </c>
      <c r="F38" s="44">
        <v>1.2280092592592592E-2</v>
      </c>
      <c r="G38" s="59">
        <f t="shared" si="22"/>
        <v>1.2280092592592592E-2</v>
      </c>
      <c r="H38" s="45">
        <v>2</v>
      </c>
      <c r="I38" s="11">
        <f t="shared" si="23"/>
        <v>2.9099745480077235E-3</v>
      </c>
      <c r="J38" s="31">
        <f t="shared" si="24"/>
        <v>1.0549999999999999</v>
      </c>
      <c r="K38" s="31">
        <f>IF(J38=0,0,IF(B38="F",VLOOKUP(I38,Barem!$G$2:$H$16,2,1),VLOOKUP(I38,Barem!$G$17:$H$31,2,1)))</f>
        <v>5</v>
      </c>
      <c r="L38" s="43">
        <v>4.5</v>
      </c>
      <c r="M38" s="95" t="s">
        <v>83</v>
      </c>
      <c r="N38" s="10">
        <f t="shared" si="27"/>
        <v>0.25</v>
      </c>
      <c r="O38" s="10">
        <f t="shared" si="27"/>
        <v>0.25</v>
      </c>
      <c r="P38" s="10">
        <f t="shared" si="27"/>
        <v>0.5</v>
      </c>
      <c r="Q38" s="33">
        <f>IF(B38="M",IF(AND(H38&gt;=200,H38&lt;500,I38&lt;Barem!$N$21),H38/1500,IF(AND(H38&gt;=500,H38&lt;750,I38&lt;Barem!$N$22),H38/1500,IF(AND(H38&gt;=750,H38&lt;1000,I38&lt;Barem!$N$23),H38/1500,IF(AND(H38&gt;=1000,H38&lt;1500,I38&lt;Barem!$N$24),H38/1500,IF(AND(H38&gt;=1500,H38&lt;2000,I38&lt;Barem!$N$25),H38/1500,IF(AND(H38&gt;=2000,H38&lt;3000,I38&lt;Barem!$N$26),H38/1500,IF(AND(H38&gt;=3000,I38&lt;Barem!$N$27),H38/1500,0))))))),IF(AND(H38&gt;=200,H38&lt;500,I38&lt;Barem!$O$21),H38/1500,IF(AND(H38&gt;=500,H38&lt;750,I38&lt;Barem!$O$22),H38/1500,IF(AND(H38&gt;=750,H38&lt;1000,I38&lt;Barem!$O$23),H38/1500,IF(AND(H38&gt;=1000,H38&lt;1500,I38&lt;Barem!$O$24),H38/1500,IF(AND(H38&gt;=1500,H38&lt;2000,I38&lt;Barem!$O$25),H38/1500,IF(AND(H38&gt;=2000,H38&lt;3000,I38&lt;Barem!$O$26),H38/1500,IF(AND(H38&gt;=3000,I38&lt;Barem!$O$27),H38/1500,0))))))))</f>
        <v>0</v>
      </c>
      <c r="R38" s="19">
        <f>IF(D38&gt;21,VLOOKUP(D38,Barem!$T$1:$U$141,2,1),0)</f>
        <v>0</v>
      </c>
      <c r="S38" s="104">
        <f>IF(D38&lt;1,0,IF(B38="F",VLOOKUP(I38,Barem!$X$2:$Z$13,2,1),VLOOKUP(I38,Barem!$X$14:$Z$25,2,1)))</f>
        <v>1.4999999999999998</v>
      </c>
      <c r="T38" s="19">
        <f>VLOOKUP(A38,Participanti!A:C,3,0)</f>
        <v>0</v>
      </c>
      <c r="U38" s="17">
        <f t="shared" si="25"/>
        <v>5.2637499999999999</v>
      </c>
      <c r="V38" s="49"/>
      <c r="W38" s="162"/>
      <c r="X38" s="108">
        <f t="shared" si="5"/>
        <v>4</v>
      </c>
      <c r="Y38" s="63">
        <f t="shared" si="6"/>
        <v>1</v>
      </c>
      <c r="Z38" s="92">
        <f t="shared" si="26"/>
        <v>1</v>
      </c>
      <c r="AA38" s="141"/>
      <c r="AB38" s="107" t="str">
        <f>VLOOKUP(A38,Participanti!A:E,5,0)</f>
        <v>Gold</v>
      </c>
    </row>
    <row r="39" spans="1:28" x14ac:dyDescent="0.2">
      <c r="A39" s="42" t="s">
        <v>293</v>
      </c>
      <c r="B39" s="1" t="str">
        <f>VLOOKUP(A39,Participanti!A:B,2,0)</f>
        <v>M</v>
      </c>
      <c r="C39" s="61">
        <v>1</v>
      </c>
      <c r="D39" s="43">
        <v>15</v>
      </c>
      <c r="E39" s="44">
        <v>0.11075231481481482</v>
      </c>
      <c r="F39" s="44">
        <v>0.11283564814814814</v>
      </c>
      <c r="G39" s="59">
        <f t="shared" si="22"/>
        <v>0.11179398148148148</v>
      </c>
      <c r="H39" s="45">
        <v>1386</v>
      </c>
      <c r="I39" s="11">
        <f t="shared" si="23"/>
        <v>7.4529320987654323E-3</v>
      </c>
      <c r="J39" s="31">
        <f t="shared" si="24"/>
        <v>3.5714285714285712</v>
      </c>
      <c r="K39" s="31">
        <f>IF(J39=0,0,IF(B39="F",VLOOKUP(I39,Barem!$G$2:$H$16,2,1),VLOOKUP(I39,Barem!$G$17:$H$31,2,1)))</f>
        <v>0</v>
      </c>
      <c r="L39" s="43">
        <v>2.75</v>
      </c>
      <c r="M39" s="95" t="s">
        <v>83</v>
      </c>
      <c r="N39" s="10">
        <f t="shared" si="27"/>
        <v>0.25</v>
      </c>
      <c r="O39" s="10">
        <f t="shared" si="27"/>
        <v>0.25</v>
      </c>
      <c r="P39" s="10">
        <f t="shared" si="27"/>
        <v>0.5</v>
      </c>
      <c r="Q39" s="33">
        <f>IF(B39="M",IF(AND(H39&gt;=200,H39&lt;500,I39&lt;Barem!$N$21),H39/1500,IF(AND(H39&gt;=500,H39&lt;750,I39&lt;Barem!$N$22),H39/1500,IF(AND(H39&gt;=750,H39&lt;1000,I39&lt;Barem!$N$23),H39/1500,IF(AND(H39&gt;=1000,H39&lt;1500,I39&lt;Barem!$N$24),H39/1500,IF(AND(H39&gt;=1500,H39&lt;2000,I39&lt;Barem!$N$25),H39/1500,IF(AND(H39&gt;=2000,H39&lt;3000,I39&lt;Barem!$N$26),H39/1500,IF(AND(H39&gt;=3000,I39&lt;Barem!$N$27),H39/1500,0))))))),IF(AND(H39&gt;=200,H39&lt;500,I39&lt;Barem!$O$21),H39/1500,IF(AND(H39&gt;=500,H39&lt;750,I39&lt;Barem!$O$22),H39/1500,IF(AND(H39&gt;=750,H39&lt;1000,I39&lt;Barem!$O$23),H39/1500,IF(AND(H39&gt;=1000,H39&lt;1500,I39&lt;Barem!$O$24),H39/1500,IF(AND(H39&gt;=1500,H39&lt;2000,I39&lt;Barem!$O$25),H39/1500,IF(AND(H39&gt;=2000,H39&lt;3000,I39&lt;Barem!$O$26),H39/1500,IF(AND(H39&gt;=3000,I39&lt;Barem!$O$27),H39/1500,0))))))))</f>
        <v>0.92400000000000004</v>
      </c>
      <c r="R39" s="19">
        <f>IF(D39&gt;21,VLOOKUP(D39,Barem!$T$1:$U$141,2,1),0)</f>
        <v>0</v>
      </c>
      <c r="S39" s="104">
        <f>IF(D39&lt;1,0,IF(B39="F",VLOOKUP(I39,Barem!$X$2:$Z$13,2,1),VLOOKUP(I39,Barem!$X$14:$Z$25,2,1)))</f>
        <v>0</v>
      </c>
      <c r="T39" s="19">
        <f>VLOOKUP(A39,Participanti!A:C,3,0)</f>
        <v>0</v>
      </c>
      <c r="U39" s="17">
        <f t="shared" si="25"/>
        <v>3.1918571428571427</v>
      </c>
      <c r="V39" s="49"/>
      <c r="W39" s="162"/>
      <c r="X39" s="108">
        <f t="shared" si="5"/>
        <v>5</v>
      </c>
      <c r="Y39" s="63">
        <f t="shared" si="6"/>
        <v>1</v>
      </c>
      <c r="Z39" s="92">
        <f t="shared" si="26"/>
        <v>0</v>
      </c>
      <c r="AA39" s="141"/>
      <c r="AB39" s="107" t="str">
        <f>VLOOKUP(A39,Participanti!A:E,5,0)</f>
        <v>Gold</v>
      </c>
    </row>
    <row r="40" spans="1:28" x14ac:dyDescent="0.2">
      <c r="A40" s="42" t="s">
        <v>39</v>
      </c>
      <c r="B40" s="1" t="str">
        <f>VLOOKUP(A40,Participanti!A:B,2,0)</f>
        <v>M</v>
      </c>
      <c r="C40" s="61">
        <v>1</v>
      </c>
      <c r="D40" s="43">
        <v>101.8</v>
      </c>
      <c r="E40" s="44">
        <v>0.41435185185185186</v>
      </c>
      <c r="F40" s="44">
        <v>0.42090277777777779</v>
      </c>
      <c r="G40" s="59">
        <f t="shared" si="22"/>
        <v>0.41762731481481485</v>
      </c>
      <c r="H40" s="45">
        <v>437</v>
      </c>
      <c r="I40" s="11">
        <f t="shared" si="23"/>
        <v>4.1024294186131124E-3</v>
      </c>
      <c r="J40" s="31">
        <f t="shared" si="24"/>
        <v>5</v>
      </c>
      <c r="K40" s="31">
        <f>IF(J40=0,0,IF(B40="F",VLOOKUP(I40,Barem!$G$2:$H$16,2,1),VLOOKUP(I40,Barem!$G$17:$H$31,2,1)))</f>
        <v>1.5</v>
      </c>
      <c r="L40" s="43">
        <v>2.5</v>
      </c>
      <c r="M40" s="95" t="s">
        <v>83</v>
      </c>
      <c r="N40" s="10">
        <f t="shared" si="27"/>
        <v>0.25</v>
      </c>
      <c r="O40" s="10">
        <f t="shared" si="27"/>
        <v>0.25</v>
      </c>
      <c r="P40" s="10">
        <f t="shared" si="27"/>
        <v>0.5</v>
      </c>
      <c r="Q40" s="33">
        <f>IF(B40="M",IF(AND(H40&gt;=200,H40&lt;500,I40&lt;Barem!$N$21),H40/1500,IF(AND(H40&gt;=500,H40&lt;750,I40&lt;Barem!$N$22),H40/1500,IF(AND(H40&gt;=750,H40&lt;1000,I40&lt;Barem!$N$23),H40/1500,IF(AND(H40&gt;=1000,H40&lt;1500,I40&lt;Barem!$N$24),H40/1500,IF(AND(H40&gt;=1500,H40&lt;2000,I40&lt;Barem!$N$25),H40/1500,IF(AND(H40&gt;=2000,H40&lt;3000,I40&lt;Barem!$N$26),H40/1500,IF(AND(H40&gt;=3000,I40&lt;Barem!$N$27),H40/1500,0))))))),IF(AND(H40&gt;=200,H40&lt;500,I40&lt;Barem!$O$21),H40/1500,IF(AND(H40&gt;=500,H40&lt;750,I40&lt;Barem!$O$22),H40/1500,IF(AND(H40&gt;=750,H40&lt;1000,I40&lt;Barem!$O$23),H40/1500,IF(AND(H40&gt;=1000,H40&lt;1500,I40&lt;Barem!$O$24),H40/1500,IF(AND(H40&gt;=1500,H40&lt;2000,I40&lt;Barem!$O$25),H40/1500,IF(AND(H40&gt;=2000,H40&lt;3000,I40&lt;Barem!$O$26),H40/1500,IF(AND(H40&gt;=3000,I40&lt;Barem!$O$27),H40/1500,0))))))))</f>
        <v>0.29133333333333333</v>
      </c>
      <c r="R40" s="19">
        <f>IF(D40&gt;21,VLOOKUP(D40,Barem!$T$1:$U$141,2,1),0)</f>
        <v>3.9</v>
      </c>
      <c r="S40" s="104">
        <f>IF(D40&lt;1,0,IF(B40="F",VLOOKUP(I40,Barem!$X$2:$Z$13,2,1),VLOOKUP(I40,Barem!$X$14:$Z$25,2,1)))</f>
        <v>0</v>
      </c>
      <c r="T40" s="19">
        <f>VLOOKUP(A40,Participanti!A:C,3,0)</f>
        <v>0</v>
      </c>
      <c r="U40" s="17">
        <f t="shared" si="25"/>
        <v>7.0663333333333327</v>
      </c>
      <c r="V40" s="49"/>
      <c r="W40" s="162" t="s">
        <v>524</v>
      </c>
      <c r="X40" s="108">
        <f t="shared" si="5"/>
        <v>5</v>
      </c>
      <c r="Y40" s="63">
        <f t="shared" si="6"/>
        <v>1</v>
      </c>
      <c r="Z40" s="92">
        <f t="shared" si="26"/>
        <v>1</v>
      </c>
      <c r="AA40" s="141"/>
      <c r="AB40" s="107" t="str">
        <f>VLOOKUP(A40,Participanti!A:E,5,0)</f>
        <v>Gold</v>
      </c>
    </row>
    <row r="41" spans="1:28" x14ac:dyDescent="0.2">
      <c r="A41" s="42" t="s">
        <v>10</v>
      </c>
      <c r="B41" s="1" t="str">
        <f>VLOOKUP(A41,Participanti!A:B,2,0)</f>
        <v>F</v>
      </c>
      <c r="C41" s="61">
        <v>1</v>
      </c>
      <c r="D41" s="43">
        <v>5.0199999999999996</v>
      </c>
      <c r="E41" s="44">
        <v>1.5370370370370371E-2</v>
      </c>
      <c r="F41" s="44">
        <v>1.5810185185185184E-2</v>
      </c>
      <c r="G41" s="59">
        <f t="shared" si="22"/>
        <v>1.5590277777777778E-2</v>
      </c>
      <c r="H41" s="45">
        <v>12</v>
      </c>
      <c r="I41" s="11">
        <f t="shared" si="23"/>
        <v>3.1056330234617091E-3</v>
      </c>
      <c r="J41" s="31">
        <f t="shared" si="24"/>
        <v>1.2549999999999999</v>
      </c>
      <c r="K41" s="31">
        <f>IF(J41=0,0,IF(B41="F",VLOOKUP(I41,Barem!$G$2:$H$16,2,1),VLOOKUP(I41,Barem!$G$17:$H$31,2,1)))</f>
        <v>5</v>
      </c>
      <c r="L41" s="43">
        <v>5</v>
      </c>
      <c r="M41" s="95" t="s">
        <v>80</v>
      </c>
      <c r="N41" s="10">
        <f t="shared" si="27"/>
        <v>0.25</v>
      </c>
      <c r="O41" s="10">
        <f t="shared" si="27"/>
        <v>0.5</v>
      </c>
      <c r="P41" s="10">
        <f t="shared" si="27"/>
        <v>0.25</v>
      </c>
      <c r="Q41" s="33">
        <f>IF(B41="M",IF(AND(H41&gt;=200,H41&lt;500,I41&lt;Barem!$N$21),H41/1500,IF(AND(H41&gt;=500,H41&lt;750,I41&lt;Barem!$N$22),H41/1500,IF(AND(H41&gt;=750,H41&lt;1000,I41&lt;Barem!$N$23),H41/1500,IF(AND(H41&gt;=1000,H41&lt;1500,I41&lt;Barem!$N$24),H41/1500,IF(AND(H41&gt;=1500,H41&lt;2000,I41&lt;Barem!$N$25),H41/1500,IF(AND(H41&gt;=2000,H41&lt;3000,I41&lt;Barem!$N$26),H41/1500,IF(AND(H41&gt;=3000,I41&lt;Barem!$N$27),H41/1500,0))))))),IF(AND(H41&gt;=200,H41&lt;500,I41&lt;Barem!$O$21),H41/1500,IF(AND(H41&gt;=500,H41&lt;750,I41&lt;Barem!$O$22),H41/1500,IF(AND(H41&gt;=750,H41&lt;1000,I41&lt;Barem!$O$23),H41/1500,IF(AND(H41&gt;=1000,H41&lt;1500,I41&lt;Barem!$O$24),H41/1500,IF(AND(H41&gt;=1500,H41&lt;2000,I41&lt;Barem!$O$25),H41/1500,IF(AND(H41&gt;=2000,H41&lt;3000,I41&lt;Barem!$O$26),H41/1500,IF(AND(H41&gt;=3000,I41&lt;Barem!$O$27),H41/1500,0))))))))</f>
        <v>0</v>
      </c>
      <c r="R41" s="19">
        <f>IF(D41&gt;21,VLOOKUP(D41,Barem!$T$1:$U$141,2,1),0)</f>
        <v>0</v>
      </c>
      <c r="S41" s="104">
        <f>IF(D41&lt;1,0,IF(B41="F",VLOOKUP(I41,Barem!$X$2:$Z$13,2,1),VLOOKUP(I41,Barem!$X$14:$Z$25,2,1)))</f>
        <v>0.15000000000000002</v>
      </c>
      <c r="T41" s="19">
        <f>VLOOKUP(A41,Participanti!A:C,3,0)</f>
        <v>0</v>
      </c>
      <c r="U41" s="17">
        <f t="shared" si="25"/>
        <v>4.2137500000000001</v>
      </c>
      <c r="V41" s="49"/>
      <c r="W41" s="162"/>
      <c r="X41" s="108">
        <f t="shared" si="5"/>
        <v>4</v>
      </c>
      <c r="Y41" s="63">
        <f t="shared" si="6"/>
        <v>1</v>
      </c>
      <c r="Z41" s="92">
        <f t="shared" si="26"/>
        <v>1</v>
      </c>
      <c r="AA41" s="141"/>
      <c r="AB41" s="107" t="str">
        <f>VLOOKUP(A41,Participanti!A:E,5,0)</f>
        <v>Gold</v>
      </c>
    </row>
    <row r="42" spans="1:28" x14ac:dyDescent="0.2">
      <c r="A42" s="42" t="s">
        <v>370</v>
      </c>
      <c r="B42" s="1" t="str">
        <f>VLOOKUP(A42,Participanti!A:B,2,0)</f>
        <v>M</v>
      </c>
      <c r="C42" s="61">
        <v>1</v>
      </c>
      <c r="D42" s="43">
        <v>21.21</v>
      </c>
      <c r="E42" s="44">
        <v>7.5567129629629623E-2</v>
      </c>
      <c r="F42" s="44">
        <v>7.5567129629629623E-2</v>
      </c>
      <c r="G42" s="59">
        <f t="shared" si="22"/>
        <v>7.5567129629629623E-2</v>
      </c>
      <c r="H42" s="45">
        <v>71</v>
      </c>
      <c r="I42" s="11">
        <f t="shared" ref="I42:I54" si="28">G42/D42</f>
        <v>3.5628066774931457E-3</v>
      </c>
      <c r="J42" s="31">
        <f t="shared" ref="J42:J54" si="29">IF(B42="F",IF(D42&lt;2.5,0,IF(D42&gt;19.99,5,D42/4)),IF(D42&lt;3,0, IF(D42&gt;20.99,5,D42/4.2)))</f>
        <v>5</v>
      </c>
      <c r="K42" s="31">
        <f>IF(J42=0,0,IF(B42="F",VLOOKUP(I42,Barem!$G$2:$H$16,2,1),VLOOKUP(I42,Barem!$G$17:$H$31,2,1)))</f>
        <v>2.5</v>
      </c>
      <c r="L42" s="43">
        <v>2.25</v>
      </c>
      <c r="M42" s="95" t="s">
        <v>83</v>
      </c>
      <c r="N42" s="10">
        <f t="shared" si="27"/>
        <v>0.25</v>
      </c>
      <c r="O42" s="10">
        <f t="shared" si="27"/>
        <v>0.25</v>
      </c>
      <c r="P42" s="10">
        <f t="shared" si="27"/>
        <v>0.5</v>
      </c>
      <c r="Q42" s="33">
        <f>IF(B42="M",IF(AND(H42&gt;=200,H42&lt;500,I42&lt;Barem!$N$21),H42/1500,IF(AND(H42&gt;=500,H42&lt;750,I42&lt;Barem!$N$22),H42/1500,IF(AND(H42&gt;=750,H42&lt;1000,I42&lt;Barem!$N$23),H42/1500,IF(AND(H42&gt;=1000,H42&lt;1500,I42&lt;Barem!$N$24),H42/1500,IF(AND(H42&gt;=1500,H42&lt;2000,I42&lt;Barem!$N$25),H42/1500,IF(AND(H42&gt;=2000,H42&lt;3000,I42&lt;Barem!$N$26),H42/1500,IF(AND(H42&gt;=3000,I42&lt;Barem!$N$27),H42/1500,0))))))),IF(AND(H42&gt;=200,H42&lt;500,I42&lt;Barem!$O$21),H42/1500,IF(AND(H42&gt;=500,H42&lt;750,I42&lt;Barem!$O$22),H42/1500,IF(AND(H42&gt;=750,H42&lt;1000,I42&lt;Barem!$O$23),H42/1500,IF(AND(H42&gt;=1000,H42&lt;1500,I42&lt;Barem!$O$24),H42/1500,IF(AND(H42&gt;=1500,H42&lt;2000,I42&lt;Barem!$O$25),H42/1500,IF(AND(H42&gt;=2000,H42&lt;3000,I42&lt;Barem!$O$26),H42/1500,IF(AND(H42&gt;=3000,I42&lt;Barem!$O$27),H42/1500,0))))))))</f>
        <v>0</v>
      </c>
      <c r="R42" s="19">
        <f>IF(D42&gt;21,VLOOKUP(D42,Barem!$T$1:$U$141,2,1),0)</f>
        <v>0</v>
      </c>
      <c r="S42" s="104">
        <f>IF(D42&lt;1,0,IF(B42="F",VLOOKUP(I42,Barem!$X$2:$Z$13,2,1),VLOOKUP(I42,Barem!$X$14:$Z$25,2,1)))</f>
        <v>0</v>
      </c>
      <c r="T42" s="19">
        <f>VLOOKUP(A42,Participanti!A:C,3,0)</f>
        <v>0.7</v>
      </c>
      <c r="U42" s="17">
        <f t="shared" ref="U42:U54" si="30">IF(H42&lt;0,0,J42*N42+K42*O42+L42*P42+Q42+R42+S42+T42)</f>
        <v>3.7</v>
      </c>
      <c r="V42" s="49"/>
      <c r="W42" s="162"/>
      <c r="X42" s="108">
        <f t="shared" si="5"/>
        <v>5</v>
      </c>
      <c r="Y42" s="63">
        <f t="shared" si="6"/>
        <v>1</v>
      </c>
      <c r="Z42" s="92">
        <f t="shared" ref="Z42:Z54" si="31">IF(K42&gt;0,1,0)</f>
        <v>1</v>
      </c>
      <c r="AA42" s="141"/>
      <c r="AB42" s="107" t="str">
        <f>VLOOKUP(A42,Participanti!A:E,5,0)</f>
        <v>Gold</v>
      </c>
    </row>
    <row r="43" spans="1:28" x14ac:dyDescent="0.2">
      <c r="A43" s="42" t="s">
        <v>149</v>
      </c>
      <c r="B43" s="1" t="str">
        <f>VLOOKUP(A43,Participanti!A:B,2,0)</f>
        <v>M</v>
      </c>
      <c r="C43" s="61">
        <v>1</v>
      </c>
      <c r="D43" s="43">
        <v>147.35</v>
      </c>
      <c r="E43" s="44">
        <v>0.90150462962962963</v>
      </c>
      <c r="F43" s="44">
        <v>0.95068287037037036</v>
      </c>
      <c r="G43" s="59">
        <f t="shared" si="22"/>
        <v>0.92609374999999994</v>
      </c>
      <c r="H43" s="45">
        <v>418</v>
      </c>
      <c r="I43" s="11">
        <f t="shared" si="28"/>
        <v>6.2849932134373936E-3</v>
      </c>
      <c r="J43" s="31">
        <f t="shared" si="29"/>
        <v>5</v>
      </c>
      <c r="K43" s="31">
        <f>IF(J43=0,0,IF(B43="F",VLOOKUP(I43,Barem!$G$2:$H$16,2,1),VLOOKUP(I43,Barem!$G$17:$H$31,2,1)))</f>
        <v>0</v>
      </c>
      <c r="L43" s="43">
        <v>3</v>
      </c>
      <c r="M43" s="95" t="s">
        <v>82</v>
      </c>
      <c r="N43" s="10">
        <f t="shared" ref="N43:P57" si="32">IF($M43=N$1,50%,25%)</f>
        <v>0.5</v>
      </c>
      <c r="O43" s="10">
        <f t="shared" si="32"/>
        <v>0.25</v>
      </c>
      <c r="P43" s="10">
        <f t="shared" si="32"/>
        <v>0.25</v>
      </c>
      <c r="Q43" s="33">
        <f>IF(B43="M",IF(AND(H43&gt;=200,H43&lt;500,I43&lt;Barem!$N$21),H43/1500,IF(AND(H43&gt;=500,H43&lt;750,I43&lt;Barem!$N$22),H43/1500,IF(AND(H43&gt;=750,H43&lt;1000,I43&lt;Barem!$N$23),H43/1500,IF(AND(H43&gt;=1000,H43&lt;1500,I43&lt;Barem!$N$24),H43/1500,IF(AND(H43&gt;=1500,H43&lt;2000,I43&lt;Barem!$N$25),H43/1500,IF(AND(H43&gt;=2000,H43&lt;3000,I43&lt;Barem!$N$26),H43/1500,IF(AND(H43&gt;=3000,I43&lt;Barem!$N$27),H43/1500,0))))))),IF(AND(H43&gt;=200,H43&lt;500,I43&lt;Barem!$O$21),H43/1500,IF(AND(H43&gt;=500,H43&lt;750,I43&lt;Barem!$O$22),H43/1500,IF(AND(H43&gt;=750,H43&lt;1000,I43&lt;Barem!$O$23),H43/1500,IF(AND(H43&gt;=1000,H43&lt;1500,I43&lt;Barem!$O$24),H43/1500,IF(AND(H43&gt;=1500,H43&lt;2000,I43&lt;Barem!$O$25),H43/1500,IF(AND(H43&gt;=2000,H43&lt;3000,I43&lt;Barem!$O$26),H43/1500,IF(AND(H43&gt;=3000,I43&lt;Barem!$O$27),H43/1500,0))))))))</f>
        <v>0</v>
      </c>
      <c r="R43" s="19">
        <f>IF(D43&gt;21,VLOOKUP(D43,Barem!$T$1:$U$141,2,1),0)</f>
        <v>5.0999999999999996</v>
      </c>
      <c r="S43" s="104">
        <f>IF(D43&lt;1,0,IF(B43="F",VLOOKUP(I43,Barem!$X$2:$Z$13,2,1),VLOOKUP(I43,Barem!$X$14:$Z$25,2,1)))</f>
        <v>0</v>
      </c>
      <c r="T43" s="19">
        <f>VLOOKUP(A43,Participanti!A:C,3,0)</f>
        <v>0</v>
      </c>
      <c r="U43" s="17">
        <f t="shared" si="30"/>
        <v>8.35</v>
      </c>
      <c r="V43" s="49"/>
      <c r="W43" s="162" t="s">
        <v>524</v>
      </c>
      <c r="X43" s="108">
        <f t="shared" si="5"/>
        <v>4</v>
      </c>
      <c r="Y43" s="63">
        <f t="shared" si="6"/>
        <v>1</v>
      </c>
      <c r="Z43" s="92">
        <f t="shared" si="31"/>
        <v>0</v>
      </c>
      <c r="AA43" s="141"/>
      <c r="AB43" s="107" t="str">
        <f>VLOOKUP(A43,Participanti!A:E,5,0)</f>
        <v>Gold</v>
      </c>
    </row>
    <row r="44" spans="1:28" x14ac:dyDescent="0.2">
      <c r="A44" s="42" t="s">
        <v>427</v>
      </c>
      <c r="B44" s="1" t="str">
        <f>VLOOKUP(A44,Participanti!A:B,2,0)</f>
        <v>M</v>
      </c>
      <c r="C44" s="61">
        <v>1</v>
      </c>
      <c r="D44" s="43">
        <v>21.2</v>
      </c>
      <c r="E44" s="44">
        <v>7.210648148148148E-2</v>
      </c>
      <c r="F44" s="44">
        <v>7.210648148148148E-2</v>
      </c>
      <c r="G44" s="59">
        <f t="shared" si="22"/>
        <v>7.210648148148148E-2</v>
      </c>
      <c r="H44" s="45">
        <v>99</v>
      </c>
      <c r="I44" s="11">
        <f t="shared" si="28"/>
        <v>3.4012491264849756E-3</v>
      </c>
      <c r="J44" s="31">
        <f t="shared" si="29"/>
        <v>5</v>
      </c>
      <c r="K44" s="31">
        <f>IF(J44=0,0,IF(B44="F",VLOOKUP(I44,Barem!$G$2:$H$16,2,1),VLOOKUP(I44,Barem!$G$17:$H$31,2,1)))</f>
        <v>3</v>
      </c>
      <c r="L44" s="43">
        <v>1</v>
      </c>
      <c r="M44" s="95" t="s">
        <v>82</v>
      </c>
      <c r="N44" s="10">
        <f t="shared" si="32"/>
        <v>0.5</v>
      </c>
      <c r="O44" s="10">
        <f t="shared" si="32"/>
        <v>0.25</v>
      </c>
      <c r="P44" s="10">
        <f t="shared" si="32"/>
        <v>0.25</v>
      </c>
      <c r="Q44" s="33">
        <f>IF(B44="M",IF(AND(H44&gt;=200,H44&lt;500,I44&lt;Barem!$N$21),H44/1500,IF(AND(H44&gt;=500,H44&lt;750,I44&lt;Barem!$N$22),H44/1500,IF(AND(H44&gt;=750,H44&lt;1000,I44&lt;Barem!$N$23),H44/1500,IF(AND(H44&gt;=1000,H44&lt;1500,I44&lt;Barem!$N$24),H44/1500,IF(AND(H44&gt;=1500,H44&lt;2000,I44&lt;Barem!$N$25),H44/1500,IF(AND(H44&gt;=2000,H44&lt;3000,I44&lt;Barem!$N$26),H44/1500,IF(AND(H44&gt;=3000,I44&lt;Barem!$N$27),H44/1500,0))))))),IF(AND(H44&gt;=200,H44&lt;500,I44&lt;Barem!$O$21),H44/1500,IF(AND(H44&gt;=500,H44&lt;750,I44&lt;Barem!$O$22),H44/1500,IF(AND(H44&gt;=750,H44&lt;1000,I44&lt;Barem!$O$23),H44/1500,IF(AND(H44&gt;=1000,H44&lt;1500,I44&lt;Barem!$O$24),H44/1500,IF(AND(H44&gt;=1500,H44&lt;2000,I44&lt;Barem!$O$25),H44/1500,IF(AND(H44&gt;=2000,H44&lt;3000,I44&lt;Barem!$O$26),H44/1500,IF(AND(H44&gt;=3000,I44&lt;Barem!$O$27),H44/1500,0))))))))</f>
        <v>0</v>
      </c>
      <c r="R44" s="19">
        <f>IF(D44&gt;21,VLOOKUP(D44,Barem!$T$1:$U$141,2,1),0)</f>
        <v>0</v>
      </c>
      <c r="S44" s="104">
        <f>IF(D44&lt;1,0,IF(B44="F",VLOOKUP(I44,Barem!$X$2:$Z$13,2,1),VLOOKUP(I44,Barem!$X$14:$Z$25,2,1)))</f>
        <v>0</v>
      </c>
      <c r="T44" s="19">
        <f>VLOOKUP(A44,Participanti!A:C,3,0)</f>
        <v>0</v>
      </c>
      <c r="U44" s="17">
        <f t="shared" si="30"/>
        <v>3.5</v>
      </c>
      <c r="V44" s="49"/>
      <c r="W44" s="162"/>
      <c r="X44" s="108">
        <f t="shared" si="5"/>
        <v>5</v>
      </c>
      <c r="Y44" s="63">
        <f t="shared" si="6"/>
        <v>1</v>
      </c>
      <c r="Z44" s="92">
        <f t="shared" si="31"/>
        <v>1</v>
      </c>
      <c r="AA44" s="141"/>
      <c r="AB44" s="107" t="str">
        <f>VLOOKUP(A44,Participanti!A:E,5,0)</f>
        <v>Gold</v>
      </c>
    </row>
    <row r="45" spans="1:28" x14ac:dyDescent="0.2">
      <c r="A45" s="42" t="s">
        <v>366</v>
      </c>
      <c r="B45" s="1" t="str">
        <f>VLOOKUP(A45,Participanti!A:B,2,0)</f>
        <v>F</v>
      </c>
      <c r="C45" s="61">
        <v>1</v>
      </c>
      <c r="D45" s="43">
        <v>10.88</v>
      </c>
      <c r="E45" s="44">
        <v>4.2673611111111114E-2</v>
      </c>
      <c r="F45" s="44">
        <v>4.2731481481481481E-2</v>
      </c>
      <c r="G45" s="59">
        <f t="shared" si="22"/>
        <v>4.2702546296296301E-2</v>
      </c>
      <c r="H45" s="45">
        <v>16</v>
      </c>
      <c r="I45" s="11">
        <f t="shared" si="28"/>
        <v>3.9248663875272333E-3</v>
      </c>
      <c r="J45" s="31">
        <f t="shared" si="29"/>
        <v>2.72</v>
      </c>
      <c r="K45" s="31">
        <f>IF(J45=0,0,IF(B45="F",VLOOKUP(I45,Barem!$G$2:$H$16,2,1),VLOOKUP(I45,Barem!$G$17:$H$31,2,1)))</f>
        <v>2.5</v>
      </c>
      <c r="L45" s="43">
        <v>3.25</v>
      </c>
      <c r="M45" s="95" t="s">
        <v>83</v>
      </c>
      <c r="N45" s="10">
        <f t="shared" si="32"/>
        <v>0.25</v>
      </c>
      <c r="O45" s="10">
        <f t="shared" si="32"/>
        <v>0.25</v>
      </c>
      <c r="P45" s="10">
        <f t="shared" si="32"/>
        <v>0.5</v>
      </c>
      <c r="Q45" s="33">
        <f>IF(B45="M",IF(AND(H45&gt;=200,H45&lt;500,I45&lt;Barem!$N$21),H45/1500,IF(AND(H45&gt;=500,H45&lt;750,I45&lt;Barem!$N$22),H45/1500,IF(AND(H45&gt;=750,H45&lt;1000,I45&lt;Barem!$N$23),H45/1500,IF(AND(H45&gt;=1000,H45&lt;1500,I45&lt;Barem!$N$24),H45/1500,IF(AND(H45&gt;=1500,H45&lt;2000,I45&lt;Barem!$N$25),H45/1500,IF(AND(H45&gt;=2000,H45&lt;3000,I45&lt;Barem!$N$26),H45/1500,IF(AND(H45&gt;=3000,I45&lt;Barem!$N$27),H45/1500,0))))))),IF(AND(H45&gt;=200,H45&lt;500,I45&lt;Barem!$O$21),H45/1500,IF(AND(H45&gt;=500,H45&lt;750,I45&lt;Barem!$O$22),H45/1500,IF(AND(H45&gt;=750,H45&lt;1000,I45&lt;Barem!$O$23),H45/1500,IF(AND(H45&gt;=1000,H45&lt;1500,I45&lt;Barem!$O$24),H45/1500,IF(AND(H45&gt;=1500,H45&lt;2000,I45&lt;Barem!$O$25),H45/1500,IF(AND(H45&gt;=2000,H45&lt;3000,I45&lt;Barem!$O$26),H45/1500,IF(AND(H45&gt;=3000,I45&lt;Barem!$O$27),H45/1500,0))))))))</f>
        <v>0</v>
      </c>
      <c r="R45" s="19">
        <f>IF(D45&gt;21,VLOOKUP(D45,Barem!$T$1:$U$141,2,1),0)</f>
        <v>0</v>
      </c>
      <c r="S45" s="104">
        <f>IF(D45&lt;1,0,IF(B45="F",VLOOKUP(I45,Barem!$X$2:$Z$13,2,1),VLOOKUP(I45,Barem!$X$14:$Z$25,2,1)))</f>
        <v>0</v>
      </c>
      <c r="T45" s="19">
        <f>VLOOKUP(A45,Participanti!A:C,3,0)</f>
        <v>0</v>
      </c>
      <c r="U45" s="17">
        <f t="shared" si="30"/>
        <v>2.93</v>
      </c>
      <c r="V45" s="49"/>
      <c r="W45" s="162"/>
      <c r="X45" s="108">
        <f t="shared" si="5"/>
        <v>5</v>
      </c>
      <c r="Y45" s="63">
        <f t="shared" si="6"/>
        <v>1</v>
      </c>
      <c r="Z45" s="92">
        <f t="shared" si="31"/>
        <v>1</v>
      </c>
      <c r="AA45" s="141"/>
      <c r="AB45" s="107" t="str">
        <f>VLOOKUP(A45,Participanti!A:E,5,0)</f>
        <v>Gold</v>
      </c>
    </row>
    <row r="46" spans="1:28" x14ac:dyDescent="0.2">
      <c r="A46" s="42" t="s">
        <v>187</v>
      </c>
      <c r="B46" s="1" t="str">
        <f>VLOOKUP(A46,Participanti!A:B,2,0)</f>
        <v>M</v>
      </c>
      <c r="C46" s="61">
        <v>1</v>
      </c>
      <c r="D46" s="43">
        <v>24.37</v>
      </c>
      <c r="E46" s="44">
        <v>8.3356481481481476E-2</v>
      </c>
      <c r="F46" s="44">
        <v>8.4236111111111109E-2</v>
      </c>
      <c r="G46" s="59">
        <f t="shared" si="22"/>
        <v>8.3796296296296285E-2</v>
      </c>
      <c r="H46" s="45">
        <v>34</v>
      </c>
      <c r="I46" s="11">
        <f t="shared" si="28"/>
        <v>3.4385021048952105E-3</v>
      </c>
      <c r="J46" s="31">
        <f t="shared" si="29"/>
        <v>5</v>
      </c>
      <c r="K46" s="31">
        <f>IF(J46=0,0,IF(B46="F",VLOOKUP(I46,Barem!$G$2:$H$16,2,1),VLOOKUP(I46,Barem!$G$17:$H$31,2,1)))</f>
        <v>3</v>
      </c>
      <c r="L46" s="43">
        <v>1.5</v>
      </c>
      <c r="M46" s="95" t="s">
        <v>82</v>
      </c>
      <c r="N46" s="10">
        <f t="shared" si="32"/>
        <v>0.5</v>
      </c>
      <c r="O46" s="10">
        <f t="shared" si="32"/>
        <v>0.25</v>
      </c>
      <c r="P46" s="10">
        <f t="shared" si="32"/>
        <v>0.25</v>
      </c>
      <c r="Q46" s="33">
        <f>IF(B46="M",IF(AND(H46&gt;=200,H46&lt;500,I46&lt;Barem!$N$21),H46/1500,IF(AND(H46&gt;=500,H46&lt;750,I46&lt;Barem!$N$22),H46/1500,IF(AND(H46&gt;=750,H46&lt;1000,I46&lt;Barem!$N$23),H46/1500,IF(AND(H46&gt;=1000,H46&lt;1500,I46&lt;Barem!$N$24),H46/1500,IF(AND(H46&gt;=1500,H46&lt;2000,I46&lt;Barem!$N$25),H46/1500,IF(AND(H46&gt;=2000,H46&lt;3000,I46&lt;Barem!$N$26),H46/1500,IF(AND(H46&gt;=3000,I46&lt;Barem!$N$27),H46/1500,0))))))),IF(AND(H46&gt;=200,H46&lt;500,I46&lt;Barem!$O$21),H46/1500,IF(AND(H46&gt;=500,H46&lt;750,I46&lt;Barem!$O$22),H46/1500,IF(AND(H46&gt;=750,H46&lt;1000,I46&lt;Barem!$O$23),H46/1500,IF(AND(H46&gt;=1000,H46&lt;1500,I46&lt;Barem!$O$24),H46/1500,IF(AND(H46&gt;=1500,H46&lt;2000,I46&lt;Barem!$O$25),H46/1500,IF(AND(H46&gt;=2000,H46&lt;3000,I46&lt;Barem!$O$26),H46/1500,IF(AND(H46&gt;=3000,I46&lt;Barem!$O$27),H46/1500,0))))))))</f>
        <v>0</v>
      </c>
      <c r="R46" s="19">
        <f>IF(D46&gt;21,VLOOKUP(D46,Barem!$T$1:$U$141,2,1),0)</f>
        <v>0.1</v>
      </c>
      <c r="S46" s="104">
        <f>IF(D46&lt;1,0,IF(B46="F",VLOOKUP(I46,Barem!$X$2:$Z$13,2,1),VLOOKUP(I46,Barem!$X$14:$Z$25,2,1)))</f>
        <v>0</v>
      </c>
      <c r="T46" s="19">
        <f>VLOOKUP(A46,Participanti!A:C,3,0)</f>
        <v>0</v>
      </c>
      <c r="U46" s="17">
        <f t="shared" si="30"/>
        <v>3.7250000000000001</v>
      </c>
      <c r="V46" s="49"/>
      <c r="W46" s="162"/>
      <c r="X46" s="108">
        <f t="shared" si="5"/>
        <v>5</v>
      </c>
      <c r="Y46" s="63">
        <f t="shared" si="6"/>
        <v>1</v>
      </c>
      <c r="Z46" s="92">
        <f t="shared" si="31"/>
        <v>1</v>
      </c>
      <c r="AA46" s="141"/>
      <c r="AB46" s="107" t="str">
        <f>VLOOKUP(A46,Participanti!A:E,5,0)</f>
        <v>Gold</v>
      </c>
    </row>
    <row r="47" spans="1:28" x14ac:dyDescent="0.2">
      <c r="A47" s="42" t="s">
        <v>342</v>
      </c>
      <c r="B47" s="1" t="str">
        <f>VLOOKUP(A47,Participanti!A:B,2,0)</f>
        <v>F</v>
      </c>
      <c r="C47" s="61">
        <v>1</v>
      </c>
      <c r="D47" s="43">
        <v>15.02</v>
      </c>
      <c r="E47" s="44">
        <v>6.4953703703703708E-2</v>
      </c>
      <c r="F47" s="44">
        <v>6.5636574074074069E-2</v>
      </c>
      <c r="G47" s="59">
        <f t="shared" si="22"/>
        <v>6.5295138888888882E-2</v>
      </c>
      <c r="H47" s="45">
        <v>381</v>
      </c>
      <c r="I47" s="11">
        <f t="shared" si="28"/>
        <v>4.3472129752922025E-3</v>
      </c>
      <c r="J47" s="31">
        <f t="shared" si="29"/>
        <v>3.7549999999999999</v>
      </c>
      <c r="K47" s="31">
        <f>IF(J47=0,0,IF(B47="F",VLOOKUP(I47,Barem!$G$2:$H$16,2,1),VLOOKUP(I47,Barem!$G$17:$H$31,2,1)))</f>
        <v>1.75</v>
      </c>
      <c r="L47" s="43">
        <v>3.25</v>
      </c>
      <c r="M47" s="95" t="s">
        <v>83</v>
      </c>
      <c r="N47" s="10">
        <f t="shared" si="32"/>
        <v>0.25</v>
      </c>
      <c r="O47" s="10">
        <f t="shared" si="32"/>
        <v>0.25</v>
      </c>
      <c r="P47" s="10">
        <f t="shared" si="32"/>
        <v>0.5</v>
      </c>
      <c r="Q47" s="33">
        <f>IF(B47="M",IF(AND(H47&gt;=200,H47&lt;500,I47&lt;Barem!$N$21),H47/1500,IF(AND(H47&gt;=500,H47&lt;750,I47&lt;Barem!$N$22),H47/1500,IF(AND(H47&gt;=750,H47&lt;1000,I47&lt;Barem!$N$23),H47/1500,IF(AND(H47&gt;=1000,H47&lt;1500,I47&lt;Barem!$N$24),H47/1500,IF(AND(H47&gt;=1500,H47&lt;2000,I47&lt;Barem!$N$25),H47/1500,IF(AND(H47&gt;=2000,H47&lt;3000,I47&lt;Barem!$N$26),H47/1500,IF(AND(H47&gt;=3000,I47&lt;Barem!$N$27),H47/1500,0))))))),IF(AND(H47&gt;=200,H47&lt;500,I47&lt;Barem!$O$21),H47/1500,IF(AND(H47&gt;=500,H47&lt;750,I47&lt;Barem!$O$22),H47/1500,IF(AND(H47&gt;=750,H47&lt;1000,I47&lt;Barem!$O$23),H47/1500,IF(AND(H47&gt;=1000,H47&lt;1500,I47&lt;Barem!$O$24),H47/1500,IF(AND(H47&gt;=1500,H47&lt;2000,I47&lt;Barem!$O$25),H47/1500,IF(AND(H47&gt;=2000,H47&lt;3000,I47&lt;Barem!$O$26),H47/1500,IF(AND(H47&gt;=3000,I47&lt;Barem!$O$27),H47/1500,0))))))))</f>
        <v>0.254</v>
      </c>
      <c r="R47" s="19">
        <f>IF(D47&gt;21,VLOOKUP(D47,Barem!$T$1:$U$141,2,1),0)</f>
        <v>0</v>
      </c>
      <c r="S47" s="104">
        <f>IF(D47&lt;1,0,IF(B47="F",VLOOKUP(I47,Barem!$X$2:$Z$13,2,1),VLOOKUP(I47,Barem!$X$14:$Z$25,2,1)))</f>
        <v>0</v>
      </c>
      <c r="T47" s="19">
        <f>VLOOKUP(A47,Participanti!A:C,3,0)</f>
        <v>0</v>
      </c>
      <c r="U47" s="17">
        <f t="shared" si="30"/>
        <v>3.2552499999999998</v>
      </c>
      <c r="V47" s="49"/>
      <c r="W47" s="162"/>
      <c r="X47" s="108">
        <f t="shared" si="5"/>
        <v>5</v>
      </c>
      <c r="Y47" s="63">
        <f t="shared" si="6"/>
        <v>1</v>
      </c>
      <c r="Z47" s="92">
        <f t="shared" si="31"/>
        <v>1</v>
      </c>
      <c r="AA47" s="141"/>
      <c r="AB47" s="107" t="str">
        <f>VLOOKUP(A47,Participanti!A:E,5,0)</f>
        <v>Gold</v>
      </c>
    </row>
    <row r="48" spans="1:28" x14ac:dyDescent="0.2">
      <c r="A48" s="42" t="s">
        <v>209</v>
      </c>
      <c r="B48" s="1" t="str">
        <f>VLOOKUP(A48,Participanti!A:B,2,0)</f>
        <v>M</v>
      </c>
      <c r="C48" s="61">
        <v>1</v>
      </c>
      <c r="D48" s="43">
        <v>21.01</v>
      </c>
      <c r="E48" s="44">
        <v>8.6539351851851853E-2</v>
      </c>
      <c r="F48" s="44">
        <v>8.6874999999999994E-2</v>
      </c>
      <c r="G48" s="59">
        <f t="shared" si="22"/>
        <v>8.6707175925925917E-2</v>
      </c>
      <c r="H48" s="45">
        <v>25</v>
      </c>
      <c r="I48" s="11">
        <f t="shared" si="28"/>
        <v>4.1269479260316946E-3</v>
      </c>
      <c r="J48" s="31">
        <f t="shared" si="29"/>
        <v>5</v>
      </c>
      <c r="K48" s="31">
        <f>IF(J48=0,0,IF(B48="F",VLOOKUP(I48,Barem!$G$2:$H$16,2,1),VLOOKUP(I48,Barem!$G$17:$H$31,2,1)))</f>
        <v>1.5</v>
      </c>
      <c r="L48" s="43">
        <v>4</v>
      </c>
      <c r="M48" s="95" t="s">
        <v>83</v>
      </c>
      <c r="N48" s="10">
        <f t="shared" si="32"/>
        <v>0.25</v>
      </c>
      <c r="O48" s="10">
        <f t="shared" si="32"/>
        <v>0.25</v>
      </c>
      <c r="P48" s="10">
        <f t="shared" si="32"/>
        <v>0.5</v>
      </c>
      <c r="Q48" s="33">
        <f>IF(B48="M",IF(AND(H48&gt;=200,H48&lt;500,I48&lt;Barem!$N$21),H48/1500,IF(AND(H48&gt;=500,H48&lt;750,I48&lt;Barem!$N$22),H48/1500,IF(AND(H48&gt;=750,H48&lt;1000,I48&lt;Barem!$N$23),H48/1500,IF(AND(H48&gt;=1000,H48&lt;1500,I48&lt;Barem!$N$24),H48/1500,IF(AND(H48&gt;=1500,H48&lt;2000,I48&lt;Barem!$N$25),H48/1500,IF(AND(H48&gt;=2000,H48&lt;3000,I48&lt;Barem!$N$26),H48/1500,IF(AND(H48&gt;=3000,I48&lt;Barem!$N$27),H48/1500,0))))))),IF(AND(H48&gt;=200,H48&lt;500,I48&lt;Barem!$O$21),H48/1500,IF(AND(H48&gt;=500,H48&lt;750,I48&lt;Barem!$O$22),H48/1500,IF(AND(H48&gt;=750,H48&lt;1000,I48&lt;Barem!$O$23),H48/1500,IF(AND(H48&gt;=1000,H48&lt;1500,I48&lt;Barem!$O$24),H48/1500,IF(AND(H48&gt;=1500,H48&lt;2000,I48&lt;Barem!$O$25),H48/1500,IF(AND(H48&gt;=2000,H48&lt;3000,I48&lt;Barem!$O$26),H48/1500,IF(AND(H48&gt;=3000,I48&lt;Barem!$O$27),H48/1500,0))))))))</f>
        <v>0</v>
      </c>
      <c r="R48" s="19">
        <f>IF(D48&gt;21,VLOOKUP(D48,Barem!$T$1:$U$141,2,1),0)</f>
        <v>0</v>
      </c>
      <c r="S48" s="104">
        <f>IF(D48&lt;1,0,IF(B48="F",VLOOKUP(I48,Barem!$X$2:$Z$13,2,1),VLOOKUP(I48,Barem!$X$14:$Z$25,2,1)))</f>
        <v>0</v>
      </c>
      <c r="T48" s="19">
        <f>VLOOKUP(A48,Participanti!A:C,3,0)</f>
        <v>0</v>
      </c>
      <c r="U48" s="17">
        <f t="shared" si="30"/>
        <v>3.625</v>
      </c>
      <c r="V48" s="49"/>
      <c r="W48" s="162"/>
      <c r="X48" s="108">
        <f t="shared" si="5"/>
        <v>5</v>
      </c>
      <c r="Y48" s="63">
        <f t="shared" si="6"/>
        <v>1</v>
      </c>
      <c r="Z48" s="92">
        <f t="shared" si="31"/>
        <v>1</v>
      </c>
      <c r="AA48" s="141"/>
      <c r="AB48" s="107" t="str">
        <f>VLOOKUP(A48,Participanti!A:E,5,0)</f>
        <v>Gold</v>
      </c>
    </row>
    <row r="49" spans="1:28" x14ac:dyDescent="0.2">
      <c r="A49" s="42" t="s">
        <v>235</v>
      </c>
      <c r="B49" s="1" t="str">
        <f>VLOOKUP(A49,Participanti!A:B,2,0)</f>
        <v>M</v>
      </c>
      <c r="C49" s="61">
        <v>1</v>
      </c>
      <c r="D49" s="43">
        <v>13.02</v>
      </c>
      <c r="E49" s="44">
        <v>4.2060185185185187E-2</v>
      </c>
      <c r="F49" s="44">
        <v>4.2418981481481481E-2</v>
      </c>
      <c r="G49" s="59">
        <f t="shared" si="22"/>
        <v>4.223958333333333E-2</v>
      </c>
      <c r="H49" s="45">
        <v>18</v>
      </c>
      <c r="I49" s="11">
        <f t="shared" si="28"/>
        <v>3.2442076292882745E-3</v>
      </c>
      <c r="J49" s="31">
        <f t="shared" si="29"/>
        <v>3.0999999999999996</v>
      </c>
      <c r="K49" s="31">
        <f>IF(J49=0,0,IF(B49="F",VLOOKUP(I49,Barem!$G$2:$H$16,2,1),VLOOKUP(I49,Barem!$G$17:$H$31,2,1)))</f>
        <v>3.5</v>
      </c>
      <c r="L49" s="43">
        <v>3.75</v>
      </c>
      <c r="M49" s="95" t="s">
        <v>83</v>
      </c>
      <c r="N49" s="10">
        <f t="shared" si="32"/>
        <v>0.25</v>
      </c>
      <c r="O49" s="10">
        <f t="shared" si="32"/>
        <v>0.25</v>
      </c>
      <c r="P49" s="10">
        <f t="shared" si="32"/>
        <v>0.5</v>
      </c>
      <c r="Q49" s="33">
        <f>IF(B49="M",IF(AND(H49&gt;=200,H49&lt;500,I49&lt;Barem!$N$21),H49/1500,IF(AND(H49&gt;=500,H49&lt;750,I49&lt;Barem!$N$22),H49/1500,IF(AND(H49&gt;=750,H49&lt;1000,I49&lt;Barem!$N$23),H49/1500,IF(AND(H49&gt;=1000,H49&lt;1500,I49&lt;Barem!$N$24),H49/1500,IF(AND(H49&gt;=1500,H49&lt;2000,I49&lt;Barem!$N$25),H49/1500,IF(AND(H49&gt;=2000,H49&lt;3000,I49&lt;Barem!$N$26),H49/1500,IF(AND(H49&gt;=3000,I49&lt;Barem!$N$27),H49/1500,0))))))),IF(AND(H49&gt;=200,H49&lt;500,I49&lt;Barem!$O$21),H49/1500,IF(AND(H49&gt;=500,H49&lt;750,I49&lt;Barem!$O$22),H49/1500,IF(AND(H49&gt;=750,H49&lt;1000,I49&lt;Barem!$O$23),H49/1500,IF(AND(H49&gt;=1000,H49&lt;1500,I49&lt;Barem!$O$24),H49/1500,IF(AND(H49&gt;=1500,H49&lt;2000,I49&lt;Barem!$O$25),H49/1500,IF(AND(H49&gt;=2000,H49&lt;3000,I49&lt;Barem!$O$26),H49/1500,IF(AND(H49&gt;=3000,I49&lt;Barem!$O$27),H49/1500,0))))))))</f>
        <v>0</v>
      </c>
      <c r="R49" s="19">
        <f>IF(D49&gt;21,VLOOKUP(D49,Barem!$T$1:$U$141,2,1),0)</f>
        <v>0</v>
      </c>
      <c r="S49" s="104">
        <f>IF(D49&lt;1,0,IF(B49="F",VLOOKUP(I49,Barem!$X$2:$Z$13,2,1),VLOOKUP(I49,Barem!$X$14:$Z$25,2,1)))</f>
        <v>0</v>
      </c>
      <c r="T49" s="19">
        <f>VLOOKUP(A49,Participanti!A:C,3,0)</f>
        <v>0</v>
      </c>
      <c r="U49" s="17">
        <f t="shared" si="30"/>
        <v>3.5249999999999999</v>
      </c>
      <c r="V49" s="49"/>
      <c r="W49" s="162"/>
      <c r="X49" s="108">
        <f t="shared" si="5"/>
        <v>5</v>
      </c>
      <c r="Y49" s="63">
        <f t="shared" si="6"/>
        <v>1</v>
      </c>
      <c r="Z49" s="92">
        <f t="shared" si="31"/>
        <v>1</v>
      </c>
      <c r="AA49" s="141"/>
      <c r="AB49" s="107" t="str">
        <f>VLOOKUP(A49,Participanti!A:E,5,0)</f>
        <v>Gold</v>
      </c>
    </row>
    <row r="50" spans="1:28" ht="12.6" customHeight="1" x14ac:dyDescent="0.2">
      <c r="A50" s="42" t="s">
        <v>201</v>
      </c>
      <c r="B50" s="1" t="str">
        <f>VLOOKUP(A50,Participanti!A:B,2,0)</f>
        <v>M</v>
      </c>
      <c r="C50" s="61">
        <v>1</v>
      </c>
      <c r="D50" s="43">
        <v>6.29</v>
      </c>
      <c r="E50" s="44">
        <v>2.2222222222222223E-2</v>
      </c>
      <c r="F50" s="44">
        <v>2.3206018518518518E-2</v>
      </c>
      <c r="G50" s="59">
        <f t="shared" si="22"/>
        <v>2.2714120370370371E-2</v>
      </c>
      <c r="H50" s="45">
        <v>22</v>
      </c>
      <c r="I50" s="11">
        <f t="shared" si="28"/>
        <v>3.6111479126185011E-3</v>
      </c>
      <c r="J50" s="31">
        <f t="shared" si="29"/>
        <v>1.4976190476190476</v>
      </c>
      <c r="K50" s="31">
        <f>IF(J50=0,0,IF(B50="F",VLOOKUP(I50,Barem!$G$2:$H$16,2,1),VLOOKUP(I50,Barem!$G$17:$H$31,2,1)))</f>
        <v>2.5</v>
      </c>
      <c r="L50" s="43">
        <v>4.5</v>
      </c>
      <c r="M50" s="95" t="s">
        <v>83</v>
      </c>
      <c r="N50" s="10">
        <f t="shared" si="32"/>
        <v>0.25</v>
      </c>
      <c r="O50" s="10">
        <f t="shared" si="32"/>
        <v>0.25</v>
      </c>
      <c r="P50" s="10">
        <f t="shared" si="32"/>
        <v>0.5</v>
      </c>
      <c r="Q50" s="33">
        <f>IF(B50="M",IF(AND(H50&gt;=200,H50&lt;500,I50&lt;Barem!$N$21),H50/1500,IF(AND(H50&gt;=500,H50&lt;750,I50&lt;Barem!$N$22),H50/1500,IF(AND(H50&gt;=750,H50&lt;1000,I50&lt;Barem!$N$23),H50/1500,IF(AND(H50&gt;=1000,H50&lt;1500,I50&lt;Barem!$N$24),H50/1500,IF(AND(H50&gt;=1500,H50&lt;2000,I50&lt;Barem!$N$25),H50/1500,IF(AND(H50&gt;=2000,H50&lt;3000,I50&lt;Barem!$N$26),H50/1500,IF(AND(H50&gt;=3000,I50&lt;Barem!$N$27),H50/1500,0))))))),IF(AND(H50&gt;=200,H50&lt;500,I50&lt;Barem!$O$21),H50/1500,IF(AND(H50&gt;=500,H50&lt;750,I50&lt;Barem!$O$22),H50/1500,IF(AND(H50&gt;=750,H50&lt;1000,I50&lt;Barem!$O$23),H50/1500,IF(AND(H50&gt;=1000,H50&lt;1500,I50&lt;Barem!$O$24),H50/1500,IF(AND(H50&gt;=1500,H50&lt;2000,I50&lt;Barem!$O$25),H50/1500,IF(AND(H50&gt;=2000,H50&lt;3000,I50&lt;Barem!$O$26),H50/1500,IF(AND(H50&gt;=3000,I50&lt;Barem!$O$27),H50/1500,0))))))))</f>
        <v>0</v>
      </c>
      <c r="R50" s="19">
        <f>IF(D50&gt;21,VLOOKUP(D50,Barem!$T$1:$U$141,2,1),0)</f>
        <v>0</v>
      </c>
      <c r="S50" s="104">
        <f>IF(D50&lt;1,0,IF(B50="F",VLOOKUP(I50,Barem!$X$2:$Z$13,2,1),VLOOKUP(I50,Barem!$X$14:$Z$25,2,1)))</f>
        <v>0</v>
      </c>
      <c r="T50" s="19">
        <f>VLOOKUP(A50,Participanti!A:C,3,0)</f>
        <v>0</v>
      </c>
      <c r="U50" s="17">
        <f t="shared" si="30"/>
        <v>3.2494047619047617</v>
      </c>
      <c r="V50" s="49"/>
      <c r="W50" s="163" t="s">
        <v>525</v>
      </c>
      <c r="X50" s="108">
        <f t="shared" si="5"/>
        <v>4</v>
      </c>
      <c r="Y50" s="63">
        <f t="shared" si="6"/>
        <v>1</v>
      </c>
      <c r="Z50" s="92">
        <f t="shared" si="31"/>
        <v>1</v>
      </c>
      <c r="AA50" s="141"/>
      <c r="AB50" s="107" t="str">
        <f>VLOOKUP(A50,Participanti!A:E,5,0)</f>
        <v>Gold</v>
      </c>
    </row>
    <row r="51" spans="1:28" x14ac:dyDescent="0.2">
      <c r="A51" s="42" t="s">
        <v>363</v>
      </c>
      <c r="B51" s="1" t="str">
        <f>VLOOKUP(A51,Participanti!A:B,2,0)</f>
        <v>M</v>
      </c>
      <c r="C51" s="61">
        <v>1</v>
      </c>
      <c r="D51" s="43">
        <v>19.13</v>
      </c>
      <c r="E51" s="44">
        <v>6.9143518518518521E-2</v>
      </c>
      <c r="F51" s="44">
        <v>7.5208333333333335E-2</v>
      </c>
      <c r="G51" s="59">
        <f t="shared" si="22"/>
        <v>7.2175925925925921E-2</v>
      </c>
      <c r="H51" s="45">
        <v>564</v>
      </c>
      <c r="I51" s="11">
        <f t="shared" si="28"/>
        <v>3.7729182397243034E-3</v>
      </c>
      <c r="J51" s="31">
        <f t="shared" si="29"/>
        <v>4.5547619047619046</v>
      </c>
      <c r="K51" s="31">
        <f>IF(J51=0,0,IF(B51="F",VLOOKUP(I51,Barem!$G$2:$H$16,2,1),VLOOKUP(I51,Barem!$G$17:$H$31,2,1)))</f>
        <v>2</v>
      </c>
      <c r="L51" s="43">
        <v>2.25</v>
      </c>
      <c r="M51" s="95" t="s">
        <v>83</v>
      </c>
      <c r="N51" s="10">
        <f t="shared" si="32"/>
        <v>0.25</v>
      </c>
      <c r="O51" s="10">
        <f t="shared" si="32"/>
        <v>0.25</v>
      </c>
      <c r="P51" s="10">
        <f t="shared" si="32"/>
        <v>0.5</v>
      </c>
      <c r="Q51" s="33">
        <f>IF(B51="M",IF(AND(H51&gt;=200,H51&lt;500,I51&lt;Barem!$N$21),H51/1500,IF(AND(H51&gt;=500,H51&lt;750,I51&lt;Barem!$N$22),H51/1500,IF(AND(H51&gt;=750,H51&lt;1000,I51&lt;Barem!$N$23),H51/1500,IF(AND(H51&gt;=1000,H51&lt;1500,I51&lt;Barem!$N$24),H51/1500,IF(AND(H51&gt;=1500,H51&lt;2000,I51&lt;Barem!$N$25),H51/1500,IF(AND(H51&gt;=2000,H51&lt;3000,I51&lt;Barem!$N$26),H51/1500,IF(AND(H51&gt;=3000,I51&lt;Barem!$N$27),H51/1500,0))))))),IF(AND(H51&gt;=200,H51&lt;500,I51&lt;Barem!$O$21),H51/1500,IF(AND(H51&gt;=500,H51&lt;750,I51&lt;Barem!$O$22),H51/1500,IF(AND(H51&gt;=750,H51&lt;1000,I51&lt;Barem!$O$23),H51/1500,IF(AND(H51&gt;=1000,H51&lt;1500,I51&lt;Barem!$O$24),H51/1500,IF(AND(H51&gt;=1500,H51&lt;2000,I51&lt;Barem!$O$25),H51/1500,IF(AND(H51&gt;=2000,H51&lt;3000,I51&lt;Barem!$O$26),H51/1500,IF(AND(H51&gt;=3000,I51&lt;Barem!$O$27),H51/1500,0))))))))</f>
        <v>0.376</v>
      </c>
      <c r="R51" s="19">
        <f>IF(D51&gt;21,VLOOKUP(D51,Barem!$T$1:$U$141,2,1),0)</f>
        <v>0</v>
      </c>
      <c r="S51" s="104">
        <f>IF(D51&lt;1,0,IF(B51="F",VLOOKUP(I51,Barem!$X$2:$Z$13,2,1),VLOOKUP(I51,Barem!$X$14:$Z$25,2,1)))</f>
        <v>0</v>
      </c>
      <c r="T51" s="19">
        <f>VLOOKUP(A51,Participanti!A:C,3,0)</f>
        <v>0</v>
      </c>
      <c r="U51" s="17">
        <f t="shared" si="30"/>
        <v>3.1396904761904758</v>
      </c>
      <c r="V51" s="49"/>
      <c r="W51" s="162"/>
      <c r="X51" s="108">
        <f t="shared" si="5"/>
        <v>5</v>
      </c>
      <c r="Y51" s="63">
        <f t="shared" si="6"/>
        <v>1</v>
      </c>
      <c r="Z51" s="92">
        <f t="shared" si="31"/>
        <v>1</v>
      </c>
      <c r="AA51" s="141"/>
      <c r="AB51" s="107" t="str">
        <f>VLOOKUP(A51,Participanti!A:E,5,0)</f>
        <v>Gold</v>
      </c>
    </row>
    <row r="52" spans="1:28" x14ac:dyDescent="0.2">
      <c r="A52" s="42" t="s">
        <v>7</v>
      </c>
      <c r="B52" s="1" t="str">
        <f>VLOOKUP(A52,Participanti!A:B,2,0)</f>
        <v>M</v>
      </c>
      <c r="C52" s="61">
        <v>1</v>
      </c>
      <c r="D52" s="43">
        <v>21.4</v>
      </c>
      <c r="E52" s="44">
        <v>0.11674768518518519</v>
      </c>
      <c r="F52" s="44">
        <v>0.11785879629629629</v>
      </c>
      <c r="G52" s="59">
        <f t="shared" si="22"/>
        <v>0.11730324074074075</v>
      </c>
      <c r="H52" s="45">
        <v>166</v>
      </c>
      <c r="I52" s="11">
        <f t="shared" si="28"/>
        <v>5.4814598476981662E-3</v>
      </c>
      <c r="J52" s="31">
        <f t="shared" si="29"/>
        <v>5</v>
      </c>
      <c r="K52" s="31">
        <f>IF(J52=0,0,IF(B52="F",VLOOKUP(I52,Barem!$G$2:$H$16,2,1),VLOOKUP(I52,Barem!$G$17:$H$31,2,1)))</f>
        <v>0.25</v>
      </c>
      <c r="L52" s="43">
        <v>3.25</v>
      </c>
      <c r="M52" s="95" t="s">
        <v>80</v>
      </c>
      <c r="N52" s="10">
        <f t="shared" si="32"/>
        <v>0.25</v>
      </c>
      <c r="O52" s="10">
        <f t="shared" si="32"/>
        <v>0.5</v>
      </c>
      <c r="P52" s="10">
        <f t="shared" si="32"/>
        <v>0.25</v>
      </c>
      <c r="Q52" s="33">
        <f>IF(B52="M",IF(AND(H52&gt;=200,H52&lt;500,I52&lt;Barem!$N$21),H52/1500,IF(AND(H52&gt;=500,H52&lt;750,I52&lt;Barem!$N$22),H52/1500,IF(AND(H52&gt;=750,H52&lt;1000,I52&lt;Barem!$N$23),H52/1500,IF(AND(H52&gt;=1000,H52&lt;1500,I52&lt;Barem!$N$24),H52/1500,IF(AND(H52&gt;=1500,H52&lt;2000,I52&lt;Barem!$N$25),H52/1500,IF(AND(H52&gt;=2000,H52&lt;3000,I52&lt;Barem!$N$26),H52/1500,IF(AND(H52&gt;=3000,I52&lt;Barem!$N$27),H52/1500,0))))))),IF(AND(H52&gt;=200,H52&lt;500,I52&lt;Barem!$O$21),H52/1500,IF(AND(H52&gt;=500,H52&lt;750,I52&lt;Barem!$O$22),H52/1500,IF(AND(H52&gt;=750,H52&lt;1000,I52&lt;Barem!$O$23),H52/1500,IF(AND(H52&gt;=1000,H52&lt;1500,I52&lt;Barem!$O$24),H52/1500,IF(AND(H52&gt;=1500,H52&lt;2000,I52&lt;Barem!$O$25),H52/1500,IF(AND(H52&gt;=2000,H52&lt;3000,I52&lt;Barem!$O$26),H52/1500,IF(AND(H52&gt;=3000,I52&lt;Barem!$O$27),H52/1500,0))))))))</f>
        <v>0</v>
      </c>
      <c r="R52" s="19">
        <f>IF(D52&gt;21,VLOOKUP(D52,Barem!$T$1:$U$141,2,1),0)</f>
        <v>0</v>
      </c>
      <c r="S52" s="104">
        <f>IF(D52&lt;1,0,IF(B52="F",VLOOKUP(I52,Barem!$X$2:$Z$13,2,1),VLOOKUP(I52,Barem!$X$14:$Z$25,2,1)))</f>
        <v>0</v>
      </c>
      <c r="T52" s="19">
        <f>VLOOKUP(A52,Participanti!A:C,3,0)</f>
        <v>0.4</v>
      </c>
      <c r="U52" s="17">
        <f t="shared" si="30"/>
        <v>2.5874999999999999</v>
      </c>
      <c r="V52" s="49"/>
      <c r="W52" s="162" t="s">
        <v>515</v>
      </c>
      <c r="X52" s="108">
        <f t="shared" si="5"/>
        <v>5</v>
      </c>
      <c r="Y52" s="63">
        <f t="shared" si="6"/>
        <v>1</v>
      </c>
      <c r="Z52" s="92">
        <f t="shared" si="31"/>
        <v>1</v>
      </c>
      <c r="AA52" s="141"/>
      <c r="AB52" s="107" t="str">
        <f>VLOOKUP(A52,Participanti!A:E,5,0)</f>
        <v>Gold</v>
      </c>
    </row>
    <row r="53" spans="1:28" x14ac:dyDescent="0.2">
      <c r="A53" s="42" t="s">
        <v>194</v>
      </c>
      <c r="B53" s="1" t="str">
        <f>VLOOKUP(A53,Participanti!A:B,2,0)</f>
        <v>M</v>
      </c>
      <c r="C53" s="61">
        <v>1</v>
      </c>
      <c r="D53" s="43">
        <v>102.26</v>
      </c>
      <c r="E53" s="44">
        <v>0.63266203703703705</v>
      </c>
      <c r="F53" s="44">
        <v>0.6343981481481481</v>
      </c>
      <c r="G53" s="59">
        <f t="shared" si="22"/>
        <v>0.63353009259259263</v>
      </c>
      <c r="H53" s="45">
        <v>309</v>
      </c>
      <c r="I53" s="11">
        <f t="shared" si="28"/>
        <v>6.1952874300077506E-3</v>
      </c>
      <c r="J53" s="31">
        <f t="shared" si="29"/>
        <v>5</v>
      </c>
      <c r="K53" s="31">
        <f>IF(J53=0,0,IF(B53="F",VLOOKUP(I53,Barem!$G$2:$H$16,2,1),VLOOKUP(I53,Barem!$G$17:$H$31,2,1)))</f>
        <v>0</v>
      </c>
      <c r="L53" s="43">
        <v>2.25</v>
      </c>
      <c r="M53" s="95" t="s">
        <v>82</v>
      </c>
      <c r="N53" s="10">
        <f t="shared" si="32"/>
        <v>0.5</v>
      </c>
      <c r="O53" s="10">
        <f t="shared" si="32"/>
        <v>0.25</v>
      </c>
      <c r="P53" s="10">
        <f t="shared" si="32"/>
        <v>0.25</v>
      </c>
      <c r="Q53" s="33">
        <f>IF(B53="M",IF(AND(H53&gt;=200,H53&lt;500,I53&lt;Barem!$N$21),H53/1500,IF(AND(H53&gt;=500,H53&lt;750,I53&lt;Barem!$N$22),H53/1500,IF(AND(H53&gt;=750,H53&lt;1000,I53&lt;Barem!$N$23),H53/1500,IF(AND(H53&gt;=1000,H53&lt;1500,I53&lt;Barem!$N$24),H53/1500,IF(AND(H53&gt;=1500,H53&lt;2000,I53&lt;Barem!$N$25),H53/1500,IF(AND(H53&gt;=2000,H53&lt;3000,I53&lt;Barem!$N$26),H53/1500,IF(AND(H53&gt;=3000,I53&lt;Barem!$N$27),H53/1500,0))))))),IF(AND(H53&gt;=200,H53&lt;500,I53&lt;Barem!$O$21),H53/1500,IF(AND(H53&gt;=500,H53&lt;750,I53&lt;Barem!$O$22),H53/1500,IF(AND(H53&gt;=750,H53&lt;1000,I53&lt;Barem!$O$23),H53/1500,IF(AND(H53&gt;=1000,H53&lt;1500,I53&lt;Barem!$O$24),H53/1500,IF(AND(H53&gt;=1500,H53&lt;2000,I53&lt;Barem!$O$25),H53/1500,IF(AND(H53&gt;=2000,H53&lt;3000,I53&lt;Barem!$O$26),H53/1500,IF(AND(H53&gt;=3000,I53&lt;Barem!$O$27),H53/1500,0))))))))</f>
        <v>0</v>
      </c>
      <c r="R53" s="19">
        <f>IF(D53&gt;21,VLOOKUP(D53,Barem!$T$1:$U$141,2,1),0)</f>
        <v>3.9</v>
      </c>
      <c r="S53" s="104">
        <f>IF(D53&lt;1,0,IF(B53="F",VLOOKUP(I53,Barem!$X$2:$Z$13,2,1),VLOOKUP(I53,Barem!$X$14:$Z$25,2,1)))</f>
        <v>0</v>
      </c>
      <c r="T53" s="19">
        <f>VLOOKUP(A53,Participanti!A:C,3,0)</f>
        <v>0</v>
      </c>
      <c r="U53" s="17">
        <f t="shared" si="30"/>
        <v>6.9625000000000004</v>
      </c>
      <c r="V53" s="49"/>
      <c r="W53" s="162" t="s">
        <v>524</v>
      </c>
      <c r="X53" s="108">
        <f t="shared" si="5"/>
        <v>5</v>
      </c>
      <c r="Y53" s="63">
        <f t="shared" si="6"/>
        <v>1</v>
      </c>
      <c r="Z53" s="92">
        <f t="shared" si="31"/>
        <v>0</v>
      </c>
      <c r="AA53" s="141"/>
      <c r="AB53" s="107" t="str">
        <f>VLOOKUP(A53,Participanti!A:E,5,0)</f>
        <v>Gold</v>
      </c>
    </row>
    <row r="54" spans="1:28" x14ac:dyDescent="0.2">
      <c r="A54" s="42" t="s">
        <v>231</v>
      </c>
      <c r="B54" s="1" t="str">
        <f>VLOOKUP(A54,Participanti!A:B,2,0)</f>
        <v>M</v>
      </c>
      <c r="C54" s="61">
        <v>1</v>
      </c>
      <c r="D54" s="43">
        <v>30.11</v>
      </c>
      <c r="E54" s="44">
        <v>0.11873842592592593</v>
      </c>
      <c r="F54" s="44">
        <v>0.12650462962962963</v>
      </c>
      <c r="G54" s="59">
        <f t="shared" si="22"/>
        <v>0.12262152777777778</v>
      </c>
      <c r="H54" s="45">
        <v>27</v>
      </c>
      <c r="I54" s="11">
        <f t="shared" si="28"/>
        <v>4.072451935495775E-3</v>
      </c>
      <c r="J54" s="31">
        <f t="shared" si="29"/>
        <v>5</v>
      </c>
      <c r="K54" s="31">
        <f>IF(J54=0,0,IF(B54="F",VLOOKUP(I54,Barem!$G$2:$H$16,2,1),VLOOKUP(I54,Barem!$G$17:$H$31,2,1)))</f>
        <v>1.5</v>
      </c>
      <c r="L54" s="43">
        <v>1.25</v>
      </c>
      <c r="M54" s="95" t="s">
        <v>82</v>
      </c>
      <c r="N54" s="10">
        <f t="shared" si="32"/>
        <v>0.5</v>
      </c>
      <c r="O54" s="10">
        <f t="shared" si="32"/>
        <v>0.25</v>
      </c>
      <c r="P54" s="10">
        <f t="shared" si="32"/>
        <v>0.25</v>
      </c>
      <c r="Q54" s="33">
        <f>IF(B54="M",IF(AND(H54&gt;=200,H54&lt;500,I54&lt;Barem!$N$21),H54/1500,IF(AND(H54&gt;=500,H54&lt;750,I54&lt;Barem!$N$22),H54/1500,IF(AND(H54&gt;=750,H54&lt;1000,I54&lt;Barem!$N$23),H54/1500,IF(AND(H54&gt;=1000,H54&lt;1500,I54&lt;Barem!$N$24),H54/1500,IF(AND(H54&gt;=1500,H54&lt;2000,I54&lt;Barem!$N$25),H54/1500,IF(AND(H54&gt;=2000,H54&lt;3000,I54&lt;Barem!$N$26),H54/1500,IF(AND(H54&gt;=3000,I54&lt;Barem!$N$27),H54/1500,0))))))),IF(AND(H54&gt;=200,H54&lt;500,I54&lt;Barem!$O$21),H54/1500,IF(AND(H54&gt;=500,H54&lt;750,I54&lt;Barem!$O$22),H54/1500,IF(AND(H54&gt;=750,H54&lt;1000,I54&lt;Barem!$O$23),H54/1500,IF(AND(H54&gt;=1000,H54&lt;1500,I54&lt;Barem!$O$24),H54/1500,IF(AND(H54&gt;=1500,H54&lt;2000,I54&lt;Barem!$O$25),H54/1500,IF(AND(H54&gt;=2000,H54&lt;3000,I54&lt;Barem!$O$26),H54/1500,IF(AND(H54&gt;=3000,I54&lt;Barem!$O$27),H54/1500,0))))))))</f>
        <v>0</v>
      </c>
      <c r="R54" s="19">
        <f>IF(D54&gt;21,VLOOKUP(D54,Barem!$T$1:$U$141,2,1),0)</f>
        <v>0.4</v>
      </c>
      <c r="S54" s="104">
        <f>IF(D54&lt;1,0,IF(B54="F",VLOOKUP(I54,Barem!$X$2:$Z$13,2,1),VLOOKUP(I54,Barem!$X$14:$Z$25,2,1)))</f>
        <v>0</v>
      </c>
      <c r="T54" s="19">
        <f>VLOOKUP(A54,Participanti!A:C,3,0)</f>
        <v>0</v>
      </c>
      <c r="U54" s="17">
        <f t="shared" si="30"/>
        <v>3.5874999999999999</v>
      </c>
      <c r="V54" s="49"/>
      <c r="W54" s="162"/>
      <c r="X54" s="108">
        <f t="shared" si="5"/>
        <v>5</v>
      </c>
      <c r="Y54" s="63">
        <f t="shared" si="6"/>
        <v>1</v>
      </c>
      <c r="Z54" s="92">
        <f t="shared" si="31"/>
        <v>1</v>
      </c>
      <c r="AA54" s="141"/>
      <c r="AB54" s="107" t="str">
        <f>VLOOKUP(A54,Participanti!A:E,5,0)</f>
        <v>Gold</v>
      </c>
    </row>
    <row r="55" spans="1:28" x14ac:dyDescent="0.2">
      <c r="A55" s="42" t="s">
        <v>368</v>
      </c>
      <c r="B55" s="1" t="str">
        <f>VLOOKUP(A55,Participanti!A:B,2,0)</f>
        <v>M</v>
      </c>
      <c r="C55" s="61">
        <v>1</v>
      </c>
      <c r="D55" s="43">
        <v>114.24</v>
      </c>
      <c r="E55" s="44">
        <v>0.7834606481481482</v>
      </c>
      <c r="F55" s="44">
        <v>0.96891203703703699</v>
      </c>
      <c r="G55" s="59">
        <f t="shared" si="22"/>
        <v>0.87618634259259265</v>
      </c>
      <c r="H55" s="45">
        <v>424</v>
      </c>
      <c r="I55" s="11">
        <f t="shared" ref="I55:I69" si="33">G55/D55</f>
        <v>7.6696983770360005E-3</v>
      </c>
      <c r="J55" s="31">
        <f t="shared" ref="J55:J69" si="34">IF(B55="F",IF(D55&lt;2.5,0,IF(D55&gt;19.99,5,D55/4)),IF(D55&lt;3,0, IF(D55&gt;20.99,5,D55/4.2)))</f>
        <v>5</v>
      </c>
      <c r="K55" s="31">
        <f>IF(J55=0,0,IF(B55="F",VLOOKUP(I55,Barem!$G$2:$H$16,2,1),VLOOKUP(I55,Barem!$G$17:$H$31,2,1)))</f>
        <v>0</v>
      </c>
      <c r="L55" s="43">
        <v>2</v>
      </c>
      <c r="M55" s="95" t="s">
        <v>82</v>
      </c>
      <c r="N55" s="10">
        <f t="shared" si="32"/>
        <v>0.5</v>
      </c>
      <c r="O55" s="10">
        <f t="shared" si="32"/>
        <v>0.25</v>
      </c>
      <c r="P55" s="10">
        <f t="shared" si="32"/>
        <v>0.25</v>
      </c>
      <c r="Q55" s="33">
        <f>IF(B55="M",IF(AND(H55&gt;=200,H55&lt;500,I55&lt;Barem!$N$21),H55/1500,IF(AND(H55&gt;=500,H55&lt;750,I55&lt;Barem!$N$22),H55/1500,IF(AND(H55&gt;=750,H55&lt;1000,I55&lt;Barem!$N$23),H55/1500,IF(AND(H55&gt;=1000,H55&lt;1500,I55&lt;Barem!$N$24),H55/1500,IF(AND(H55&gt;=1500,H55&lt;2000,I55&lt;Barem!$N$25),H55/1500,IF(AND(H55&gt;=2000,H55&lt;3000,I55&lt;Barem!$N$26),H55/1500,IF(AND(H55&gt;=3000,I55&lt;Barem!$N$27),H55/1500,0))))))),IF(AND(H55&gt;=200,H55&lt;500,I55&lt;Barem!$O$21),H55/1500,IF(AND(H55&gt;=500,H55&lt;750,I55&lt;Barem!$O$22),H55/1500,IF(AND(H55&gt;=750,H55&lt;1000,I55&lt;Barem!$O$23),H55/1500,IF(AND(H55&gt;=1000,H55&lt;1500,I55&lt;Barem!$O$24),H55/1500,IF(AND(H55&gt;=1500,H55&lt;2000,I55&lt;Barem!$O$25),H55/1500,IF(AND(H55&gt;=2000,H55&lt;3000,I55&lt;Barem!$O$26),H55/1500,IF(AND(H55&gt;=3000,I55&lt;Barem!$O$27),H55/1500,0))))))))</f>
        <v>0</v>
      </c>
      <c r="R55" s="19">
        <f>IF(D55&gt;21,VLOOKUP(D55,Barem!$T$1:$U$141,2,1),0)</f>
        <v>4.2</v>
      </c>
      <c r="S55" s="104">
        <f>IF(D55&lt;1,0,IF(B55="F",VLOOKUP(I55,Barem!$X$2:$Z$13,2,1),VLOOKUP(I55,Barem!$X$14:$Z$25,2,1)))</f>
        <v>0</v>
      </c>
      <c r="T55" s="19">
        <f>VLOOKUP(A55,Participanti!A:C,3,0)</f>
        <v>0</v>
      </c>
      <c r="U55" s="17">
        <f t="shared" ref="U55:U69" si="35">IF(H55&lt;0,0,J55*N55+K55*O55+L55*P55+Q55+R55+S55+T55)</f>
        <v>7.2</v>
      </c>
      <c r="V55" s="49"/>
      <c r="W55" s="162" t="s">
        <v>524</v>
      </c>
      <c r="X55" s="108">
        <f t="shared" si="5"/>
        <v>3</v>
      </c>
      <c r="Y55" s="63">
        <f t="shared" si="6"/>
        <v>1</v>
      </c>
      <c r="Z55" s="92">
        <f t="shared" ref="Z55:Z69" si="36">IF(K55&gt;0,1,0)</f>
        <v>0</v>
      </c>
      <c r="AA55" s="141"/>
      <c r="AB55" s="107" t="str">
        <f>VLOOKUP(A55,Participanti!A:E,5,0)</f>
        <v>Gold</v>
      </c>
    </row>
    <row r="56" spans="1:28" x14ac:dyDescent="0.2">
      <c r="A56" s="42" t="s">
        <v>220</v>
      </c>
      <c r="B56" s="1" t="str">
        <f>VLOOKUP(A56,Participanti!A:B,2,0)</f>
        <v>M</v>
      </c>
      <c r="C56" s="61">
        <v>1</v>
      </c>
      <c r="D56" s="43">
        <v>6.09</v>
      </c>
      <c r="E56" s="44">
        <v>1.7337962962962961E-2</v>
      </c>
      <c r="F56" s="44">
        <v>1.7384259259259259E-2</v>
      </c>
      <c r="G56" s="59">
        <f t="shared" si="22"/>
        <v>1.7361111111111112E-2</v>
      </c>
      <c r="H56" s="45">
        <v>7</v>
      </c>
      <c r="I56" s="11">
        <f t="shared" si="33"/>
        <v>2.8507571611019887E-3</v>
      </c>
      <c r="J56" s="31">
        <f t="shared" si="34"/>
        <v>1.45</v>
      </c>
      <c r="K56" s="31">
        <f>IF(J56=0,0,IF(B56="F",VLOOKUP(I56,Barem!$G$2:$H$16,2,1),VLOOKUP(I56,Barem!$G$17:$H$31,2,1)))</f>
        <v>4.5</v>
      </c>
      <c r="L56" s="43">
        <v>2.25</v>
      </c>
      <c r="M56" s="95" t="s">
        <v>80</v>
      </c>
      <c r="N56" s="10">
        <f t="shared" si="32"/>
        <v>0.25</v>
      </c>
      <c r="O56" s="10">
        <f t="shared" si="32"/>
        <v>0.5</v>
      </c>
      <c r="P56" s="10">
        <f t="shared" si="32"/>
        <v>0.25</v>
      </c>
      <c r="Q56" s="33">
        <f>IF(B56="M",IF(AND(H56&gt;=200,H56&lt;500,I56&lt;Barem!$N$21),H56/1500,IF(AND(H56&gt;=500,H56&lt;750,I56&lt;Barem!$N$22),H56/1500,IF(AND(H56&gt;=750,H56&lt;1000,I56&lt;Barem!$N$23),H56/1500,IF(AND(H56&gt;=1000,H56&lt;1500,I56&lt;Barem!$N$24),H56/1500,IF(AND(H56&gt;=1500,H56&lt;2000,I56&lt;Barem!$N$25),H56/1500,IF(AND(H56&gt;=2000,H56&lt;3000,I56&lt;Barem!$N$26),H56/1500,IF(AND(H56&gt;=3000,I56&lt;Barem!$N$27),H56/1500,0))))))),IF(AND(H56&gt;=200,H56&lt;500,I56&lt;Barem!$O$21),H56/1500,IF(AND(H56&gt;=500,H56&lt;750,I56&lt;Barem!$O$22),H56/1500,IF(AND(H56&gt;=750,H56&lt;1000,I56&lt;Barem!$O$23),H56/1500,IF(AND(H56&gt;=1000,H56&lt;1500,I56&lt;Barem!$O$24),H56/1500,IF(AND(H56&gt;=1500,H56&lt;2000,I56&lt;Barem!$O$25),H56/1500,IF(AND(H56&gt;=2000,H56&lt;3000,I56&lt;Barem!$O$26),H56/1500,IF(AND(H56&gt;=3000,I56&lt;Barem!$O$27),H56/1500,0))))))))</f>
        <v>0</v>
      </c>
      <c r="R56" s="19">
        <f>IF(D56&gt;21,VLOOKUP(D56,Barem!$T$1:$U$141,2,1),0)</f>
        <v>0</v>
      </c>
      <c r="S56" s="104">
        <f>IF(D56&lt;1,0,IF(B56="F",VLOOKUP(I56,Barem!$X$2:$Z$13,2,1),VLOOKUP(I56,Barem!$X$14:$Z$25,2,1)))</f>
        <v>0</v>
      </c>
      <c r="T56" s="19">
        <f>VLOOKUP(A56,Participanti!A:C,3,0)</f>
        <v>0</v>
      </c>
      <c r="U56" s="17">
        <f t="shared" si="35"/>
        <v>3.1749999999999998</v>
      </c>
      <c r="V56" s="49"/>
      <c r="W56" s="162"/>
      <c r="X56" s="108">
        <f t="shared" si="5"/>
        <v>5</v>
      </c>
      <c r="Y56" s="63">
        <f t="shared" si="6"/>
        <v>1</v>
      </c>
      <c r="Z56" s="92">
        <f t="shared" si="36"/>
        <v>1</v>
      </c>
      <c r="AA56" s="141"/>
      <c r="AB56" s="107" t="str">
        <f>VLOOKUP(A56,Participanti!A:E,5,0)</f>
        <v>Silver</v>
      </c>
    </row>
    <row r="57" spans="1:28" x14ac:dyDescent="0.2">
      <c r="A57" s="42" t="s">
        <v>357</v>
      </c>
      <c r="B57" s="1" t="str">
        <f>VLOOKUP(A57,Participanti!A:B,2,0)</f>
        <v>M</v>
      </c>
      <c r="C57" s="61">
        <v>1</v>
      </c>
      <c r="D57" s="43">
        <v>20.73</v>
      </c>
      <c r="E57" s="44">
        <v>5.890046296296296E-2</v>
      </c>
      <c r="F57" s="44">
        <v>5.890046296296296E-2</v>
      </c>
      <c r="G57" s="59">
        <f t="shared" si="22"/>
        <v>5.890046296296296E-2</v>
      </c>
      <c r="H57" s="45">
        <v>29</v>
      </c>
      <c r="I57" s="11">
        <f t="shared" si="33"/>
        <v>2.8413151453431239E-3</v>
      </c>
      <c r="J57" s="31">
        <f t="shared" si="34"/>
        <v>4.9357142857142859</v>
      </c>
      <c r="K57" s="31">
        <f>IF(J57=0,0,IF(B57="F",VLOOKUP(I57,Barem!$G$2:$H$16,2,1),VLOOKUP(I57,Barem!$G$17:$H$31,2,1)))</f>
        <v>4.5</v>
      </c>
      <c r="L57" s="43">
        <v>1.75</v>
      </c>
      <c r="M57" s="95" t="s">
        <v>82</v>
      </c>
      <c r="N57" s="10">
        <f t="shared" si="32"/>
        <v>0.5</v>
      </c>
      <c r="O57" s="10">
        <f t="shared" si="32"/>
        <v>0.25</v>
      </c>
      <c r="P57" s="10">
        <f t="shared" si="32"/>
        <v>0.25</v>
      </c>
      <c r="Q57" s="33">
        <f>IF(B57="M",IF(AND(H57&gt;=200,H57&lt;500,I57&lt;Barem!$N$21),H57/1500,IF(AND(H57&gt;=500,H57&lt;750,I57&lt;Barem!$N$22),H57/1500,IF(AND(H57&gt;=750,H57&lt;1000,I57&lt;Barem!$N$23),H57/1500,IF(AND(H57&gt;=1000,H57&lt;1500,I57&lt;Barem!$N$24),H57/1500,IF(AND(H57&gt;=1500,H57&lt;2000,I57&lt;Barem!$N$25),H57/1500,IF(AND(H57&gt;=2000,H57&lt;3000,I57&lt;Barem!$N$26),H57/1500,IF(AND(H57&gt;=3000,I57&lt;Barem!$N$27),H57/1500,0))))))),IF(AND(H57&gt;=200,H57&lt;500,I57&lt;Barem!$O$21),H57/1500,IF(AND(H57&gt;=500,H57&lt;750,I57&lt;Barem!$O$22),H57/1500,IF(AND(H57&gt;=750,H57&lt;1000,I57&lt;Barem!$O$23),H57/1500,IF(AND(H57&gt;=1000,H57&lt;1500,I57&lt;Barem!$O$24),H57/1500,IF(AND(H57&gt;=1500,H57&lt;2000,I57&lt;Barem!$O$25),H57/1500,IF(AND(H57&gt;=2000,H57&lt;3000,I57&lt;Barem!$O$26),H57/1500,IF(AND(H57&gt;=3000,I57&lt;Barem!$O$27),H57/1500,0))))))))</f>
        <v>0</v>
      </c>
      <c r="R57" s="19">
        <f>IF(D57&gt;21,VLOOKUP(D57,Barem!$T$1:$U$141,2,1),0)</f>
        <v>0</v>
      </c>
      <c r="S57" s="104">
        <f>IF(D57&lt;1,0,IF(B57="F",VLOOKUP(I57,Barem!$X$2:$Z$13,2,1),VLOOKUP(I57,Barem!$X$14:$Z$25,2,1)))</f>
        <v>0</v>
      </c>
      <c r="T57" s="19">
        <f>VLOOKUP(A57,Participanti!A:C,3,0)</f>
        <v>0</v>
      </c>
      <c r="U57" s="17">
        <f t="shared" si="35"/>
        <v>4.0303571428571434</v>
      </c>
      <c r="V57" s="49"/>
      <c r="W57" s="162" t="s">
        <v>525</v>
      </c>
      <c r="X57" s="108">
        <f t="shared" si="5"/>
        <v>5</v>
      </c>
      <c r="Y57" s="63">
        <f t="shared" si="6"/>
        <v>1</v>
      </c>
      <c r="Z57" s="92">
        <f t="shared" si="36"/>
        <v>1</v>
      </c>
      <c r="AA57" s="141"/>
      <c r="AB57" s="107" t="str">
        <f>VLOOKUP(A57,Participanti!A:E,5,0)</f>
        <v>Silver</v>
      </c>
    </row>
    <row r="58" spans="1:28" x14ac:dyDescent="0.2">
      <c r="A58" s="42" t="s">
        <v>369</v>
      </c>
      <c r="B58" s="1" t="str">
        <f>VLOOKUP(A58,Participanti!A:B,2,0)</f>
        <v>M</v>
      </c>
      <c r="C58" s="61">
        <v>1</v>
      </c>
      <c r="D58" s="43">
        <v>21.1</v>
      </c>
      <c r="E58" s="44">
        <v>9.2222222222222219E-2</v>
      </c>
      <c r="F58" s="44">
        <v>9.7708333333333328E-2</v>
      </c>
      <c r="G58" s="59">
        <f t="shared" si="22"/>
        <v>9.4965277777777773E-2</v>
      </c>
      <c r="H58" s="45">
        <v>57</v>
      </c>
      <c r="I58" s="11">
        <f t="shared" si="33"/>
        <v>4.5007240652975245E-3</v>
      </c>
      <c r="J58" s="31">
        <f t="shared" si="34"/>
        <v>5</v>
      </c>
      <c r="K58" s="31">
        <f>IF(J58=0,0,IF(B58="F",VLOOKUP(I58,Barem!$G$2:$H$16,2,1),VLOOKUP(I58,Barem!$G$17:$H$31,2,1)))</f>
        <v>1</v>
      </c>
      <c r="L58" s="43">
        <v>3.5</v>
      </c>
      <c r="M58" s="95" t="s">
        <v>83</v>
      </c>
      <c r="N58" s="10">
        <f t="shared" ref="N58:P72" si="37">IF($M58=N$1,50%,25%)</f>
        <v>0.25</v>
      </c>
      <c r="O58" s="10">
        <f t="shared" si="37"/>
        <v>0.25</v>
      </c>
      <c r="P58" s="10">
        <f t="shared" si="37"/>
        <v>0.5</v>
      </c>
      <c r="Q58" s="33">
        <f>IF(B58="M",IF(AND(H58&gt;=200,H58&lt;500,I58&lt;Barem!$N$21),H58/1500,IF(AND(H58&gt;=500,H58&lt;750,I58&lt;Barem!$N$22),H58/1500,IF(AND(H58&gt;=750,H58&lt;1000,I58&lt;Barem!$N$23),H58/1500,IF(AND(H58&gt;=1000,H58&lt;1500,I58&lt;Barem!$N$24),H58/1500,IF(AND(H58&gt;=1500,H58&lt;2000,I58&lt;Barem!$N$25),H58/1500,IF(AND(H58&gt;=2000,H58&lt;3000,I58&lt;Barem!$N$26),H58/1500,IF(AND(H58&gt;=3000,I58&lt;Barem!$N$27),H58/1500,0))))))),IF(AND(H58&gt;=200,H58&lt;500,I58&lt;Barem!$O$21),H58/1500,IF(AND(H58&gt;=500,H58&lt;750,I58&lt;Barem!$O$22),H58/1500,IF(AND(H58&gt;=750,H58&lt;1000,I58&lt;Barem!$O$23),H58/1500,IF(AND(H58&gt;=1000,H58&lt;1500,I58&lt;Barem!$O$24),H58/1500,IF(AND(H58&gt;=1500,H58&lt;2000,I58&lt;Barem!$O$25),H58/1500,IF(AND(H58&gt;=2000,H58&lt;3000,I58&lt;Barem!$O$26),H58/1500,IF(AND(H58&gt;=3000,I58&lt;Barem!$O$27),H58/1500,0))))))))</f>
        <v>0</v>
      </c>
      <c r="R58" s="19">
        <f>IF(D58&gt;21,VLOOKUP(D58,Barem!$T$1:$U$141,2,1),0)</f>
        <v>0</v>
      </c>
      <c r="S58" s="104">
        <f>IF(D58&lt;1,0,IF(B58="F",VLOOKUP(I58,Barem!$X$2:$Z$13,2,1),VLOOKUP(I58,Barem!$X$14:$Z$25,2,1)))</f>
        <v>0</v>
      </c>
      <c r="T58" s="19">
        <f>VLOOKUP(A58,Participanti!A:C,3,0)</f>
        <v>0</v>
      </c>
      <c r="U58" s="17">
        <f t="shared" si="35"/>
        <v>3.25</v>
      </c>
      <c r="V58" s="49"/>
      <c r="W58" s="162"/>
      <c r="X58" s="108">
        <f t="shared" si="5"/>
        <v>5</v>
      </c>
      <c r="Y58" s="63">
        <f t="shared" si="6"/>
        <v>1</v>
      </c>
      <c r="Z58" s="92">
        <f t="shared" si="36"/>
        <v>1</v>
      </c>
      <c r="AA58" s="141"/>
      <c r="AB58" s="107" t="str">
        <f>VLOOKUP(A58,Participanti!A:E,5,0)</f>
        <v>Silver</v>
      </c>
    </row>
    <row r="59" spans="1:28" x14ac:dyDescent="0.2">
      <c r="A59" s="42" t="s">
        <v>365</v>
      </c>
      <c r="B59" s="1" t="str">
        <f>VLOOKUP(A59,Participanti!A:B,2,0)</f>
        <v>F</v>
      </c>
      <c r="C59" s="61">
        <v>1</v>
      </c>
      <c r="D59" s="43">
        <v>10.24</v>
      </c>
      <c r="E59" s="44">
        <v>3.2453703703703707E-2</v>
      </c>
      <c r="F59" s="44">
        <v>3.2453703703703707E-2</v>
      </c>
      <c r="G59" s="59">
        <f t="shared" si="22"/>
        <v>3.2453703703703707E-2</v>
      </c>
      <c r="H59" s="45">
        <v>41</v>
      </c>
      <c r="I59" s="11">
        <f t="shared" si="33"/>
        <v>3.1693070023148151E-3</v>
      </c>
      <c r="J59" s="31">
        <f t="shared" si="34"/>
        <v>2.56</v>
      </c>
      <c r="K59" s="31">
        <f>IF(J59=0,0,IF(B59="F",VLOOKUP(I59,Barem!$G$2:$H$16,2,1),VLOOKUP(I59,Barem!$G$17:$H$31,2,1)))</f>
        <v>4.5</v>
      </c>
      <c r="L59" s="43">
        <v>1</v>
      </c>
      <c r="M59" s="95" t="s">
        <v>80</v>
      </c>
      <c r="N59" s="10">
        <f t="shared" si="37"/>
        <v>0.25</v>
      </c>
      <c r="O59" s="10">
        <f t="shared" si="37"/>
        <v>0.5</v>
      </c>
      <c r="P59" s="10">
        <f t="shared" si="37"/>
        <v>0.25</v>
      </c>
      <c r="Q59" s="33">
        <f>IF(B59="M",IF(AND(H59&gt;=200,H59&lt;500,I59&lt;Barem!$N$21),H59/1500,IF(AND(H59&gt;=500,H59&lt;750,I59&lt;Barem!$N$22),H59/1500,IF(AND(H59&gt;=750,H59&lt;1000,I59&lt;Barem!$N$23),H59/1500,IF(AND(H59&gt;=1000,H59&lt;1500,I59&lt;Barem!$N$24),H59/1500,IF(AND(H59&gt;=1500,H59&lt;2000,I59&lt;Barem!$N$25),H59/1500,IF(AND(H59&gt;=2000,H59&lt;3000,I59&lt;Barem!$N$26),H59/1500,IF(AND(H59&gt;=3000,I59&lt;Barem!$N$27),H59/1500,0))))))),IF(AND(H59&gt;=200,H59&lt;500,I59&lt;Barem!$O$21),H59/1500,IF(AND(H59&gt;=500,H59&lt;750,I59&lt;Barem!$O$22),H59/1500,IF(AND(H59&gt;=750,H59&lt;1000,I59&lt;Barem!$O$23),H59/1500,IF(AND(H59&gt;=1000,H59&lt;1500,I59&lt;Barem!$O$24),H59/1500,IF(AND(H59&gt;=1500,H59&lt;2000,I59&lt;Barem!$O$25),H59/1500,IF(AND(H59&gt;=2000,H59&lt;3000,I59&lt;Barem!$O$26),H59/1500,IF(AND(H59&gt;=3000,I59&lt;Barem!$O$27),H59/1500,0))))))))</f>
        <v>0</v>
      </c>
      <c r="R59" s="19">
        <f>IF(D59&gt;21,VLOOKUP(D59,Barem!$T$1:$U$141,2,1),0)</f>
        <v>0</v>
      </c>
      <c r="S59" s="104">
        <f>IF(D59&lt;1,0,IF(B59="F",VLOOKUP(I59,Barem!$X$2:$Z$13,2,1),VLOOKUP(I59,Barem!$X$14:$Z$25,2,1)))</f>
        <v>0</v>
      </c>
      <c r="T59" s="19">
        <f>VLOOKUP(A59,Participanti!A:C,3,0)</f>
        <v>0</v>
      </c>
      <c r="U59" s="17">
        <f t="shared" si="35"/>
        <v>3.14</v>
      </c>
      <c r="V59" s="49"/>
      <c r="W59" s="162"/>
      <c r="X59" s="108">
        <f t="shared" si="5"/>
        <v>4</v>
      </c>
      <c r="Y59" s="63">
        <f t="shared" si="6"/>
        <v>1</v>
      </c>
      <c r="Z59" s="92">
        <f t="shared" si="36"/>
        <v>1</v>
      </c>
      <c r="AA59" s="141"/>
      <c r="AB59" s="107" t="str">
        <f>VLOOKUP(A59,Participanti!A:E,5,0)</f>
        <v>Silver</v>
      </c>
    </row>
    <row r="60" spans="1:28" x14ac:dyDescent="0.2">
      <c r="A60" s="42" t="s">
        <v>426</v>
      </c>
      <c r="B60" s="1" t="str">
        <f>VLOOKUP(A60,Participanti!A:B,2,0)</f>
        <v>M</v>
      </c>
      <c r="C60" s="61">
        <v>1</v>
      </c>
      <c r="D60" s="43">
        <v>31.55</v>
      </c>
      <c r="E60" s="44">
        <v>0.11571759259259259</v>
      </c>
      <c r="F60" s="44">
        <v>0.11571759259259259</v>
      </c>
      <c r="G60" s="59">
        <f t="shared" si="22"/>
        <v>0.11571759259259259</v>
      </c>
      <c r="H60" s="45">
        <v>222</v>
      </c>
      <c r="I60" s="11">
        <f t="shared" si="33"/>
        <v>3.6677525385924751E-3</v>
      </c>
      <c r="J60" s="31">
        <f t="shared" si="34"/>
        <v>5</v>
      </c>
      <c r="K60" s="31">
        <f>IF(J60=0,0,IF(B60="F",VLOOKUP(I60,Barem!$G$2:$H$16,2,1),VLOOKUP(I60,Barem!$G$17:$H$31,2,1)))</f>
        <v>2</v>
      </c>
      <c r="L60" s="43">
        <v>1.5</v>
      </c>
      <c r="M60" s="95" t="s">
        <v>82</v>
      </c>
      <c r="N60" s="10">
        <f t="shared" si="37"/>
        <v>0.5</v>
      </c>
      <c r="O60" s="10">
        <f t="shared" si="37"/>
        <v>0.25</v>
      </c>
      <c r="P60" s="10">
        <f t="shared" si="37"/>
        <v>0.25</v>
      </c>
      <c r="Q60" s="33">
        <f>IF(B60="M",IF(AND(H60&gt;=200,H60&lt;500,I60&lt;Barem!$N$21),H60/1500,IF(AND(H60&gt;=500,H60&lt;750,I60&lt;Barem!$N$22),H60/1500,IF(AND(H60&gt;=750,H60&lt;1000,I60&lt;Barem!$N$23),H60/1500,IF(AND(H60&gt;=1000,H60&lt;1500,I60&lt;Barem!$N$24),H60/1500,IF(AND(H60&gt;=1500,H60&lt;2000,I60&lt;Barem!$N$25),H60/1500,IF(AND(H60&gt;=2000,H60&lt;3000,I60&lt;Barem!$N$26),H60/1500,IF(AND(H60&gt;=3000,I60&lt;Barem!$N$27),H60/1500,0))))))),IF(AND(H60&gt;=200,H60&lt;500,I60&lt;Barem!$O$21),H60/1500,IF(AND(H60&gt;=500,H60&lt;750,I60&lt;Barem!$O$22),H60/1500,IF(AND(H60&gt;=750,H60&lt;1000,I60&lt;Barem!$O$23),H60/1500,IF(AND(H60&gt;=1000,H60&lt;1500,I60&lt;Barem!$O$24),H60/1500,IF(AND(H60&gt;=1500,H60&lt;2000,I60&lt;Barem!$O$25),H60/1500,IF(AND(H60&gt;=2000,H60&lt;3000,I60&lt;Barem!$O$26),H60/1500,IF(AND(H60&gt;=3000,I60&lt;Barem!$O$27),H60/1500,0))))))))</f>
        <v>0.14799999999999999</v>
      </c>
      <c r="R60" s="19">
        <f>IF(D60&gt;21,VLOOKUP(D60,Barem!$T$1:$U$141,2,1),0)</f>
        <v>0.5</v>
      </c>
      <c r="S60" s="104">
        <f>IF(D60&lt;1,0,IF(B60="F",VLOOKUP(I60,Barem!$X$2:$Z$13,2,1),VLOOKUP(I60,Barem!$X$14:$Z$25,2,1)))</f>
        <v>0</v>
      </c>
      <c r="T60" s="19">
        <f>VLOOKUP(A60,Participanti!A:C,3,0)</f>
        <v>0</v>
      </c>
      <c r="U60" s="17">
        <f t="shared" si="35"/>
        <v>4.0229999999999997</v>
      </c>
      <c r="V60" s="49"/>
      <c r="W60" s="162"/>
      <c r="X60" s="108">
        <f t="shared" si="5"/>
        <v>5</v>
      </c>
      <c r="Y60" s="63">
        <f t="shared" si="6"/>
        <v>1</v>
      </c>
      <c r="Z60" s="92">
        <f t="shared" si="36"/>
        <v>1</v>
      </c>
      <c r="AA60" s="141"/>
      <c r="AB60" s="107" t="str">
        <f>VLOOKUP(A60,Participanti!A:E,5,0)</f>
        <v>Silver</v>
      </c>
    </row>
    <row r="61" spans="1:28" x14ac:dyDescent="0.2">
      <c r="A61" s="42" t="s">
        <v>373</v>
      </c>
      <c r="B61" s="1" t="str">
        <f>VLOOKUP(A61,Participanti!A:B,2,0)</f>
        <v>M</v>
      </c>
      <c r="C61" s="61">
        <v>1</v>
      </c>
      <c r="D61" s="43">
        <v>13.28</v>
      </c>
      <c r="E61" s="44">
        <v>4.5115740740740741E-2</v>
      </c>
      <c r="F61" s="44">
        <v>4.6053240740740742E-2</v>
      </c>
      <c r="G61" s="59">
        <f t="shared" si="22"/>
        <v>4.5584490740740738E-2</v>
      </c>
      <c r="H61" s="45">
        <v>16</v>
      </c>
      <c r="I61" s="11">
        <f t="shared" si="33"/>
        <v>3.4325670738509593E-3</v>
      </c>
      <c r="J61" s="31">
        <f t="shared" si="34"/>
        <v>3.1619047619047618</v>
      </c>
      <c r="K61" s="31">
        <f>IF(J61=0,0,IF(B61="F",VLOOKUP(I61,Barem!$G$2:$H$16,2,1),VLOOKUP(I61,Barem!$G$17:$H$31,2,1)))</f>
        <v>3</v>
      </c>
      <c r="L61" s="43">
        <v>1.25</v>
      </c>
      <c r="M61" s="95" t="s">
        <v>83</v>
      </c>
      <c r="N61" s="10">
        <f t="shared" si="37"/>
        <v>0.25</v>
      </c>
      <c r="O61" s="10">
        <f t="shared" si="37"/>
        <v>0.25</v>
      </c>
      <c r="P61" s="10">
        <f t="shared" si="37"/>
        <v>0.5</v>
      </c>
      <c r="Q61" s="33">
        <f>IF(B61="M",IF(AND(H61&gt;=200,H61&lt;500,I61&lt;Barem!$N$21),H61/1500,IF(AND(H61&gt;=500,H61&lt;750,I61&lt;Barem!$N$22),H61/1500,IF(AND(H61&gt;=750,H61&lt;1000,I61&lt;Barem!$N$23),H61/1500,IF(AND(H61&gt;=1000,H61&lt;1500,I61&lt;Barem!$N$24),H61/1500,IF(AND(H61&gt;=1500,H61&lt;2000,I61&lt;Barem!$N$25),H61/1500,IF(AND(H61&gt;=2000,H61&lt;3000,I61&lt;Barem!$N$26),H61/1500,IF(AND(H61&gt;=3000,I61&lt;Barem!$N$27),H61/1500,0))))))),IF(AND(H61&gt;=200,H61&lt;500,I61&lt;Barem!$O$21),H61/1500,IF(AND(H61&gt;=500,H61&lt;750,I61&lt;Barem!$O$22),H61/1500,IF(AND(H61&gt;=750,H61&lt;1000,I61&lt;Barem!$O$23),H61/1500,IF(AND(H61&gt;=1000,H61&lt;1500,I61&lt;Barem!$O$24),H61/1500,IF(AND(H61&gt;=1500,H61&lt;2000,I61&lt;Barem!$O$25),H61/1500,IF(AND(H61&gt;=2000,H61&lt;3000,I61&lt;Barem!$O$26),H61/1500,IF(AND(H61&gt;=3000,I61&lt;Barem!$O$27),H61/1500,0))))))))</f>
        <v>0</v>
      </c>
      <c r="R61" s="19">
        <f>IF(D61&gt;21,VLOOKUP(D61,Barem!$T$1:$U$141,2,1),0)</f>
        <v>0</v>
      </c>
      <c r="S61" s="104">
        <f>IF(D61&lt;1,0,IF(B61="F",VLOOKUP(I61,Barem!$X$2:$Z$13,2,1),VLOOKUP(I61,Barem!$X$14:$Z$25,2,1)))</f>
        <v>0</v>
      </c>
      <c r="T61" s="19">
        <f>VLOOKUP(A61,Participanti!A:C,3,0)</f>
        <v>0</v>
      </c>
      <c r="U61" s="17">
        <f t="shared" si="35"/>
        <v>2.1654761904761903</v>
      </c>
      <c r="V61" s="49"/>
      <c r="W61" s="162"/>
      <c r="X61" s="108">
        <f t="shared" si="5"/>
        <v>5</v>
      </c>
      <c r="Y61" s="63">
        <f t="shared" si="6"/>
        <v>1</v>
      </c>
      <c r="Z61" s="92">
        <f t="shared" si="36"/>
        <v>1</v>
      </c>
      <c r="AA61" s="141"/>
      <c r="AB61" s="107" t="str">
        <f>VLOOKUP(A61,Participanti!A:E,5,0)</f>
        <v>Silver</v>
      </c>
    </row>
    <row r="62" spans="1:28" x14ac:dyDescent="0.2">
      <c r="A62" s="42" t="s">
        <v>350</v>
      </c>
      <c r="B62" s="1" t="str">
        <f>VLOOKUP(A62,Participanti!A:B,2,0)</f>
        <v>M</v>
      </c>
      <c r="C62" s="61">
        <v>1</v>
      </c>
      <c r="D62" s="43">
        <v>6.32</v>
      </c>
      <c r="E62" s="44">
        <v>2.5347222222222222E-2</v>
      </c>
      <c r="F62" s="44">
        <v>2.5347222222222222E-2</v>
      </c>
      <c r="G62" s="59">
        <f t="shared" si="22"/>
        <v>2.5347222222222222E-2</v>
      </c>
      <c r="H62" s="45">
        <v>50</v>
      </c>
      <c r="I62" s="11">
        <f t="shared" si="33"/>
        <v>4.0106364275668072E-3</v>
      </c>
      <c r="J62" s="31">
        <f t="shared" si="34"/>
        <v>1.5047619047619047</v>
      </c>
      <c r="K62" s="31">
        <f>IF(J62=0,0,IF(B62="F",VLOOKUP(I62,Barem!$G$2:$H$16,2,1),VLOOKUP(I62,Barem!$G$17:$H$31,2,1)))</f>
        <v>1.5</v>
      </c>
      <c r="L62" s="43">
        <v>1</v>
      </c>
      <c r="M62" s="95" t="s">
        <v>83</v>
      </c>
      <c r="N62" s="10">
        <f t="shared" si="37"/>
        <v>0.25</v>
      </c>
      <c r="O62" s="10">
        <f t="shared" si="37"/>
        <v>0.25</v>
      </c>
      <c r="P62" s="10">
        <f t="shared" si="37"/>
        <v>0.5</v>
      </c>
      <c r="Q62" s="33">
        <f>IF(B62="M",IF(AND(H62&gt;=200,H62&lt;500,I62&lt;Barem!$N$21),H62/1500,IF(AND(H62&gt;=500,H62&lt;750,I62&lt;Barem!$N$22),H62/1500,IF(AND(H62&gt;=750,H62&lt;1000,I62&lt;Barem!$N$23),H62/1500,IF(AND(H62&gt;=1000,H62&lt;1500,I62&lt;Barem!$N$24),H62/1500,IF(AND(H62&gt;=1500,H62&lt;2000,I62&lt;Barem!$N$25),H62/1500,IF(AND(H62&gt;=2000,H62&lt;3000,I62&lt;Barem!$N$26),H62/1500,IF(AND(H62&gt;=3000,I62&lt;Barem!$N$27),H62/1500,0))))))),IF(AND(H62&gt;=200,H62&lt;500,I62&lt;Barem!$O$21),H62/1500,IF(AND(H62&gt;=500,H62&lt;750,I62&lt;Barem!$O$22),H62/1500,IF(AND(H62&gt;=750,H62&lt;1000,I62&lt;Barem!$O$23),H62/1500,IF(AND(H62&gt;=1000,H62&lt;1500,I62&lt;Barem!$O$24),H62/1500,IF(AND(H62&gt;=1500,H62&lt;2000,I62&lt;Barem!$O$25),H62/1500,IF(AND(H62&gt;=2000,H62&lt;3000,I62&lt;Barem!$O$26),H62/1500,IF(AND(H62&gt;=3000,I62&lt;Barem!$O$27),H62/1500,0))))))))</f>
        <v>0</v>
      </c>
      <c r="R62" s="19">
        <f>IF(D62&gt;21,VLOOKUP(D62,Barem!$T$1:$U$141,2,1),0)</f>
        <v>0</v>
      </c>
      <c r="S62" s="104">
        <f>IF(D62&lt;1,0,IF(B62="F",VLOOKUP(I62,Barem!$X$2:$Z$13,2,1),VLOOKUP(I62,Barem!$X$14:$Z$25,2,1)))</f>
        <v>0</v>
      </c>
      <c r="T62" s="19">
        <f>VLOOKUP(A62,Participanti!A:C,3,0)</f>
        <v>0</v>
      </c>
      <c r="U62" s="17">
        <f t="shared" si="35"/>
        <v>1.2511904761904762</v>
      </c>
      <c r="V62" s="49"/>
      <c r="W62" s="162"/>
      <c r="X62" s="108">
        <f t="shared" si="5"/>
        <v>5</v>
      </c>
      <c r="Y62" s="63">
        <f t="shared" si="6"/>
        <v>1</v>
      </c>
      <c r="Z62" s="92">
        <f t="shared" si="36"/>
        <v>1</v>
      </c>
      <c r="AA62" s="141"/>
      <c r="AB62" s="107" t="str">
        <f>VLOOKUP(A62,Participanti!A:E,5,0)</f>
        <v>Silver</v>
      </c>
    </row>
    <row r="63" spans="1:28" x14ac:dyDescent="0.2">
      <c r="A63" s="42" t="s">
        <v>362</v>
      </c>
      <c r="B63" s="1" t="str">
        <f>VLOOKUP(A63,Participanti!A:B,2,0)</f>
        <v>F</v>
      </c>
      <c r="C63" s="61">
        <v>1</v>
      </c>
      <c r="D63" s="43">
        <v>20.77</v>
      </c>
      <c r="E63" s="44">
        <v>9.5648148148148149E-2</v>
      </c>
      <c r="F63" s="44">
        <v>9.7141203703703702E-2</v>
      </c>
      <c r="G63" s="59">
        <f t="shared" si="22"/>
        <v>9.6394675925925932E-2</v>
      </c>
      <c r="H63" s="45">
        <v>39</v>
      </c>
      <c r="I63" s="11">
        <f t="shared" si="33"/>
        <v>4.6410532463132372E-3</v>
      </c>
      <c r="J63" s="31">
        <f t="shared" si="34"/>
        <v>5</v>
      </c>
      <c r="K63" s="31">
        <f>IF(J63=0,0,IF(B63="F",VLOOKUP(I63,Barem!$G$2:$H$16,2,1),VLOOKUP(I63,Barem!$G$17:$H$31,2,1)))</f>
        <v>1.25</v>
      </c>
      <c r="L63" s="43">
        <v>2</v>
      </c>
      <c r="M63" s="95" t="s">
        <v>82</v>
      </c>
      <c r="N63" s="10">
        <f t="shared" si="37"/>
        <v>0.5</v>
      </c>
      <c r="O63" s="10">
        <f t="shared" si="37"/>
        <v>0.25</v>
      </c>
      <c r="P63" s="10">
        <f t="shared" si="37"/>
        <v>0.25</v>
      </c>
      <c r="Q63" s="33">
        <f>IF(B63="M",IF(AND(H63&gt;=200,H63&lt;500,I63&lt;Barem!$N$21),H63/1500,IF(AND(H63&gt;=500,H63&lt;750,I63&lt;Barem!$N$22),H63/1500,IF(AND(H63&gt;=750,H63&lt;1000,I63&lt;Barem!$N$23),H63/1500,IF(AND(H63&gt;=1000,H63&lt;1500,I63&lt;Barem!$N$24),H63/1500,IF(AND(H63&gt;=1500,H63&lt;2000,I63&lt;Barem!$N$25),H63/1500,IF(AND(H63&gt;=2000,H63&lt;3000,I63&lt;Barem!$N$26),H63/1500,IF(AND(H63&gt;=3000,I63&lt;Barem!$N$27),H63/1500,0))))))),IF(AND(H63&gt;=200,H63&lt;500,I63&lt;Barem!$O$21),H63/1500,IF(AND(H63&gt;=500,H63&lt;750,I63&lt;Barem!$O$22),H63/1500,IF(AND(H63&gt;=750,H63&lt;1000,I63&lt;Barem!$O$23),H63/1500,IF(AND(H63&gt;=1000,H63&lt;1500,I63&lt;Barem!$O$24),H63/1500,IF(AND(H63&gt;=1500,H63&lt;2000,I63&lt;Barem!$O$25),H63/1500,IF(AND(H63&gt;=2000,H63&lt;3000,I63&lt;Barem!$O$26),H63/1500,IF(AND(H63&gt;=3000,I63&lt;Barem!$O$27),H63/1500,0))))))))</f>
        <v>0</v>
      </c>
      <c r="R63" s="19">
        <f>IF(D63&gt;21,VLOOKUP(D63,Barem!$T$1:$U$141,2,1),0)</f>
        <v>0</v>
      </c>
      <c r="S63" s="104">
        <f>IF(D63&lt;1,0,IF(B63="F",VLOOKUP(I63,Barem!$X$2:$Z$13,2,1),VLOOKUP(I63,Barem!$X$14:$Z$25,2,1)))</f>
        <v>0</v>
      </c>
      <c r="T63" s="19">
        <f>VLOOKUP(A63,Participanti!A:C,3,0)</f>
        <v>0.4</v>
      </c>
      <c r="U63" s="17">
        <f t="shared" si="35"/>
        <v>3.7124999999999999</v>
      </c>
      <c r="V63" s="49"/>
      <c r="W63" s="162" t="s">
        <v>525</v>
      </c>
      <c r="X63" s="108">
        <f t="shared" si="5"/>
        <v>5</v>
      </c>
      <c r="Y63" s="63">
        <f t="shared" si="6"/>
        <v>1</v>
      </c>
      <c r="Z63" s="92">
        <f t="shared" si="36"/>
        <v>1</v>
      </c>
      <c r="AA63" s="141"/>
      <c r="AB63" s="107" t="str">
        <f>VLOOKUP(A63,Participanti!A:E,5,0)</f>
        <v>Silver</v>
      </c>
    </row>
    <row r="64" spans="1:28" x14ac:dyDescent="0.2">
      <c r="A64" s="42" t="s">
        <v>377</v>
      </c>
      <c r="B64" s="1" t="str">
        <f>VLOOKUP(A64,Participanti!A:B,2,0)</f>
        <v>M</v>
      </c>
      <c r="C64" s="61">
        <v>1</v>
      </c>
      <c r="D64" s="43">
        <v>15.41</v>
      </c>
      <c r="E64" s="44">
        <v>4.5393518518518521E-2</v>
      </c>
      <c r="F64" s="44">
        <v>4.6944444444444441E-2</v>
      </c>
      <c r="G64" s="59">
        <f t="shared" si="22"/>
        <v>4.6168981481481478E-2</v>
      </c>
      <c r="H64" s="45">
        <v>4</v>
      </c>
      <c r="I64" s="11">
        <f t="shared" si="33"/>
        <v>2.9960403297522049E-3</v>
      </c>
      <c r="J64" s="31">
        <f t="shared" si="34"/>
        <v>3.6690476190476189</v>
      </c>
      <c r="K64" s="31">
        <f>IF(J64=0,0,IF(B64="F",VLOOKUP(I64,Barem!$G$2:$H$16,2,1),VLOOKUP(I64,Barem!$G$17:$H$31,2,1)))</f>
        <v>4</v>
      </c>
      <c r="L64" s="43">
        <v>2.5</v>
      </c>
      <c r="M64" s="95" t="s">
        <v>80</v>
      </c>
      <c r="N64" s="10">
        <f t="shared" si="37"/>
        <v>0.25</v>
      </c>
      <c r="O64" s="10">
        <f t="shared" si="37"/>
        <v>0.5</v>
      </c>
      <c r="P64" s="10">
        <f t="shared" si="37"/>
        <v>0.25</v>
      </c>
      <c r="Q64" s="33">
        <f>IF(B64="M",IF(AND(H64&gt;=200,H64&lt;500,I64&lt;Barem!$N$21),H64/1500,IF(AND(H64&gt;=500,H64&lt;750,I64&lt;Barem!$N$22),H64/1500,IF(AND(H64&gt;=750,H64&lt;1000,I64&lt;Barem!$N$23),H64/1500,IF(AND(H64&gt;=1000,H64&lt;1500,I64&lt;Barem!$N$24),H64/1500,IF(AND(H64&gt;=1500,H64&lt;2000,I64&lt;Barem!$N$25),H64/1500,IF(AND(H64&gt;=2000,H64&lt;3000,I64&lt;Barem!$N$26),H64/1500,IF(AND(H64&gt;=3000,I64&lt;Barem!$N$27),H64/1500,0))))))),IF(AND(H64&gt;=200,H64&lt;500,I64&lt;Barem!$O$21),H64/1500,IF(AND(H64&gt;=500,H64&lt;750,I64&lt;Barem!$O$22),H64/1500,IF(AND(H64&gt;=750,H64&lt;1000,I64&lt;Barem!$O$23),H64/1500,IF(AND(H64&gt;=1000,H64&lt;1500,I64&lt;Barem!$O$24),H64/1500,IF(AND(H64&gt;=1500,H64&lt;2000,I64&lt;Barem!$O$25),H64/1500,IF(AND(H64&gt;=2000,H64&lt;3000,I64&lt;Barem!$O$26),H64/1500,IF(AND(H64&gt;=3000,I64&lt;Barem!$O$27),H64/1500,0))))))))</f>
        <v>0</v>
      </c>
      <c r="R64" s="19">
        <f>IF(D64&gt;21,VLOOKUP(D64,Barem!$T$1:$U$141,2,1),0)</f>
        <v>0</v>
      </c>
      <c r="S64" s="104">
        <f>IF(D64&lt;1,0,IF(B64="F",VLOOKUP(I64,Barem!$X$2:$Z$13,2,1),VLOOKUP(I64,Barem!$X$14:$Z$25,2,1)))</f>
        <v>0</v>
      </c>
      <c r="T64" s="19">
        <f>VLOOKUP(A64,Participanti!A:C,3,0)</f>
        <v>0</v>
      </c>
      <c r="U64" s="17">
        <f t="shared" si="35"/>
        <v>3.5422619047619048</v>
      </c>
      <c r="V64" s="49"/>
      <c r="W64" s="162"/>
      <c r="X64" s="108">
        <f t="shared" si="5"/>
        <v>5</v>
      </c>
      <c r="Y64" s="63">
        <f t="shared" si="6"/>
        <v>1</v>
      </c>
      <c r="Z64" s="92">
        <f t="shared" si="36"/>
        <v>1</v>
      </c>
      <c r="AA64" s="141"/>
      <c r="AB64" s="107" t="str">
        <f>VLOOKUP(A64,Participanti!A:E,5,0)</f>
        <v>Silver</v>
      </c>
    </row>
    <row r="65" spans="1:28" x14ac:dyDescent="0.2">
      <c r="A65" s="42" t="s">
        <v>275</v>
      </c>
      <c r="B65" s="1" t="str">
        <f>VLOOKUP(A65,Participanti!A:B,2,0)</f>
        <v>F</v>
      </c>
      <c r="C65" s="61">
        <v>1</v>
      </c>
      <c r="D65" s="43">
        <v>58.03</v>
      </c>
      <c r="E65" s="44">
        <v>0.46939814814814818</v>
      </c>
      <c r="F65" s="44">
        <v>0.48708333333333331</v>
      </c>
      <c r="G65" s="59">
        <f t="shared" si="22"/>
        <v>0.47824074074074074</v>
      </c>
      <c r="H65" s="45">
        <v>85</v>
      </c>
      <c r="I65" s="11">
        <f t="shared" si="33"/>
        <v>8.2412672883119195E-3</v>
      </c>
      <c r="J65" s="31">
        <f t="shared" si="34"/>
        <v>5</v>
      </c>
      <c r="K65" s="31">
        <f>IF(J65=0,0,IF(B65="F",VLOOKUP(I65,Barem!$G$2:$H$16,2,1),VLOOKUP(I65,Barem!$G$17:$H$31,2,1)))</f>
        <v>0</v>
      </c>
      <c r="L65" s="43">
        <v>2.25</v>
      </c>
      <c r="M65" s="95" t="s">
        <v>82</v>
      </c>
      <c r="N65" s="10">
        <f t="shared" si="37"/>
        <v>0.5</v>
      </c>
      <c r="O65" s="10">
        <f t="shared" si="37"/>
        <v>0.25</v>
      </c>
      <c r="P65" s="10">
        <f t="shared" si="37"/>
        <v>0.25</v>
      </c>
      <c r="Q65" s="33">
        <f>IF(B65="M",IF(AND(H65&gt;=200,H65&lt;500,I65&lt;Barem!$N$21),H65/1500,IF(AND(H65&gt;=500,H65&lt;750,I65&lt;Barem!$N$22),H65/1500,IF(AND(H65&gt;=750,H65&lt;1000,I65&lt;Barem!$N$23),H65/1500,IF(AND(H65&gt;=1000,H65&lt;1500,I65&lt;Barem!$N$24),H65/1500,IF(AND(H65&gt;=1500,H65&lt;2000,I65&lt;Barem!$N$25),H65/1500,IF(AND(H65&gt;=2000,H65&lt;3000,I65&lt;Barem!$N$26),H65/1500,IF(AND(H65&gt;=3000,I65&lt;Barem!$N$27),H65/1500,0))))))),IF(AND(H65&gt;=200,H65&lt;500,I65&lt;Barem!$O$21),H65/1500,IF(AND(H65&gt;=500,H65&lt;750,I65&lt;Barem!$O$22),H65/1500,IF(AND(H65&gt;=750,H65&lt;1000,I65&lt;Barem!$O$23),H65/1500,IF(AND(H65&gt;=1000,H65&lt;1500,I65&lt;Barem!$O$24),H65/1500,IF(AND(H65&gt;=1500,H65&lt;2000,I65&lt;Barem!$O$25),H65/1500,IF(AND(H65&gt;=2000,H65&lt;3000,I65&lt;Barem!$O$26),H65/1500,IF(AND(H65&gt;=3000,I65&lt;Barem!$O$27),H65/1500,0))))))))</f>
        <v>0</v>
      </c>
      <c r="R65" s="160">
        <v>0</v>
      </c>
      <c r="S65" s="104">
        <f>IF(D65&lt;1,0,IF(B65="F",VLOOKUP(I65,Barem!$X$2:$Z$13,2,1),VLOOKUP(I65,Barem!$X$14:$Z$25,2,1)))</f>
        <v>0</v>
      </c>
      <c r="T65" s="19">
        <f>VLOOKUP(A65,Participanti!A:C,3,0)</f>
        <v>0</v>
      </c>
      <c r="U65" s="17">
        <f t="shared" si="35"/>
        <v>3.0625</v>
      </c>
      <c r="V65" s="49"/>
      <c r="W65" s="162" t="s">
        <v>524</v>
      </c>
      <c r="X65" s="108">
        <f t="shared" si="5"/>
        <v>3</v>
      </c>
      <c r="Y65" s="63">
        <f t="shared" si="6"/>
        <v>1</v>
      </c>
      <c r="Z65" s="92">
        <f t="shared" si="36"/>
        <v>0</v>
      </c>
      <c r="AA65" s="141"/>
      <c r="AB65" s="107" t="str">
        <f>VLOOKUP(A65,Participanti!A:E,5,0)</f>
        <v>Silver</v>
      </c>
    </row>
    <row r="66" spans="1:28" x14ac:dyDescent="0.2">
      <c r="A66" s="42" t="s">
        <v>12</v>
      </c>
      <c r="B66" s="1" t="str">
        <f>VLOOKUP(A66,Participanti!A:B,2,0)</f>
        <v>M</v>
      </c>
      <c r="C66" s="61">
        <v>1</v>
      </c>
      <c r="D66" s="43">
        <v>11.1</v>
      </c>
      <c r="E66" s="44">
        <v>3.5104166666666665E-2</v>
      </c>
      <c r="F66" s="44">
        <v>3.5104166666666665E-2</v>
      </c>
      <c r="G66" s="59">
        <f t="shared" si="22"/>
        <v>3.5104166666666665E-2</v>
      </c>
      <c r="H66" s="45">
        <v>21</v>
      </c>
      <c r="I66" s="11">
        <f t="shared" si="33"/>
        <v>3.1625375375375375E-3</v>
      </c>
      <c r="J66" s="31">
        <f t="shared" si="34"/>
        <v>2.6428571428571428</v>
      </c>
      <c r="K66" s="31">
        <f>IF(J66=0,0,IF(B66="F",VLOOKUP(I66,Barem!$G$2:$H$16,2,1),VLOOKUP(I66,Barem!$G$17:$H$31,2,1)))</f>
        <v>3.5</v>
      </c>
      <c r="L66" s="43">
        <v>0</v>
      </c>
      <c r="M66" s="95" t="s">
        <v>83</v>
      </c>
      <c r="N66" s="10">
        <f t="shared" si="37"/>
        <v>0.25</v>
      </c>
      <c r="O66" s="10">
        <f t="shared" si="37"/>
        <v>0.25</v>
      </c>
      <c r="P66" s="10">
        <f t="shared" si="37"/>
        <v>0.5</v>
      </c>
      <c r="Q66" s="33">
        <f>IF(B66="M",IF(AND(H66&gt;=200,H66&lt;500,I66&lt;Barem!$N$21),H66/1500,IF(AND(H66&gt;=500,H66&lt;750,I66&lt;Barem!$N$22),H66/1500,IF(AND(H66&gt;=750,H66&lt;1000,I66&lt;Barem!$N$23),H66/1500,IF(AND(H66&gt;=1000,H66&lt;1500,I66&lt;Barem!$N$24),H66/1500,IF(AND(H66&gt;=1500,H66&lt;2000,I66&lt;Barem!$N$25),H66/1500,IF(AND(H66&gt;=2000,H66&lt;3000,I66&lt;Barem!$N$26),H66/1500,IF(AND(H66&gt;=3000,I66&lt;Barem!$N$27),H66/1500,0))))))),IF(AND(H66&gt;=200,H66&lt;500,I66&lt;Barem!$O$21),H66/1500,IF(AND(H66&gt;=500,H66&lt;750,I66&lt;Barem!$O$22),H66/1500,IF(AND(H66&gt;=750,H66&lt;1000,I66&lt;Barem!$O$23),H66/1500,IF(AND(H66&gt;=1000,H66&lt;1500,I66&lt;Barem!$O$24),H66/1500,IF(AND(H66&gt;=1500,H66&lt;2000,I66&lt;Barem!$O$25),H66/1500,IF(AND(H66&gt;=2000,H66&lt;3000,I66&lt;Barem!$O$26),H66/1500,IF(AND(H66&gt;=3000,I66&lt;Barem!$O$27),H66/1500,0))))))))</f>
        <v>0</v>
      </c>
      <c r="R66" s="19">
        <f>IF(D66&gt;21,VLOOKUP(D66,Barem!$T$1:$U$141,2,1),0)</f>
        <v>0</v>
      </c>
      <c r="S66" s="104">
        <f>IF(D66&lt;1,0,IF(B66="F",VLOOKUP(I66,Barem!$X$2:$Z$13,2,1),VLOOKUP(I66,Barem!$X$14:$Z$25,2,1)))</f>
        <v>0</v>
      </c>
      <c r="T66" s="19">
        <f>VLOOKUP(A66,Participanti!A:C,3,0)</f>
        <v>0</v>
      </c>
      <c r="U66" s="17">
        <f t="shared" si="35"/>
        <v>1.5357142857142856</v>
      </c>
      <c r="V66" s="49"/>
      <c r="W66" s="162" t="s">
        <v>525</v>
      </c>
      <c r="X66" s="108">
        <f t="shared" ref="X66:X129" si="38">COUNTIFS(A:A,A66,M:M,M66)</f>
        <v>1</v>
      </c>
      <c r="Y66" s="63">
        <f t="shared" ref="Y66:Y129" si="39">COUNTIFS(A:A,A66,C:C,C66)</f>
        <v>1</v>
      </c>
      <c r="Z66" s="92">
        <f t="shared" si="36"/>
        <v>1</v>
      </c>
      <c r="AA66" s="141"/>
      <c r="AB66" s="107" t="str">
        <f>VLOOKUP(A66,Participanti!A:E,5,0)</f>
        <v>Silver</v>
      </c>
    </row>
    <row r="67" spans="1:28" x14ac:dyDescent="0.2">
      <c r="A67" s="42" t="s">
        <v>234</v>
      </c>
      <c r="B67" s="1" t="str">
        <f>VLOOKUP(A67,Participanti!A:B,2,0)</f>
        <v>M</v>
      </c>
      <c r="C67" s="61">
        <v>1</v>
      </c>
      <c r="D67" s="43">
        <v>55</v>
      </c>
      <c r="E67" s="44">
        <v>0.33513888888888888</v>
      </c>
      <c r="F67" s="44">
        <v>0.89567129629629627</v>
      </c>
      <c r="G67" s="59">
        <f t="shared" si="22"/>
        <v>0.61540509259259257</v>
      </c>
      <c r="H67" s="45">
        <v>147</v>
      </c>
      <c r="I67" s="11">
        <f t="shared" si="33"/>
        <v>1.1189183501683502E-2</v>
      </c>
      <c r="J67" s="31">
        <f t="shared" si="34"/>
        <v>5</v>
      </c>
      <c r="K67" s="31">
        <f>IF(J67=0,0,IF(B67="F",VLOOKUP(I67,Barem!$G$2:$H$16,2,1),VLOOKUP(I67,Barem!$G$17:$H$31,2,1)))</f>
        <v>0</v>
      </c>
      <c r="L67" s="43">
        <v>2.75</v>
      </c>
      <c r="M67" s="95" t="s">
        <v>83</v>
      </c>
      <c r="N67" s="10">
        <f t="shared" si="37"/>
        <v>0.25</v>
      </c>
      <c r="O67" s="10">
        <f t="shared" si="37"/>
        <v>0.25</v>
      </c>
      <c r="P67" s="10">
        <f t="shared" si="37"/>
        <v>0.5</v>
      </c>
      <c r="Q67" s="33">
        <f>IF(B67="M",IF(AND(H67&gt;=200,H67&lt;500,I67&lt;Barem!$N$21),H67/1500,IF(AND(H67&gt;=500,H67&lt;750,I67&lt;Barem!$N$22),H67/1500,IF(AND(H67&gt;=750,H67&lt;1000,I67&lt;Barem!$N$23),H67/1500,IF(AND(H67&gt;=1000,H67&lt;1500,I67&lt;Barem!$N$24),H67/1500,IF(AND(H67&gt;=1500,H67&lt;2000,I67&lt;Barem!$N$25),H67/1500,IF(AND(H67&gt;=2000,H67&lt;3000,I67&lt;Barem!$N$26),H67/1500,IF(AND(H67&gt;=3000,I67&lt;Barem!$N$27),H67/1500,0))))))),IF(AND(H67&gt;=200,H67&lt;500,I67&lt;Barem!$O$21),H67/1500,IF(AND(H67&gt;=500,H67&lt;750,I67&lt;Barem!$O$22),H67/1500,IF(AND(H67&gt;=750,H67&lt;1000,I67&lt;Barem!$O$23),H67/1500,IF(AND(H67&gt;=1000,H67&lt;1500,I67&lt;Barem!$O$24),H67/1500,IF(AND(H67&gt;=1500,H67&lt;2000,I67&lt;Barem!$O$25),H67/1500,IF(AND(H67&gt;=2000,H67&lt;3000,I67&lt;Barem!$O$26),H67/1500,IF(AND(H67&gt;=3000,I67&lt;Barem!$O$27),H67/1500,0))))))))</f>
        <v>0</v>
      </c>
      <c r="R67" s="160">
        <v>0</v>
      </c>
      <c r="S67" s="104">
        <f>IF(D67&lt;1,0,IF(B67="F",VLOOKUP(I67,Barem!$X$2:$Z$13,2,1),VLOOKUP(I67,Barem!$X$14:$Z$25,2,1)))</f>
        <v>0</v>
      </c>
      <c r="T67" s="19">
        <f>VLOOKUP(A67,Participanti!A:C,3,0)</f>
        <v>0.4</v>
      </c>
      <c r="U67" s="17">
        <f t="shared" si="35"/>
        <v>3.0249999999999999</v>
      </c>
      <c r="V67" s="49"/>
      <c r="W67" s="162" t="s">
        <v>524</v>
      </c>
      <c r="X67" s="108">
        <f t="shared" si="38"/>
        <v>5</v>
      </c>
      <c r="Y67" s="63">
        <f t="shared" si="39"/>
        <v>1</v>
      </c>
      <c r="Z67" s="92">
        <f t="shared" si="36"/>
        <v>0</v>
      </c>
      <c r="AA67" s="141"/>
      <c r="AB67" s="107" t="str">
        <f>VLOOKUP(A67,Participanti!A:E,5,0)</f>
        <v>Silver</v>
      </c>
    </row>
    <row r="68" spans="1:28" ht="24" x14ac:dyDescent="0.2">
      <c r="A68" s="42" t="s">
        <v>136</v>
      </c>
      <c r="B68" s="1" t="str">
        <f>VLOOKUP(A68,Participanti!A:B,2,0)</f>
        <v>M</v>
      </c>
      <c r="C68" s="61">
        <v>1</v>
      </c>
      <c r="D68" s="43">
        <v>14.13</v>
      </c>
      <c r="E68" s="44">
        <v>4.8831018518518517E-2</v>
      </c>
      <c r="F68" s="44">
        <v>4.8865740740740737E-2</v>
      </c>
      <c r="G68" s="59">
        <f t="shared" si="22"/>
        <v>4.8848379629629624E-2</v>
      </c>
      <c r="H68" s="45">
        <v>4</v>
      </c>
      <c r="I68" s="11">
        <f t="shared" si="33"/>
        <v>3.4570686220544672E-3</v>
      </c>
      <c r="J68" s="31">
        <f t="shared" si="34"/>
        <v>3.3642857142857143</v>
      </c>
      <c r="K68" s="31">
        <f>IF(J68=0,0,IF(B68="F",VLOOKUP(I68,Barem!$G$2:$H$16,2,1),VLOOKUP(I68,Barem!$G$17:$H$31,2,1)))</f>
        <v>3</v>
      </c>
      <c r="L68" s="43">
        <v>2.25</v>
      </c>
      <c r="M68" s="95" t="s">
        <v>80</v>
      </c>
      <c r="N68" s="10">
        <f t="shared" si="37"/>
        <v>0.25</v>
      </c>
      <c r="O68" s="10">
        <f t="shared" si="37"/>
        <v>0.5</v>
      </c>
      <c r="P68" s="10">
        <f t="shared" si="37"/>
        <v>0.25</v>
      </c>
      <c r="Q68" s="33">
        <f>IF(B68="M",IF(AND(H68&gt;=200,H68&lt;500,I68&lt;Barem!$N$21),H68/1500,IF(AND(H68&gt;=500,H68&lt;750,I68&lt;Barem!$N$22),H68/1500,IF(AND(H68&gt;=750,H68&lt;1000,I68&lt;Barem!$N$23),H68/1500,IF(AND(H68&gt;=1000,H68&lt;1500,I68&lt;Barem!$N$24),H68/1500,IF(AND(H68&gt;=1500,H68&lt;2000,I68&lt;Barem!$N$25),H68/1500,IF(AND(H68&gt;=2000,H68&lt;3000,I68&lt;Barem!$N$26),H68/1500,IF(AND(H68&gt;=3000,I68&lt;Barem!$N$27),H68/1500,0))))))),IF(AND(H68&gt;=200,H68&lt;500,I68&lt;Barem!$O$21),H68/1500,IF(AND(H68&gt;=500,H68&lt;750,I68&lt;Barem!$O$22),H68/1500,IF(AND(H68&gt;=750,H68&lt;1000,I68&lt;Barem!$O$23),H68/1500,IF(AND(H68&gt;=1000,H68&lt;1500,I68&lt;Barem!$O$24),H68/1500,IF(AND(H68&gt;=1500,H68&lt;2000,I68&lt;Barem!$O$25),H68/1500,IF(AND(H68&gt;=2000,H68&lt;3000,I68&lt;Barem!$O$26),H68/1500,IF(AND(H68&gt;=3000,I68&lt;Barem!$O$27),H68/1500,0))))))))</f>
        <v>0</v>
      </c>
      <c r="R68" s="19">
        <f>IF(D68&gt;21,VLOOKUP(D68,Barem!$T$1:$U$141,2,1),0)</f>
        <v>0</v>
      </c>
      <c r="S68" s="104">
        <f>IF(D68&lt;1,0,IF(B68="F",VLOOKUP(I68,Barem!$X$2:$Z$13,2,1),VLOOKUP(I68,Barem!$X$14:$Z$25,2,1)))</f>
        <v>0</v>
      </c>
      <c r="T68" s="19">
        <f>VLOOKUP(A68,Participanti!A:C,3,0)</f>
        <v>0</v>
      </c>
      <c r="U68" s="17">
        <f t="shared" si="35"/>
        <v>2.9035714285714285</v>
      </c>
      <c r="V68" s="49"/>
      <c r="W68" s="162"/>
      <c r="X68" s="108">
        <f t="shared" si="38"/>
        <v>5</v>
      </c>
      <c r="Y68" s="63">
        <f t="shared" si="39"/>
        <v>1</v>
      </c>
      <c r="Z68" s="92">
        <f t="shared" si="36"/>
        <v>1</v>
      </c>
      <c r="AA68" s="141"/>
      <c r="AB68" s="107" t="str">
        <f>VLOOKUP(A68,Participanti!A:E,5,0)</f>
        <v>Silver</v>
      </c>
    </row>
    <row r="69" spans="1:28" x14ac:dyDescent="0.2">
      <c r="A69" s="42" t="s">
        <v>191</v>
      </c>
      <c r="B69" s="1" t="str">
        <f>VLOOKUP(A69,Participanti!A:B,2,0)</f>
        <v>M</v>
      </c>
      <c r="C69" s="61">
        <v>1</v>
      </c>
      <c r="D69" s="43">
        <v>20.03</v>
      </c>
      <c r="E69" s="44">
        <v>6.7754629629629623E-2</v>
      </c>
      <c r="F69" s="44">
        <v>6.9652777777777772E-2</v>
      </c>
      <c r="G69" s="59">
        <f t="shared" si="22"/>
        <v>6.8703703703703697E-2</v>
      </c>
      <c r="H69" s="45">
        <v>136</v>
      </c>
      <c r="I69" s="11">
        <f t="shared" si="33"/>
        <v>3.4300401249976881E-3</v>
      </c>
      <c r="J69" s="31">
        <f t="shared" si="34"/>
        <v>4.769047619047619</v>
      </c>
      <c r="K69" s="31">
        <f>IF(J69=0,0,IF(B69="F",VLOOKUP(I69,Barem!$G$2:$H$16,2,1),VLOOKUP(I69,Barem!$G$17:$H$31,2,1)))</f>
        <v>3</v>
      </c>
      <c r="L69" s="43">
        <v>3.75</v>
      </c>
      <c r="M69" s="95" t="s">
        <v>82</v>
      </c>
      <c r="N69" s="10">
        <f t="shared" si="37"/>
        <v>0.5</v>
      </c>
      <c r="O69" s="10">
        <f t="shared" si="37"/>
        <v>0.25</v>
      </c>
      <c r="P69" s="10">
        <f t="shared" si="37"/>
        <v>0.25</v>
      </c>
      <c r="Q69" s="33">
        <f>IF(B69="M",IF(AND(H69&gt;=200,H69&lt;500,I69&lt;Barem!$N$21),H69/1500,IF(AND(H69&gt;=500,H69&lt;750,I69&lt;Barem!$N$22),H69/1500,IF(AND(H69&gt;=750,H69&lt;1000,I69&lt;Barem!$N$23),H69/1500,IF(AND(H69&gt;=1000,H69&lt;1500,I69&lt;Barem!$N$24),H69/1500,IF(AND(H69&gt;=1500,H69&lt;2000,I69&lt;Barem!$N$25),H69/1500,IF(AND(H69&gt;=2000,H69&lt;3000,I69&lt;Barem!$N$26),H69/1500,IF(AND(H69&gt;=3000,I69&lt;Barem!$N$27),H69/1500,0))))))),IF(AND(H69&gt;=200,H69&lt;500,I69&lt;Barem!$O$21),H69/1500,IF(AND(H69&gt;=500,H69&lt;750,I69&lt;Barem!$O$22),H69/1500,IF(AND(H69&gt;=750,H69&lt;1000,I69&lt;Barem!$O$23),H69/1500,IF(AND(H69&gt;=1000,H69&lt;1500,I69&lt;Barem!$O$24),H69/1500,IF(AND(H69&gt;=1500,H69&lt;2000,I69&lt;Barem!$O$25),H69/1500,IF(AND(H69&gt;=2000,H69&lt;3000,I69&lt;Barem!$O$26),H69/1500,IF(AND(H69&gt;=3000,I69&lt;Barem!$O$27),H69/1500,0))))))))</f>
        <v>0</v>
      </c>
      <c r="R69" s="19">
        <f>IF(D69&gt;21,VLOOKUP(D69,Barem!$T$1:$U$141,2,1),0)</f>
        <v>0</v>
      </c>
      <c r="S69" s="104">
        <f>IF(D69&lt;1,0,IF(B69="F",VLOOKUP(I69,Barem!$X$2:$Z$13,2,1),VLOOKUP(I69,Barem!$X$14:$Z$25,2,1)))</f>
        <v>0</v>
      </c>
      <c r="T69" s="19">
        <f>VLOOKUP(A69,Participanti!A:C,3,0)</f>
        <v>0</v>
      </c>
      <c r="U69" s="17">
        <f t="shared" si="35"/>
        <v>4.0720238095238095</v>
      </c>
      <c r="V69" s="10">
        <f t="shared" ref="V69" si="40">IF($M69=V$1,50%,25%)</f>
        <v>0.25</v>
      </c>
      <c r="W69" s="162"/>
      <c r="X69" s="108">
        <f t="shared" si="38"/>
        <v>5</v>
      </c>
      <c r="Y69" s="63">
        <f t="shared" si="39"/>
        <v>1</v>
      </c>
      <c r="Z69" s="92">
        <f t="shared" si="36"/>
        <v>1</v>
      </c>
      <c r="AA69" s="141"/>
      <c r="AB69" s="107" t="str">
        <f>VLOOKUP(A69,Participanti!A:E,5,0)</f>
        <v>Silver</v>
      </c>
    </row>
    <row r="70" spans="1:28" x14ac:dyDescent="0.2">
      <c r="A70" s="42" t="s">
        <v>520</v>
      </c>
      <c r="B70" s="1" t="str">
        <f>VLOOKUP(A70,Participanti!A:B,2,0)</f>
        <v>M</v>
      </c>
      <c r="C70" s="61">
        <v>2</v>
      </c>
      <c r="D70" s="43">
        <v>10.119999999999999</v>
      </c>
      <c r="E70" s="44">
        <v>3.3587962962962965E-2</v>
      </c>
      <c r="F70" s="44">
        <v>3.3599537037037039E-2</v>
      </c>
      <c r="G70" s="59">
        <f t="shared" si="22"/>
        <v>3.3593750000000006E-2</v>
      </c>
      <c r="H70" s="45">
        <v>10</v>
      </c>
      <c r="I70" s="11">
        <f t="shared" ref="I70:I98" si="41">G70/D70</f>
        <v>3.3195405138339929E-3</v>
      </c>
      <c r="J70" s="31">
        <f t="shared" ref="J70:J98" si="42">IF(B70="F",IF(D70&lt;2.5,0,IF(D70&gt;19.99,5,D70/4)),IF(D70&lt;3,0, IF(D70&gt;20.99,5,D70/4.2)))</f>
        <v>2.4095238095238094</v>
      </c>
      <c r="K70" s="31">
        <f>IF(J70=0,0,IF(B70="F",VLOOKUP(I70,Barem!$G$2:$H$16,2,1),VLOOKUP(I70,Barem!$G$17:$H$31,2,1)))</f>
        <v>3</v>
      </c>
      <c r="L70" s="43">
        <v>2.5</v>
      </c>
      <c r="M70" s="95" t="str">
        <f>VLOOKUP(C70,Barem!L:R,7,0)</f>
        <v>V</v>
      </c>
      <c r="N70" s="10">
        <f t="shared" si="37"/>
        <v>0.25</v>
      </c>
      <c r="O70" s="10">
        <f t="shared" si="37"/>
        <v>0.5</v>
      </c>
      <c r="P70" s="10">
        <f t="shared" si="37"/>
        <v>0.25</v>
      </c>
      <c r="Q70" s="33">
        <f>IF(B70="M",IF(AND(H70&gt;=200,H70&lt;500,I70&lt;Barem!$N$21),H70/1500,IF(AND(H70&gt;=500,H70&lt;750,I70&lt;Barem!$N$22),H70/1500,IF(AND(H70&gt;=750,H70&lt;1000,I70&lt;Barem!$N$23),H70/1500,IF(AND(H70&gt;=1000,H70&lt;1500,I70&lt;Barem!$N$24),H70/1500,IF(AND(H70&gt;=1500,H70&lt;2000,I70&lt;Barem!$N$25),H70/1500,IF(AND(H70&gt;=2000,H70&lt;3000,I70&lt;Barem!$N$26),H70/1500,IF(AND(H70&gt;=3000,I70&lt;Barem!$N$27),H70/1500,0))))))),IF(AND(H70&gt;=200,H70&lt;500,I70&lt;Barem!$O$21),H70/1500,IF(AND(H70&gt;=500,H70&lt;750,I70&lt;Barem!$O$22),H70/1500,IF(AND(H70&gt;=750,H70&lt;1000,I70&lt;Barem!$O$23),H70/1500,IF(AND(H70&gt;=1000,H70&lt;1500,I70&lt;Barem!$O$24),H70/1500,IF(AND(H70&gt;=1500,H70&lt;2000,I70&lt;Barem!$O$25),H70/1500,IF(AND(H70&gt;=2000,H70&lt;3000,I70&lt;Barem!$O$26),H70/1500,IF(AND(H70&gt;=3000,I70&lt;Barem!$O$27),H70/1500,0))))))))</f>
        <v>0</v>
      </c>
      <c r="R70" s="19">
        <f>IF(D70&gt;21,VLOOKUP(D70,Barem!$T$1:$U$141,2,1),0)</f>
        <v>0</v>
      </c>
      <c r="S70" s="104">
        <f>IF(D70&lt;1,0,IF(B70="F",VLOOKUP(I70,Barem!$X$2:$Z$13,2,1),VLOOKUP(I70,Barem!$X$14:$Z$25,2,1)))</f>
        <v>0</v>
      </c>
      <c r="T70" s="19">
        <f>VLOOKUP(A70,Participanti!A:C,3,0)</f>
        <v>0</v>
      </c>
      <c r="U70" s="17">
        <f t="shared" ref="U70:U98" si="43">IF(H70&lt;0,0,J70*N70+K70*O70+L70*P70+Q70+R70+S70+T70)</f>
        <v>2.7273809523809525</v>
      </c>
      <c r="V70" s="10"/>
      <c r="W70" s="162" t="s">
        <v>529</v>
      </c>
      <c r="X70" s="108">
        <f t="shared" si="38"/>
        <v>5</v>
      </c>
      <c r="Y70" s="63">
        <f t="shared" si="39"/>
        <v>1</v>
      </c>
      <c r="Z70" s="92">
        <f t="shared" ref="Z70:Z98" si="44">IF(K70&gt;0,1,0)</f>
        <v>1</v>
      </c>
      <c r="AA70" s="141"/>
      <c r="AB70" s="107" t="str">
        <f>VLOOKUP(A70,Participanti!A:E,5,0)</f>
        <v>Bronze</v>
      </c>
    </row>
    <row r="71" spans="1:28" x14ac:dyDescent="0.2">
      <c r="A71" s="42" t="s">
        <v>517</v>
      </c>
      <c r="B71" s="1" t="str">
        <f>VLOOKUP(A71,Participanti!A:B,2,0)</f>
        <v>F</v>
      </c>
      <c r="C71" s="61">
        <v>2</v>
      </c>
      <c r="D71" s="43">
        <v>10.09</v>
      </c>
      <c r="E71" s="44">
        <v>3.1898148148148148E-2</v>
      </c>
      <c r="F71" s="44">
        <v>3.1898148148148148E-2</v>
      </c>
      <c r="G71" s="59">
        <f t="shared" si="22"/>
        <v>3.1898148148148148E-2</v>
      </c>
      <c r="H71" s="45">
        <v>15</v>
      </c>
      <c r="I71" s="11">
        <f t="shared" si="41"/>
        <v>3.1613625518481813E-3</v>
      </c>
      <c r="J71" s="31">
        <f t="shared" si="42"/>
        <v>2.5225</v>
      </c>
      <c r="K71" s="31">
        <f>IF(J71=0,0,IF(B71="F",VLOOKUP(I71,Barem!$G$2:$H$16,2,1),VLOOKUP(I71,Barem!$G$17:$H$31,2,1)))</f>
        <v>4.5</v>
      </c>
      <c r="L71" s="43">
        <v>2.5</v>
      </c>
      <c r="M71" s="95" t="str">
        <f>VLOOKUP(C71,Barem!L:R,7,0)</f>
        <v>V</v>
      </c>
      <c r="N71" s="10">
        <f t="shared" si="37"/>
        <v>0.25</v>
      </c>
      <c r="O71" s="10">
        <f t="shared" si="37"/>
        <v>0.5</v>
      </c>
      <c r="P71" s="10">
        <f t="shared" si="37"/>
        <v>0.25</v>
      </c>
      <c r="Q71" s="33">
        <f>IF(B71="M",IF(AND(H71&gt;=200,H71&lt;500,I71&lt;Barem!$N$21),H71/1500,IF(AND(H71&gt;=500,H71&lt;750,I71&lt;Barem!$N$22),H71/1500,IF(AND(H71&gt;=750,H71&lt;1000,I71&lt;Barem!$N$23),H71/1500,IF(AND(H71&gt;=1000,H71&lt;1500,I71&lt;Barem!$N$24),H71/1500,IF(AND(H71&gt;=1500,H71&lt;2000,I71&lt;Barem!$N$25),H71/1500,IF(AND(H71&gt;=2000,H71&lt;3000,I71&lt;Barem!$N$26),H71/1500,IF(AND(H71&gt;=3000,I71&lt;Barem!$N$27),H71/1500,0))))))),IF(AND(H71&gt;=200,H71&lt;500,I71&lt;Barem!$O$21),H71/1500,IF(AND(H71&gt;=500,H71&lt;750,I71&lt;Barem!$O$22),H71/1500,IF(AND(H71&gt;=750,H71&lt;1000,I71&lt;Barem!$O$23),H71/1500,IF(AND(H71&gt;=1000,H71&lt;1500,I71&lt;Barem!$O$24),H71/1500,IF(AND(H71&gt;=1500,H71&lt;2000,I71&lt;Barem!$O$25),H71/1500,IF(AND(H71&gt;=2000,H71&lt;3000,I71&lt;Barem!$O$26),H71/1500,IF(AND(H71&gt;=3000,I71&lt;Barem!$O$27),H71/1500,0))))))))</f>
        <v>0</v>
      </c>
      <c r="R71" s="19">
        <f>IF(D71&gt;21,VLOOKUP(D71,Barem!$T$1:$U$141,2,1),0)</f>
        <v>0</v>
      </c>
      <c r="S71" s="104">
        <f>IF(D71&lt;1,0,IF(B71="F",VLOOKUP(I71,Barem!$X$2:$Z$13,2,1),VLOOKUP(I71,Barem!$X$14:$Z$25,2,1)))</f>
        <v>0</v>
      </c>
      <c r="T71" s="19">
        <f>VLOOKUP(A71,Participanti!A:C,3,0)</f>
        <v>0</v>
      </c>
      <c r="U71" s="17">
        <f t="shared" si="43"/>
        <v>3.5056250000000002</v>
      </c>
      <c r="V71" s="10"/>
      <c r="W71" s="162" t="s">
        <v>529</v>
      </c>
      <c r="X71" s="108">
        <f t="shared" si="38"/>
        <v>5</v>
      </c>
      <c r="Y71" s="63">
        <f t="shared" si="39"/>
        <v>1</v>
      </c>
      <c r="Z71" s="92">
        <f t="shared" si="44"/>
        <v>1</v>
      </c>
      <c r="AA71" s="141"/>
      <c r="AB71" s="107" t="str">
        <f>VLOOKUP(A71,Participanti!A:E,5,0)</f>
        <v>Bronze</v>
      </c>
    </row>
    <row r="72" spans="1:28" x14ac:dyDescent="0.2">
      <c r="A72" s="42" t="s">
        <v>573</v>
      </c>
      <c r="B72" s="1" t="str">
        <f>VLOOKUP(A72,Participanti!A:B,2,0)</f>
        <v>F</v>
      </c>
      <c r="C72" s="61">
        <v>2</v>
      </c>
      <c r="D72" s="43">
        <v>5.04</v>
      </c>
      <c r="E72" s="44">
        <v>2.3298611111111107E-2</v>
      </c>
      <c r="F72" s="44">
        <v>2.3379629629629629E-2</v>
      </c>
      <c r="G72" s="59">
        <f t="shared" si="22"/>
        <v>2.3339120370370368E-2</v>
      </c>
      <c r="H72" s="45">
        <v>12</v>
      </c>
      <c r="I72" s="11">
        <f t="shared" si="41"/>
        <v>4.6307778512639621E-3</v>
      </c>
      <c r="J72" s="31">
        <f t="shared" si="42"/>
        <v>1.26</v>
      </c>
      <c r="K72" s="31">
        <f>IF(J72=0,0,IF(B72="F",VLOOKUP(I72,Barem!$G$2:$H$16,2,1),VLOOKUP(I72,Barem!$G$17:$H$31,2,1)))</f>
        <v>1.25</v>
      </c>
      <c r="L72" s="43">
        <v>3.5</v>
      </c>
      <c r="M72" s="95" t="str">
        <f>VLOOKUP(C72,Barem!L:R,7,0)</f>
        <v>V</v>
      </c>
      <c r="N72" s="10">
        <f t="shared" si="37"/>
        <v>0.25</v>
      </c>
      <c r="O72" s="10">
        <f t="shared" si="37"/>
        <v>0.5</v>
      </c>
      <c r="P72" s="10">
        <f t="shared" si="37"/>
        <v>0.25</v>
      </c>
      <c r="Q72" s="33">
        <f>IF(B72="M",IF(AND(H72&gt;=200,H72&lt;500,I72&lt;Barem!$N$21),H72/1500,IF(AND(H72&gt;=500,H72&lt;750,I72&lt;Barem!$N$22),H72/1500,IF(AND(H72&gt;=750,H72&lt;1000,I72&lt;Barem!$N$23),H72/1500,IF(AND(H72&gt;=1000,H72&lt;1500,I72&lt;Barem!$N$24),H72/1500,IF(AND(H72&gt;=1500,H72&lt;2000,I72&lt;Barem!$N$25),H72/1500,IF(AND(H72&gt;=2000,H72&lt;3000,I72&lt;Barem!$N$26),H72/1500,IF(AND(H72&gt;=3000,I72&lt;Barem!$N$27),H72/1500,0))))))),IF(AND(H72&gt;=200,H72&lt;500,I72&lt;Barem!$O$21),H72/1500,IF(AND(H72&gt;=500,H72&lt;750,I72&lt;Barem!$O$22),H72/1500,IF(AND(H72&gt;=750,H72&lt;1000,I72&lt;Barem!$O$23),H72/1500,IF(AND(H72&gt;=1000,H72&lt;1500,I72&lt;Barem!$O$24),H72/1500,IF(AND(H72&gt;=1500,H72&lt;2000,I72&lt;Barem!$O$25),H72/1500,IF(AND(H72&gt;=2000,H72&lt;3000,I72&lt;Barem!$O$26),H72/1500,IF(AND(H72&gt;=3000,I72&lt;Barem!$O$27),H72/1500,0))))))))</f>
        <v>0</v>
      </c>
      <c r="R72" s="19">
        <f>IF(D72&gt;21,VLOOKUP(D72,Barem!$T$1:$U$141,2,1),0)</f>
        <v>0</v>
      </c>
      <c r="S72" s="104">
        <f>IF(D72&lt;1,0,IF(B72="F",VLOOKUP(I72,Barem!$X$2:$Z$13,2,1),VLOOKUP(I72,Barem!$X$14:$Z$25,2,1)))</f>
        <v>0</v>
      </c>
      <c r="T72" s="19">
        <f>VLOOKUP(A72,Participanti!A:C,3,0)</f>
        <v>0.4</v>
      </c>
      <c r="U72" s="17">
        <f t="shared" si="43"/>
        <v>2.2149999999999999</v>
      </c>
      <c r="V72" s="10"/>
      <c r="W72" s="162" t="s">
        <v>530</v>
      </c>
      <c r="X72" s="108">
        <f t="shared" si="38"/>
        <v>4</v>
      </c>
      <c r="Y72" s="63">
        <f t="shared" si="39"/>
        <v>1</v>
      </c>
      <c r="Z72" s="92">
        <f t="shared" si="44"/>
        <v>1</v>
      </c>
      <c r="AA72" s="141"/>
      <c r="AB72" s="107" t="str">
        <f>VLOOKUP(A72,Participanti!A:E,5,0)</f>
        <v>Bronze</v>
      </c>
    </row>
    <row r="73" spans="1:28" x14ac:dyDescent="0.2">
      <c r="A73" s="42" t="s">
        <v>17</v>
      </c>
      <c r="B73" s="1" t="str">
        <f>VLOOKUP(A73,Participanti!A:B,2,0)</f>
        <v>M</v>
      </c>
      <c r="C73" s="61">
        <v>2</v>
      </c>
      <c r="D73" s="43">
        <v>10.01</v>
      </c>
      <c r="E73" s="44">
        <v>2.5624999999999998E-2</v>
      </c>
      <c r="F73" s="44">
        <v>2.5624999999999998E-2</v>
      </c>
      <c r="G73" s="59">
        <f t="shared" si="22"/>
        <v>2.5624999999999998E-2</v>
      </c>
      <c r="H73" s="45">
        <v>27</v>
      </c>
      <c r="I73" s="11">
        <f t="shared" si="41"/>
        <v>2.55994005994006E-3</v>
      </c>
      <c r="J73" s="31">
        <f t="shared" si="42"/>
        <v>2.3833333333333333</v>
      </c>
      <c r="K73" s="31">
        <f>IF(J73=0,0,IF(B73="F",VLOOKUP(I73,Barem!$G$2:$H$16,2,1),VLOOKUP(I73,Barem!$G$17:$H$31,2,1)))</f>
        <v>5</v>
      </c>
      <c r="L73" s="43">
        <v>3.5</v>
      </c>
      <c r="M73" s="95" t="str">
        <f>VLOOKUP(C73,Barem!L:R,7,0)</f>
        <v>V</v>
      </c>
      <c r="N73" s="10">
        <f t="shared" ref="N73:P99" si="45">IF($M73=N$1,50%,25%)</f>
        <v>0.25</v>
      </c>
      <c r="O73" s="10">
        <f t="shared" si="45"/>
        <v>0.5</v>
      </c>
      <c r="P73" s="10">
        <f t="shared" si="45"/>
        <v>0.25</v>
      </c>
      <c r="Q73" s="33">
        <f>IF(B73="M",IF(AND(H73&gt;=200,H73&lt;500,I73&lt;Barem!$N$21),H73/1500,IF(AND(H73&gt;=500,H73&lt;750,I73&lt;Barem!$N$22),H73/1500,IF(AND(H73&gt;=750,H73&lt;1000,I73&lt;Barem!$N$23),H73/1500,IF(AND(H73&gt;=1000,H73&lt;1500,I73&lt;Barem!$N$24),H73/1500,IF(AND(H73&gt;=1500,H73&lt;2000,I73&lt;Barem!$N$25),H73/1500,IF(AND(H73&gt;=2000,H73&lt;3000,I73&lt;Barem!$N$26),H73/1500,IF(AND(H73&gt;=3000,I73&lt;Barem!$N$27),H73/1500,0))))))),IF(AND(H73&gt;=200,H73&lt;500,I73&lt;Barem!$O$21),H73/1500,IF(AND(H73&gt;=500,H73&lt;750,I73&lt;Barem!$O$22),H73/1500,IF(AND(H73&gt;=750,H73&lt;1000,I73&lt;Barem!$O$23),H73/1500,IF(AND(H73&gt;=1000,H73&lt;1500,I73&lt;Barem!$O$24),H73/1500,IF(AND(H73&gt;=1500,H73&lt;2000,I73&lt;Barem!$O$25),H73/1500,IF(AND(H73&gt;=2000,H73&lt;3000,I73&lt;Barem!$O$26),H73/1500,IF(AND(H73&gt;=3000,I73&lt;Barem!$O$27),H73/1500,0))))))))</f>
        <v>0</v>
      </c>
      <c r="R73" s="19">
        <f>IF(D73&gt;21,VLOOKUP(D73,Barem!$T$1:$U$141,2,1),0)</f>
        <v>0</v>
      </c>
      <c r="S73" s="104">
        <f>IF(D73&lt;1,0,IF(B73="F",VLOOKUP(I73,Barem!$X$2:$Z$13,2,1),VLOOKUP(I73,Barem!$X$14:$Z$25,2,1)))</f>
        <v>1.4999999999999998</v>
      </c>
      <c r="T73" s="19">
        <f>VLOOKUP(A73,Participanti!A:C,3,0)</f>
        <v>0</v>
      </c>
      <c r="U73" s="17">
        <f t="shared" si="43"/>
        <v>5.4708333333333332</v>
      </c>
      <c r="V73" s="10"/>
      <c r="W73" s="162" t="s">
        <v>531</v>
      </c>
      <c r="X73" s="108">
        <f t="shared" si="38"/>
        <v>4</v>
      </c>
      <c r="Y73" s="63">
        <f t="shared" si="39"/>
        <v>1</v>
      </c>
      <c r="Z73" s="92">
        <f t="shared" si="44"/>
        <v>1</v>
      </c>
      <c r="AA73" s="141"/>
      <c r="AB73" s="107" t="str">
        <f>VLOOKUP(A73,Participanti!A:E,5,0)</f>
        <v>Bronze</v>
      </c>
    </row>
    <row r="74" spans="1:28" x14ac:dyDescent="0.2">
      <c r="A74" s="42" t="s">
        <v>352</v>
      </c>
      <c r="B74" s="1" t="str">
        <f>VLOOKUP(A74,Participanti!A:B,2,0)</f>
        <v>M</v>
      </c>
      <c r="C74" s="61">
        <v>2</v>
      </c>
      <c r="D74" s="43">
        <v>11.65</v>
      </c>
      <c r="E74" s="44">
        <v>4.2152777777777782E-2</v>
      </c>
      <c r="F74" s="44">
        <v>4.2314814814814812E-2</v>
      </c>
      <c r="G74" s="59">
        <f t="shared" si="22"/>
        <v>4.2233796296296297E-2</v>
      </c>
      <c r="H74" s="45">
        <v>449</v>
      </c>
      <c r="I74" s="11">
        <f t="shared" si="41"/>
        <v>3.6252185662056908E-3</v>
      </c>
      <c r="J74" s="31">
        <f t="shared" si="42"/>
        <v>2.7738095238095237</v>
      </c>
      <c r="K74" s="31">
        <f>IF(J74=0,0,IF(B74="F",VLOOKUP(I74,Barem!$G$2:$H$16,2,1),VLOOKUP(I74,Barem!$G$17:$H$31,2,1)))</f>
        <v>2.5</v>
      </c>
      <c r="L74" s="43">
        <v>2.75</v>
      </c>
      <c r="M74" s="95" t="str">
        <f>VLOOKUP(C74,Barem!L:R,7,0)</f>
        <v>V</v>
      </c>
      <c r="N74" s="10">
        <f t="shared" si="45"/>
        <v>0.25</v>
      </c>
      <c r="O74" s="10">
        <f t="shared" si="45"/>
        <v>0.5</v>
      </c>
      <c r="P74" s="10">
        <f t="shared" si="45"/>
        <v>0.25</v>
      </c>
      <c r="Q74" s="33">
        <f>IF(B74="M",IF(AND(H74&gt;=200,H74&lt;500,I74&lt;Barem!$N$21),H74/1500,IF(AND(H74&gt;=500,H74&lt;750,I74&lt;Barem!$N$22),H74/1500,IF(AND(H74&gt;=750,H74&lt;1000,I74&lt;Barem!$N$23),H74/1500,IF(AND(H74&gt;=1000,H74&lt;1500,I74&lt;Barem!$N$24),H74/1500,IF(AND(H74&gt;=1500,H74&lt;2000,I74&lt;Barem!$N$25),H74/1500,IF(AND(H74&gt;=2000,H74&lt;3000,I74&lt;Barem!$N$26),H74/1500,IF(AND(H74&gt;=3000,I74&lt;Barem!$N$27),H74/1500,0))))))),IF(AND(H74&gt;=200,H74&lt;500,I74&lt;Barem!$O$21),H74/1500,IF(AND(H74&gt;=500,H74&lt;750,I74&lt;Barem!$O$22),H74/1500,IF(AND(H74&gt;=750,H74&lt;1000,I74&lt;Barem!$O$23),H74/1500,IF(AND(H74&gt;=1000,H74&lt;1500,I74&lt;Barem!$O$24),H74/1500,IF(AND(H74&gt;=1500,H74&lt;2000,I74&lt;Barem!$O$25),H74/1500,IF(AND(H74&gt;=2000,H74&lt;3000,I74&lt;Barem!$O$26),H74/1500,IF(AND(H74&gt;=3000,I74&lt;Barem!$O$27),H74/1500,0))))))))</f>
        <v>0.29933333333333334</v>
      </c>
      <c r="R74" s="19">
        <f>IF(D74&gt;21,VLOOKUP(D74,Barem!$T$1:$U$141,2,1),0)</f>
        <v>0</v>
      </c>
      <c r="S74" s="104">
        <f>IF(D74&lt;1,0,IF(B74="F",VLOOKUP(I74,Barem!$X$2:$Z$13,2,1),VLOOKUP(I74,Barem!$X$14:$Z$25,2,1)))</f>
        <v>0</v>
      </c>
      <c r="T74" s="19">
        <f>VLOOKUP(A74,Participanti!A:C,3,0)</f>
        <v>0</v>
      </c>
      <c r="U74" s="17">
        <f t="shared" si="43"/>
        <v>2.9302857142857142</v>
      </c>
      <c r="V74" s="10"/>
      <c r="W74" s="162" t="s">
        <v>532</v>
      </c>
      <c r="X74" s="108">
        <f t="shared" si="38"/>
        <v>5</v>
      </c>
      <c r="Y74" s="63">
        <f t="shared" si="39"/>
        <v>1</v>
      </c>
      <c r="Z74" s="92">
        <f t="shared" si="44"/>
        <v>1</v>
      </c>
      <c r="AA74" s="141"/>
      <c r="AB74" s="107" t="str">
        <f>VLOOKUP(A74,Participanti!A:E,5,0)</f>
        <v>Bronze</v>
      </c>
    </row>
    <row r="75" spans="1:28" x14ac:dyDescent="0.2">
      <c r="A75" s="42" t="s">
        <v>430</v>
      </c>
      <c r="B75" s="1" t="str">
        <f>VLOOKUP(A75,Participanti!A:B,2,0)</f>
        <v>M</v>
      </c>
      <c r="C75" s="61">
        <v>2</v>
      </c>
      <c r="D75" s="43"/>
      <c r="E75" s="44"/>
      <c r="F75" s="44"/>
      <c r="G75" s="59"/>
      <c r="H75" s="45"/>
      <c r="I75" s="11"/>
      <c r="J75" s="31"/>
      <c r="K75" s="31"/>
      <c r="L75" s="43"/>
      <c r="M75" s="95" t="s">
        <v>533</v>
      </c>
      <c r="N75" s="10"/>
      <c r="O75" s="10"/>
      <c r="P75" s="10"/>
      <c r="Q75" s="33"/>
      <c r="S75" s="104"/>
      <c r="U75" s="177">
        <v>0.5</v>
      </c>
      <c r="V75" s="10"/>
      <c r="W75" s="162"/>
      <c r="X75" s="108">
        <f t="shared" si="38"/>
        <v>1</v>
      </c>
      <c r="Y75" s="63">
        <f t="shared" si="39"/>
        <v>1</v>
      </c>
      <c r="Z75" s="92">
        <f t="shared" si="44"/>
        <v>0</v>
      </c>
      <c r="AA75" s="141"/>
      <c r="AB75" s="107" t="str">
        <f>VLOOKUP(A75,Participanti!A:E,5,0)</f>
        <v>Bronze</v>
      </c>
    </row>
    <row r="76" spans="1:28" ht="24" x14ac:dyDescent="0.2">
      <c r="A76" s="42" t="s">
        <v>512</v>
      </c>
      <c r="B76" s="1" t="str">
        <f>VLOOKUP(A76,Participanti!A:B,2,0)</f>
        <v>M</v>
      </c>
      <c r="C76" s="61">
        <v>2</v>
      </c>
      <c r="D76" s="43">
        <v>10.1</v>
      </c>
      <c r="E76" s="44">
        <v>2.478009259259259E-2</v>
      </c>
      <c r="F76" s="44">
        <v>2.478009259259259E-2</v>
      </c>
      <c r="G76" s="59">
        <f t="shared" si="22"/>
        <v>2.478009259259259E-2</v>
      </c>
      <c r="H76" s="45">
        <v>7</v>
      </c>
      <c r="I76" s="11">
        <f t="shared" si="41"/>
        <v>2.4534745141180782E-3</v>
      </c>
      <c r="J76" s="31">
        <f t="shared" si="42"/>
        <v>2.4047619047619047</v>
      </c>
      <c r="K76" s="31">
        <f>IF(J76=0,0,IF(B76="F",VLOOKUP(I76,Barem!$G$2:$H$16,2,1),VLOOKUP(I76,Barem!$G$17:$H$31,2,1)))</f>
        <v>5</v>
      </c>
      <c r="L76" s="43">
        <v>2.5</v>
      </c>
      <c r="M76" s="95" t="str">
        <f>VLOOKUP(C76,Barem!L:R,7,0)</f>
        <v>V</v>
      </c>
      <c r="N76" s="10">
        <f t="shared" si="45"/>
        <v>0.25</v>
      </c>
      <c r="O76" s="10">
        <f t="shared" si="45"/>
        <v>0.5</v>
      </c>
      <c r="P76" s="10">
        <f t="shared" si="45"/>
        <v>0.25</v>
      </c>
      <c r="Q76" s="33">
        <f>IF(B76="M",IF(AND(H76&gt;=200,H76&lt;500,I76&lt;Barem!$N$21),H76/1500,IF(AND(H76&gt;=500,H76&lt;750,I76&lt;Barem!$N$22),H76/1500,IF(AND(H76&gt;=750,H76&lt;1000,I76&lt;Barem!$N$23),H76/1500,IF(AND(H76&gt;=1000,H76&lt;1500,I76&lt;Barem!$N$24),H76/1500,IF(AND(H76&gt;=1500,H76&lt;2000,I76&lt;Barem!$N$25),H76/1500,IF(AND(H76&gt;=2000,H76&lt;3000,I76&lt;Barem!$N$26),H76/1500,IF(AND(H76&gt;=3000,I76&lt;Barem!$N$27),H76/1500,0))))))),IF(AND(H76&gt;=200,H76&lt;500,I76&lt;Barem!$O$21),H76/1500,IF(AND(H76&gt;=500,H76&lt;750,I76&lt;Barem!$O$22),H76/1500,IF(AND(H76&gt;=750,H76&lt;1000,I76&lt;Barem!$O$23),H76/1500,IF(AND(H76&gt;=1000,H76&lt;1500,I76&lt;Barem!$O$24),H76/1500,IF(AND(H76&gt;=1500,H76&lt;2000,I76&lt;Barem!$O$25),H76/1500,IF(AND(H76&gt;=2000,H76&lt;3000,I76&lt;Barem!$O$26),H76/1500,IF(AND(H76&gt;=3000,I76&lt;Barem!$O$27),H76/1500,0))))))))</f>
        <v>0</v>
      </c>
      <c r="R76" s="19">
        <f>IF(D76&gt;21,VLOOKUP(D76,Barem!$T$1:$U$141,2,1),0)</f>
        <v>0</v>
      </c>
      <c r="S76" s="104">
        <f>IF(D76&lt;1,0,IF(B76="F",VLOOKUP(I76,Barem!$X$2:$Z$13,2,1),VLOOKUP(I76,Barem!$X$14:$Z$25,2,1)))</f>
        <v>3.1500000000000004</v>
      </c>
      <c r="T76" s="19">
        <f>VLOOKUP(A76,Participanti!A:C,3,0)</f>
        <v>0</v>
      </c>
      <c r="U76" s="17">
        <f t="shared" si="43"/>
        <v>6.8761904761904766</v>
      </c>
      <c r="V76" s="10"/>
      <c r="W76" s="162" t="s">
        <v>529</v>
      </c>
      <c r="X76" s="108">
        <f t="shared" si="38"/>
        <v>5</v>
      </c>
      <c r="Y76" s="63">
        <f t="shared" si="39"/>
        <v>1</v>
      </c>
      <c r="Z76" s="92">
        <f t="shared" si="44"/>
        <v>1</v>
      </c>
      <c r="AA76" s="141"/>
      <c r="AB76" s="107" t="str">
        <f>VLOOKUP(A76,Participanti!A:E,5,0)</f>
        <v>Bronze</v>
      </c>
    </row>
    <row r="77" spans="1:28" x14ac:dyDescent="0.2">
      <c r="A77" s="42" t="s">
        <v>511</v>
      </c>
      <c r="B77" s="1" t="str">
        <f>VLOOKUP(A77,Participanti!A:B,2,0)</f>
        <v>M</v>
      </c>
      <c r="C77" s="61">
        <v>2</v>
      </c>
      <c r="D77" s="43">
        <v>21.21</v>
      </c>
      <c r="E77" s="44">
        <v>7.3668981481481488E-2</v>
      </c>
      <c r="F77" s="44">
        <v>7.4016203703703709E-2</v>
      </c>
      <c r="G77" s="59">
        <f t="shared" si="22"/>
        <v>7.3842592592592599E-2</v>
      </c>
      <c r="H77" s="45">
        <v>47</v>
      </c>
      <c r="I77" s="11">
        <f t="shared" si="41"/>
        <v>3.4814989435451482E-3</v>
      </c>
      <c r="J77" s="31">
        <f t="shared" si="42"/>
        <v>5</v>
      </c>
      <c r="K77" s="31">
        <f>IF(J77=0,0,IF(B77="F",VLOOKUP(I77,Barem!$G$2:$H$16,2,1),VLOOKUP(I77,Barem!$G$17:$H$31,2,1)))</f>
        <v>3</v>
      </c>
      <c r="L77" s="43">
        <v>3.25</v>
      </c>
      <c r="M77" s="95" t="s">
        <v>82</v>
      </c>
      <c r="N77" s="10">
        <f t="shared" si="45"/>
        <v>0.5</v>
      </c>
      <c r="O77" s="10">
        <f t="shared" si="45"/>
        <v>0.25</v>
      </c>
      <c r="P77" s="10">
        <f t="shared" si="45"/>
        <v>0.25</v>
      </c>
      <c r="Q77" s="33">
        <f>IF(B77="M",IF(AND(H77&gt;=200,H77&lt;500,I77&lt;Barem!$N$21),H77/1500,IF(AND(H77&gt;=500,H77&lt;750,I77&lt;Barem!$N$22),H77/1500,IF(AND(H77&gt;=750,H77&lt;1000,I77&lt;Barem!$N$23),H77/1500,IF(AND(H77&gt;=1000,H77&lt;1500,I77&lt;Barem!$N$24),H77/1500,IF(AND(H77&gt;=1500,H77&lt;2000,I77&lt;Barem!$N$25),H77/1500,IF(AND(H77&gt;=2000,H77&lt;3000,I77&lt;Barem!$N$26),H77/1500,IF(AND(H77&gt;=3000,I77&lt;Barem!$N$27),H77/1500,0))))))),IF(AND(H77&gt;=200,H77&lt;500,I77&lt;Barem!$O$21),H77/1500,IF(AND(H77&gt;=500,H77&lt;750,I77&lt;Barem!$O$22),H77/1500,IF(AND(H77&gt;=750,H77&lt;1000,I77&lt;Barem!$O$23),H77/1500,IF(AND(H77&gt;=1000,H77&lt;1500,I77&lt;Barem!$O$24),H77/1500,IF(AND(H77&gt;=1500,H77&lt;2000,I77&lt;Barem!$O$25),H77/1500,IF(AND(H77&gt;=2000,H77&lt;3000,I77&lt;Barem!$O$26),H77/1500,IF(AND(H77&gt;=3000,I77&lt;Barem!$O$27),H77/1500,0))))))))</f>
        <v>0</v>
      </c>
      <c r="R77" s="19">
        <f>IF(D77&gt;21,VLOOKUP(D77,Barem!$T$1:$U$141,2,1),0)</f>
        <v>0</v>
      </c>
      <c r="S77" s="104">
        <f>IF(D77&lt;1,0,IF(B77="F",VLOOKUP(I77,Barem!$X$2:$Z$13,2,1),VLOOKUP(I77,Barem!$X$14:$Z$25,2,1)))</f>
        <v>0</v>
      </c>
      <c r="T77" s="19">
        <f>VLOOKUP(A77,Participanti!A:C,3,0)</f>
        <v>0</v>
      </c>
      <c r="U77" s="17">
        <f t="shared" si="43"/>
        <v>4.0625</v>
      </c>
      <c r="V77" s="10"/>
      <c r="W77" s="162"/>
      <c r="X77" s="108">
        <f t="shared" si="38"/>
        <v>5</v>
      </c>
      <c r="Y77" s="63">
        <f t="shared" si="39"/>
        <v>1</v>
      </c>
      <c r="Z77" s="92">
        <f t="shared" si="44"/>
        <v>1</v>
      </c>
      <c r="AA77" s="141"/>
      <c r="AB77" s="107" t="str">
        <f>VLOOKUP(A77,Participanti!A:E,5,0)</f>
        <v>Bronze</v>
      </c>
    </row>
    <row r="78" spans="1:28" x14ac:dyDescent="0.2">
      <c r="A78" s="42" t="s">
        <v>184</v>
      </c>
      <c r="B78" s="1" t="str">
        <f>VLOOKUP(A78,Participanti!A:B,2,0)</f>
        <v>M</v>
      </c>
      <c r="C78" s="61">
        <v>2</v>
      </c>
      <c r="D78" s="43">
        <v>24.51</v>
      </c>
      <c r="E78" s="44">
        <v>0.16541666666666668</v>
      </c>
      <c r="F78" s="44">
        <v>0.16541666666666668</v>
      </c>
      <c r="G78" s="59">
        <f t="shared" si="22"/>
        <v>0.16541666666666668</v>
      </c>
      <c r="H78" s="45">
        <v>1786</v>
      </c>
      <c r="I78" s="11">
        <f t="shared" si="41"/>
        <v>6.7489460084319327E-3</v>
      </c>
      <c r="J78" s="31">
        <f t="shared" si="42"/>
        <v>5</v>
      </c>
      <c r="K78" s="31">
        <f>IF(J78=0,0,IF(B78="F",VLOOKUP(I78,Barem!$G$2:$H$16,2,1),VLOOKUP(I78,Barem!$G$17:$H$31,2,1)))</f>
        <v>0</v>
      </c>
      <c r="L78" s="43">
        <v>3.25</v>
      </c>
      <c r="M78" s="95" t="s">
        <v>82</v>
      </c>
      <c r="N78" s="10">
        <f t="shared" si="45"/>
        <v>0.5</v>
      </c>
      <c r="O78" s="10">
        <f t="shared" si="45"/>
        <v>0.25</v>
      </c>
      <c r="P78" s="10">
        <f t="shared" si="45"/>
        <v>0.25</v>
      </c>
      <c r="Q78" s="33">
        <f>IF(B78="M",IF(AND(H78&gt;=200,H78&lt;500,I78&lt;Barem!$N$21),H78/1500,IF(AND(H78&gt;=500,H78&lt;750,I78&lt;Barem!$N$22),H78/1500,IF(AND(H78&gt;=750,H78&lt;1000,I78&lt;Barem!$N$23),H78/1500,IF(AND(H78&gt;=1000,H78&lt;1500,I78&lt;Barem!$N$24),H78/1500,IF(AND(H78&gt;=1500,H78&lt;2000,I78&lt;Barem!$N$25),H78/1500,IF(AND(H78&gt;=2000,H78&lt;3000,I78&lt;Barem!$N$26),H78/1500,IF(AND(H78&gt;=3000,I78&lt;Barem!$N$27),H78/1500,0))))))),IF(AND(H78&gt;=200,H78&lt;500,I78&lt;Barem!$O$21),H78/1500,IF(AND(H78&gt;=500,H78&lt;750,I78&lt;Barem!$O$22),H78/1500,IF(AND(H78&gt;=750,H78&lt;1000,I78&lt;Barem!$O$23),H78/1500,IF(AND(H78&gt;=1000,H78&lt;1500,I78&lt;Barem!$O$24),H78/1500,IF(AND(H78&gt;=1500,H78&lt;2000,I78&lt;Barem!$O$25),H78/1500,IF(AND(H78&gt;=2000,H78&lt;3000,I78&lt;Barem!$O$26),H78/1500,IF(AND(H78&gt;=3000,I78&lt;Barem!$O$27),H78/1500,0))))))))</f>
        <v>1.1906666666666668</v>
      </c>
      <c r="R78" s="19">
        <f>IF(D78&gt;21,VLOOKUP(D78,Barem!$T$1:$U$141,2,1),0)</f>
        <v>0.1</v>
      </c>
      <c r="S78" s="104">
        <f>IF(D78&lt;1,0,IF(B78="F",VLOOKUP(I78,Barem!$X$2:$Z$13,2,1),VLOOKUP(I78,Barem!$X$14:$Z$25,2,1)))</f>
        <v>0</v>
      </c>
      <c r="T78" s="19">
        <f>VLOOKUP(A78,Participanti!A:C,3,0)</f>
        <v>0</v>
      </c>
      <c r="U78" s="17">
        <f t="shared" si="43"/>
        <v>4.6031666666666666</v>
      </c>
      <c r="V78" s="10"/>
      <c r="W78" s="162" t="s">
        <v>532</v>
      </c>
      <c r="X78" s="108">
        <f t="shared" si="38"/>
        <v>2</v>
      </c>
      <c r="Y78" s="63">
        <f t="shared" si="39"/>
        <v>1</v>
      </c>
      <c r="Z78" s="92">
        <f t="shared" si="44"/>
        <v>0</v>
      </c>
      <c r="AA78" s="141"/>
      <c r="AB78" s="107" t="str">
        <f>VLOOKUP(A78,Participanti!A:E,5,0)</f>
        <v>Bronze</v>
      </c>
    </row>
    <row r="79" spans="1:28" x14ac:dyDescent="0.2">
      <c r="A79" s="42" t="s">
        <v>233</v>
      </c>
      <c r="B79" s="1" t="str">
        <f>VLOOKUP(A79,Participanti!A:B,2,0)</f>
        <v>M</v>
      </c>
      <c r="C79" s="61">
        <v>2</v>
      </c>
      <c r="D79" s="43">
        <v>17.89</v>
      </c>
      <c r="E79" s="44">
        <v>9.0509259259259248E-2</v>
      </c>
      <c r="F79" s="44">
        <v>0.11583333333333333</v>
      </c>
      <c r="G79" s="59">
        <f t="shared" si="22"/>
        <v>0.10317129629629629</v>
      </c>
      <c r="H79" s="45">
        <v>655</v>
      </c>
      <c r="I79" s="11">
        <f t="shared" si="41"/>
        <v>5.7669813469142699E-3</v>
      </c>
      <c r="J79" s="31">
        <f t="shared" si="42"/>
        <v>4.2595238095238095</v>
      </c>
      <c r="K79" s="31">
        <f>IF(J79=0,0,IF(B79="F",VLOOKUP(I79,Barem!$G$2:$H$16,2,1),VLOOKUP(I79,Barem!$G$17:$H$31,2,1)))</f>
        <v>0</v>
      </c>
      <c r="L79" s="43">
        <v>3.75</v>
      </c>
      <c r="M79" s="95" t="s">
        <v>82</v>
      </c>
      <c r="N79" s="10">
        <f t="shared" si="45"/>
        <v>0.5</v>
      </c>
      <c r="O79" s="10">
        <f t="shared" si="45"/>
        <v>0.25</v>
      </c>
      <c r="P79" s="10">
        <f t="shared" si="45"/>
        <v>0.25</v>
      </c>
      <c r="Q79" s="33">
        <f>IF(B79="M",IF(AND(H79&gt;=200,H79&lt;500,I79&lt;Barem!$N$21),H79/1500,IF(AND(H79&gt;=500,H79&lt;750,I79&lt;Barem!$N$22),H79/1500,IF(AND(H79&gt;=750,H79&lt;1000,I79&lt;Barem!$N$23),H79/1500,IF(AND(H79&gt;=1000,H79&lt;1500,I79&lt;Barem!$N$24),H79/1500,IF(AND(H79&gt;=1500,H79&lt;2000,I79&lt;Barem!$N$25),H79/1500,IF(AND(H79&gt;=2000,H79&lt;3000,I79&lt;Barem!$N$26),H79/1500,IF(AND(H79&gt;=3000,I79&lt;Barem!$N$27),H79/1500,0))))))),IF(AND(H79&gt;=200,H79&lt;500,I79&lt;Barem!$O$21),H79/1500,IF(AND(H79&gt;=500,H79&lt;750,I79&lt;Barem!$O$22),H79/1500,IF(AND(H79&gt;=750,H79&lt;1000,I79&lt;Barem!$O$23),H79/1500,IF(AND(H79&gt;=1000,H79&lt;1500,I79&lt;Barem!$O$24),H79/1500,IF(AND(H79&gt;=1500,H79&lt;2000,I79&lt;Barem!$O$25),H79/1500,IF(AND(H79&gt;=2000,H79&lt;3000,I79&lt;Barem!$O$26),H79/1500,IF(AND(H79&gt;=3000,I79&lt;Barem!$O$27),H79/1500,0))))))))</f>
        <v>0</v>
      </c>
      <c r="R79" s="19">
        <f>IF(D79&gt;21,VLOOKUP(D79,Barem!$T$1:$U$141,2,1),0)</f>
        <v>0</v>
      </c>
      <c r="S79" s="104">
        <f>IF(D79&lt;1,0,IF(B79="F",VLOOKUP(I79,Barem!$X$2:$Z$13,2,1),VLOOKUP(I79,Barem!$X$14:$Z$25,2,1)))</f>
        <v>0</v>
      </c>
      <c r="T79" s="19">
        <f>VLOOKUP(A79,Participanti!A:C,3,0)</f>
        <v>0</v>
      </c>
      <c r="U79" s="17">
        <f t="shared" si="43"/>
        <v>3.0672619047619047</v>
      </c>
      <c r="V79" s="10"/>
      <c r="W79" s="162"/>
      <c r="X79" s="108">
        <f t="shared" si="38"/>
        <v>5</v>
      </c>
      <c r="Y79" s="63">
        <f t="shared" si="39"/>
        <v>1</v>
      </c>
      <c r="Z79" s="92">
        <f t="shared" si="44"/>
        <v>0</v>
      </c>
      <c r="AA79" s="141"/>
      <c r="AB79" s="107" t="str">
        <f>VLOOKUP(A79,Participanti!A:E,5,0)</f>
        <v>Bronze</v>
      </c>
    </row>
    <row r="80" spans="1:28" x14ac:dyDescent="0.2">
      <c r="A80" s="42" t="s">
        <v>513</v>
      </c>
      <c r="B80" s="1" t="str">
        <f>VLOOKUP(A80,Participanti!A:B,2,0)</f>
        <v>M</v>
      </c>
      <c r="C80" s="61">
        <v>2</v>
      </c>
      <c r="D80" s="43">
        <v>10.11</v>
      </c>
      <c r="E80" s="44">
        <v>2.9189814814814811E-2</v>
      </c>
      <c r="F80" s="44">
        <v>2.9189814814814811E-2</v>
      </c>
      <c r="G80" s="59">
        <f t="shared" ref="G80:G118" si="46">AVERAGE(E80:F80)</f>
        <v>2.9189814814814811E-2</v>
      </c>
      <c r="H80" s="45">
        <v>10</v>
      </c>
      <c r="I80" s="11">
        <f t="shared" si="41"/>
        <v>2.8872220390519102E-3</v>
      </c>
      <c r="J80" s="31">
        <f t="shared" si="42"/>
        <v>2.407142857142857</v>
      </c>
      <c r="K80" s="31">
        <f>IF(J80=0,0,IF(B80="F",VLOOKUP(I80,Barem!$G$2:$H$16,2,1),VLOOKUP(I80,Barem!$G$17:$H$31,2,1)))</f>
        <v>4.5</v>
      </c>
      <c r="L80" s="43">
        <v>3.25</v>
      </c>
      <c r="M80" s="95" t="str">
        <f>VLOOKUP(C80,Barem!L:R,7,0)</f>
        <v>V</v>
      </c>
      <c r="N80" s="10">
        <f t="shared" si="45"/>
        <v>0.25</v>
      </c>
      <c r="O80" s="10">
        <f t="shared" si="45"/>
        <v>0.5</v>
      </c>
      <c r="P80" s="10">
        <f t="shared" si="45"/>
        <v>0.25</v>
      </c>
      <c r="Q80" s="33">
        <f>IF(B80="M",IF(AND(H80&gt;=200,H80&lt;500,I80&lt;Barem!$N$21),H80/1500,IF(AND(H80&gt;=500,H80&lt;750,I80&lt;Barem!$N$22),H80/1500,IF(AND(H80&gt;=750,H80&lt;1000,I80&lt;Barem!$N$23),H80/1500,IF(AND(H80&gt;=1000,H80&lt;1500,I80&lt;Barem!$N$24),H80/1500,IF(AND(H80&gt;=1500,H80&lt;2000,I80&lt;Barem!$N$25),H80/1500,IF(AND(H80&gt;=2000,H80&lt;3000,I80&lt;Barem!$N$26),H80/1500,IF(AND(H80&gt;=3000,I80&lt;Barem!$N$27),H80/1500,0))))))),IF(AND(H80&gt;=200,H80&lt;500,I80&lt;Barem!$O$21),H80/1500,IF(AND(H80&gt;=500,H80&lt;750,I80&lt;Barem!$O$22),H80/1500,IF(AND(H80&gt;=750,H80&lt;1000,I80&lt;Barem!$O$23),H80/1500,IF(AND(H80&gt;=1000,H80&lt;1500,I80&lt;Barem!$O$24),H80/1500,IF(AND(H80&gt;=1500,H80&lt;2000,I80&lt;Barem!$O$25),H80/1500,IF(AND(H80&gt;=2000,H80&lt;3000,I80&lt;Barem!$O$26),H80/1500,IF(AND(H80&gt;=3000,I80&lt;Barem!$O$27),H80/1500,0))))))))</f>
        <v>0</v>
      </c>
      <c r="R80" s="19">
        <f>IF(D80&gt;21,VLOOKUP(D80,Barem!$T$1:$U$141,2,1),0)</f>
        <v>0</v>
      </c>
      <c r="S80" s="104">
        <f>IF(D80&lt;1,0,IF(B80="F",VLOOKUP(I80,Barem!$X$2:$Z$13,2,1),VLOOKUP(I80,Barem!$X$14:$Z$25,2,1)))</f>
        <v>0</v>
      </c>
      <c r="T80" s="19">
        <f>VLOOKUP(A80,Participanti!A:C,3,0)</f>
        <v>0</v>
      </c>
      <c r="U80" s="17">
        <f t="shared" si="43"/>
        <v>3.6642857142857141</v>
      </c>
      <c r="V80" s="10"/>
      <c r="W80" s="162" t="s">
        <v>529</v>
      </c>
      <c r="X80" s="108">
        <f t="shared" si="38"/>
        <v>5</v>
      </c>
      <c r="Y80" s="63">
        <f t="shared" si="39"/>
        <v>1</v>
      </c>
      <c r="Z80" s="92">
        <f t="shared" si="44"/>
        <v>1</v>
      </c>
      <c r="AA80" s="141"/>
      <c r="AB80" s="107" t="str">
        <f>VLOOKUP(A80,Participanti!A:E,5,0)</f>
        <v>Bronze</v>
      </c>
    </row>
    <row r="81" spans="1:28" x14ac:dyDescent="0.2">
      <c r="A81" s="42" t="s">
        <v>205</v>
      </c>
      <c r="B81" s="1" t="str">
        <f>VLOOKUP(A81,Participanti!A:B,2,0)</f>
        <v>F</v>
      </c>
      <c r="C81" s="61">
        <v>2</v>
      </c>
      <c r="D81" s="43"/>
      <c r="E81" s="44"/>
      <c r="F81" s="44"/>
      <c r="G81" s="59"/>
      <c r="H81" s="45"/>
      <c r="I81" s="11"/>
      <c r="J81" s="31"/>
      <c r="K81" s="31"/>
      <c r="L81" s="43"/>
      <c r="M81" s="95" t="s">
        <v>533</v>
      </c>
      <c r="N81" s="10"/>
      <c r="O81" s="10"/>
      <c r="P81" s="10"/>
      <c r="Q81" s="33"/>
      <c r="S81" s="104"/>
      <c r="U81" s="177">
        <v>0.5</v>
      </c>
      <c r="V81" s="10"/>
      <c r="W81" s="162"/>
      <c r="X81" s="108">
        <f t="shared" si="38"/>
        <v>1</v>
      </c>
      <c r="Y81" s="63">
        <f t="shared" si="39"/>
        <v>1</v>
      </c>
      <c r="Z81" s="92">
        <f t="shared" si="44"/>
        <v>0</v>
      </c>
      <c r="AA81" s="141"/>
      <c r="AB81" s="107" t="str">
        <f>VLOOKUP(A81,Participanti!A:E,5,0)</f>
        <v>Bronze</v>
      </c>
    </row>
    <row r="82" spans="1:28" x14ac:dyDescent="0.2">
      <c r="A82" s="42" t="s">
        <v>514</v>
      </c>
      <c r="B82" s="1" t="str">
        <f>VLOOKUP(A82,Participanti!A:B,2,0)</f>
        <v>M</v>
      </c>
      <c r="C82" s="61">
        <v>2</v>
      </c>
      <c r="D82" s="43">
        <v>25.01</v>
      </c>
      <c r="E82" s="44">
        <v>9.2673611111111109E-2</v>
      </c>
      <c r="F82" s="44">
        <v>9.3865740740740736E-2</v>
      </c>
      <c r="G82" s="59">
        <f t="shared" si="46"/>
        <v>9.3269675925925916E-2</v>
      </c>
      <c r="H82" s="45">
        <v>63</v>
      </c>
      <c r="I82" s="11">
        <f t="shared" si="41"/>
        <v>3.7292953189094727E-3</v>
      </c>
      <c r="J82" s="31">
        <f t="shared" si="42"/>
        <v>5</v>
      </c>
      <c r="K82" s="31">
        <f>IF(J82=0,0,IF(B82="F",VLOOKUP(I82,Barem!$G$2:$H$16,2,1),VLOOKUP(I82,Barem!$G$17:$H$31,2,1)))</f>
        <v>2</v>
      </c>
      <c r="L82" s="43">
        <v>2.5</v>
      </c>
      <c r="M82" s="95" t="s">
        <v>82</v>
      </c>
      <c r="N82" s="10">
        <f t="shared" si="45"/>
        <v>0.5</v>
      </c>
      <c r="O82" s="10">
        <f t="shared" si="45"/>
        <v>0.25</v>
      </c>
      <c r="P82" s="10">
        <f t="shared" si="45"/>
        <v>0.25</v>
      </c>
      <c r="Q82" s="33">
        <f>IF(B82="M",IF(AND(H82&gt;=200,H82&lt;500,I82&lt;Barem!$N$21),H82/1500,IF(AND(H82&gt;=500,H82&lt;750,I82&lt;Barem!$N$22),H82/1500,IF(AND(H82&gt;=750,H82&lt;1000,I82&lt;Barem!$N$23),H82/1500,IF(AND(H82&gt;=1000,H82&lt;1500,I82&lt;Barem!$N$24),H82/1500,IF(AND(H82&gt;=1500,H82&lt;2000,I82&lt;Barem!$N$25),H82/1500,IF(AND(H82&gt;=2000,H82&lt;3000,I82&lt;Barem!$N$26),H82/1500,IF(AND(H82&gt;=3000,I82&lt;Barem!$N$27),H82/1500,0))))))),IF(AND(H82&gt;=200,H82&lt;500,I82&lt;Barem!$O$21),H82/1500,IF(AND(H82&gt;=500,H82&lt;750,I82&lt;Barem!$O$22),H82/1500,IF(AND(H82&gt;=750,H82&lt;1000,I82&lt;Barem!$O$23),H82/1500,IF(AND(H82&gt;=1000,H82&lt;1500,I82&lt;Barem!$O$24),H82/1500,IF(AND(H82&gt;=1500,H82&lt;2000,I82&lt;Barem!$O$25),H82/1500,IF(AND(H82&gt;=2000,H82&lt;3000,I82&lt;Barem!$O$26),H82/1500,IF(AND(H82&gt;=3000,I82&lt;Barem!$O$27),H82/1500,0))))))))</f>
        <v>0</v>
      </c>
      <c r="R82" s="19">
        <f>IF(D82&gt;21,VLOOKUP(D82,Barem!$T$1:$U$141,2,1),0)</f>
        <v>0.2</v>
      </c>
      <c r="S82" s="104">
        <f>IF(D82&lt;1,0,IF(B82="F",VLOOKUP(I82,Barem!$X$2:$Z$13,2,1),VLOOKUP(I82,Barem!$X$14:$Z$25,2,1)))</f>
        <v>0</v>
      </c>
      <c r="T82" s="19">
        <f>VLOOKUP(A82,Participanti!A:C,3,0)</f>
        <v>0</v>
      </c>
      <c r="U82" s="17">
        <f t="shared" si="43"/>
        <v>3.8250000000000002</v>
      </c>
      <c r="V82" s="10"/>
      <c r="W82" s="162"/>
      <c r="X82" s="108">
        <f t="shared" si="38"/>
        <v>5</v>
      </c>
      <c r="Y82" s="63">
        <f t="shared" si="39"/>
        <v>1</v>
      </c>
      <c r="Z82" s="92">
        <f t="shared" si="44"/>
        <v>1</v>
      </c>
      <c r="AA82" s="141"/>
      <c r="AB82" s="107" t="str">
        <f>VLOOKUP(A82,Participanti!A:E,5,0)</f>
        <v>Bronze</v>
      </c>
    </row>
    <row r="83" spans="1:28" x14ac:dyDescent="0.2">
      <c r="A83" s="42" t="s">
        <v>428</v>
      </c>
      <c r="B83" s="1" t="str">
        <f>VLOOKUP(A83,Participanti!A:B,2,0)</f>
        <v>M</v>
      </c>
      <c r="C83" s="61">
        <v>2</v>
      </c>
      <c r="D83" s="43">
        <v>10.08</v>
      </c>
      <c r="E83" s="44">
        <v>3.1041666666666665E-2</v>
      </c>
      <c r="F83" s="44">
        <v>3.1041666666666665E-2</v>
      </c>
      <c r="G83" s="59">
        <f t="shared" si="46"/>
        <v>3.1041666666666665E-2</v>
      </c>
      <c r="H83" s="45">
        <v>18</v>
      </c>
      <c r="I83" s="11">
        <f t="shared" si="41"/>
        <v>3.0795304232804233E-3</v>
      </c>
      <c r="J83" s="31">
        <f t="shared" si="42"/>
        <v>2.4</v>
      </c>
      <c r="K83" s="31">
        <f>IF(J83=0,0,IF(B83="F",VLOOKUP(I83,Barem!$G$2:$H$16,2,1),VLOOKUP(I83,Barem!$G$17:$H$31,2,1)))</f>
        <v>4</v>
      </c>
      <c r="L83" s="43">
        <v>3.5</v>
      </c>
      <c r="M83" s="95" t="str">
        <f>VLOOKUP(C83,Barem!L:R,7,0)</f>
        <v>V</v>
      </c>
      <c r="N83" s="10">
        <f t="shared" si="45"/>
        <v>0.25</v>
      </c>
      <c r="O83" s="10">
        <f t="shared" si="45"/>
        <v>0.5</v>
      </c>
      <c r="P83" s="10">
        <f t="shared" si="45"/>
        <v>0.25</v>
      </c>
      <c r="Q83" s="33">
        <f>IF(B83="M",IF(AND(H83&gt;=200,H83&lt;500,I83&lt;Barem!$N$21),H83/1500,IF(AND(H83&gt;=500,H83&lt;750,I83&lt;Barem!$N$22),H83/1500,IF(AND(H83&gt;=750,H83&lt;1000,I83&lt;Barem!$N$23),H83/1500,IF(AND(H83&gt;=1000,H83&lt;1500,I83&lt;Barem!$N$24),H83/1500,IF(AND(H83&gt;=1500,H83&lt;2000,I83&lt;Barem!$N$25),H83/1500,IF(AND(H83&gt;=2000,H83&lt;3000,I83&lt;Barem!$N$26),H83/1500,IF(AND(H83&gt;=3000,I83&lt;Barem!$N$27),H83/1500,0))))))),IF(AND(H83&gt;=200,H83&lt;500,I83&lt;Barem!$O$21),H83/1500,IF(AND(H83&gt;=500,H83&lt;750,I83&lt;Barem!$O$22),H83/1500,IF(AND(H83&gt;=750,H83&lt;1000,I83&lt;Barem!$O$23),H83/1500,IF(AND(H83&gt;=1000,H83&lt;1500,I83&lt;Barem!$O$24),H83/1500,IF(AND(H83&gt;=1500,H83&lt;2000,I83&lt;Barem!$O$25),H83/1500,IF(AND(H83&gt;=2000,H83&lt;3000,I83&lt;Barem!$O$26),H83/1500,IF(AND(H83&gt;=3000,I83&lt;Barem!$O$27),H83/1500,0))))))))</f>
        <v>0</v>
      </c>
      <c r="R83" s="19">
        <f>IF(D83&gt;21,VLOOKUP(D83,Barem!$T$1:$U$141,2,1),0)</f>
        <v>0</v>
      </c>
      <c r="S83" s="104">
        <f>IF(D83&lt;1,0,IF(B83="F",VLOOKUP(I83,Barem!$X$2:$Z$13,2,1),VLOOKUP(I83,Barem!$X$14:$Z$25,2,1)))</f>
        <v>0</v>
      </c>
      <c r="T83" s="19">
        <f>VLOOKUP(A83,Participanti!A:C,3,0)</f>
        <v>0</v>
      </c>
      <c r="U83" s="17">
        <f t="shared" si="43"/>
        <v>3.4750000000000001</v>
      </c>
      <c r="V83" s="10"/>
      <c r="W83" s="162" t="s">
        <v>529</v>
      </c>
      <c r="X83" s="108">
        <f t="shared" si="38"/>
        <v>5</v>
      </c>
      <c r="Y83" s="63">
        <f t="shared" si="39"/>
        <v>1</v>
      </c>
      <c r="Z83" s="92">
        <f t="shared" si="44"/>
        <v>1</v>
      </c>
      <c r="AA83" s="141"/>
      <c r="AB83" s="107" t="str">
        <f>VLOOKUP(A83,Participanti!A:E,5,0)</f>
        <v>Bronze</v>
      </c>
    </row>
    <row r="84" spans="1:28" x14ac:dyDescent="0.2">
      <c r="A84" s="42" t="s">
        <v>226</v>
      </c>
      <c r="B84" s="1" t="str">
        <f>VLOOKUP(A84,Participanti!A:B,2,0)</f>
        <v>F</v>
      </c>
      <c r="C84" s="61">
        <v>2</v>
      </c>
      <c r="D84" s="43">
        <v>2.5299999999999998</v>
      </c>
      <c r="E84" s="44">
        <v>9.9074074074074082E-3</v>
      </c>
      <c r="F84" s="44">
        <v>9.9421296296296289E-3</v>
      </c>
      <c r="G84" s="59">
        <f t="shared" si="46"/>
        <v>9.9247685185185185E-3</v>
      </c>
      <c r="H84" s="45">
        <v>3</v>
      </c>
      <c r="I84" s="11">
        <f t="shared" si="41"/>
        <v>3.9228334065290592E-3</v>
      </c>
      <c r="J84" s="31">
        <f t="shared" si="42"/>
        <v>0.63249999999999995</v>
      </c>
      <c r="K84" s="31">
        <f>IF(J84=0,0,IF(B84="F",VLOOKUP(I84,Barem!$G$2:$H$16,2,1),VLOOKUP(I84,Barem!$G$17:$H$31,2,1)))</f>
        <v>2.5</v>
      </c>
      <c r="L84" s="43">
        <v>3</v>
      </c>
      <c r="M84" s="95" t="str">
        <f>VLOOKUP(C84,Barem!L:R,7,0)</f>
        <v>V</v>
      </c>
      <c r="N84" s="10">
        <f t="shared" si="45"/>
        <v>0.25</v>
      </c>
      <c r="O84" s="10">
        <f t="shared" si="45"/>
        <v>0.5</v>
      </c>
      <c r="P84" s="10">
        <f t="shared" si="45"/>
        <v>0.25</v>
      </c>
      <c r="Q84" s="33">
        <f>IF(B84="M",IF(AND(H84&gt;=200,H84&lt;500,I84&lt;Barem!$N$21),H84/1500,IF(AND(H84&gt;=500,H84&lt;750,I84&lt;Barem!$N$22),H84/1500,IF(AND(H84&gt;=750,H84&lt;1000,I84&lt;Barem!$N$23),H84/1500,IF(AND(H84&gt;=1000,H84&lt;1500,I84&lt;Barem!$N$24),H84/1500,IF(AND(H84&gt;=1500,H84&lt;2000,I84&lt;Barem!$N$25),H84/1500,IF(AND(H84&gt;=2000,H84&lt;3000,I84&lt;Barem!$N$26),H84/1500,IF(AND(H84&gt;=3000,I84&lt;Barem!$N$27),H84/1500,0))))))),IF(AND(H84&gt;=200,H84&lt;500,I84&lt;Barem!$O$21),H84/1500,IF(AND(H84&gt;=500,H84&lt;750,I84&lt;Barem!$O$22),H84/1500,IF(AND(H84&gt;=750,H84&lt;1000,I84&lt;Barem!$O$23),H84/1500,IF(AND(H84&gt;=1000,H84&lt;1500,I84&lt;Barem!$O$24),H84/1500,IF(AND(H84&gt;=1500,H84&lt;2000,I84&lt;Barem!$O$25),H84/1500,IF(AND(H84&gt;=2000,H84&lt;3000,I84&lt;Barem!$O$26),H84/1500,IF(AND(H84&gt;=3000,I84&lt;Barem!$O$27),H84/1500,0))))))))</f>
        <v>0</v>
      </c>
      <c r="R84" s="19">
        <f>IF(D84&gt;21,VLOOKUP(D84,Barem!$T$1:$U$141,2,1),0)</f>
        <v>0</v>
      </c>
      <c r="S84" s="104">
        <f>IF(D84&lt;1,0,IF(B84="F",VLOOKUP(I84,Barem!$X$2:$Z$13,2,1),VLOOKUP(I84,Barem!$X$14:$Z$25,2,1)))</f>
        <v>0</v>
      </c>
      <c r="T84" s="19">
        <f>VLOOKUP(A84,Participanti!A:C,3,0)</f>
        <v>0</v>
      </c>
      <c r="U84" s="17">
        <f t="shared" si="43"/>
        <v>2.1581250000000001</v>
      </c>
      <c r="V84" s="10"/>
      <c r="W84" s="162"/>
      <c r="X84" s="108">
        <f t="shared" si="38"/>
        <v>5</v>
      </c>
      <c r="Y84" s="63">
        <f t="shared" si="39"/>
        <v>1</v>
      </c>
      <c r="Z84" s="92">
        <f t="shared" si="44"/>
        <v>1</v>
      </c>
      <c r="AA84" s="141"/>
      <c r="AB84" s="107" t="str">
        <f>VLOOKUP(A84,Participanti!A:E,5,0)</f>
        <v>Bronze</v>
      </c>
    </row>
    <row r="85" spans="1:28" x14ac:dyDescent="0.2">
      <c r="A85" s="42" t="s">
        <v>519</v>
      </c>
      <c r="B85" s="1" t="str">
        <f>VLOOKUP(A85,Participanti!A:B,2,0)</f>
        <v>F</v>
      </c>
      <c r="C85" s="61">
        <v>2</v>
      </c>
      <c r="D85" s="43">
        <v>5.05</v>
      </c>
      <c r="E85" s="44">
        <v>2.0150462962962964E-2</v>
      </c>
      <c r="F85" s="44">
        <v>2.0173611111111111E-2</v>
      </c>
      <c r="G85" s="59">
        <f t="shared" si="46"/>
        <v>2.0162037037037037E-2</v>
      </c>
      <c r="H85" s="45">
        <v>3</v>
      </c>
      <c r="I85" s="11">
        <f t="shared" si="41"/>
        <v>3.9924825815914923E-3</v>
      </c>
      <c r="J85" s="31">
        <f t="shared" si="42"/>
        <v>1.2625</v>
      </c>
      <c r="K85" s="31">
        <f>IF(J85=0,0,IF(B85="F",VLOOKUP(I85,Barem!$G$2:$H$16,2,1),VLOOKUP(I85,Barem!$G$17:$H$31,2,1)))</f>
        <v>2.5</v>
      </c>
      <c r="L85" s="43">
        <v>2.5</v>
      </c>
      <c r="M85" s="95" t="str">
        <f>VLOOKUP(C85,Barem!L:R,7,0)</f>
        <v>V</v>
      </c>
      <c r="N85" s="10">
        <f t="shared" si="45"/>
        <v>0.25</v>
      </c>
      <c r="O85" s="10">
        <f t="shared" si="45"/>
        <v>0.5</v>
      </c>
      <c r="P85" s="10">
        <f t="shared" si="45"/>
        <v>0.25</v>
      </c>
      <c r="Q85" s="33">
        <f>IF(B85="M",IF(AND(H85&gt;=200,H85&lt;500,I85&lt;Barem!$N$21),H85/1500,IF(AND(H85&gt;=500,H85&lt;750,I85&lt;Barem!$N$22),H85/1500,IF(AND(H85&gt;=750,H85&lt;1000,I85&lt;Barem!$N$23),H85/1500,IF(AND(H85&gt;=1000,H85&lt;1500,I85&lt;Barem!$N$24),H85/1500,IF(AND(H85&gt;=1500,H85&lt;2000,I85&lt;Barem!$N$25),H85/1500,IF(AND(H85&gt;=2000,H85&lt;3000,I85&lt;Barem!$N$26),H85/1500,IF(AND(H85&gt;=3000,I85&lt;Barem!$N$27),H85/1500,0))))))),IF(AND(H85&gt;=200,H85&lt;500,I85&lt;Barem!$O$21),H85/1500,IF(AND(H85&gt;=500,H85&lt;750,I85&lt;Barem!$O$22),H85/1500,IF(AND(H85&gt;=750,H85&lt;1000,I85&lt;Barem!$O$23),H85/1500,IF(AND(H85&gt;=1000,H85&lt;1500,I85&lt;Barem!$O$24),H85/1500,IF(AND(H85&gt;=1500,H85&lt;2000,I85&lt;Barem!$O$25),H85/1500,IF(AND(H85&gt;=2000,H85&lt;3000,I85&lt;Barem!$O$26),H85/1500,IF(AND(H85&gt;=3000,I85&lt;Barem!$O$27),H85/1500,0))))))))</f>
        <v>0</v>
      </c>
      <c r="R85" s="19">
        <f>IF(D85&gt;21,VLOOKUP(D85,Barem!$T$1:$U$141,2,1),0)</f>
        <v>0</v>
      </c>
      <c r="S85" s="104">
        <f>IF(D85&lt;1,0,IF(B85="F",VLOOKUP(I85,Barem!$X$2:$Z$13,2,1),VLOOKUP(I85,Barem!$X$14:$Z$25,2,1)))</f>
        <v>0</v>
      </c>
      <c r="T85" s="19">
        <f>VLOOKUP(A85,Participanti!A:C,3,0)</f>
        <v>0</v>
      </c>
      <c r="U85" s="17">
        <f t="shared" si="43"/>
        <v>2.1906249999999998</v>
      </c>
      <c r="V85" s="10"/>
      <c r="W85" s="162" t="s">
        <v>530</v>
      </c>
      <c r="X85" s="108">
        <f t="shared" si="38"/>
        <v>5</v>
      </c>
      <c r="Y85" s="63">
        <f t="shared" si="39"/>
        <v>1</v>
      </c>
      <c r="Z85" s="92">
        <f t="shared" si="44"/>
        <v>1</v>
      </c>
      <c r="AA85" s="141"/>
      <c r="AB85" s="107" t="str">
        <f>VLOOKUP(A85,Participanti!A:E,5,0)</f>
        <v>Bronze</v>
      </c>
    </row>
    <row r="86" spans="1:28" x14ac:dyDescent="0.2">
      <c r="A86" s="42" t="s">
        <v>509</v>
      </c>
      <c r="B86" s="1" t="str">
        <f>VLOOKUP(A86,Participanti!A:B,2,0)</f>
        <v>M</v>
      </c>
      <c r="C86" s="61">
        <v>2</v>
      </c>
      <c r="D86" s="43">
        <v>27.17</v>
      </c>
      <c r="E86" s="44">
        <v>0.18819444444444444</v>
      </c>
      <c r="F86" s="44">
        <v>0.2159837962962963</v>
      </c>
      <c r="G86" s="59">
        <f t="shared" si="46"/>
        <v>0.20208912037037036</v>
      </c>
      <c r="H86" s="45">
        <v>1833</v>
      </c>
      <c r="I86" s="11">
        <f t="shared" si="41"/>
        <v>7.4379506945296409E-3</v>
      </c>
      <c r="J86" s="31">
        <f t="shared" si="42"/>
        <v>5</v>
      </c>
      <c r="K86" s="31">
        <f>IF(J86=0,0,IF(B86="F",VLOOKUP(I86,Barem!$G$2:$H$16,2,1),VLOOKUP(I86,Barem!$G$17:$H$31,2,1)))</f>
        <v>0</v>
      </c>
      <c r="L86" s="43">
        <v>2.5</v>
      </c>
      <c r="M86" s="95" t="s">
        <v>83</v>
      </c>
      <c r="N86" s="10">
        <f t="shared" si="45"/>
        <v>0.25</v>
      </c>
      <c r="O86" s="10">
        <f t="shared" si="45"/>
        <v>0.25</v>
      </c>
      <c r="P86" s="10">
        <f t="shared" si="45"/>
        <v>0.5</v>
      </c>
      <c r="Q86" s="33">
        <f>IF(B86="M",IF(AND(H86&gt;=200,H86&lt;500,I86&lt;Barem!$N$21),H86/1500,IF(AND(H86&gt;=500,H86&lt;750,I86&lt;Barem!$N$22),H86/1500,IF(AND(H86&gt;=750,H86&lt;1000,I86&lt;Barem!$N$23),H86/1500,IF(AND(H86&gt;=1000,H86&lt;1500,I86&lt;Barem!$N$24),H86/1500,IF(AND(H86&gt;=1500,H86&lt;2000,I86&lt;Barem!$N$25),H86/1500,IF(AND(H86&gt;=2000,H86&lt;3000,I86&lt;Barem!$N$26),H86/1500,IF(AND(H86&gt;=3000,I86&lt;Barem!$N$27),H86/1500,0))))))),IF(AND(H86&gt;=200,H86&lt;500,I86&lt;Barem!$O$21),H86/1500,IF(AND(H86&gt;=500,H86&lt;750,I86&lt;Barem!$O$22),H86/1500,IF(AND(H86&gt;=750,H86&lt;1000,I86&lt;Barem!$O$23),H86/1500,IF(AND(H86&gt;=1000,H86&lt;1500,I86&lt;Barem!$O$24),H86/1500,IF(AND(H86&gt;=1500,H86&lt;2000,I86&lt;Barem!$O$25),H86/1500,IF(AND(H86&gt;=2000,H86&lt;3000,I86&lt;Barem!$O$26),H86/1500,IF(AND(H86&gt;=3000,I86&lt;Barem!$O$27),H86/1500,0))))))))</f>
        <v>1.222</v>
      </c>
      <c r="R86" s="19">
        <f>IF(D86&gt;21,VLOOKUP(D86,Barem!$T$1:$U$141,2,1),0)</f>
        <v>0.3</v>
      </c>
      <c r="S86" s="104">
        <f>IF(D86&lt;1,0,IF(B86="F",VLOOKUP(I86,Barem!$X$2:$Z$13,2,1),VLOOKUP(I86,Barem!$X$14:$Z$25,2,1)))</f>
        <v>0</v>
      </c>
      <c r="T86" s="19">
        <f>VLOOKUP(A86,Participanti!A:C,3,0)</f>
        <v>0</v>
      </c>
      <c r="U86" s="17">
        <f t="shared" si="43"/>
        <v>4.0220000000000002</v>
      </c>
      <c r="V86" s="10"/>
      <c r="W86" s="162" t="s">
        <v>532</v>
      </c>
      <c r="X86" s="108">
        <f t="shared" si="38"/>
        <v>5</v>
      </c>
      <c r="Y86" s="63">
        <f t="shared" si="39"/>
        <v>1</v>
      </c>
      <c r="Z86" s="92">
        <f t="shared" si="44"/>
        <v>0</v>
      </c>
      <c r="AA86" s="141"/>
      <c r="AB86" s="107" t="str">
        <f>VLOOKUP(A86,Participanti!A:E,5,0)</f>
        <v>Bronze</v>
      </c>
    </row>
    <row r="87" spans="1:28" x14ac:dyDescent="0.2">
      <c r="A87" s="42" t="s">
        <v>308</v>
      </c>
      <c r="B87" s="1" t="str">
        <f>VLOOKUP(A87,Participanti!A:B,2,0)</f>
        <v>M</v>
      </c>
      <c r="C87" s="61">
        <v>2</v>
      </c>
      <c r="D87" s="43">
        <v>10.01</v>
      </c>
      <c r="E87" s="44">
        <v>2.9490740740740744E-2</v>
      </c>
      <c r="F87" s="44">
        <v>2.9525462962962962E-2</v>
      </c>
      <c r="G87" s="59">
        <f t="shared" si="46"/>
        <v>2.9508101851851855E-2</v>
      </c>
      <c r="H87" s="45">
        <v>23</v>
      </c>
      <c r="I87" s="11">
        <f t="shared" si="41"/>
        <v>2.9478623228623231E-3</v>
      </c>
      <c r="J87" s="31">
        <f t="shared" si="42"/>
        <v>2.3833333333333333</v>
      </c>
      <c r="K87" s="31">
        <f>IF(J87=0,0,IF(B87="F",VLOOKUP(I87,Barem!$G$2:$H$16,2,1),VLOOKUP(I87,Barem!$G$17:$H$31,2,1)))</f>
        <v>4.5</v>
      </c>
      <c r="L87" s="43">
        <v>2.25</v>
      </c>
      <c r="M87" s="95" t="str">
        <f>VLOOKUP(C87,Barem!L:R,7,0)</f>
        <v>V</v>
      </c>
      <c r="N87" s="10">
        <f t="shared" si="45"/>
        <v>0.25</v>
      </c>
      <c r="O87" s="10">
        <f t="shared" si="45"/>
        <v>0.5</v>
      </c>
      <c r="P87" s="10">
        <f t="shared" si="45"/>
        <v>0.25</v>
      </c>
      <c r="Q87" s="33">
        <f>IF(B87="M",IF(AND(H87&gt;=200,H87&lt;500,I87&lt;Barem!$N$21),H87/1500,IF(AND(H87&gt;=500,H87&lt;750,I87&lt;Barem!$N$22),H87/1500,IF(AND(H87&gt;=750,H87&lt;1000,I87&lt;Barem!$N$23),H87/1500,IF(AND(H87&gt;=1000,H87&lt;1500,I87&lt;Barem!$N$24),H87/1500,IF(AND(H87&gt;=1500,H87&lt;2000,I87&lt;Barem!$N$25),H87/1500,IF(AND(H87&gt;=2000,H87&lt;3000,I87&lt;Barem!$N$26),H87/1500,IF(AND(H87&gt;=3000,I87&lt;Barem!$N$27),H87/1500,0))))))),IF(AND(H87&gt;=200,H87&lt;500,I87&lt;Barem!$O$21),H87/1500,IF(AND(H87&gt;=500,H87&lt;750,I87&lt;Barem!$O$22),H87/1500,IF(AND(H87&gt;=750,H87&lt;1000,I87&lt;Barem!$O$23),H87/1500,IF(AND(H87&gt;=1000,H87&lt;1500,I87&lt;Barem!$O$24),H87/1500,IF(AND(H87&gt;=1500,H87&lt;2000,I87&lt;Barem!$O$25),H87/1500,IF(AND(H87&gt;=2000,H87&lt;3000,I87&lt;Barem!$O$26),H87/1500,IF(AND(H87&gt;=3000,I87&lt;Barem!$O$27),H87/1500,0))))))))</f>
        <v>0</v>
      </c>
      <c r="R87" s="19">
        <f>IF(D87&gt;21,VLOOKUP(D87,Barem!$T$1:$U$141,2,1),0)</f>
        <v>0</v>
      </c>
      <c r="S87" s="104">
        <f>IF(D87&lt;1,0,IF(B87="F",VLOOKUP(I87,Barem!$X$2:$Z$13,2,1),VLOOKUP(I87,Barem!$X$14:$Z$25,2,1)))</f>
        <v>0</v>
      </c>
      <c r="T87" s="19">
        <f>VLOOKUP(A87,Participanti!A:C,3,0)</f>
        <v>0</v>
      </c>
      <c r="U87" s="17">
        <f t="shared" si="43"/>
        <v>3.4083333333333332</v>
      </c>
      <c r="V87" s="10"/>
      <c r="W87" s="162" t="s">
        <v>531</v>
      </c>
      <c r="X87" s="108">
        <f t="shared" si="38"/>
        <v>5</v>
      </c>
      <c r="Y87" s="63">
        <f t="shared" si="39"/>
        <v>1</v>
      </c>
      <c r="Z87" s="92">
        <f t="shared" si="44"/>
        <v>1</v>
      </c>
      <c r="AA87" s="141"/>
      <c r="AB87" s="107" t="str">
        <f>VLOOKUP(A87,Participanti!A:E,5,0)</f>
        <v>Bronze</v>
      </c>
    </row>
    <row r="88" spans="1:28" x14ac:dyDescent="0.2">
      <c r="A88" s="42" t="s">
        <v>429</v>
      </c>
      <c r="B88" s="1" t="str">
        <f>VLOOKUP(A88,Participanti!A:B,2,0)</f>
        <v>M</v>
      </c>
      <c r="C88" s="61">
        <v>2</v>
      </c>
      <c r="D88" s="43">
        <v>10.050000000000001</v>
      </c>
      <c r="E88" s="44">
        <v>3.3414351851851855E-2</v>
      </c>
      <c r="F88" s="44">
        <v>3.3414351851851855E-2</v>
      </c>
      <c r="G88" s="59">
        <f t="shared" si="46"/>
        <v>3.3414351851851855E-2</v>
      </c>
      <c r="H88" s="45">
        <v>33</v>
      </c>
      <c r="I88" s="11">
        <f t="shared" si="41"/>
        <v>3.3248111295374979E-3</v>
      </c>
      <c r="J88" s="31">
        <f t="shared" si="42"/>
        <v>2.3928571428571428</v>
      </c>
      <c r="K88" s="31">
        <f>IF(J88=0,0,IF(B88="F",VLOOKUP(I88,Barem!$G$2:$H$16,2,1),VLOOKUP(I88,Barem!$G$17:$H$31,2,1)))</f>
        <v>3</v>
      </c>
      <c r="L88" s="43">
        <v>1</v>
      </c>
      <c r="M88" s="95" t="str">
        <f>VLOOKUP(C88,Barem!L:R,7,0)</f>
        <v>V</v>
      </c>
      <c r="N88" s="10">
        <f t="shared" si="45"/>
        <v>0.25</v>
      </c>
      <c r="O88" s="10">
        <f t="shared" si="45"/>
        <v>0.5</v>
      </c>
      <c r="P88" s="10">
        <f t="shared" si="45"/>
        <v>0.25</v>
      </c>
      <c r="Q88" s="33">
        <f>IF(B88="M",IF(AND(H88&gt;=200,H88&lt;500,I88&lt;Barem!$N$21),H88/1500,IF(AND(H88&gt;=500,H88&lt;750,I88&lt;Barem!$N$22),H88/1500,IF(AND(H88&gt;=750,H88&lt;1000,I88&lt;Barem!$N$23),H88/1500,IF(AND(H88&gt;=1000,H88&lt;1500,I88&lt;Barem!$N$24),H88/1500,IF(AND(H88&gt;=1500,H88&lt;2000,I88&lt;Barem!$N$25),H88/1500,IF(AND(H88&gt;=2000,H88&lt;3000,I88&lt;Barem!$N$26),H88/1500,IF(AND(H88&gt;=3000,I88&lt;Barem!$N$27),H88/1500,0))))))),IF(AND(H88&gt;=200,H88&lt;500,I88&lt;Barem!$O$21),H88/1500,IF(AND(H88&gt;=500,H88&lt;750,I88&lt;Barem!$O$22),H88/1500,IF(AND(H88&gt;=750,H88&lt;1000,I88&lt;Barem!$O$23),H88/1500,IF(AND(H88&gt;=1000,H88&lt;1500,I88&lt;Barem!$O$24),H88/1500,IF(AND(H88&gt;=1500,H88&lt;2000,I88&lt;Barem!$O$25),H88/1500,IF(AND(H88&gt;=2000,H88&lt;3000,I88&lt;Barem!$O$26),H88/1500,IF(AND(H88&gt;=3000,I88&lt;Barem!$O$27),H88/1500,0))))))))</f>
        <v>0</v>
      </c>
      <c r="R88" s="19">
        <f>IF(D88&gt;21,VLOOKUP(D88,Barem!$T$1:$U$141,2,1),0)</f>
        <v>0</v>
      </c>
      <c r="S88" s="104">
        <f>IF(D88&lt;1,0,IF(B88="F",VLOOKUP(I88,Barem!$X$2:$Z$13,2,1),VLOOKUP(I88,Barem!$X$14:$Z$25,2,1)))</f>
        <v>0</v>
      </c>
      <c r="T88" s="19">
        <f>VLOOKUP(A88,Participanti!A:C,3,0)</f>
        <v>0</v>
      </c>
      <c r="U88" s="17">
        <f t="shared" si="43"/>
        <v>2.3482142857142856</v>
      </c>
      <c r="V88" s="10"/>
      <c r="W88" s="162" t="s">
        <v>531</v>
      </c>
      <c r="X88" s="108">
        <f t="shared" si="38"/>
        <v>3</v>
      </c>
      <c r="Y88" s="63">
        <f t="shared" si="39"/>
        <v>1</v>
      </c>
      <c r="Z88" s="92">
        <f t="shared" si="44"/>
        <v>1</v>
      </c>
      <c r="AA88" s="141"/>
      <c r="AB88" s="107" t="str">
        <f>VLOOKUP(A88,Participanti!A:E,5,0)</f>
        <v>Bronze</v>
      </c>
    </row>
    <row r="89" spans="1:28" x14ac:dyDescent="0.2">
      <c r="A89" s="42" t="s">
        <v>207</v>
      </c>
      <c r="B89" s="1" t="str">
        <f>VLOOKUP(A89,Participanti!A:B,2,0)</f>
        <v>M</v>
      </c>
      <c r="C89" s="61">
        <v>2</v>
      </c>
      <c r="D89" s="43">
        <v>43.18</v>
      </c>
      <c r="E89" s="44">
        <v>0.33666666666666667</v>
      </c>
      <c r="F89" s="44">
        <v>0.4355324074074074</v>
      </c>
      <c r="G89" s="59">
        <f t="shared" si="46"/>
        <v>0.38609953703703703</v>
      </c>
      <c r="H89" s="45">
        <v>3237</v>
      </c>
      <c r="I89" s="11">
        <f t="shared" si="41"/>
        <v>8.9416289262861746E-3</v>
      </c>
      <c r="J89" s="31">
        <f t="shared" si="42"/>
        <v>5</v>
      </c>
      <c r="K89" s="31">
        <f>IF(J89=0,0,IF(B89="F",VLOOKUP(I89,Barem!$G$2:$H$16,2,1),VLOOKUP(I89,Barem!$G$17:$H$31,2,1)))</f>
        <v>0</v>
      </c>
      <c r="L89" s="43">
        <v>3.5</v>
      </c>
      <c r="M89" s="95" t="s">
        <v>82</v>
      </c>
      <c r="N89" s="10">
        <f t="shared" si="45"/>
        <v>0.5</v>
      </c>
      <c r="O89" s="10">
        <f t="shared" si="45"/>
        <v>0.25</v>
      </c>
      <c r="P89" s="10">
        <f t="shared" si="45"/>
        <v>0.25</v>
      </c>
      <c r="Q89" s="33">
        <f>IF(B89="M",IF(AND(H89&gt;=200,H89&lt;500,I89&lt;Barem!$N$21),H89/1500,IF(AND(H89&gt;=500,H89&lt;750,I89&lt;Barem!$N$22),H89/1500,IF(AND(H89&gt;=750,H89&lt;1000,I89&lt;Barem!$N$23),H89/1500,IF(AND(H89&gt;=1000,H89&lt;1500,I89&lt;Barem!$N$24),H89/1500,IF(AND(H89&gt;=1500,H89&lt;2000,I89&lt;Barem!$N$25),H89/1500,IF(AND(H89&gt;=2000,H89&lt;3000,I89&lt;Barem!$N$26),H89/1500,IF(AND(H89&gt;=3000,I89&lt;Barem!$N$27),H89/1500,0))))))),IF(AND(H89&gt;=200,H89&lt;500,I89&lt;Barem!$O$21),H89/1500,IF(AND(H89&gt;=500,H89&lt;750,I89&lt;Barem!$O$22),H89/1500,IF(AND(H89&gt;=750,H89&lt;1000,I89&lt;Barem!$O$23),H89/1500,IF(AND(H89&gt;=1000,H89&lt;1500,I89&lt;Barem!$O$24),H89/1500,IF(AND(H89&gt;=1500,H89&lt;2000,I89&lt;Barem!$O$25),H89/1500,IF(AND(H89&gt;=2000,H89&lt;3000,I89&lt;Barem!$O$26),H89/1500,IF(AND(H89&gt;=3000,I89&lt;Barem!$O$27),H89/1500,0))))))))</f>
        <v>2.1579999999999999</v>
      </c>
      <c r="R89" s="19">
        <f>IF(D89&gt;21,VLOOKUP(D89,Barem!$T$1:$U$141,2,1),0)</f>
        <v>1.1000000000000001</v>
      </c>
      <c r="S89" s="104">
        <f>IF(D89&lt;1,0,IF(B89="F",VLOOKUP(I89,Barem!$X$2:$Z$13,2,1),VLOOKUP(I89,Barem!$X$14:$Z$25,2,1)))</f>
        <v>0</v>
      </c>
      <c r="T89" s="19">
        <f>VLOOKUP(A89,Participanti!A:C,3,0)</f>
        <v>0</v>
      </c>
      <c r="U89" s="17">
        <f t="shared" si="43"/>
        <v>6.6329999999999991</v>
      </c>
      <c r="V89" s="10"/>
      <c r="W89" s="162" t="s">
        <v>532</v>
      </c>
      <c r="X89" s="108">
        <f t="shared" si="38"/>
        <v>4</v>
      </c>
      <c r="Y89" s="63">
        <f t="shared" si="39"/>
        <v>1</v>
      </c>
      <c r="Z89" s="92">
        <f t="shared" si="44"/>
        <v>0</v>
      </c>
      <c r="AA89" s="141"/>
      <c r="AB89" s="107" t="str">
        <f>VLOOKUP(A89,Participanti!A:E,5,0)</f>
        <v>Bronze</v>
      </c>
    </row>
    <row r="90" spans="1:28" x14ac:dyDescent="0.2">
      <c r="A90" s="42" t="s">
        <v>232</v>
      </c>
      <c r="B90" s="1" t="str">
        <f>VLOOKUP(A90,Participanti!A:B,2,0)</f>
        <v>M</v>
      </c>
      <c r="C90" s="61">
        <v>2</v>
      </c>
      <c r="D90" s="43">
        <v>5.78</v>
      </c>
      <c r="E90" s="44">
        <v>2.2129629629629628E-2</v>
      </c>
      <c r="F90" s="44">
        <v>2.2164351851851852E-2</v>
      </c>
      <c r="G90" s="59">
        <f t="shared" si="46"/>
        <v>2.2146990740740738E-2</v>
      </c>
      <c r="H90" s="45">
        <v>23</v>
      </c>
      <c r="I90" s="11">
        <f t="shared" si="41"/>
        <v>3.8316592977060099E-3</v>
      </c>
      <c r="J90" s="31">
        <f t="shared" si="42"/>
        <v>1.3761904761904762</v>
      </c>
      <c r="K90" s="31">
        <f>IF(J90=0,0,IF(B90="F",VLOOKUP(I90,Barem!$G$2:$H$16,2,1),VLOOKUP(I90,Barem!$G$17:$H$31,2,1)))</f>
        <v>1.75</v>
      </c>
      <c r="L90" s="43">
        <v>2</v>
      </c>
      <c r="M90" s="95" t="str">
        <f>VLOOKUP(C90,Barem!L:R,7,0)</f>
        <v>V</v>
      </c>
      <c r="N90" s="10">
        <f t="shared" si="45"/>
        <v>0.25</v>
      </c>
      <c r="O90" s="10">
        <f t="shared" si="45"/>
        <v>0.5</v>
      </c>
      <c r="P90" s="10">
        <f t="shared" si="45"/>
        <v>0.25</v>
      </c>
      <c r="Q90" s="33">
        <f>IF(B90="M",IF(AND(H90&gt;=200,H90&lt;500,I90&lt;Barem!$N$21),H90/1500,IF(AND(H90&gt;=500,H90&lt;750,I90&lt;Barem!$N$22),H90/1500,IF(AND(H90&gt;=750,H90&lt;1000,I90&lt;Barem!$N$23),H90/1500,IF(AND(H90&gt;=1000,H90&lt;1500,I90&lt;Barem!$N$24),H90/1500,IF(AND(H90&gt;=1500,H90&lt;2000,I90&lt;Barem!$N$25),H90/1500,IF(AND(H90&gt;=2000,H90&lt;3000,I90&lt;Barem!$N$26),H90/1500,IF(AND(H90&gt;=3000,I90&lt;Barem!$N$27),H90/1500,0))))))),IF(AND(H90&gt;=200,H90&lt;500,I90&lt;Barem!$O$21),H90/1500,IF(AND(H90&gt;=500,H90&lt;750,I90&lt;Barem!$O$22),H90/1500,IF(AND(H90&gt;=750,H90&lt;1000,I90&lt;Barem!$O$23),H90/1500,IF(AND(H90&gt;=1000,H90&lt;1500,I90&lt;Barem!$O$24),H90/1500,IF(AND(H90&gt;=1500,H90&lt;2000,I90&lt;Barem!$O$25),H90/1500,IF(AND(H90&gt;=2000,H90&lt;3000,I90&lt;Barem!$O$26),H90/1500,IF(AND(H90&gt;=3000,I90&lt;Barem!$O$27),H90/1500,0))))))))</f>
        <v>0</v>
      </c>
      <c r="R90" s="19">
        <f>IF(D90&gt;21,VLOOKUP(D90,Barem!$T$1:$U$141,2,1),0)</f>
        <v>0</v>
      </c>
      <c r="S90" s="104">
        <f>IF(D90&lt;1,0,IF(B90="F",VLOOKUP(I90,Barem!$X$2:$Z$13,2,1),VLOOKUP(I90,Barem!$X$14:$Z$25,2,1)))</f>
        <v>0</v>
      </c>
      <c r="T90" s="19">
        <f>VLOOKUP(A90,Participanti!A:C,3,0)</f>
        <v>0</v>
      </c>
      <c r="U90" s="17">
        <f t="shared" si="43"/>
        <v>1.7190476190476192</v>
      </c>
      <c r="V90" s="10"/>
      <c r="W90" s="162"/>
      <c r="X90" s="108">
        <f t="shared" si="38"/>
        <v>5</v>
      </c>
      <c r="Y90" s="63">
        <f t="shared" si="39"/>
        <v>1</v>
      </c>
      <c r="Z90" s="92">
        <f t="shared" si="44"/>
        <v>1</v>
      </c>
      <c r="AA90" s="141"/>
      <c r="AB90" s="107" t="str">
        <f>VLOOKUP(A90,Participanti!A:E,5,0)</f>
        <v>Bronze</v>
      </c>
    </row>
    <row r="91" spans="1:28" x14ac:dyDescent="0.2">
      <c r="A91" s="42" t="s">
        <v>306</v>
      </c>
      <c r="B91" s="1" t="str">
        <f>VLOOKUP(A91,Participanti!A:B,2,0)</f>
        <v>F</v>
      </c>
      <c r="C91" s="61">
        <v>2</v>
      </c>
      <c r="D91" s="43">
        <v>10.02</v>
      </c>
      <c r="E91" s="44">
        <v>3.9351851851851853E-2</v>
      </c>
      <c r="F91" s="44">
        <v>3.9803240740740743E-2</v>
      </c>
      <c r="G91" s="59">
        <f t="shared" si="46"/>
        <v>3.9577546296296298E-2</v>
      </c>
      <c r="H91" s="45">
        <v>29</v>
      </c>
      <c r="I91" s="11">
        <f t="shared" si="41"/>
        <v>3.9498549197900497E-3</v>
      </c>
      <c r="J91" s="31">
        <f t="shared" si="42"/>
        <v>2.5049999999999999</v>
      </c>
      <c r="K91" s="31">
        <f>IF(J91=0,0,IF(B91="F",VLOOKUP(I91,Barem!$G$2:$H$16,2,1),VLOOKUP(I91,Barem!$G$17:$H$31,2,1)))</f>
        <v>2.5</v>
      </c>
      <c r="L91" s="43">
        <v>1.5</v>
      </c>
      <c r="M91" s="95" t="str">
        <f>VLOOKUP(C91,Barem!L:R,7,0)</f>
        <v>V</v>
      </c>
      <c r="N91" s="10">
        <f t="shared" si="45"/>
        <v>0.25</v>
      </c>
      <c r="O91" s="10">
        <f t="shared" si="45"/>
        <v>0.5</v>
      </c>
      <c r="P91" s="10">
        <f t="shared" si="45"/>
        <v>0.25</v>
      </c>
      <c r="Q91" s="33">
        <f>IF(B91="M",IF(AND(H91&gt;=200,H91&lt;500,I91&lt;Barem!$N$21),H91/1500,IF(AND(H91&gt;=500,H91&lt;750,I91&lt;Barem!$N$22),H91/1500,IF(AND(H91&gt;=750,H91&lt;1000,I91&lt;Barem!$N$23),H91/1500,IF(AND(H91&gt;=1000,H91&lt;1500,I91&lt;Barem!$N$24),H91/1500,IF(AND(H91&gt;=1500,H91&lt;2000,I91&lt;Barem!$N$25),H91/1500,IF(AND(H91&gt;=2000,H91&lt;3000,I91&lt;Barem!$N$26),H91/1500,IF(AND(H91&gt;=3000,I91&lt;Barem!$N$27),H91/1500,0))))))),IF(AND(H91&gt;=200,H91&lt;500,I91&lt;Barem!$O$21),H91/1500,IF(AND(H91&gt;=500,H91&lt;750,I91&lt;Barem!$O$22),H91/1500,IF(AND(H91&gt;=750,H91&lt;1000,I91&lt;Barem!$O$23),H91/1500,IF(AND(H91&gt;=1000,H91&lt;1500,I91&lt;Barem!$O$24),H91/1500,IF(AND(H91&gt;=1500,H91&lt;2000,I91&lt;Barem!$O$25),H91/1500,IF(AND(H91&gt;=2000,H91&lt;3000,I91&lt;Barem!$O$26),H91/1500,IF(AND(H91&gt;=3000,I91&lt;Barem!$O$27),H91/1500,0))))))))</f>
        <v>0</v>
      </c>
      <c r="R91" s="19">
        <f>IF(D91&gt;21,VLOOKUP(D91,Barem!$T$1:$U$141,2,1),0)</f>
        <v>0</v>
      </c>
      <c r="S91" s="104">
        <f>IF(D91&lt;1,0,IF(B91="F",VLOOKUP(I91,Barem!$X$2:$Z$13,2,1),VLOOKUP(I91,Barem!$X$14:$Z$25,2,1)))</f>
        <v>0</v>
      </c>
      <c r="T91" s="19">
        <f>VLOOKUP(A91,Participanti!A:C,3,0)</f>
        <v>0</v>
      </c>
      <c r="U91" s="17">
        <f t="shared" si="43"/>
        <v>2.2512499999999998</v>
      </c>
      <c r="V91" s="10"/>
      <c r="W91" s="162" t="s">
        <v>531</v>
      </c>
      <c r="X91" s="108">
        <f t="shared" si="38"/>
        <v>5</v>
      </c>
      <c r="Y91" s="63">
        <f t="shared" si="39"/>
        <v>1</v>
      </c>
      <c r="Z91" s="92">
        <f t="shared" si="44"/>
        <v>1</v>
      </c>
      <c r="AA91" s="141"/>
      <c r="AB91" s="107" t="str">
        <f>VLOOKUP(A91,Participanti!A:E,5,0)</f>
        <v>Bronze</v>
      </c>
    </row>
    <row r="92" spans="1:28" x14ac:dyDescent="0.2">
      <c r="A92" s="42" t="s">
        <v>200</v>
      </c>
      <c r="B92" s="1" t="str">
        <f>VLOOKUP(A92,Participanti!A:B,2,0)</f>
        <v>M</v>
      </c>
      <c r="C92" s="61">
        <v>2</v>
      </c>
      <c r="D92" s="43">
        <v>8.49</v>
      </c>
      <c r="E92" s="44">
        <v>3.0763888888888886E-2</v>
      </c>
      <c r="F92" s="44">
        <v>3.3171296296296296E-2</v>
      </c>
      <c r="G92" s="59">
        <f t="shared" si="46"/>
        <v>3.1967592592592589E-2</v>
      </c>
      <c r="H92" s="45">
        <v>10</v>
      </c>
      <c r="I92" s="11">
        <f t="shared" si="41"/>
        <v>3.7653230379967712E-3</v>
      </c>
      <c r="J92" s="31">
        <f t="shared" si="42"/>
        <v>2.0214285714285714</v>
      </c>
      <c r="K92" s="31">
        <f>IF(J92=0,0,IF(B92="F",VLOOKUP(I92,Barem!$G$2:$H$16,2,1),VLOOKUP(I92,Barem!$G$17:$H$31,2,1)))</f>
        <v>2</v>
      </c>
      <c r="L92" s="43">
        <v>0.5</v>
      </c>
      <c r="M92" s="95" t="s">
        <v>83</v>
      </c>
      <c r="N92" s="10">
        <f t="shared" si="45"/>
        <v>0.25</v>
      </c>
      <c r="O92" s="10">
        <f t="shared" si="45"/>
        <v>0.25</v>
      </c>
      <c r="P92" s="10">
        <f t="shared" si="45"/>
        <v>0.5</v>
      </c>
      <c r="Q92" s="33">
        <f>IF(B92="M",IF(AND(H92&gt;=200,H92&lt;500,I92&lt;Barem!$N$21),H92/1500,IF(AND(H92&gt;=500,H92&lt;750,I92&lt;Barem!$N$22),H92/1500,IF(AND(H92&gt;=750,H92&lt;1000,I92&lt;Barem!$N$23),H92/1500,IF(AND(H92&gt;=1000,H92&lt;1500,I92&lt;Barem!$N$24),H92/1500,IF(AND(H92&gt;=1500,H92&lt;2000,I92&lt;Barem!$N$25),H92/1500,IF(AND(H92&gt;=2000,H92&lt;3000,I92&lt;Barem!$N$26),H92/1500,IF(AND(H92&gt;=3000,I92&lt;Barem!$N$27),H92/1500,0))))))),IF(AND(H92&gt;=200,H92&lt;500,I92&lt;Barem!$O$21),H92/1500,IF(AND(H92&gt;=500,H92&lt;750,I92&lt;Barem!$O$22),H92/1500,IF(AND(H92&gt;=750,H92&lt;1000,I92&lt;Barem!$O$23),H92/1500,IF(AND(H92&gt;=1000,H92&lt;1500,I92&lt;Barem!$O$24),H92/1500,IF(AND(H92&gt;=1500,H92&lt;2000,I92&lt;Barem!$O$25),H92/1500,IF(AND(H92&gt;=2000,H92&lt;3000,I92&lt;Barem!$O$26),H92/1500,IF(AND(H92&gt;=3000,I92&lt;Barem!$O$27),H92/1500,0))))))))</f>
        <v>0</v>
      </c>
      <c r="R92" s="19">
        <f>IF(D92&gt;21,VLOOKUP(D92,Barem!$T$1:$U$141,2,1),0)</f>
        <v>0</v>
      </c>
      <c r="S92" s="104">
        <f>IF(D92&lt;1,0,IF(B92="F",VLOOKUP(I92,Barem!$X$2:$Z$13,2,1),VLOOKUP(I92,Barem!$X$14:$Z$25,2,1)))</f>
        <v>0</v>
      </c>
      <c r="T92" s="19">
        <f>VLOOKUP(A92,Participanti!A:C,3,0)</f>
        <v>0</v>
      </c>
      <c r="U92" s="17">
        <f t="shared" si="43"/>
        <v>1.2553571428571428</v>
      </c>
      <c r="V92" s="10"/>
      <c r="W92" s="162"/>
      <c r="X92" s="108">
        <f t="shared" si="38"/>
        <v>1</v>
      </c>
      <c r="Y92" s="63">
        <f t="shared" si="39"/>
        <v>1</v>
      </c>
      <c r="Z92" s="92">
        <f t="shared" si="44"/>
        <v>1</v>
      </c>
      <c r="AA92" s="141"/>
      <c r="AB92" s="107" t="str">
        <f>VLOOKUP(A92,Participanti!A:E,5,0)</f>
        <v>Bronze</v>
      </c>
    </row>
    <row r="93" spans="1:28" x14ac:dyDescent="0.2">
      <c r="A93" s="42" t="s">
        <v>21</v>
      </c>
      <c r="B93" s="1" t="str">
        <f>VLOOKUP(A93,Participanti!A:B,2,0)</f>
        <v>F</v>
      </c>
      <c r="C93" s="61">
        <v>2</v>
      </c>
      <c r="D93" s="43">
        <v>9.02</v>
      </c>
      <c r="E93" s="44">
        <v>3.3657407407407407E-2</v>
      </c>
      <c r="F93" s="44">
        <v>4.1273148148148149E-2</v>
      </c>
      <c r="G93" s="59">
        <f t="shared" si="46"/>
        <v>3.7465277777777778E-2</v>
      </c>
      <c r="H93" s="45">
        <v>8</v>
      </c>
      <c r="I93" s="11">
        <f t="shared" si="41"/>
        <v>4.1535784676028581E-3</v>
      </c>
      <c r="J93" s="31">
        <f t="shared" si="42"/>
        <v>2.2549999999999999</v>
      </c>
      <c r="K93" s="31">
        <f>IF(J93=0,0,IF(B93="F",VLOOKUP(I93,Barem!$G$2:$H$16,2,1),VLOOKUP(I93,Barem!$G$17:$H$31,2,1)))</f>
        <v>2</v>
      </c>
      <c r="L93" s="43">
        <v>0.5</v>
      </c>
      <c r="M93" s="95" t="str">
        <f>VLOOKUP(C93,Barem!L:R,7,0)</f>
        <v>V</v>
      </c>
      <c r="N93" s="10">
        <f t="shared" si="45"/>
        <v>0.25</v>
      </c>
      <c r="O93" s="10">
        <f t="shared" si="45"/>
        <v>0.5</v>
      </c>
      <c r="P93" s="10">
        <f t="shared" si="45"/>
        <v>0.25</v>
      </c>
      <c r="Q93" s="33">
        <f>IF(B93="M",IF(AND(H93&gt;=200,H93&lt;500,I93&lt;Barem!$N$21),H93/1500,IF(AND(H93&gt;=500,H93&lt;750,I93&lt;Barem!$N$22),H93/1500,IF(AND(H93&gt;=750,H93&lt;1000,I93&lt;Barem!$N$23),H93/1500,IF(AND(H93&gt;=1000,H93&lt;1500,I93&lt;Barem!$N$24),H93/1500,IF(AND(H93&gt;=1500,H93&lt;2000,I93&lt;Barem!$N$25),H93/1500,IF(AND(H93&gt;=2000,H93&lt;3000,I93&lt;Barem!$N$26),H93/1500,IF(AND(H93&gt;=3000,I93&lt;Barem!$N$27),H93/1500,0))))))),IF(AND(H93&gt;=200,H93&lt;500,I93&lt;Barem!$O$21),H93/1500,IF(AND(H93&gt;=500,H93&lt;750,I93&lt;Barem!$O$22),H93/1500,IF(AND(H93&gt;=750,H93&lt;1000,I93&lt;Barem!$O$23),H93/1500,IF(AND(H93&gt;=1000,H93&lt;1500,I93&lt;Barem!$O$24),H93/1500,IF(AND(H93&gt;=1500,H93&lt;2000,I93&lt;Barem!$O$25),H93/1500,IF(AND(H93&gt;=2000,H93&lt;3000,I93&lt;Barem!$O$26),H93/1500,IF(AND(H93&gt;=3000,I93&lt;Barem!$O$27),H93/1500,0))))))))</f>
        <v>0</v>
      </c>
      <c r="R93" s="19">
        <f>IF(D93&gt;21,VLOOKUP(D93,Barem!$T$1:$U$141,2,1),0)</f>
        <v>0</v>
      </c>
      <c r="S93" s="104">
        <f>IF(D93&lt;1,0,IF(B93="F",VLOOKUP(I93,Barem!$X$2:$Z$13,2,1),VLOOKUP(I93,Barem!$X$14:$Z$25,2,1)))</f>
        <v>0</v>
      </c>
      <c r="T93" s="19">
        <f>VLOOKUP(A93,Participanti!A:C,3,0)</f>
        <v>0</v>
      </c>
      <c r="U93" s="17">
        <f t="shared" si="43"/>
        <v>1.68875</v>
      </c>
      <c r="V93" s="10"/>
      <c r="W93" s="162"/>
      <c r="X93" s="108">
        <f t="shared" si="38"/>
        <v>3</v>
      </c>
      <c r="Y93" s="63">
        <f t="shared" si="39"/>
        <v>1</v>
      </c>
      <c r="Z93" s="92">
        <f t="shared" si="44"/>
        <v>1</v>
      </c>
      <c r="AA93" s="141"/>
      <c r="AB93" s="107" t="str">
        <f>VLOOKUP(A93,Participanti!A:E,5,0)</f>
        <v>Bronze</v>
      </c>
    </row>
    <row r="94" spans="1:28" x14ac:dyDescent="0.2">
      <c r="A94" s="42" t="s">
        <v>333</v>
      </c>
      <c r="B94" s="1" t="str">
        <f>VLOOKUP(A94,Participanti!A:B,2,0)</f>
        <v>M</v>
      </c>
      <c r="C94" s="61">
        <v>2</v>
      </c>
      <c r="D94" s="43">
        <v>15.6</v>
      </c>
      <c r="E94" s="44">
        <v>5.7337962962962959E-2</v>
      </c>
      <c r="F94" s="44">
        <v>5.8379629629629635E-2</v>
      </c>
      <c r="G94" s="59">
        <f t="shared" si="46"/>
        <v>5.7858796296296297E-2</v>
      </c>
      <c r="H94" s="45">
        <v>42</v>
      </c>
      <c r="I94" s="11">
        <f t="shared" si="41"/>
        <v>3.708897198480532E-3</v>
      </c>
      <c r="J94" s="31">
        <f t="shared" si="42"/>
        <v>3.714285714285714</v>
      </c>
      <c r="K94" s="31">
        <f>IF(J94=0,0,IF(B94="F",VLOOKUP(I94,Barem!$G$2:$H$16,2,1),VLOOKUP(I94,Barem!$G$17:$H$31,2,1)))</f>
        <v>2</v>
      </c>
      <c r="L94" s="43">
        <v>1.75</v>
      </c>
      <c r="M94" s="95" t="str">
        <f>VLOOKUP(C94,Barem!L:R,7,0)</f>
        <v>V</v>
      </c>
      <c r="N94" s="10">
        <f t="shared" si="45"/>
        <v>0.25</v>
      </c>
      <c r="O94" s="10">
        <f t="shared" si="45"/>
        <v>0.5</v>
      </c>
      <c r="P94" s="10">
        <f t="shared" si="45"/>
        <v>0.25</v>
      </c>
      <c r="Q94" s="33">
        <f>IF(B94="M",IF(AND(H94&gt;=200,H94&lt;500,I94&lt;Barem!$N$21),H94/1500,IF(AND(H94&gt;=500,H94&lt;750,I94&lt;Barem!$N$22),H94/1500,IF(AND(H94&gt;=750,H94&lt;1000,I94&lt;Barem!$N$23),H94/1500,IF(AND(H94&gt;=1000,H94&lt;1500,I94&lt;Barem!$N$24),H94/1500,IF(AND(H94&gt;=1500,H94&lt;2000,I94&lt;Barem!$N$25),H94/1500,IF(AND(H94&gt;=2000,H94&lt;3000,I94&lt;Barem!$N$26),H94/1500,IF(AND(H94&gt;=3000,I94&lt;Barem!$N$27),H94/1500,0))))))),IF(AND(H94&gt;=200,H94&lt;500,I94&lt;Barem!$O$21),H94/1500,IF(AND(H94&gt;=500,H94&lt;750,I94&lt;Barem!$O$22),H94/1500,IF(AND(H94&gt;=750,H94&lt;1000,I94&lt;Barem!$O$23),H94/1500,IF(AND(H94&gt;=1000,H94&lt;1500,I94&lt;Barem!$O$24),H94/1500,IF(AND(H94&gt;=1500,H94&lt;2000,I94&lt;Barem!$O$25),H94/1500,IF(AND(H94&gt;=2000,H94&lt;3000,I94&lt;Barem!$O$26),H94/1500,IF(AND(H94&gt;=3000,I94&lt;Barem!$O$27),H94/1500,0))))))))</f>
        <v>0</v>
      </c>
      <c r="R94" s="19">
        <f>IF(D94&gt;21,VLOOKUP(D94,Barem!$T$1:$U$141,2,1),0)</f>
        <v>0</v>
      </c>
      <c r="S94" s="104">
        <f>IF(D94&lt;1,0,IF(B94="F",VLOOKUP(I94,Barem!$X$2:$Z$13,2,1),VLOOKUP(I94,Barem!$X$14:$Z$25,2,1)))</f>
        <v>0</v>
      </c>
      <c r="T94" s="19">
        <f>VLOOKUP(A94,Participanti!A:C,3,0)</f>
        <v>0</v>
      </c>
      <c r="U94" s="17">
        <f t="shared" si="43"/>
        <v>2.3660714285714284</v>
      </c>
      <c r="V94" s="10"/>
      <c r="W94" s="162"/>
      <c r="X94" s="108">
        <f t="shared" si="38"/>
        <v>5</v>
      </c>
      <c r="Y94" s="63">
        <f t="shared" si="39"/>
        <v>1</v>
      </c>
      <c r="Z94" s="92">
        <f t="shared" si="44"/>
        <v>1</v>
      </c>
      <c r="AA94" s="141"/>
      <c r="AB94" s="107" t="str">
        <f>VLOOKUP(A94,Participanti!A:E,5,0)</f>
        <v>Bronze</v>
      </c>
    </row>
    <row r="95" spans="1:28" x14ac:dyDescent="0.2">
      <c r="A95" s="42" t="s">
        <v>371</v>
      </c>
      <c r="B95" s="1" t="str">
        <f>VLOOKUP(A95,Participanti!A:B,2,0)</f>
        <v>M</v>
      </c>
      <c r="C95" s="61">
        <v>2</v>
      </c>
      <c r="D95" s="43">
        <v>11.07</v>
      </c>
      <c r="E95" s="44">
        <v>4.5520833333333337E-2</v>
      </c>
      <c r="F95" s="44">
        <v>4.5844907407407404E-2</v>
      </c>
      <c r="G95" s="59">
        <f t="shared" si="46"/>
        <v>4.5682870370370374E-2</v>
      </c>
      <c r="H95" s="45">
        <v>433</v>
      </c>
      <c r="I95" s="11">
        <f t="shared" si="41"/>
        <v>4.1267272240623643E-3</v>
      </c>
      <c r="J95" s="31">
        <f t="shared" si="42"/>
        <v>2.6357142857142857</v>
      </c>
      <c r="K95" s="31">
        <f>IF(J95=0,0,IF(B95="F",VLOOKUP(I95,Barem!$G$2:$H$16,2,1),VLOOKUP(I95,Barem!$G$17:$H$31,2,1)))</f>
        <v>1.5</v>
      </c>
      <c r="L95" s="43">
        <v>5</v>
      </c>
      <c r="M95" s="95" t="str">
        <f>VLOOKUP(C95,Barem!L:R,7,0)</f>
        <v>V</v>
      </c>
      <c r="N95" s="10">
        <f t="shared" si="45"/>
        <v>0.25</v>
      </c>
      <c r="O95" s="10">
        <f t="shared" si="45"/>
        <v>0.5</v>
      </c>
      <c r="P95" s="10">
        <f t="shared" si="45"/>
        <v>0.25</v>
      </c>
      <c r="Q95" s="33">
        <f>IF(B95="M",IF(AND(H95&gt;=200,H95&lt;500,I95&lt;Barem!$N$21),H95/1500,IF(AND(H95&gt;=500,H95&lt;750,I95&lt;Barem!$N$22),H95/1500,IF(AND(H95&gt;=750,H95&lt;1000,I95&lt;Barem!$N$23),H95/1500,IF(AND(H95&gt;=1000,H95&lt;1500,I95&lt;Barem!$N$24),H95/1500,IF(AND(H95&gt;=1500,H95&lt;2000,I95&lt;Barem!$N$25),H95/1500,IF(AND(H95&gt;=2000,H95&lt;3000,I95&lt;Barem!$N$26),H95/1500,IF(AND(H95&gt;=3000,I95&lt;Barem!$N$27),H95/1500,0))))))),IF(AND(H95&gt;=200,H95&lt;500,I95&lt;Barem!$O$21),H95/1500,IF(AND(H95&gt;=500,H95&lt;750,I95&lt;Barem!$O$22),H95/1500,IF(AND(H95&gt;=750,H95&lt;1000,I95&lt;Barem!$O$23),H95/1500,IF(AND(H95&gt;=1000,H95&lt;1500,I95&lt;Barem!$O$24),H95/1500,IF(AND(H95&gt;=1500,H95&lt;2000,I95&lt;Barem!$O$25),H95/1500,IF(AND(H95&gt;=2000,H95&lt;3000,I95&lt;Barem!$O$26),H95/1500,IF(AND(H95&gt;=3000,I95&lt;Barem!$O$27),H95/1500,0))))))))</f>
        <v>0.28866666666666668</v>
      </c>
      <c r="R95" s="19">
        <f>IF(D95&gt;21,VLOOKUP(D95,Barem!$T$1:$U$141,2,1),0)</f>
        <v>0</v>
      </c>
      <c r="S95" s="104">
        <f>IF(D95&lt;1,0,IF(B95="F",VLOOKUP(I95,Barem!$X$2:$Z$13,2,1),VLOOKUP(I95,Barem!$X$14:$Z$25,2,1)))</f>
        <v>0</v>
      </c>
      <c r="T95" s="19">
        <f>VLOOKUP(A95,Participanti!A:C,3,0)</f>
        <v>0</v>
      </c>
      <c r="U95" s="17">
        <f t="shared" si="43"/>
        <v>2.9475952380952384</v>
      </c>
      <c r="V95" s="10"/>
      <c r="W95" s="162" t="s">
        <v>532</v>
      </c>
      <c r="X95" s="108">
        <f t="shared" si="38"/>
        <v>1</v>
      </c>
      <c r="Y95" s="63">
        <f t="shared" si="39"/>
        <v>1</v>
      </c>
      <c r="Z95" s="92">
        <f t="shared" si="44"/>
        <v>1</v>
      </c>
      <c r="AA95" s="141"/>
      <c r="AB95" s="107" t="str">
        <f>VLOOKUP(A95,Participanti!A:E,5,0)</f>
        <v>Bronze</v>
      </c>
    </row>
    <row r="96" spans="1:28" x14ac:dyDescent="0.2">
      <c r="A96" s="42" t="s">
        <v>528</v>
      </c>
      <c r="B96" s="1" t="str">
        <f>VLOOKUP(A96,Participanti!A:B,2,0)</f>
        <v>M</v>
      </c>
      <c r="C96" s="61">
        <v>2</v>
      </c>
      <c r="D96" s="43">
        <v>24.5</v>
      </c>
      <c r="E96" s="44">
        <v>0.10362268518518518</v>
      </c>
      <c r="F96" s="44">
        <v>0.10372685185185186</v>
      </c>
      <c r="G96" s="59">
        <f t="shared" si="46"/>
        <v>0.10367476851851852</v>
      </c>
      <c r="H96" s="45">
        <v>58</v>
      </c>
      <c r="I96" s="11">
        <f t="shared" si="41"/>
        <v>4.231623204837491E-3</v>
      </c>
      <c r="J96" s="31">
        <f t="shared" si="42"/>
        <v>5</v>
      </c>
      <c r="K96" s="31">
        <f>IF(J96=0,0,IF(B96="F",VLOOKUP(I96,Barem!$G$2:$H$16,2,1),VLOOKUP(I96,Barem!$G$17:$H$31,2,1)))</f>
        <v>1.25</v>
      </c>
      <c r="L96" s="43">
        <v>2.5</v>
      </c>
      <c r="M96" s="95" t="s">
        <v>82</v>
      </c>
      <c r="N96" s="10">
        <f t="shared" si="45"/>
        <v>0.5</v>
      </c>
      <c r="O96" s="10">
        <f t="shared" si="45"/>
        <v>0.25</v>
      </c>
      <c r="P96" s="10">
        <f t="shared" si="45"/>
        <v>0.25</v>
      </c>
      <c r="Q96" s="33">
        <f>IF(B96="M",IF(AND(H96&gt;=200,H96&lt;500,I96&lt;Barem!$N$21),H96/1500,IF(AND(H96&gt;=500,H96&lt;750,I96&lt;Barem!$N$22),H96/1500,IF(AND(H96&gt;=750,H96&lt;1000,I96&lt;Barem!$N$23),H96/1500,IF(AND(H96&gt;=1000,H96&lt;1500,I96&lt;Barem!$N$24),H96/1500,IF(AND(H96&gt;=1500,H96&lt;2000,I96&lt;Barem!$N$25),H96/1500,IF(AND(H96&gt;=2000,H96&lt;3000,I96&lt;Barem!$N$26),H96/1500,IF(AND(H96&gt;=3000,I96&lt;Barem!$N$27),H96/1500,0))))))),IF(AND(H96&gt;=200,H96&lt;500,I96&lt;Barem!$O$21),H96/1500,IF(AND(H96&gt;=500,H96&lt;750,I96&lt;Barem!$O$22),H96/1500,IF(AND(H96&gt;=750,H96&lt;1000,I96&lt;Barem!$O$23),H96/1500,IF(AND(H96&gt;=1000,H96&lt;1500,I96&lt;Barem!$O$24),H96/1500,IF(AND(H96&gt;=1500,H96&lt;2000,I96&lt;Barem!$O$25),H96/1500,IF(AND(H96&gt;=2000,H96&lt;3000,I96&lt;Barem!$O$26),H96/1500,IF(AND(H96&gt;=3000,I96&lt;Barem!$O$27),H96/1500,0))))))))</f>
        <v>0</v>
      </c>
      <c r="R96" s="19">
        <f>IF(D96&gt;21,VLOOKUP(D96,Barem!$T$1:$U$141,2,1),0)</f>
        <v>0.1</v>
      </c>
      <c r="S96" s="104">
        <f>IF(D96&lt;1,0,IF(B96="F",VLOOKUP(I96,Barem!$X$2:$Z$13,2,1),VLOOKUP(I96,Barem!$X$14:$Z$25,2,1)))</f>
        <v>0</v>
      </c>
      <c r="T96" s="19">
        <f>VLOOKUP(A96,Participanti!A:C,3,0)</f>
        <v>0</v>
      </c>
      <c r="U96" s="17">
        <f t="shared" si="43"/>
        <v>3.5375000000000001</v>
      </c>
      <c r="V96" s="10"/>
      <c r="W96" s="162"/>
      <c r="X96" s="108">
        <f t="shared" si="38"/>
        <v>5</v>
      </c>
      <c r="Y96" s="63">
        <f t="shared" si="39"/>
        <v>1</v>
      </c>
      <c r="Z96" s="92">
        <f t="shared" si="44"/>
        <v>1</v>
      </c>
      <c r="AA96" s="141"/>
      <c r="AB96" s="107" t="str">
        <f>VLOOKUP(A96,Participanti!A:E,5,0)</f>
        <v>Bronze</v>
      </c>
    </row>
    <row r="97" spans="1:28" x14ac:dyDescent="0.2">
      <c r="A97" s="42" t="s">
        <v>521</v>
      </c>
      <c r="B97" s="1" t="str">
        <f>VLOOKUP(A97,Participanti!A:B,2,0)</f>
        <v>F</v>
      </c>
      <c r="C97" s="61">
        <v>2</v>
      </c>
      <c r="D97" s="43">
        <v>10</v>
      </c>
      <c r="E97" s="44">
        <v>4.2557870370370371E-2</v>
      </c>
      <c r="F97" s="44">
        <v>4.2557870370370371E-2</v>
      </c>
      <c r="G97" s="59">
        <f t="shared" si="46"/>
        <v>4.2557870370370371E-2</v>
      </c>
      <c r="H97" s="45">
        <v>20</v>
      </c>
      <c r="I97" s="11">
        <f t="shared" si="41"/>
        <v>4.2557870370370371E-3</v>
      </c>
      <c r="J97" s="31">
        <f t="shared" si="42"/>
        <v>2.5</v>
      </c>
      <c r="K97" s="31">
        <f>IF(J97=0,0,IF(B97="F",VLOOKUP(I97,Barem!$G$2:$H$16,2,1),VLOOKUP(I97,Barem!$G$17:$H$31,2,1)))</f>
        <v>1.75</v>
      </c>
      <c r="L97" s="43">
        <v>3</v>
      </c>
      <c r="M97" s="95" t="s">
        <v>82</v>
      </c>
      <c r="N97" s="10">
        <f t="shared" si="45"/>
        <v>0.5</v>
      </c>
      <c r="O97" s="10">
        <f t="shared" si="45"/>
        <v>0.25</v>
      </c>
      <c r="P97" s="10">
        <f t="shared" si="45"/>
        <v>0.25</v>
      </c>
      <c r="Q97" s="33">
        <f>IF(B97="M",IF(AND(H97&gt;=200,H97&lt;500,I97&lt;Barem!$N$21),H97/1500,IF(AND(H97&gt;=500,H97&lt;750,I97&lt;Barem!$N$22),H97/1500,IF(AND(H97&gt;=750,H97&lt;1000,I97&lt;Barem!$N$23),H97/1500,IF(AND(H97&gt;=1000,H97&lt;1500,I97&lt;Barem!$N$24),H97/1500,IF(AND(H97&gt;=1500,H97&lt;2000,I97&lt;Barem!$N$25),H97/1500,IF(AND(H97&gt;=2000,H97&lt;3000,I97&lt;Barem!$N$26),H97/1500,IF(AND(H97&gt;=3000,I97&lt;Barem!$N$27),H97/1500,0))))))),IF(AND(H97&gt;=200,H97&lt;500,I97&lt;Barem!$O$21),H97/1500,IF(AND(H97&gt;=500,H97&lt;750,I97&lt;Barem!$O$22),H97/1500,IF(AND(H97&gt;=750,H97&lt;1000,I97&lt;Barem!$O$23),H97/1500,IF(AND(H97&gt;=1000,H97&lt;1500,I97&lt;Barem!$O$24),H97/1500,IF(AND(H97&gt;=1500,H97&lt;2000,I97&lt;Barem!$O$25),H97/1500,IF(AND(H97&gt;=2000,H97&lt;3000,I97&lt;Barem!$O$26),H97/1500,IF(AND(H97&gt;=3000,I97&lt;Barem!$O$27),H97/1500,0))))))))</f>
        <v>0</v>
      </c>
      <c r="R97" s="19">
        <f>IF(D97&gt;21,VLOOKUP(D97,Barem!$T$1:$U$141,2,1),0)</f>
        <v>0</v>
      </c>
      <c r="S97" s="104">
        <f>IF(D97&lt;1,0,IF(B97="F",VLOOKUP(I97,Barem!$X$2:$Z$13,2,1),VLOOKUP(I97,Barem!$X$14:$Z$25,2,1)))</f>
        <v>0</v>
      </c>
      <c r="T97" s="19">
        <f>VLOOKUP(A97,Participanti!A:C,3,0)</f>
        <v>0</v>
      </c>
      <c r="U97" s="17">
        <f t="shared" si="43"/>
        <v>2.4375</v>
      </c>
      <c r="V97" s="10"/>
      <c r="W97" s="162" t="s">
        <v>531</v>
      </c>
      <c r="X97" s="108">
        <f t="shared" si="38"/>
        <v>1</v>
      </c>
      <c r="Y97" s="63">
        <f t="shared" si="39"/>
        <v>1</v>
      </c>
      <c r="Z97" s="92">
        <f t="shared" si="44"/>
        <v>1</v>
      </c>
      <c r="AA97" s="141"/>
      <c r="AB97" s="107" t="str">
        <f>VLOOKUP(A97,Participanti!A:E,5,0)</f>
        <v>Bronze</v>
      </c>
    </row>
    <row r="98" spans="1:28" x14ac:dyDescent="0.2">
      <c r="A98" s="42" t="s">
        <v>374</v>
      </c>
      <c r="B98" s="1" t="str">
        <f>VLOOKUP(A98,Participanti!A:B,2,0)</f>
        <v>M</v>
      </c>
      <c r="C98" s="61">
        <v>2</v>
      </c>
      <c r="D98" s="43">
        <v>11.21</v>
      </c>
      <c r="E98" s="44">
        <v>4.3275462962962967E-2</v>
      </c>
      <c r="F98" s="44">
        <v>5.5578703703703707E-2</v>
      </c>
      <c r="G98" s="59">
        <f t="shared" si="46"/>
        <v>4.9427083333333337E-2</v>
      </c>
      <c r="H98" s="45">
        <v>14</v>
      </c>
      <c r="I98" s="11">
        <f t="shared" si="41"/>
        <v>4.4091956586381209E-3</v>
      </c>
      <c r="J98" s="31">
        <f t="shared" si="42"/>
        <v>2.6690476190476193</v>
      </c>
      <c r="K98" s="31">
        <f>IF(J98=0,0,IF(B98="F",VLOOKUP(I98,Barem!$G$2:$H$16,2,1),VLOOKUP(I98,Barem!$G$17:$H$31,2,1)))</f>
        <v>1</v>
      </c>
      <c r="L98" s="43">
        <v>0.75</v>
      </c>
      <c r="M98" s="95" t="s">
        <v>83</v>
      </c>
      <c r="N98" s="10">
        <f t="shared" si="45"/>
        <v>0.25</v>
      </c>
      <c r="O98" s="10">
        <f t="shared" si="45"/>
        <v>0.25</v>
      </c>
      <c r="P98" s="10">
        <f t="shared" si="45"/>
        <v>0.5</v>
      </c>
      <c r="Q98" s="33">
        <f>IF(B98="M",IF(AND(H98&gt;=200,H98&lt;500,I98&lt;Barem!$N$21),H98/1500,IF(AND(H98&gt;=500,H98&lt;750,I98&lt;Barem!$N$22),H98/1500,IF(AND(H98&gt;=750,H98&lt;1000,I98&lt;Barem!$N$23),H98/1500,IF(AND(H98&gt;=1000,H98&lt;1500,I98&lt;Barem!$N$24),H98/1500,IF(AND(H98&gt;=1500,H98&lt;2000,I98&lt;Barem!$N$25),H98/1500,IF(AND(H98&gt;=2000,H98&lt;3000,I98&lt;Barem!$N$26),H98/1500,IF(AND(H98&gt;=3000,I98&lt;Barem!$N$27),H98/1500,0))))))),IF(AND(H98&gt;=200,H98&lt;500,I98&lt;Barem!$O$21),H98/1500,IF(AND(H98&gt;=500,H98&lt;750,I98&lt;Barem!$O$22),H98/1500,IF(AND(H98&gt;=750,H98&lt;1000,I98&lt;Barem!$O$23),H98/1500,IF(AND(H98&gt;=1000,H98&lt;1500,I98&lt;Barem!$O$24),H98/1500,IF(AND(H98&gt;=1500,H98&lt;2000,I98&lt;Barem!$O$25),H98/1500,IF(AND(H98&gt;=2000,H98&lt;3000,I98&lt;Barem!$O$26),H98/1500,IF(AND(H98&gt;=3000,I98&lt;Barem!$O$27),H98/1500,0))))))))</f>
        <v>0</v>
      </c>
      <c r="R98" s="19">
        <f>IF(D98&gt;21,VLOOKUP(D98,Barem!$T$1:$U$141,2,1),0)</f>
        <v>0</v>
      </c>
      <c r="S98" s="104">
        <f>IF(D98&lt;1,0,IF(B98="F",VLOOKUP(I98,Barem!$X$2:$Z$13,2,1),VLOOKUP(I98,Barem!$X$14:$Z$25,2,1)))</f>
        <v>0</v>
      </c>
      <c r="T98" s="19">
        <f>VLOOKUP(A98,Participanti!A:C,3,0)</f>
        <v>0</v>
      </c>
      <c r="U98" s="17">
        <f t="shared" si="43"/>
        <v>1.2922619047619048</v>
      </c>
      <c r="V98" s="10"/>
      <c r="W98" s="162" t="s">
        <v>530</v>
      </c>
      <c r="X98" s="108">
        <f t="shared" si="38"/>
        <v>2</v>
      </c>
      <c r="Y98" s="63">
        <f t="shared" si="39"/>
        <v>1</v>
      </c>
      <c r="Z98" s="92">
        <f t="shared" si="44"/>
        <v>1</v>
      </c>
      <c r="AA98" s="141"/>
      <c r="AB98" s="107" t="str">
        <f>VLOOKUP(A98,Participanti!A:E,5,0)</f>
        <v>Bronze</v>
      </c>
    </row>
    <row r="99" spans="1:28" x14ac:dyDescent="0.2">
      <c r="A99" s="42" t="s">
        <v>227</v>
      </c>
      <c r="B99" s="1" t="str">
        <f>VLOOKUP(A99,Participanti!A:B,2,0)</f>
        <v>F</v>
      </c>
      <c r="C99" s="61">
        <v>2</v>
      </c>
      <c r="D99" s="43">
        <v>5.01</v>
      </c>
      <c r="E99" s="44">
        <v>1.8136574074074076E-2</v>
      </c>
      <c r="F99" s="44">
        <v>1.8136574074074076E-2</v>
      </c>
      <c r="G99" s="59">
        <f t="shared" si="46"/>
        <v>1.8136574074074076E-2</v>
      </c>
      <c r="H99" s="45">
        <v>6</v>
      </c>
      <c r="I99" s="11">
        <f t="shared" ref="I99:I118" si="47">G99/D99</f>
        <v>3.6200746654838478E-3</v>
      </c>
      <c r="J99" s="31">
        <f t="shared" ref="J99:J118" si="48">IF(B99="F",IF(D99&lt;2.5,0,IF(D99&gt;19.99,5,D99/4)),IF(D99&lt;3,0, IF(D99&gt;20.99,5,D99/4.2)))</f>
        <v>1.2524999999999999</v>
      </c>
      <c r="K99" s="31">
        <f>IF(J99=0,0,IF(B99="F",VLOOKUP(I99,Barem!$G$2:$H$16,2,1),VLOOKUP(I99,Barem!$G$17:$H$31,2,1)))</f>
        <v>3.5</v>
      </c>
      <c r="L99" s="43">
        <v>3.75</v>
      </c>
      <c r="M99" s="95" t="s">
        <v>80</v>
      </c>
      <c r="N99" s="10">
        <f t="shared" si="45"/>
        <v>0.25</v>
      </c>
      <c r="O99" s="10">
        <f t="shared" si="45"/>
        <v>0.5</v>
      </c>
      <c r="P99" s="10">
        <f t="shared" si="45"/>
        <v>0.25</v>
      </c>
      <c r="Q99" s="33">
        <f>IF(B99="M",IF(AND(H99&gt;=200,H99&lt;500,I99&lt;Barem!$N$21),H99/1500,IF(AND(H99&gt;=500,H99&lt;750,I99&lt;Barem!$N$22),H99/1500,IF(AND(H99&gt;=750,H99&lt;1000,I99&lt;Barem!$N$23),H99/1500,IF(AND(H99&gt;=1000,H99&lt;1500,I99&lt;Barem!$N$24),H99/1500,IF(AND(H99&gt;=1500,H99&lt;2000,I99&lt;Barem!$N$25),H99/1500,IF(AND(H99&gt;=2000,H99&lt;3000,I99&lt;Barem!$N$26),H99/1500,IF(AND(H99&gt;=3000,I99&lt;Barem!$N$27),H99/1500,0))))))),IF(AND(H99&gt;=200,H99&lt;500,I99&lt;Barem!$O$21),H99/1500,IF(AND(H99&gt;=500,H99&lt;750,I99&lt;Barem!$O$22),H99/1500,IF(AND(H99&gt;=750,H99&lt;1000,I99&lt;Barem!$O$23),H99/1500,IF(AND(H99&gt;=1000,H99&lt;1500,I99&lt;Barem!$O$24),H99/1500,IF(AND(H99&gt;=1500,H99&lt;2000,I99&lt;Barem!$O$25),H99/1500,IF(AND(H99&gt;=2000,H99&lt;3000,I99&lt;Barem!$O$26),H99/1500,IF(AND(H99&gt;=3000,I99&lt;Barem!$O$27),H99/1500,0))))))))</f>
        <v>0</v>
      </c>
      <c r="R99" s="19">
        <f>IF(D99&gt;21,VLOOKUP(D99,Barem!$T$1:$U$141,2,1),0)</f>
        <v>0</v>
      </c>
      <c r="S99" s="104">
        <f>IF(D99&lt;1,0,IF(B99="F",VLOOKUP(I99,Barem!$X$2:$Z$13,2,1),VLOOKUP(I99,Barem!$X$14:$Z$25,2,1)))</f>
        <v>0</v>
      </c>
      <c r="T99" s="19">
        <f>VLOOKUP(A99,Participanti!A:C,3,0)</f>
        <v>0</v>
      </c>
      <c r="U99" s="17">
        <f t="shared" ref="U99:U118" si="49">IF(H99&lt;0,0,J99*N99+K99*O99+L99*P99+Q99+R99+S99+T99)</f>
        <v>3.0006249999999999</v>
      </c>
      <c r="V99" s="10"/>
      <c r="W99" s="162" t="s">
        <v>530</v>
      </c>
      <c r="X99" s="108">
        <f t="shared" si="38"/>
        <v>5</v>
      </c>
      <c r="Y99" s="63">
        <f t="shared" si="39"/>
        <v>1</v>
      </c>
      <c r="Z99" s="92">
        <f t="shared" ref="Z99:Z118" si="50">IF(K99&gt;0,1,0)</f>
        <v>1</v>
      </c>
      <c r="AA99" s="141"/>
      <c r="AB99" s="107" t="str">
        <f>VLOOKUP(A99,Participanti!A:E,5,0)</f>
        <v>Silver</v>
      </c>
    </row>
    <row r="100" spans="1:28" x14ac:dyDescent="0.2">
      <c r="A100" s="42" t="s">
        <v>191</v>
      </c>
      <c r="B100" s="1" t="str">
        <f>VLOOKUP(A100,Participanti!A:B,2,0)</f>
        <v>M</v>
      </c>
      <c r="C100" s="61">
        <v>2</v>
      </c>
      <c r="D100" s="43">
        <v>17.86</v>
      </c>
      <c r="E100" s="44">
        <v>6.9513888888888889E-2</v>
      </c>
      <c r="F100" s="44">
        <v>7.4374999999999997E-2</v>
      </c>
      <c r="G100" s="59">
        <f t="shared" si="46"/>
        <v>7.194444444444445E-2</v>
      </c>
      <c r="H100" s="45">
        <v>54</v>
      </c>
      <c r="I100" s="11">
        <f t="shared" si="47"/>
        <v>4.0282443697897225E-3</v>
      </c>
      <c r="J100" s="31">
        <f t="shared" si="48"/>
        <v>4.2523809523809524</v>
      </c>
      <c r="K100" s="31">
        <f>IF(J100=0,0,IF(B100="F",VLOOKUP(I100,Barem!$G$2:$H$16,2,1),VLOOKUP(I100,Barem!$G$17:$H$31,2,1)))</f>
        <v>1.5</v>
      </c>
      <c r="L100" s="43">
        <v>4</v>
      </c>
      <c r="M100" s="95" t="s">
        <v>83</v>
      </c>
      <c r="N100" s="10">
        <f t="shared" ref="N100:P120" si="51">IF($M100=N$1,50%,25%)</f>
        <v>0.25</v>
      </c>
      <c r="O100" s="10">
        <f t="shared" si="51"/>
        <v>0.25</v>
      </c>
      <c r="P100" s="10">
        <f t="shared" si="51"/>
        <v>0.5</v>
      </c>
      <c r="Q100" s="33">
        <f>IF(B100="M",IF(AND(H100&gt;=200,H100&lt;500,I100&lt;Barem!$N$21),H100/1500,IF(AND(H100&gt;=500,H100&lt;750,I100&lt;Barem!$N$22),H100/1500,IF(AND(H100&gt;=750,H100&lt;1000,I100&lt;Barem!$N$23),H100/1500,IF(AND(H100&gt;=1000,H100&lt;1500,I100&lt;Barem!$N$24),H100/1500,IF(AND(H100&gt;=1500,H100&lt;2000,I100&lt;Barem!$N$25),H100/1500,IF(AND(H100&gt;=2000,H100&lt;3000,I100&lt;Barem!$N$26),H100/1500,IF(AND(H100&gt;=3000,I100&lt;Barem!$N$27),H100/1500,0))))))),IF(AND(H100&gt;=200,H100&lt;500,I100&lt;Barem!$O$21),H100/1500,IF(AND(H100&gt;=500,H100&lt;750,I100&lt;Barem!$O$22),H100/1500,IF(AND(H100&gt;=750,H100&lt;1000,I100&lt;Barem!$O$23),H100/1500,IF(AND(H100&gt;=1000,H100&lt;1500,I100&lt;Barem!$O$24),H100/1500,IF(AND(H100&gt;=1500,H100&lt;2000,I100&lt;Barem!$O$25),H100/1500,IF(AND(H100&gt;=2000,H100&lt;3000,I100&lt;Barem!$O$26),H100/1500,IF(AND(H100&gt;=3000,I100&lt;Barem!$O$27),H100/1500,0))))))))</f>
        <v>0</v>
      </c>
      <c r="R100" s="19">
        <f>IF(D100&gt;21,VLOOKUP(D100,Barem!$T$1:$U$141,2,1),0)</f>
        <v>0</v>
      </c>
      <c r="S100" s="104">
        <f>IF(D100&lt;1,0,IF(B100="F",VLOOKUP(I100,Barem!$X$2:$Z$13,2,1),VLOOKUP(I100,Barem!$X$14:$Z$25,2,1)))</f>
        <v>0</v>
      </c>
      <c r="T100" s="19">
        <f>VLOOKUP(A100,Participanti!A:C,3,0)</f>
        <v>0</v>
      </c>
      <c r="U100" s="17">
        <f t="shared" si="49"/>
        <v>3.4380952380952383</v>
      </c>
      <c r="V100" s="10"/>
      <c r="W100" s="162"/>
      <c r="X100" s="108">
        <f t="shared" si="38"/>
        <v>4</v>
      </c>
      <c r="Y100" s="63">
        <f t="shared" si="39"/>
        <v>1</v>
      </c>
      <c r="Z100" s="92">
        <f t="shared" si="50"/>
        <v>1</v>
      </c>
      <c r="AA100" s="141"/>
      <c r="AB100" s="107" t="str">
        <f>VLOOKUP(A100,Participanti!A:E,5,0)</f>
        <v>Silver</v>
      </c>
    </row>
    <row r="101" spans="1:28" x14ac:dyDescent="0.2">
      <c r="A101" s="42" t="s">
        <v>357</v>
      </c>
      <c r="B101" s="1" t="str">
        <f>VLOOKUP(A101,Participanti!A:B,2,0)</f>
        <v>M</v>
      </c>
      <c r="C101" s="61">
        <v>2</v>
      </c>
      <c r="D101" s="43">
        <v>10.1</v>
      </c>
      <c r="E101" s="44">
        <v>2.7650462962962963E-2</v>
      </c>
      <c r="F101" s="44">
        <v>2.7650462962962963E-2</v>
      </c>
      <c r="G101" s="59">
        <f t="shared" si="46"/>
        <v>2.7650462962962963E-2</v>
      </c>
      <c r="H101" s="45">
        <v>9</v>
      </c>
      <c r="I101" s="11">
        <f t="shared" si="47"/>
        <v>2.7376696002933626E-3</v>
      </c>
      <c r="J101" s="31">
        <f t="shared" si="48"/>
        <v>2.4047619047619047</v>
      </c>
      <c r="K101" s="31">
        <f>IF(J101=0,0,IF(B101="F",VLOOKUP(I101,Barem!$G$2:$H$16,2,1),VLOOKUP(I101,Barem!$G$17:$H$31,2,1)))</f>
        <v>5</v>
      </c>
      <c r="L101" s="43">
        <v>2.75</v>
      </c>
      <c r="M101" s="95" t="s">
        <v>80</v>
      </c>
      <c r="N101" s="10">
        <f t="shared" si="51"/>
        <v>0.25</v>
      </c>
      <c r="O101" s="10">
        <f t="shared" si="51"/>
        <v>0.5</v>
      </c>
      <c r="P101" s="10">
        <f t="shared" si="51"/>
        <v>0.25</v>
      </c>
      <c r="Q101" s="33">
        <f>IF(B101="M",IF(AND(H101&gt;=200,H101&lt;500,I101&lt;Barem!$N$21),H101/1500,IF(AND(H101&gt;=500,H101&lt;750,I101&lt;Barem!$N$22),H101/1500,IF(AND(H101&gt;=750,H101&lt;1000,I101&lt;Barem!$N$23),H101/1500,IF(AND(H101&gt;=1000,H101&lt;1500,I101&lt;Barem!$N$24),H101/1500,IF(AND(H101&gt;=1500,H101&lt;2000,I101&lt;Barem!$N$25),H101/1500,IF(AND(H101&gt;=2000,H101&lt;3000,I101&lt;Barem!$N$26),H101/1500,IF(AND(H101&gt;=3000,I101&lt;Barem!$N$27),H101/1500,0))))))),IF(AND(H101&gt;=200,H101&lt;500,I101&lt;Barem!$O$21),H101/1500,IF(AND(H101&gt;=500,H101&lt;750,I101&lt;Barem!$O$22),H101/1500,IF(AND(H101&gt;=750,H101&lt;1000,I101&lt;Barem!$O$23),H101/1500,IF(AND(H101&gt;=1000,H101&lt;1500,I101&lt;Barem!$O$24),H101/1500,IF(AND(H101&gt;=1500,H101&lt;2000,I101&lt;Barem!$O$25),H101/1500,IF(AND(H101&gt;=2000,H101&lt;3000,I101&lt;Barem!$O$26),H101/1500,IF(AND(H101&gt;=3000,I101&lt;Barem!$O$27),H101/1500,0))))))))</f>
        <v>0</v>
      </c>
      <c r="R101" s="19">
        <f>IF(D101&gt;21,VLOOKUP(D101,Barem!$T$1:$U$141,2,1),0)</f>
        <v>0</v>
      </c>
      <c r="S101" s="104">
        <f>IF(D101&lt;1,0,IF(B101="F",VLOOKUP(I101,Barem!$X$2:$Z$13,2,1),VLOOKUP(I101,Barem!$X$14:$Z$25,2,1)))</f>
        <v>0.15000000000000002</v>
      </c>
      <c r="T101" s="19">
        <f>VLOOKUP(A101,Participanti!A:C,3,0)</f>
        <v>0</v>
      </c>
      <c r="U101" s="17">
        <f t="shared" si="49"/>
        <v>3.9386904761904762</v>
      </c>
      <c r="V101" s="10"/>
      <c r="W101" s="162" t="s">
        <v>529</v>
      </c>
      <c r="X101" s="108">
        <f t="shared" si="38"/>
        <v>5</v>
      </c>
      <c r="Y101" s="63">
        <f t="shared" si="39"/>
        <v>1</v>
      </c>
      <c r="Z101" s="92">
        <f t="shared" si="50"/>
        <v>1</v>
      </c>
      <c r="AA101" s="141"/>
      <c r="AB101" s="107" t="str">
        <f>VLOOKUP(A101,Participanti!A:E,5,0)</f>
        <v>Silver</v>
      </c>
    </row>
    <row r="102" spans="1:28" x14ac:dyDescent="0.2">
      <c r="A102" s="42" t="s">
        <v>13</v>
      </c>
      <c r="B102" s="1" t="str">
        <f>VLOOKUP(A102,Participanti!A:B,2,0)</f>
        <v>M</v>
      </c>
      <c r="C102" s="61">
        <v>2</v>
      </c>
      <c r="D102" s="43">
        <v>31.01</v>
      </c>
      <c r="E102" s="44">
        <v>0.10006944444444445</v>
      </c>
      <c r="F102" s="44">
        <v>0.10229166666666667</v>
      </c>
      <c r="G102" s="59">
        <f t="shared" si="46"/>
        <v>0.10118055555555555</v>
      </c>
      <c r="H102" s="45">
        <v>52</v>
      </c>
      <c r="I102" s="11">
        <f t="shared" si="47"/>
        <v>3.2628363610304918E-3</v>
      </c>
      <c r="J102" s="31">
        <f t="shared" si="48"/>
        <v>5</v>
      </c>
      <c r="K102" s="31">
        <f>IF(J102=0,0,IF(B102="F",VLOOKUP(I102,Barem!$G$2:$H$16,2,1),VLOOKUP(I102,Barem!$G$17:$H$31,2,1)))</f>
        <v>3.5</v>
      </c>
      <c r="L102" s="43">
        <v>4.62</v>
      </c>
      <c r="M102" s="95" t="s">
        <v>82</v>
      </c>
      <c r="N102" s="10">
        <f t="shared" si="51"/>
        <v>0.5</v>
      </c>
      <c r="O102" s="10">
        <f t="shared" si="51"/>
        <v>0.25</v>
      </c>
      <c r="P102" s="10">
        <f t="shared" si="51"/>
        <v>0.25</v>
      </c>
      <c r="Q102" s="33">
        <f>IF(B102="M",IF(AND(H102&gt;=200,H102&lt;500,I102&lt;Barem!$N$21),H102/1500,IF(AND(H102&gt;=500,H102&lt;750,I102&lt;Barem!$N$22),H102/1500,IF(AND(H102&gt;=750,H102&lt;1000,I102&lt;Barem!$N$23),H102/1500,IF(AND(H102&gt;=1000,H102&lt;1500,I102&lt;Barem!$N$24),H102/1500,IF(AND(H102&gt;=1500,H102&lt;2000,I102&lt;Barem!$N$25),H102/1500,IF(AND(H102&gt;=2000,H102&lt;3000,I102&lt;Barem!$N$26),H102/1500,IF(AND(H102&gt;=3000,I102&lt;Barem!$N$27),H102/1500,0))))))),IF(AND(H102&gt;=200,H102&lt;500,I102&lt;Barem!$O$21),H102/1500,IF(AND(H102&gt;=500,H102&lt;750,I102&lt;Barem!$O$22),H102/1500,IF(AND(H102&gt;=750,H102&lt;1000,I102&lt;Barem!$O$23),H102/1500,IF(AND(H102&gt;=1000,H102&lt;1500,I102&lt;Barem!$O$24),H102/1500,IF(AND(H102&gt;=1500,H102&lt;2000,I102&lt;Barem!$O$25),H102/1500,IF(AND(H102&gt;=2000,H102&lt;3000,I102&lt;Barem!$O$26),H102/1500,IF(AND(H102&gt;=3000,I102&lt;Barem!$O$27),H102/1500,0))))))))</f>
        <v>0</v>
      </c>
      <c r="R102" s="19">
        <f>IF(D102&gt;21,VLOOKUP(D102,Barem!$T$1:$U$141,2,1),0)</f>
        <v>0.5</v>
      </c>
      <c r="S102" s="104">
        <f>IF(D102&lt;1,0,IF(B102="F",VLOOKUP(I102,Barem!$X$2:$Z$13,2,1),VLOOKUP(I102,Barem!$X$14:$Z$25,2,1)))</f>
        <v>0</v>
      </c>
      <c r="T102" s="19">
        <f>VLOOKUP(A102,Participanti!A:C,3,0)</f>
        <v>0</v>
      </c>
      <c r="U102" s="17">
        <f t="shared" si="49"/>
        <v>5.03</v>
      </c>
      <c r="V102" s="10"/>
      <c r="W102" s="162"/>
      <c r="X102" s="108">
        <f t="shared" si="38"/>
        <v>5</v>
      </c>
      <c r="Y102" s="63">
        <f t="shared" si="39"/>
        <v>1</v>
      </c>
      <c r="Z102" s="92">
        <f t="shared" si="50"/>
        <v>1</v>
      </c>
      <c r="AA102" s="141"/>
      <c r="AB102" s="107" t="str">
        <f>VLOOKUP(A102,Participanti!A:E,5,0)</f>
        <v>Silver</v>
      </c>
    </row>
    <row r="103" spans="1:28" x14ac:dyDescent="0.2">
      <c r="A103" s="42" t="s">
        <v>426</v>
      </c>
      <c r="B103" s="1" t="str">
        <f>VLOOKUP(A103,Participanti!A:B,2,0)</f>
        <v>M</v>
      </c>
      <c r="C103" s="61">
        <v>2</v>
      </c>
      <c r="D103" s="43">
        <v>23.17</v>
      </c>
      <c r="E103" s="44">
        <v>8.2407407407407401E-2</v>
      </c>
      <c r="F103" s="44">
        <v>8.2604166666666673E-2</v>
      </c>
      <c r="G103" s="59">
        <f t="shared" si="46"/>
        <v>8.2505787037037037E-2</v>
      </c>
      <c r="H103" s="45">
        <v>73</v>
      </c>
      <c r="I103" s="11">
        <f t="shared" si="47"/>
        <v>3.5608885212359532E-3</v>
      </c>
      <c r="J103" s="31">
        <f t="shared" si="48"/>
        <v>5</v>
      </c>
      <c r="K103" s="31">
        <f>IF(J103=0,0,IF(B103="F",VLOOKUP(I103,Barem!$G$2:$H$16,2,1),VLOOKUP(I103,Barem!$G$17:$H$31,2,1)))</f>
        <v>2.5</v>
      </c>
      <c r="L103" s="43">
        <v>1.75</v>
      </c>
      <c r="M103" s="95" t="s">
        <v>82</v>
      </c>
      <c r="N103" s="10">
        <f t="shared" si="51"/>
        <v>0.5</v>
      </c>
      <c r="O103" s="10">
        <f t="shared" si="51"/>
        <v>0.25</v>
      </c>
      <c r="P103" s="10">
        <f t="shared" si="51"/>
        <v>0.25</v>
      </c>
      <c r="Q103" s="33">
        <f>IF(B103="M",IF(AND(H103&gt;=200,H103&lt;500,I103&lt;Barem!$N$21),H103/1500,IF(AND(H103&gt;=500,H103&lt;750,I103&lt;Barem!$N$22),H103/1500,IF(AND(H103&gt;=750,H103&lt;1000,I103&lt;Barem!$N$23),H103/1500,IF(AND(H103&gt;=1000,H103&lt;1500,I103&lt;Barem!$N$24),H103/1500,IF(AND(H103&gt;=1500,H103&lt;2000,I103&lt;Barem!$N$25),H103/1500,IF(AND(H103&gt;=2000,H103&lt;3000,I103&lt;Barem!$N$26),H103/1500,IF(AND(H103&gt;=3000,I103&lt;Barem!$N$27),H103/1500,0))))))),IF(AND(H103&gt;=200,H103&lt;500,I103&lt;Barem!$O$21),H103/1500,IF(AND(H103&gt;=500,H103&lt;750,I103&lt;Barem!$O$22),H103/1500,IF(AND(H103&gt;=750,H103&lt;1000,I103&lt;Barem!$O$23),H103/1500,IF(AND(H103&gt;=1000,H103&lt;1500,I103&lt;Barem!$O$24),H103/1500,IF(AND(H103&gt;=1500,H103&lt;2000,I103&lt;Barem!$O$25),H103/1500,IF(AND(H103&gt;=2000,H103&lt;3000,I103&lt;Barem!$O$26),H103/1500,IF(AND(H103&gt;=3000,I103&lt;Barem!$O$27),H103/1500,0))))))))</f>
        <v>0</v>
      </c>
      <c r="R103" s="19">
        <f>IF(D103&gt;21,VLOOKUP(D103,Barem!$T$1:$U$141,2,1),0)</f>
        <v>0.1</v>
      </c>
      <c r="S103" s="104">
        <f>IF(D103&lt;1,0,IF(B103="F",VLOOKUP(I103,Barem!$X$2:$Z$13,2,1),VLOOKUP(I103,Barem!$X$14:$Z$25,2,1)))</f>
        <v>0</v>
      </c>
      <c r="T103" s="19">
        <f>VLOOKUP(A103,Participanti!A:C,3,0)</f>
        <v>0</v>
      </c>
      <c r="U103" s="17">
        <f t="shared" si="49"/>
        <v>3.6625000000000001</v>
      </c>
      <c r="V103" s="10"/>
      <c r="W103" s="162"/>
      <c r="X103" s="108">
        <f t="shared" si="38"/>
        <v>5</v>
      </c>
      <c r="Y103" s="63">
        <f t="shared" si="39"/>
        <v>1</v>
      </c>
      <c r="Z103" s="92">
        <f t="shared" si="50"/>
        <v>1</v>
      </c>
      <c r="AA103" s="141"/>
      <c r="AB103" s="107" t="str">
        <f>VLOOKUP(A103,Participanti!A:E,5,0)</f>
        <v>Silver</v>
      </c>
    </row>
    <row r="104" spans="1:28" x14ac:dyDescent="0.2">
      <c r="A104" s="42" t="s">
        <v>328</v>
      </c>
      <c r="B104" s="1" t="str">
        <f>VLOOKUP(A104,Participanti!A:B,2,0)</f>
        <v>M</v>
      </c>
      <c r="C104" s="61">
        <v>2</v>
      </c>
      <c r="D104" s="43">
        <v>23.06</v>
      </c>
      <c r="E104" s="44">
        <v>0.10664351851851851</v>
      </c>
      <c r="F104" s="44">
        <v>0.11907407407407407</v>
      </c>
      <c r="G104" s="59">
        <f t="shared" si="46"/>
        <v>0.11285879629629629</v>
      </c>
      <c r="H104" s="45">
        <v>126</v>
      </c>
      <c r="I104" s="11">
        <f t="shared" si="47"/>
        <v>4.8941368732131956E-3</v>
      </c>
      <c r="J104" s="31">
        <f t="shared" si="48"/>
        <v>5</v>
      </c>
      <c r="K104" s="31">
        <f>IF(J104=0,0,IF(B104="F",VLOOKUP(I104,Barem!$G$2:$H$16,2,1),VLOOKUP(I104,Barem!$G$17:$H$31,2,1)))</f>
        <v>0.25</v>
      </c>
      <c r="L104" s="43">
        <v>3</v>
      </c>
      <c r="M104" s="95" t="s">
        <v>82</v>
      </c>
      <c r="N104" s="10">
        <f t="shared" si="51"/>
        <v>0.5</v>
      </c>
      <c r="O104" s="10">
        <f t="shared" si="51"/>
        <v>0.25</v>
      </c>
      <c r="P104" s="10">
        <f t="shared" si="51"/>
        <v>0.25</v>
      </c>
      <c r="Q104" s="33">
        <f>IF(B104="M",IF(AND(H104&gt;=200,H104&lt;500,I104&lt;Barem!$N$21),H104/1500,IF(AND(H104&gt;=500,H104&lt;750,I104&lt;Barem!$N$22),H104/1500,IF(AND(H104&gt;=750,H104&lt;1000,I104&lt;Barem!$N$23),H104/1500,IF(AND(H104&gt;=1000,H104&lt;1500,I104&lt;Barem!$N$24),H104/1500,IF(AND(H104&gt;=1500,H104&lt;2000,I104&lt;Barem!$N$25),H104/1500,IF(AND(H104&gt;=2000,H104&lt;3000,I104&lt;Barem!$N$26),H104/1500,IF(AND(H104&gt;=3000,I104&lt;Barem!$N$27),H104/1500,0))))))),IF(AND(H104&gt;=200,H104&lt;500,I104&lt;Barem!$O$21),H104/1500,IF(AND(H104&gt;=500,H104&lt;750,I104&lt;Barem!$O$22),H104/1500,IF(AND(H104&gt;=750,H104&lt;1000,I104&lt;Barem!$O$23),H104/1500,IF(AND(H104&gt;=1000,H104&lt;1500,I104&lt;Barem!$O$24),H104/1500,IF(AND(H104&gt;=1500,H104&lt;2000,I104&lt;Barem!$O$25),H104/1500,IF(AND(H104&gt;=2000,H104&lt;3000,I104&lt;Barem!$O$26),H104/1500,IF(AND(H104&gt;=3000,I104&lt;Barem!$O$27),H104/1500,0))))))))</f>
        <v>0</v>
      </c>
      <c r="R104" s="19">
        <f>IF(D104&gt;21,VLOOKUP(D104,Barem!$T$1:$U$141,2,1),0)</f>
        <v>0.1</v>
      </c>
      <c r="S104" s="104">
        <f>IF(D104&lt;1,0,IF(B104="F",VLOOKUP(I104,Barem!$X$2:$Z$13,2,1),VLOOKUP(I104,Barem!$X$14:$Z$25,2,1)))</f>
        <v>0</v>
      </c>
      <c r="T104" s="19">
        <f>VLOOKUP(A104,Participanti!A:C,3,0)</f>
        <v>0</v>
      </c>
      <c r="U104" s="17">
        <f t="shared" si="49"/>
        <v>3.4125000000000001</v>
      </c>
      <c r="V104" s="10"/>
      <c r="W104" s="162"/>
      <c r="X104" s="108">
        <f t="shared" si="38"/>
        <v>3</v>
      </c>
      <c r="Y104" s="63">
        <f t="shared" si="39"/>
        <v>1</v>
      </c>
      <c r="Z104" s="92">
        <f t="shared" si="50"/>
        <v>1</v>
      </c>
      <c r="AA104" s="141"/>
      <c r="AB104" s="107" t="str">
        <f>VLOOKUP(A104,Participanti!A:E,5,0)</f>
        <v>Silver</v>
      </c>
    </row>
    <row r="105" spans="1:28" x14ac:dyDescent="0.2">
      <c r="A105" s="42" t="s">
        <v>425</v>
      </c>
      <c r="B105" s="1" t="str">
        <f>VLOOKUP(A105,Participanti!A:B,2,0)</f>
        <v>F</v>
      </c>
      <c r="C105" s="61">
        <v>2</v>
      </c>
      <c r="D105" s="43">
        <v>16.010000000000002</v>
      </c>
      <c r="E105" s="44">
        <v>6.9085648148148146E-2</v>
      </c>
      <c r="F105" s="44">
        <v>8.0034722222222215E-2</v>
      </c>
      <c r="G105" s="59">
        <f t="shared" si="46"/>
        <v>7.4560185185185174E-2</v>
      </c>
      <c r="H105" s="45">
        <v>377</v>
      </c>
      <c r="I105" s="11">
        <f t="shared" si="47"/>
        <v>4.65710088602031E-3</v>
      </c>
      <c r="J105" s="31">
        <f t="shared" si="48"/>
        <v>4.0025000000000004</v>
      </c>
      <c r="K105" s="31">
        <f>IF(J105=0,0,IF(B105="F",VLOOKUP(I105,Barem!$G$2:$H$16,2,1),VLOOKUP(I105,Barem!$G$17:$H$31,2,1)))</f>
        <v>1.25</v>
      </c>
      <c r="L105" s="43">
        <v>1.75</v>
      </c>
      <c r="M105" s="95" t="s">
        <v>83</v>
      </c>
      <c r="N105" s="10">
        <f t="shared" si="51"/>
        <v>0.25</v>
      </c>
      <c r="O105" s="10">
        <f t="shared" si="51"/>
        <v>0.25</v>
      </c>
      <c r="P105" s="10">
        <f t="shared" si="51"/>
        <v>0.5</v>
      </c>
      <c r="Q105" s="33">
        <f>IF(B105="M",IF(AND(H105&gt;=200,H105&lt;500,I105&lt;Barem!$N$21),H105/1500,IF(AND(H105&gt;=500,H105&lt;750,I105&lt;Barem!$N$22),H105/1500,IF(AND(H105&gt;=750,H105&lt;1000,I105&lt;Barem!$N$23),H105/1500,IF(AND(H105&gt;=1000,H105&lt;1500,I105&lt;Barem!$N$24),H105/1500,IF(AND(H105&gt;=1500,H105&lt;2000,I105&lt;Barem!$N$25),H105/1500,IF(AND(H105&gt;=2000,H105&lt;3000,I105&lt;Barem!$N$26),H105/1500,IF(AND(H105&gt;=3000,I105&lt;Barem!$N$27),H105/1500,0))))))),IF(AND(H105&gt;=200,H105&lt;500,I105&lt;Barem!$O$21),H105/1500,IF(AND(H105&gt;=500,H105&lt;750,I105&lt;Barem!$O$22),H105/1500,IF(AND(H105&gt;=750,H105&lt;1000,I105&lt;Barem!$O$23),H105/1500,IF(AND(H105&gt;=1000,H105&lt;1500,I105&lt;Barem!$O$24),H105/1500,IF(AND(H105&gt;=1500,H105&lt;2000,I105&lt;Barem!$O$25),H105/1500,IF(AND(H105&gt;=2000,H105&lt;3000,I105&lt;Barem!$O$26),H105/1500,IF(AND(H105&gt;=3000,I105&lt;Barem!$O$27),H105/1500,0))))))))</f>
        <v>0.25133333333333335</v>
      </c>
      <c r="R105" s="19">
        <f>IF(D105&gt;21,VLOOKUP(D105,Barem!$T$1:$U$141,2,1),0)</f>
        <v>0</v>
      </c>
      <c r="S105" s="104">
        <f>IF(D105&lt;1,0,IF(B105="F",VLOOKUP(I105,Barem!$X$2:$Z$13,2,1),VLOOKUP(I105,Barem!$X$14:$Z$25,2,1)))</f>
        <v>0</v>
      </c>
      <c r="T105" s="19">
        <f>VLOOKUP(A105,Participanti!A:C,3,0)</f>
        <v>0</v>
      </c>
      <c r="U105" s="17">
        <f t="shared" si="49"/>
        <v>2.4394583333333335</v>
      </c>
      <c r="V105" s="10"/>
      <c r="W105" s="162"/>
      <c r="X105" s="108">
        <f t="shared" si="38"/>
        <v>5</v>
      </c>
      <c r="Y105" s="63">
        <f t="shared" si="39"/>
        <v>1</v>
      </c>
      <c r="Z105" s="92">
        <f t="shared" si="50"/>
        <v>1</v>
      </c>
      <c r="AA105" s="141"/>
      <c r="AB105" s="107" t="str">
        <f>VLOOKUP(A105,Participanti!A:E,5,0)</f>
        <v>Silver</v>
      </c>
    </row>
    <row r="106" spans="1:28" x14ac:dyDescent="0.2">
      <c r="A106" s="42" t="s">
        <v>362</v>
      </c>
      <c r="B106" s="1" t="str">
        <f>VLOOKUP(A106,Participanti!A:B,2,0)</f>
        <v>F</v>
      </c>
      <c r="C106" s="61">
        <v>2</v>
      </c>
      <c r="D106" s="43">
        <v>3.75</v>
      </c>
      <c r="E106" s="44">
        <v>1.2812499999999999E-2</v>
      </c>
      <c r="F106" s="44">
        <v>1.2812499999999999E-2</v>
      </c>
      <c r="G106" s="59">
        <f t="shared" si="46"/>
        <v>1.2812499999999999E-2</v>
      </c>
      <c r="H106" s="45">
        <v>10</v>
      </c>
      <c r="I106" s="11">
        <f t="shared" si="47"/>
        <v>3.4166666666666664E-3</v>
      </c>
      <c r="J106" s="31">
        <f t="shared" si="48"/>
        <v>0.9375</v>
      </c>
      <c r="K106" s="31">
        <f>IF(J106=0,0,IF(B106="F",VLOOKUP(I106,Barem!$G$2:$H$16,2,1),VLOOKUP(I106,Barem!$G$17:$H$31,2,1)))</f>
        <v>4</v>
      </c>
      <c r="L106" s="43">
        <v>2.5</v>
      </c>
      <c r="M106" s="95" t="s">
        <v>80</v>
      </c>
      <c r="N106" s="10">
        <f t="shared" si="51"/>
        <v>0.25</v>
      </c>
      <c r="O106" s="10">
        <f t="shared" si="51"/>
        <v>0.5</v>
      </c>
      <c r="P106" s="10">
        <f t="shared" si="51"/>
        <v>0.25</v>
      </c>
      <c r="Q106" s="33">
        <f>IF(B106="M",IF(AND(H106&gt;=200,H106&lt;500,I106&lt;Barem!$N$21),H106/1500,IF(AND(H106&gt;=500,H106&lt;750,I106&lt;Barem!$N$22),H106/1500,IF(AND(H106&gt;=750,H106&lt;1000,I106&lt;Barem!$N$23),H106/1500,IF(AND(H106&gt;=1000,H106&lt;1500,I106&lt;Barem!$N$24),H106/1500,IF(AND(H106&gt;=1500,H106&lt;2000,I106&lt;Barem!$N$25),H106/1500,IF(AND(H106&gt;=2000,H106&lt;3000,I106&lt;Barem!$N$26),H106/1500,IF(AND(H106&gt;=3000,I106&lt;Barem!$N$27),H106/1500,0))))))),IF(AND(H106&gt;=200,H106&lt;500,I106&lt;Barem!$O$21),H106/1500,IF(AND(H106&gt;=500,H106&lt;750,I106&lt;Barem!$O$22),H106/1500,IF(AND(H106&gt;=750,H106&lt;1000,I106&lt;Barem!$O$23),H106/1500,IF(AND(H106&gt;=1000,H106&lt;1500,I106&lt;Barem!$O$24),H106/1500,IF(AND(H106&gt;=1500,H106&lt;2000,I106&lt;Barem!$O$25),H106/1500,IF(AND(H106&gt;=2000,H106&lt;3000,I106&lt;Barem!$O$26),H106/1500,IF(AND(H106&gt;=3000,I106&lt;Barem!$O$27),H106/1500,0))))))))</f>
        <v>0</v>
      </c>
      <c r="R106" s="19">
        <f>IF(D106&gt;21,VLOOKUP(D106,Barem!$T$1:$U$141,2,1),0)</f>
        <v>0</v>
      </c>
      <c r="S106" s="104">
        <f>IF(D106&lt;1,0,IF(B106="F",VLOOKUP(I106,Barem!$X$2:$Z$13,2,1),VLOOKUP(I106,Barem!$X$14:$Z$25,2,1)))</f>
        <v>0</v>
      </c>
      <c r="T106" s="19">
        <f>VLOOKUP(A106,Participanti!A:C,3,0)</f>
        <v>0.4</v>
      </c>
      <c r="U106" s="17">
        <f t="shared" si="49"/>
        <v>3.2593749999999999</v>
      </c>
      <c r="V106" s="10"/>
      <c r="W106" s="162" t="s">
        <v>535</v>
      </c>
      <c r="X106" s="108">
        <f t="shared" si="38"/>
        <v>5</v>
      </c>
      <c r="Y106" s="63">
        <f t="shared" si="39"/>
        <v>1</v>
      </c>
      <c r="Z106" s="92">
        <f t="shared" si="50"/>
        <v>1</v>
      </c>
      <c r="AA106" s="141"/>
      <c r="AB106" s="107" t="str">
        <f>VLOOKUP(A106,Participanti!A:E,5,0)</f>
        <v>Silver</v>
      </c>
    </row>
    <row r="107" spans="1:28" x14ac:dyDescent="0.2">
      <c r="A107" s="42" t="s">
        <v>377</v>
      </c>
      <c r="B107" s="1" t="str">
        <f>VLOOKUP(A107,Participanti!A:B,2,0)</f>
        <v>M</v>
      </c>
      <c r="C107" s="61">
        <v>2</v>
      </c>
      <c r="D107" s="43">
        <v>10.01</v>
      </c>
      <c r="E107" s="44">
        <v>3.2511574074074075E-2</v>
      </c>
      <c r="F107" s="44">
        <v>3.6539351851851851E-2</v>
      </c>
      <c r="G107" s="59">
        <f t="shared" si="46"/>
        <v>3.4525462962962966E-2</v>
      </c>
      <c r="H107" s="45">
        <v>30</v>
      </c>
      <c r="I107" s="11">
        <f t="shared" si="47"/>
        <v>3.4490971990971996E-3</v>
      </c>
      <c r="J107" s="31">
        <f t="shared" si="48"/>
        <v>2.3833333333333333</v>
      </c>
      <c r="K107" s="31">
        <f>IF(J107=0,0,IF(B107="F",VLOOKUP(I107,Barem!$G$2:$H$16,2,1),VLOOKUP(I107,Barem!$G$17:$H$31,2,1)))</f>
        <v>3</v>
      </c>
      <c r="L107" s="43">
        <v>1.75</v>
      </c>
      <c r="M107" s="95" t="s">
        <v>83</v>
      </c>
      <c r="N107" s="10">
        <f t="shared" si="51"/>
        <v>0.25</v>
      </c>
      <c r="O107" s="10">
        <f t="shared" si="51"/>
        <v>0.25</v>
      </c>
      <c r="P107" s="10">
        <f t="shared" si="51"/>
        <v>0.5</v>
      </c>
      <c r="Q107" s="33">
        <f>IF(B107="M",IF(AND(H107&gt;=200,H107&lt;500,I107&lt;Barem!$N$21),H107/1500,IF(AND(H107&gt;=500,H107&lt;750,I107&lt;Barem!$N$22),H107/1500,IF(AND(H107&gt;=750,H107&lt;1000,I107&lt;Barem!$N$23),H107/1500,IF(AND(H107&gt;=1000,H107&lt;1500,I107&lt;Barem!$N$24),H107/1500,IF(AND(H107&gt;=1500,H107&lt;2000,I107&lt;Barem!$N$25),H107/1500,IF(AND(H107&gt;=2000,H107&lt;3000,I107&lt;Barem!$N$26),H107/1500,IF(AND(H107&gt;=3000,I107&lt;Barem!$N$27),H107/1500,0))))))),IF(AND(H107&gt;=200,H107&lt;500,I107&lt;Barem!$O$21),H107/1500,IF(AND(H107&gt;=500,H107&lt;750,I107&lt;Barem!$O$22),H107/1500,IF(AND(H107&gt;=750,H107&lt;1000,I107&lt;Barem!$O$23),H107/1500,IF(AND(H107&gt;=1000,H107&lt;1500,I107&lt;Barem!$O$24),H107/1500,IF(AND(H107&gt;=1500,H107&lt;2000,I107&lt;Barem!$O$25),H107/1500,IF(AND(H107&gt;=2000,H107&lt;3000,I107&lt;Barem!$O$26),H107/1500,IF(AND(H107&gt;=3000,I107&lt;Barem!$O$27),H107/1500,0))))))))</f>
        <v>0</v>
      </c>
      <c r="R107" s="19">
        <f>IF(D107&gt;21,VLOOKUP(D107,Barem!$T$1:$U$141,2,1),0)</f>
        <v>0</v>
      </c>
      <c r="S107" s="104">
        <f>IF(D107&lt;1,0,IF(B107="F",VLOOKUP(I107,Barem!$X$2:$Z$13,2,1),VLOOKUP(I107,Barem!$X$14:$Z$25,2,1)))</f>
        <v>0</v>
      </c>
      <c r="T107" s="19">
        <f>VLOOKUP(A107,Participanti!A:C,3,0)</f>
        <v>0</v>
      </c>
      <c r="U107" s="17">
        <f t="shared" si="49"/>
        <v>2.2208333333333332</v>
      </c>
      <c r="V107" s="10"/>
      <c r="W107" s="162"/>
      <c r="X107" s="108">
        <f t="shared" si="38"/>
        <v>5</v>
      </c>
      <c r="Y107" s="63">
        <f t="shared" si="39"/>
        <v>1</v>
      </c>
      <c r="Z107" s="92">
        <f t="shared" si="50"/>
        <v>1</v>
      </c>
      <c r="AA107" s="141"/>
      <c r="AB107" s="107" t="str">
        <f>VLOOKUP(A107,Participanti!A:E,5,0)</f>
        <v>Silver</v>
      </c>
    </row>
    <row r="108" spans="1:28" x14ac:dyDescent="0.2">
      <c r="A108" s="42" t="s">
        <v>369</v>
      </c>
      <c r="B108" s="1" t="str">
        <f>VLOOKUP(A108,Participanti!A:B,2,0)</f>
        <v>M</v>
      </c>
      <c r="C108" s="61">
        <v>2</v>
      </c>
      <c r="D108" s="43">
        <v>33.049999999999997</v>
      </c>
      <c r="E108" s="44">
        <v>0.14355324074074075</v>
      </c>
      <c r="F108" s="44">
        <v>0.15118055555555557</v>
      </c>
      <c r="G108" s="59">
        <f t="shared" si="46"/>
        <v>0.14736689814814816</v>
      </c>
      <c r="H108" s="45">
        <v>24</v>
      </c>
      <c r="I108" s="11">
        <f t="shared" si="47"/>
        <v>4.4589076595506257E-3</v>
      </c>
      <c r="J108" s="31">
        <f t="shared" si="48"/>
        <v>5</v>
      </c>
      <c r="K108" s="31">
        <f>IF(J108=0,0,IF(B108="F",VLOOKUP(I108,Barem!$G$2:$H$16,2,1),VLOOKUP(I108,Barem!$G$17:$H$31,2,1)))</f>
        <v>1</v>
      </c>
      <c r="L108" s="43">
        <v>2</v>
      </c>
      <c r="M108" s="95" t="s">
        <v>82</v>
      </c>
      <c r="N108" s="10">
        <f t="shared" si="51"/>
        <v>0.5</v>
      </c>
      <c r="O108" s="10">
        <f t="shared" si="51"/>
        <v>0.25</v>
      </c>
      <c r="P108" s="10">
        <f t="shared" si="51"/>
        <v>0.25</v>
      </c>
      <c r="Q108" s="33">
        <f>IF(B108="M",IF(AND(H108&gt;=200,H108&lt;500,I108&lt;Barem!$N$21),H108/1500,IF(AND(H108&gt;=500,H108&lt;750,I108&lt;Barem!$N$22),H108/1500,IF(AND(H108&gt;=750,H108&lt;1000,I108&lt;Barem!$N$23),H108/1500,IF(AND(H108&gt;=1000,H108&lt;1500,I108&lt;Barem!$N$24),H108/1500,IF(AND(H108&gt;=1500,H108&lt;2000,I108&lt;Barem!$N$25),H108/1500,IF(AND(H108&gt;=2000,H108&lt;3000,I108&lt;Barem!$N$26),H108/1500,IF(AND(H108&gt;=3000,I108&lt;Barem!$N$27),H108/1500,0))))))),IF(AND(H108&gt;=200,H108&lt;500,I108&lt;Barem!$O$21),H108/1500,IF(AND(H108&gt;=500,H108&lt;750,I108&lt;Barem!$O$22),H108/1500,IF(AND(H108&gt;=750,H108&lt;1000,I108&lt;Barem!$O$23),H108/1500,IF(AND(H108&gt;=1000,H108&lt;1500,I108&lt;Barem!$O$24),H108/1500,IF(AND(H108&gt;=1500,H108&lt;2000,I108&lt;Barem!$O$25),H108/1500,IF(AND(H108&gt;=2000,H108&lt;3000,I108&lt;Barem!$O$26),H108/1500,IF(AND(H108&gt;=3000,I108&lt;Barem!$O$27),H108/1500,0))))))))</f>
        <v>0</v>
      </c>
      <c r="R108" s="19">
        <f>IF(D108&gt;21,VLOOKUP(D108,Barem!$T$1:$U$141,2,1),0)</f>
        <v>0.6</v>
      </c>
      <c r="S108" s="104">
        <f>IF(D108&lt;1,0,IF(B108="F",VLOOKUP(I108,Barem!$X$2:$Z$13,2,1),VLOOKUP(I108,Barem!$X$14:$Z$25,2,1)))</f>
        <v>0</v>
      </c>
      <c r="T108" s="19">
        <f>VLOOKUP(A108,Participanti!A:C,3,0)</f>
        <v>0</v>
      </c>
      <c r="U108" s="17">
        <f t="shared" si="49"/>
        <v>3.85</v>
      </c>
      <c r="V108" s="10"/>
      <c r="W108" s="162"/>
      <c r="X108" s="108">
        <f t="shared" si="38"/>
        <v>5</v>
      </c>
      <c r="Y108" s="63">
        <f t="shared" si="39"/>
        <v>1</v>
      </c>
      <c r="Z108" s="92">
        <f t="shared" si="50"/>
        <v>1</v>
      </c>
      <c r="AA108" s="141"/>
      <c r="AB108" s="107" t="str">
        <f>VLOOKUP(A108,Participanti!A:E,5,0)</f>
        <v>Silver</v>
      </c>
    </row>
    <row r="109" spans="1:28" x14ac:dyDescent="0.2">
      <c r="A109" s="42" t="s">
        <v>220</v>
      </c>
      <c r="B109" s="1" t="str">
        <f>VLOOKUP(A109,Participanti!A:B,2,0)</f>
        <v>M</v>
      </c>
      <c r="C109" s="61">
        <v>2</v>
      </c>
      <c r="D109" s="43">
        <v>22.32</v>
      </c>
      <c r="E109" s="44">
        <v>7.6354166666666667E-2</v>
      </c>
      <c r="F109" s="44">
        <v>7.7256944444444448E-2</v>
      </c>
      <c r="G109" s="59">
        <f t="shared" si="46"/>
        <v>7.6805555555555557E-2</v>
      </c>
      <c r="H109" s="45">
        <v>21</v>
      </c>
      <c r="I109" s="11">
        <f t="shared" si="47"/>
        <v>3.4411091198725606E-3</v>
      </c>
      <c r="J109" s="31">
        <f t="shared" si="48"/>
        <v>5</v>
      </c>
      <c r="K109" s="31">
        <f>IF(J109=0,0,IF(B109="F",VLOOKUP(I109,Barem!$G$2:$H$16,2,1),VLOOKUP(I109,Barem!$G$17:$H$31,2,1)))</f>
        <v>3</v>
      </c>
      <c r="L109" s="43">
        <v>4.5</v>
      </c>
      <c r="M109" s="95" t="s">
        <v>82</v>
      </c>
      <c r="N109" s="10">
        <f t="shared" si="51"/>
        <v>0.5</v>
      </c>
      <c r="O109" s="10">
        <f t="shared" si="51"/>
        <v>0.25</v>
      </c>
      <c r="P109" s="10">
        <f t="shared" si="51"/>
        <v>0.25</v>
      </c>
      <c r="Q109" s="33">
        <f>IF(B109="M",IF(AND(H109&gt;=200,H109&lt;500,I109&lt;Barem!$N$21),H109/1500,IF(AND(H109&gt;=500,H109&lt;750,I109&lt;Barem!$N$22),H109/1500,IF(AND(H109&gt;=750,H109&lt;1000,I109&lt;Barem!$N$23),H109/1500,IF(AND(H109&gt;=1000,H109&lt;1500,I109&lt;Barem!$N$24),H109/1500,IF(AND(H109&gt;=1500,H109&lt;2000,I109&lt;Barem!$N$25),H109/1500,IF(AND(H109&gt;=2000,H109&lt;3000,I109&lt;Barem!$N$26),H109/1500,IF(AND(H109&gt;=3000,I109&lt;Barem!$N$27),H109/1500,0))))))),IF(AND(H109&gt;=200,H109&lt;500,I109&lt;Barem!$O$21),H109/1500,IF(AND(H109&gt;=500,H109&lt;750,I109&lt;Barem!$O$22),H109/1500,IF(AND(H109&gt;=750,H109&lt;1000,I109&lt;Barem!$O$23),H109/1500,IF(AND(H109&gt;=1000,H109&lt;1500,I109&lt;Barem!$O$24),H109/1500,IF(AND(H109&gt;=1500,H109&lt;2000,I109&lt;Barem!$O$25),H109/1500,IF(AND(H109&gt;=2000,H109&lt;3000,I109&lt;Barem!$O$26),H109/1500,IF(AND(H109&gt;=3000,I109&lt;Barem!$O$27),H109/1500,0))))))))</f>
        <v>0</v>
      </c>
      <c r="R109" s="19">
        <f>IF(D109&gt;21,VLOOKUP(D109,Barem!$T$1:$U$141,2,1),0)</f>
        <v>0</v>
      </c>
      <c r="S109" s="104">
        <f>IF(D109&lt;1,0,IF(B109="F",VLOOKUP(I109,Barem!$X$2:$Z$13,2,1),VLOOKUP(I109,Barem!$X$14:$Z$25,2,1)))</f>
        <v>0</v>
      </c>
      <c r="T109" s="19">
        <f>VLOOKUP(A109,Participanti!A:C,3,0)</f>
        <v>0</v>
      </c>
      <c r="U109" s="17">
        <f t="shared" si="49"/>
        <v>4.375</v>
      </c>
      <c r="V109" s="10"/>
      <c r="W109" s="162"/>
      <c r="X109" s="108">
        <f t="shared" si="38"/>
        <v>5</v>
      </c>
      <c r="Y109" s="63">
        <f t="shared" si="39"/>
        <v>1</v>
      </c>
      <c r="Z109" s="92">
        <f t="shared" si="50"/>
        <v>1</v>
      </c>
      <c r="AA109" s="141"/>
      <c r="AB109" s="107" t="str">
        <f>VLOOKUP(A109,Participanti!A:E,5,0)</f>
        <v>Silver</v>
      </c>
    </row>
    <row r="110" spans="1:28" x14ac:dyDescent="0.2">
      <c r="A110" s="42" t="s">
        <v>365</v>
      </c>
      <c r="B110" s="1" t="str">
        <f>VLOOKUP(A110,Participanti!A:B,2,0)</f>
        <v>F</v>
      </c>
      <c r="C110" s="61">
        <v>2</v>
      </c>
      <c r="D110" s="43">
        <v>24.59</v>
      </c>
      <c r="E110" s="44">
        <v>0.16251157407407407</v>
      </c>
      <c r="F110" s="44">
        <v>0.16949074074074075</v>
      </c>
      <c r="G110" s="59">
        <f t="shared" si="46"/>
        <v>0.1660011574074074</v>
      </c>
      <c r="H110" s="45">
        <v>1853</v>
      </c>
      <c r="I110" s="11">
        <f t="shared" si="47"/>
        <v>6.7507587396261649E-3</v>
      </c>
      <c r="J110" s="31">
        <f t="shared" si="48"/>
        <v>5</v>
      </c>
      <c r="K110" s="31">
        <f>IF(J110=0,0,IF(B110="F",VLOOKUP(I110,Barem!$G$2:$H$16,2,1),VLOOKUP(I110,Barem!$G$17:$H$31,2,1)))</f>
        <v>0</v>
      </c>
      <c r="L110" s="43">
        <v>3.5</v>
      </c>
      <c r="M110" s="95" t="s">
        <v>82</v>
      </c>
      <c r="N110" s="10">
        <f t="shared" si="51"/>
        <v>0.5</v>
      </c>
      <c r="O110" s="10">
        <f t="shared" si="51"/>
        <v>0.25</v>
      </c>
      <c r="P110" s="10">
        <f t="shared" si="51"/>
        <v>0.25</v>
      </c>
      <c r="Q110" s="33">
        <f>IF(B110="M",IF(AND(H110&gt;=200,H110&lt;500,I110&lt;Barem!$N$21),H110/1500,IF(AND(H110&gt;=500,H110&lt;750,I110&lt;Barem!$N$22),H110/1500,IF(AND(H110&gt;=750,H110&lt;1000,I110&lt;Barem!$N$23),H110/1500,IF(AND(H110&gt;=1000,H110&lt;1500,I110&lt;Barem!$N$24),H110/1500,IF(AND(H110&gt;=1500,H110&lt;2000,I110&lt;Barem!$N$25),H110/1500,IF(AND(H110&gt;=2000,H110&lt;3000,I110&lt;Barem!$N$26),H110/1500,IF(AND(H110&gt;=3000,I110&lt;Barem!$N$27),H110/1500,0))))))),IF(AND(H110&gt;=200,H110&lt;500,I110&lt;Barem!$O$21),H110/1500,IF(AND(H110&gt;=500,H110&lt;750,I110&lt;Barem!$O$22),H110/1500,IF(AND(H110&gt;=750,H110&lt;1000,I110&lt;Barem!$O$23),H110/1500,IF(AND(H110&gt;=1000,H110&lt;1500,I110&lt;Barem!$O$24),H110/1500,IF(AND(H110&gt;=1500,H110&lt;2000,I110&lt;Barem!$O$25),H110/1500,IF(AND(H110&gt;=2000,H110&lt;3000,I110&lt;Barem!$O$26),H110/1500,IF(AND(H110&gt;=3000,I110&lt;Barem!$O$27),H110/1500,0))))))))</f>
        <v>1.2353333333333334</v>
      </c>
      <c r="R110" s="19">
        <f>IF(D110&gt;21,VLOOKUP(D110,Barem!$T$1:$U$141,2,1),0)</f>
        <v>0.1</v>
      </c>
      <c r="S110" s="104">
        <f>IF(D110&lt;1,0,IF(B110="F",VLOOKUP(I110,Barem!$X$2:$Z$13,2,1),VLOOKUP(I110,Barem!$X$14:$Z$25,2,1)))</f>
        <v>0</v>
      </c>
      <c r="T110" s="19">
        <f>VLOOKUP(A110,Participanti!A:C,3,0)</f>
        <v>0</v>
      </c>
      <c r="U110" s="17">
        <f t="shared" si="49"/>
        <v>4.7103333333333328</v>
      </c>
      <c r="V110" s="10"/>
      <c r="W110" s="162" t="s">
        <v>536</v>
      </c>
      <c r="X110" s="108">
        <f t="shared" si="38"/>
        <v>4</v>
      </c>
      <c r="Y110" s="63">
        <f t="shared" si="39"/>
        <v>1</v>
      </c>
      <c r="Z110" s="92">
        <f t="shared" si="50"/>
        <v>0</v>
      </c>
      <c r="AA110" s="141"/>
      <c r="AB110" s="107" t="str">
        <f>VLOOKUP(A110,Participanti!A:E,5,0)</f>
        <v>Silver</v>
      </c>
    </row>
    <row r="111" spans="1:28" x14ac:dyDescent="0.2">
      <c r="A111" s="42" t="s">
        <v>275</v>
      </c>
      <c r="B111" s="1" t="str">
        <f>VLOOKUP(A111,Participanti!A:B,2,0)</f>
        <v>F</v>
      </c>
      <c r="C111" s="61">
        <v>2</v>
      </c>
      <c r="D111" s="43">
        <v>10.050000000000001</v>
      </c>
      <c r="E111" s="44">
        <v>3.7175925925925925E-2</v>
      </c>
      <c r="F111" s="44">
        <v>3.9444444444444442E-2</v>
      </c>
      <c r="G111" s="59">
        <f t="shared" si="46"/>
        <v>3.8310185185185183E-2</v>
      </c>
      <c r="H111" s="45">
        <v>24</v>
      </c>
      <c r="I111" s="11">
        <f t="shared" si="47"/>
        <v>3.8119587248940478E-3</v>
      </c>
      <c r="J111" s="31">
        <f t="shared" si="48"/>
        <v>2.5125000000000002</v>
      </c>
      <c r="K111" s="31">
        <f>IF(J111=0,0,IF(B111="F",VLOOKUP(I111,Barem!$G$2:$H$16,2,1),VLOOKUP(I111,Barem!$G$17:$H$31,2,1)))</f>
        <v>3</v>
      </c>
      <c r="L111" s="43">
        <v>1.75</v>
      </c>
      <c r="M111" s="95" t="s">
        <v>80</v>
      </c>
      <c r="N111" s="10">
        <f t="shared" si="51"/>
        <v>0.25</v>
      </c>
      <c r="O111" s="10">
        <f t="shared" si="51"/>
        <v>0.5</v>
      </c>
      <c r="P111" s="10">
        <f t="shared" si="51"/>
        <v>0.25</v>
      </c>
      <c r="Q111" s="33">
        <f>IF(B111="M",IF(AND(H111&gt;=200,H111&lt;500,I111&lt;Barem!$N$21),H111/1500,IF(AND(H111&gt;=500,H111&lt;750,I111&lt;Barem!$N$22),H111/1500,IF(AND(H111&gt;=750,H111&lt;1000,I111&lt;Barem!$N$23),H111/1500,IF(AND(H111&gt;=1000,H111&lt;1500,I111&lt;Barem!$N$24),H111/1500,IF(AND(H111&gt;=1500,H111&lt;2000,I111&lt;Barem!$N$25),H111/1500,IF(AND(H111&gt;=2000,H111&lt;3000,I111&lt;Barem!$N$26),H111/1500,IF(AND(H111&gt;=3000,I111&lt;Barem!$N$27),H111/1500,0))))))),IF(AND(H111&gt;=200,H111&lt;500,I111&lt;Barem!$O$21),H111/1500,IF(AND(H111&gt;=500,H111&lt;750,I111&lt;Barem!$O$22),H111/1500,IF(AND(H111&gt;=750,H111&lt;1000,I111&lt;Barem!$O$23),H111/1500,IF(AND(H111&gt;=1000,H111&lt;1500,I111&lt;Barem!$O$24),H111/1500,IF(AND(H111&gt;=1500,H111&lt;2000,I111&lt;Barem!$O$25),H111/1500,IF(AND(H111&gt;=2000,H111&lt;3000,I111&lt;Barem!$O$26),H111/1500,IF(AND(H111&gt;=3000,I111&lt;Barem!$O$27),H111/1500,0))))))))</f>
        <v>0</v>
      </c>
      <c r="R111" s="19">
        <f>IF(D111&gt;21,VLOOKUP(D111,Barem!$T$1:$U$141,2,1),0)</f>
        <v>0</v>
      </c>
      <c r="S111" s="104">
        <f>IF(D111&lt;1,0,IF(B111="F",VLOOKUP(I111,Barem!$X$2:$Z$13,2,1),VLOOKUP(I111,Barem!$X$14:$Z$25,2,1)))</f>
        <v>0</v>
      </c>
      <c r="T111" s="19">
        <f>VLOOKUP(A111,Participanti!A:C,3,0)</f>
        <v>0</v>
      </c>
      <c r="U111" s="17">
        <f t="shared" si="49"/>
        <v>2.5656249999999998</v>
      </c>
      <c r="V111" s="10"/>
      <c r="W111" s="162"/>
      <c r="X111" s="108">
        <f t="shared" si="38"/>
        <v>3</v>
      </c>
      <c r="Y111" s="63">
        <f t="shared" si="39"/>
        <v>1</v>
      </c>
      <c r="Z111" s="92">
        <f t="shared" si="50"/>
        <v>1</v>
      </c>
      <c r="AA111" s="141"/>
      <c r="AB111" s="107" t="str">
        <f>VLOOKUP(A111,Participanti!A:E,5,0)</f>
        <v>Silver</v>
      </c>
    </row>
    <row r="112" spans="1:28" x14ac:dyDescent="0.2">
      <c r="A112" s="42" t="s">
        <v>234</v>
      </c>
      <c r="B112" s="1" t="str">
        <f>VLOOKUP(A112,Participanti!A:B,2,0)</f>
        <v>M</v>
      </c>
      <c r="C112" s="61">
        <v>2</v>
      </c>
      <c r="D112" s="43">
        <v>10.02</v>
      </c>
      <c r="E112" s="44">
        <v>3.2939814814814818E-2</v>
      </c>
      <c r="F112" s="44">
        <v>3.5891203703703703E-2</v>
      </c>
      <c r="G112" s="59">
        <f t="shared" si="46"/>
        <v>3.4415509259259264E-2</v>
      </c>
      <c r="H112" s="45">
        <v>10</v>
      </c>
      <c r="I112" s="11">
        <f t="shared" si="47"/>
        <v>3.4346815628003261E-3</v>
      </c>
      <c r="J112" s="31">
        <f t="shared" si="48"/>
        <v>2.3857142857142857</v>
      </c>
      <c r="K112" s="31">
        <f>IF(J112=0,0,IF(B112="F",VLOOKUP(I112,Barem!$G$2:$H$16,2,1),VLOOKUP(I112,Barem!$G$17:$H$31,2,1)))</f>
        <v>3</v>
      </c>
      <c r="L112" s="43">
        <v>2.25</v>
      </c>
      <c r="M112" s="95" t="s">
        <v>80</v>
      </c>
      <c r="N112" s="10">
        <f t="shared" si="51"/>
        <v>0.25</v>
      </c>
      <c r="O112" s="10">
        <f t="shared" si="51"/>
        <v>0.5</v>
      </c>
      <c r="P112" s="10">
        <f t="shared" si="51"/>
        <v>0.25</v>
      </c>
      <c r="Q112" s="33">
        <f>IF(B112="M",IF(AND(H112&gt;=200,H112&lt;500,I112&lt;Barem!$N$21),H112/1500,IF(AND(H112&gt;=500,H112&lt;750,I112&lt;Barem!$N$22),H112/1500,IF(AND(H112&gt;=750,H112&lt;1000,I112&lt;Barem!$N$23),H112/1500,IF(AND(H112&gt;=1000,H112&lt;1500,I112&lt;Barem!$N$24),H112/1500,IF(AND(H112&gt;=1500,H112&lt;2000,I112&lt;Barem!$N$25),H112/1500,IF(AND(H112&gt;=2000,H112&lt;3000,I112&lt;Barem!$N$26),H112/1500,IF(AND(H112&gt;=3000,I112&lt;Barem!$N$27),H112/1500,0))))))),IF(AND(H112&gt;=200,H112&lt;500,I112&lt;Barem!$O$21),H112/1500,IF(AND(H112&gt;=500,H112&lt;750,I112&lt;Barem!$O$22),H112/1500,IF(AND(H112&gt;=750,H112&lt;1000,I112&lt;Barem!$O$23),H112/1500,IF(AND(H112&gt;=1000,H112&lt;1500,I112&lt;Barem!$O$24),H112/1500,IF(AND(H112&gt;=1500,H112&lt;2000,I112&lt;Barem!$O$25),H112/1500,IF(AND(H112&gt;=2000,H112&lt;3000,I112&lt;Barem!$O$26),H112/1500,IF(AND(H112&gt;=3000,I112&lt;Barem!$O$27),H112/1500,0))))))))</f>
        <v>0</v>
      </c>
      <c r="R112" s="19">
        <f>IF(D112&gt;21,VLOOKUP(D112,Barem!$T$1:$U$141,2,1),0)</f>
        <v>0</v>
      </c>
      <c r="S112" s="104">
        <f>IF(D112&lt;1,0,IF(B112="F",VLOOKUP(I112,Barem!$X$2:$Z$13,2,1),VLOOKUP(I112,Barem!$X$14:$Z$25,2,1)))</f>
        <v>0</v>
      </c>
      <c r="T112" s="19">
        <f>VLOOKUP(A112,Participanti!A:C,3,0)</f>
        <v>0.4</v>
      </c>
      <c r="U112" s="17">
        <f t="shared" si="49"/>
        <v>3.0589285714285714</v>
      </c>
      <c r="V112" s="10"/>
      <c r="W112" s="162"/>
      <c r="X112" s="108">
        <f t="shared" si="38"/>
        <v>5</v>
      </c>
      <c r="Y112" s="63">
        <f t="shared" si="39"/>
        <v>1</v>
      </c>
      <c r="Z112" s="92">
        <f t="shared" si="50"/>
        <v>1</v>
      </c>
      <c r="AA112" s="141"/>
      <c r="AB112" s="107" t="str">
        <f>VLOOKUP(A112,Participanti!A:E,5,0)</f>
        <v>Silver</v>
      </c>
    </row>
    <row r="113" spans="1:28" ht="24" x14ac:dyDescent="0.2">
      <c r="A113" s="42" t="s">
        <v>136</v>
      </c>
      <c r="B113" s="1" t="str">
        <f>VLOOKUP(A113,Participanti!A:B,2,0)</f>
        <v>M</v>
      </c>
      <c r="C113" s="61">
        <v>2</v>
      </c>
      <c r="D113" s="43">
        <v>10.29</v>
      </c>
      <c r="E113" s="44">
        <v>3.1284722222222221E-2</v>
      </c>
      <c r="F113" s="44">
        <v>3.1550925925925927E-2</v>
      </c>
      <c r="G113" s="59">
        <f t="shared" si="46"/>
        <v>3.1417824074074077E-2</v>
      </c>
      <c r="H113" s="45">
        <v>12</v>
      </c>
      <c r="I113" s="11">
        <f t="shared" si="47"/>
        <v>3.0532384911636616E-3</v>
      </c>
      <c r="J113" s="31">
        <f t="shared" si="48"/>
        <v>2.4499999999999997</v>
      </c>
      <c r="K113" s="31">
        <f>IF(J113=0,0,IF(B113="F",VLOOKUP(I113,Barem!$G$2:$H$16,2,1),VLOOKUP(I113,Barem!$G$17:$H$31,2,1)))</f>
        <v>4</v>
      </c>
      <c r="L113" s="43">
        <v>3.5</v>
      </c>
      <c r="M113" s="95" t="s">
        <v>80</v>
      </c>
      <c r="N113" s="10">
        <f t="shared" si="51"/>
        <v>0.25</v>
      </c>
      <c r="O113" s="10">
        <f t="shared" si="51"/>
        <v>0.5</v>
      </c>
      <c r="P113" s="10">
        <f t="shared" si="51"/>
        <v>0.25</v>
      </c>
      <c r="Q113" s="33">
        <f>IF(B113="M",IF(AND(H113&gt;=200,H113&lt;500,I113&lt;Barem!$N$21),H113/1500,IF(AND(H113&gt;=500,H113&lt;750,I113&lt;Barem!$N$22),H113/1500,IF(AND(H113&gt;=750,H113&lt;1000,I113&lt;Barem!$N$23),H113/1500,IF(AND(H113&gt;=1000,H113&lt;1500,I113&lt;Barem!$N$24),H113/1500,IF(AND(H113&gt;=1500,H113&lt;2000,I113&lt;Barem!$N$25),H113/1500,IF(AND(H113&gt;=2000,H113&lt;3000,I113&lt;Barem!$N$26),H113/1500,IF(AND(H113&gt;=3000,I113&lt;Barem!$N$27),H113/1500,0))))))),IF(AND(H113&gt;=200,H113&lt;500,I113&lt;Barem!$O$21),H113/1500,IF(AND(H113&gt;=500,H113&lt;750,I113&lt;Barem!$O$22),H113/1500,IF(AND(H113&gt;=750,H113&lt;1000,I113&lt;Barem!$O$23),H113/1500,IF(AND(H113&gt;=1000,H113&lt;1500,I113&lt;Barem!$O$24),H113/1500,IF(AND(H113&gt;=1500,H113&lt;2000,I113&lt;Barem!$O$25),H113/1500,IF(AND(H113&gt;=2000,H113&lt;3000,I113&lt;Barem!$O$26),H113/1500,IF(AND(H113&gt;=3000,I113&lt;Barem!$O$27),H113/1500,0))))))))</f>
        <v>0</v>
      </c>
      <c r="R113" s="19">
        <f>IF(D113&gt;21,VLOOKUP(D113,Barem!$T$1:$U$141,2,1),0)</f>
        <v>0</v>
      </c>
      <c r="S113" s="104">
        <f>IF(D113&lt;1,0,IF(B113="F",VLOOKUP(I113,Barem!$X$2:$Z$13,2,1),VLOOKUP(I113,Barem!$X$14:$Z$25,2,1)))</f>
        <v>0</v>
      </c>
      <c r="T113" s="19">
        <f>VLOOKUP(A113,Participanti!A:C,3,0)</f>
        <v>0</v>
      </c>
      <c r="U113" s="17">
        <f t="shared" si="49"/>
        <v>3.4874999999999998</v>
      </c>
      <c r="V113" s="10"/>
      <c r="W113" s="162" t="s">
        <v>529</v>
      </c>
      <c r="X113" s="108">
        <f t="shared" si="38"/>
        <v>5</v>
      </c>
      <c r="Y113" s="63">
        <f t="shared" si="39"/>
        <v>1</v>
      </c>
      <c r="Z113" s="92">
        <f t="shared" si="50"/>
        <v>1</v>
      </c>
      <c r="AA113" s="141"/>
      <c r="AB113" s="107" t="str">
        <f>VLOOKUP(A113,Participanti!A:E,5,0)</f>
        <v>Silver</v>
      </c>
    </row>
    <row r="114" spans="1:28" x14ac:dyDescent="0.2">
      <c r="A114" s="42" t="s">
        <v>261</v>
      </c>
      <c r="B114" s="1" t="str">
        <f>VLOOKUP(A114,Participanti!A:B,2,0)</f>
        <v>M</v>
      </c>
      <c r="C114" s="61">
        <v>2</v>
      </c>
      <c r="D114" s="43">
        <v>10.01</v>
      </c>
      <c r="E114" s="44">
        <v>2.6712962962962963E-2</v>
      </c>
      <c r="F114" s="44">
        <v>2.6712962962962963E-2</v>
      </c>
      <c r="G114" s="59">
        <f t="shared" si="46"/>
        <v>2.6712962962962963E-2</v>
      </c>
      <c r="H114" s="45">
        <v>27</v>
      </c>
      <c r="I114" s="11">
        <f t="shared" si="47"/>
        <v>2.6686276686276687E-3</v>
      </c>
      <c r="J114" s="31">
        <f t="shared" si="48"/>
        <v>2.3833333333333333</v>
      </c>
      <c r="K114" s="31">
        <f>IF(J114=0,0,IF(B114="F",VLOOKUP(I114,Barem!$G$2:$H$16,2,1),VLOOKUP(I114,Barem!$G$17:$H$31,2,1)))</f>
        <v>5</v>
      </c>
      <c r="L114" s="43">
        <v>1.5</v>
      </c>
      <c r="M114" s="95" t="s">
        <v>80</v>
      </c>
      <c r="N114" s="10">
        <f t="shared" si="51"/>
        <v>0.25</v>
      </c>
      <c r="O114" s="10">
        <f t="shared" si="51"/>
        <v>0.5</v>
      </c>
      <c r="P114" s="10">
        <f t="shared" si="51"/>
        <v>0.25</v>
      </c>
      <c r="Q114" s="33">
        <f>IF(B114="M",IF(AND(H114&gt;=200,H114&lt;500,I114&lt;Barem!$N$21),H114/1500,IF(AND(H114&gt;=500,H114&lt;750,I114&lt;Barem!$N$22),H114/1500,IF(AND(H114&gt;=750,H114&lt;1000,I114&lt;Barem!$N$23),H114/1500,IF(AND(H114&gt;=1000,H114&lt;1500,I114&lt;Barem!$N$24),H114/1500,IF(AND(H114&gt;=1500,H114&lt;2000,I114&lt;Barem!$N$25),H114/1500,IF(AND(H114&gt;=2000,H114&lt;3000,I114&lt;Barem!$N$26),H114/1500,IF(AND(H114&gt;=3000,I114&lt;Barem!$N$27),H114/1500,0))))))),IF(AND(H114&gt;=200,H114&lt;500,I114&lt;Barem!$O$21),H114/1500,IF(AND(H114&gt;=500,H114&lt;750,I114&lt;Barem!$O$22),H114/1500,IF(AND(H114&gt;=750,H114&lt;1000,I114&lt;Barem!$O$23),H114/1500,IF(AND(H114&gt;=1000,H114&lt;1500,I114&lt;Barem!$O$24),H114/1500,IF(AND(H114&gt;=1500,H114&lt;2000,I114&lt;Barem!$O$25),H114/1500,IF(AND(H114&gt;=2000,H114&lt;3000,I114&lt;Barem!$O$26),H114/1500,IF(AND(H114&gt;=3000,I114&lt;Barem!$O$27),H114/1500,0))))))))</f>
        <v>0</v>
      </c>
      <c r="R114" s="19">
        <f>IF(D114&gt;21,VLOOKUP(D114,Barem!$T$1:$U$141,2,1),0)</f>
        <v>0</v>
      </c>
      <c r="S114" s="104">
        <f>IF(D114&lt;1,0,IF(B114="F",VLOOKUP(I114,Barem!$X$2:$Z$13,2,1),VLOOKUP(I114,Barem!$X$14:$Z$25,2,1)))</f>
        <v>0.45000000000000007</v>
      </c>
      <c r="T114" s="19">
        <f>VLOOKUP(A114,Participanti!A:C,3,0)</f>
        <v>0</v>
      </c>
      <c r="U114" s="17">
        <f t="shared" si="49"/>
        <v>3.9208333333333334</v>
      </c>
      <c r="V114" s="10"/>
      <c r="W114" s="162" t="s">
        <v>531</v>
      </c>
      <c r="X114" s="108">
        <f t="shared" si="38"/>
        <v>1</v>
      </c>
      <c r="Y114" s="63">
        <f t="shared" si="39"/>
        <v>1</v>
      </c>
      <c r="Z114" s="92">
        <f t="shared" si="50"/>
        <v>1</v>
      </c>
      <c r="AA114" s="141"/>
      <c r="AB114" s="107" t="str">
        <f>VLOOKUP(A114,Participanti!A:E,5,0)</f>
        <v>Silver</v>
      </c>
    </row>
    <row r="115" spans="1:28" x14ac:dyDescent="0.2">
      <c r="A115" s="42" t="s">
        <v>373</v>
      </c>
      <c r="B115" s="1" t="str">
        <f>VLOOKUP(A115,Participanti!A:B,2,0)</f>
        <v>M</v>
      </c>
      <c r="C115" s="61">
        <v>2</v>
      </c>
      <c r="D115" s="43">
        <v>21.19</v>
      </c>
      <c r="E115" s="44">
        <v>0.11820601851851852</v>
      </c>
      <c r="F115" s="44" t="s">
        <v>534</v>
      </c>
      <c r="G115" s="59">
        <f t="shared" si="46"/>
        <v>0.11820601851851852</v>
      </c>
      <c r="H115" s="45">
        <v>1506</v>
      </c>
      <c r="I115" s="11">
        <f t="shared" si="47"/>
        <v>5.5783869050740212E-3</v>
      </c>
      <c r="J115" s="31">
        <f t="shared" si="48"/>
        <v>5</v>
      </c>
      <c r="K115" s="31">
        <f>IF(J115=0,0,IF(B115="F",VLOOKUP(I115,Barem!$G$2:$H$16,2,1),VLOOKUP(I115,Barem!$G$17:$H$31,2,1)))</f>
        <v>0</v>
      </c>
      <c r="L115" s="43">
        <v>1.5</v>
      </c>
      <c r="M115" s="95" t="s">
        <v>82</v>
      </c>
      <c r="N115" s="10">
        <f t="shared" si="51"/>
        <v>0.5</v>
      </c>
      <c r="O115" s="10">
        <f t="shared" si="51"/>
        <v>0.25</v>
      </c>
      <c r="P115" s="10">
        <f t="shared" si="51"/>
        <v>0.25</v>
      </c>
      <c r="Q115" s="33">
        <f>IF(B115="M",IF(AND(H115&gt;=200,H115&lt;500,I115&lt;Barem!$N$21),H115/1500,IF(AND(H115&gt;=500,H115&lt;750,I115&lt;Barem!$N$22),H115/1500,IF(AND(H115&gt;=750,H115&lt;1000,I115&lt;Barem!$N$23),H115/1500,IF(AND(H115&gt;=1000,H115&lt;1500,I115&lt;Barem!$N$24),H115/1500,IF(AND(H115&gt;=1500,H115&lt;2000,I115&lt;Barem!$N$25),H115/1500,IF(AND(H115&gt;=2000,H115&lt;3000,I115&lt;Barem!$N$26),H115/1500,IF(AND(H115&gt;=3000,I115&lt;Barem!$N$27),H115/1500,0))))))),IF(AND(H115&gt;=200,H115&lt;500,I115&lt;Barem!$O$21),H115/1500,IF(AND(H115&gt;=500,H115&lt;750,I115&lt;Barem!$O$22),H115/1500,IF(AND(H115&gt;=750,H115&lt;1000,I115&lt;Barem!$O$23),H115/1500,IF(AND(H115&gt;=1000,H115&lt;1500,I115&lt;Barem!$O$24),H115/1500,IF(AND(H115&gt;=1500,H115&lt;2000,I115&lt;Barem!$O$25),H115/1500,IF(AND(H115&gt;=2000,H115&lt;3000,I115&lt;Barem!$O$26),H115/1500,IF(AND(H115&gt;=3000,I115&lt;Barem!$O$27),H115/1500,0))))))))</f>
        <v>1.004</v>
      </c>
      <c r="R115" s="19">
        <f>IF(D115&gt;21,VLOOKUP(D115,Barem!$T$1:$U$141,2,1),0)</f>
        <v>0</v>
      </c>
      <c r="S115" s="104">
        <f>IF(D115&lt;1,0,IF(B115="F",VLOOKUP(I115,Barem!$X$2:$Z$13,2,1),VLOOKUP(I115,Barem!$X$14:$Z$25,2,1)))</f>
        <v>0</v>
      </c>
      <c r="T115" s="19">
        <f>VLOOKUP(A115,Participanti!A:C,3,0)</f>
        <v>0</v>
      </c>
      <c r="U115" s="17">
        <f t="shared" si="49"/>
        <v>3.879</v>
      </c>
      <c r="V115" s="10"/>
      <c r="W115" s="162"/>
      <c r="X115" s="108">
        <f t="shared" si="38"/>
        <v>5</v>
      </c>
      <c r="Y115" s="63">
        <f t="shared" si="39"/>
        <v>1</v>
      </c>
      <c r="Z115" s="92">
        <f t="shared" si="50"/>
        <v>0</v>
      </c>
      <c r="AA115" s="141"/>
      <c r="AB115" s="107" t="str">
        <f>VLOOKUP(A115,Participanti!A:E,5,0)</f>
        <v>Silver</v>
      </c>
    </row>
    <row r="116" spans="1:28" x14ac:dyDescent="0.2">
      <c r="A116" s="42" t="s">
        <v>277</v>
      </c>
      <c r="B116" s="1" t="str">
        <f>VLOOKUP(A116,Participanti!A:B,2,0)</f>
        <v>F</v>
      </c>
      <c r="C116" s="61">
        <v>2</v>
      </c>
      <c r="D116" s="43">
        <v>10.06</v>
      </c>
      <c r="E116" s="44">
        <v>3.457175925925926E-2</v>
      </c>
      <c r="F116" s="44">
        <v>3.457175925925926E-2</v>
      </c>
      <c r="G116" s="59">
        <f t="shared" si="46"/>
        <v>3.457175925925926E-2</v>
      </c>
      <c r="H116" s="45">
        <v>24</v>
      </c>
      <c r="I116" s="11">
        <f t="shared" si="47"/>
        <v>3.4365565864074811E-3</v>
      </c>
      <c r="J116" s="31">
        <f t="shared" si="48"/>
        <v>2.5150000000000001</v>
      </c>
      <c r="K116" s="31">
        <f>IF(J116=0,0,IF(B116="F",VLOOKUP(I116,Barem!$G$2:$H$16,2,1),VLOOKUP(I116,Barem!$G$17:$H$31,2,1)))</f>
        <v>4</v>
      </c>
      <c r="L116" s="43">
        <v>1.5</v>
      </c>
      <c r="M116" s="95" t="s">
        <v>80</v>
      </c>
      <c r="N116" s="10">
        <f t="shared" si="51"/>
        <v>0.25</v>
      </c>
      <c r="O116" s="10">
        <f t="shared" si="51"/>
        <v>0.5</v>
      </c>
      <c r="P116" s="10">
        <f t="shared" si="51"/>
        <v>0.25</v>
      </c>
      <c r="Q116" s="33">
        <f>IF(B116="M",IF(AND(H116&gt;=200,H116&lt;500,I116&lt;Barem!$N$21),H116/1500,IF(AND(H116&gt;=500,H116&lt;750,I116&lt;Barem!$N$22),H116/1500,IF(AND(H116&gt;=750,H116&lt;1000,I116&lt;Barem!$N$23),H116/1500,IF(AND(H116&gt;=1000,H116&lt;1500,I116&lt;Barem!$N$24),H116/1500,IF(AND(H116&gt;=1500,H116&lt;2000,I116&lt;Barem!$N$25),H116/1500,IF(AND(H116&gt;=2000,H116&lt;3000,I116&lt;Barem!$N$26),H116/1500,IF(AND(H116&gt;=3000,I116&lt;Barem!$N$27),H116/1500,0))))))),IF(AND(H116&gt;=200,H116&lt;500,I116&lt;Barem!$O$21),H116/1500,IF(AND(H116&gt;=500,H116&lt;750,I116&lt;Barem!$O$22),H116/1500,IF(AND(H116&gt;=750,H116&lt;1000,I116&lt;Barem!$O$23),H116/1500,IF(AND(H116&gt;=1000,H116&lt;1500,I116&lt;Barem!$O$24),H116/1500,IF(AND(H116&gt;=1500,H116&lt;2000,I116&lt;Barem!$O$25),H116/1500,IF(AND(H116&gt;=2000,H116&lt;3000,I116&lt;Barem!$O$26),H116/1500,IF(AND(H116&gt;=3000,I116&lt;Barem!$O$27),H116/1500,0))))))))</f>
        <v>0</v>
      </c>
      <c r="R116" s="19">
        <f>IF(D116&gt;21,VLOOKUP(D116,Barem!$T$1:$U$141,2,1),0)</f>
        <v>0</v>
      </c>
      <c r="S116" s="104">
        <f>IF(D116&lt;1,0,IF(B116="F",VLOOKUP(I116,Barem!$X$2:$Z$13,2,1),VLOOKUP(I116,Barem!$X$14:$Z$25,2,1)))</f>
        <v>0</v>
      </c>
      <c r="T116" s="19">
        <f>VLOOKUP(A116,Participanti!A:C,3,0)</f>
        <v>0</v>
      </c>
      <c r="U116" s="17">
        <f t="shared" si="49"/>
        <v>3.0037500000000001</v>
      </c>
      <c r="V116" s="10"/>
      <c r="W116" s="162" t="s">
        <v>531</v>
      </c>
      <c r="X116" s="108">
        <f t="shared" si="38"/>
        <v>5</v>
      </c>
      <c r="Y116" s="63">
        <f t="shared" si="39"/>
        <v>1</v>
      </c>
      <c r="Z116" s="92">
        <f t="shared" si="50"/>
        <v>1</v>
      </c>
      <c r="AA116" s="141"/>
      <c r="AB116" s="107" t="str">
        <f>VLOOKUP(A116,Participanti!A:E,5,0)</f>
        <v>Silver</v>
      </c>
    </row>
    <row r="117" spans="1:28" x14ac:dyDescent="0.2">
      <c r="A117" s="42" t="s">
        <v>12</v>
      </c>
      <c r="B117" s="1" t="str">
        <f>VLOOKUP(A117,Participanti!A:B,2,0)</f>
        <v>M</v>
      </c>
      <c r="C117" s="61">
        <v>2</v>
      </c>
      <c r="D117" s="43">
        <v>10.02</v>
      </c>
      <c r="E117" s="44">
        <v>2.9456018518518517E-2</v>
      </c>
      <c r="F117" s="44">
        <v>2.9456018518518517E-2</v>
      </c>
      <c r="G117" s="59">
        <f t="shared" si="46"/>
        <v>2.9456018518518517E-2</v>
      </c>
      <c r="H117" s="45">
        <v>23</v>
      </c>
      <c r="I117" s="11">
        <f t="shared" si="47"/>
        <v>2.9397224070377764E-3</v>
      </c>
      <c r="J117" s="31">
        <f t="shared" si="48"/>
        <v>2.3857142857142857</v>
      </c>
      <c r="K117" s="31">
        <f>IF(J117=0,0,IF(B117="F",VLOOKUP(I117,Barem!$G$2:$H$16,2,1),VLOOKUP(I117,Barem!$G$17:$H$31,2,1)))</f>
        <v>4.5</v>
      </c>
      <c r="L117" s="43">
        <v>4</v>
      </c>
      <c r="M117" s="95" t="s">
        <v>80</v>
      </c>
      <c r="N117" s="10">
        <f t="shared" si="51"/>
        <v>0.25</v>
      </c>
      <c r="O117" s="10">
        <f t="shared" si="51"/>
        <v>0.5</v>
      </c>
      <c r="P117" s="10">
        <f t="shared" si="51"/>
        <v>0.25</v>
      </c>
      <c r="Q117" s="33">
        <f>IF(B117="M",IF(AND(H117&gt;=200,H117&lt;500,I117&lt;Barem!$N$21),H117/1500,IF(AND(H117&gt;=500,H117&lt;750,I117&lt;Barem!$N$22),H117/1500,IF(AND(H117&gt;=750,H117&lt;1000,I117&lt;Barem!$N$23),H117/1500,IF(AND(H117&gt;=1000,H117&lt;1500,I117&lt;Barem!$N$24),H117/1500,IF(AND(H117&gt;=1500,H117&lt;2000,I117&lt;Barem!$N$25),H117/1500,IF(AND(H117&gt;=2000,H117&lt;3000,I117&lt;Barem!$N$26),H117/1500,IF(AND(H117&gt;=3000,I117&lt;Barem!$N$27),H117/1500,0))))))),IF(AND(H117&gt;=200,H117&lt;500,I117&lt;Barem!$O$21),H117/1500,IF(AND(H117&gt;=500,H117&lt;750,I117&lt;Barem!$O$22),H117/1500,IF(AND(H117&gt;=750,H117&lt;1000,I117&lt;Barem!$O$23),H117/1500,IF(AND(H117&gt;=1000,H117&lt;1500,I117&lt;Barem!$O$24),H117/1500,IF(AND(H117&gt;=1500,H117&lt;2000,I117&lt;Barem!$O$25),H117/1500,IF(AND(H117&gt;=2000,H117&lt;3000,I117&lt;Barem!$O$26),H117/1500,IF(AND(H117&gt;=3000,I117&lt;Barem!$O$27),H117/1500,0))))))))</f>
        <v>0</v>
      </c>
      <c r="R117" s="19">
        <f>IF(D117&gt;21,VLOOKUP(D117,Barem!$T$1:$U$141,2,1),0)</f>
        <v>0</v>
      </c>
      <c r="S117" s="104">
        <f>IF(D117&lt;1,0,IF(B117="F",VLOOKUP(I117,Barem!$X$2:$Z$13,2,1),VLOOKUP(I117,Barem!$X$14:$Z$25,2,1)))</f>
        <v>0</v>
      </c>
      <c r="T117" s="19">
        <f>VLOOKUP(A117,Participanti!A:C,3,0)</f>
        <v>0</v>
      </c>
      <c r="U117" s="17">
        <f t="shared" si="49"/>
        <v>3.8464285714285715</v>
      </c>
      <c r="V117" s="10"/>
      <c r="W117" s="162" t="s">
        <v>531</v>
      </c>
      <c r="X117" s="108">
        <f t="shared" si="38"/>
        <v>1</v>
      </c>
      <c r="Y117" s="63">
        <f t="shared" si="39"/>
        <v>1</v>
      </c>
      <c r="Z117" s="92">
        <f t="shared" si="50"/>
        <v>1</v>
      </c>
      <c r="AA117" s="141"/>
      <c r="AB117" s="107" t="str">
        <f>VLOOKUP(A117,Participanti!A:E,5,0)</f>
        <v>Silver</v>
      </c>
    </row>
    <row r="118" spans="1:28" x14ac:dyDescent="0.2">
      <c r="A118" s="42" t="s">
        <v>350</v>
      </c>
      <c r="B118" s="1" t="str">
        <f>VLOOKUP(A118,Participanti!A:B,2,0)</f>
        <v>M</v>
      </c>
      <c r="C118" s="61">
        <v>2</v>
      </c>
      <c r="D118" s="43">
        <v>10.050000000000001</v>
      </c>
      <c r="E118" s="44">
        <v>3.3564814814814818E-2</v>
      </c>
      <c r="F118" s="44">
        <v>3.3564814814814818E-2</v>
      </c>
      <c r="G118" s="59">
        <f t="shared" si="46"/>
        <v>3.3564814814814818E-2</v>
      </c>
      <c r="H118" s="45">
        <v>22</v>
      </c>
      <c r="I118" s="11">
        <f t="shared" si="47"/>
        <v>3.33978256863829E-3</v>
      </c>
      <c r="J118" s="31">
        <f t="shared" si="48"/>
        <v>2.3928571428571428</v>
      </c>
      <c r="K118" s="31">
        <f>IF(J118=0,0,IF(B118="F",VLOOKUP(I118,Barem!$G$2:$H$16,2,1),VLOOKUP(I118,Barem!$G$17:$H$31,2,1)))</f>
        <v>3</v>
      </c>
      <c r="L118" s="43">
        <v>1.5</v>
      </c>
      <c r="M118" s="95" t="s">
        <v>80</v>
      </c>
      <c r="N118" s="10">
        <f t="shared" si="51"/>
        <v>0.25</v>
      </c>
      <c r="O118" s="10">
        <f t="shared" si="51"/>
        <v>0.5</v>
      </c>
      <c r="P118" s="10">
        <f t="shared" si="51"/>
        <v>0.25</v>
      </c>
      <c r="Q118" s="33">
        <f>IF(B118="M",IF(AND(H118&gt;=200,H118&lt;500,I118&lt;Barem!$N$21),H118/1500,IF(AND(H118&gt;=500,H118&lt;750,I118&lt;Barem!$N$22),H118/1500,IF(AND(H118&gt;=750,H118&lt;1000,I118&lt;Barem!$N$23),H118/1500,IF(AND(H118&gt;=1000,H118&lt;1500,I118&lt;Barem!$N$24),H118/1500,IF(AND(H118&gt;=1500,H118&lt;2000,I118&lt;Barem!$N$25),H118/1500,IF(AND(H118&gt;=2000,H118&lt;3000,I118&lt;Barem!$N$26),H118/1500,IF(AND(H118&gt;=3000,I118&lt;Barem!$N$27),H118/1500,0))))))),IF(AND(H118&gt;=200,H118&lt;500,I118&lt;Barem!$O$21),H118/1500,IF(AND(H118&gt;=500,H118&lt;750,I118&lt;Barem!$O$22),H118/1500,IF(AND(H118&gt;=750,H118&lt;1000,I118&lt;Barem!$O$23),H118/1500,IF(AND(H118&gt;=1000,H118&lt;1500,I118&lt;Barem!$O$24),H118/1500,IF(AND(H118&gt;=1500,H118&lt;2000,I118&lt;Barem!$O$25),H118/1500,IF(AND(H118&gt;=2000,H118&lt;3000,I118&lt;Barem!$O$26),H118/1500,IF(AND(H118&gt;=3000,I118&lt;Barem!$O$27),H118/1500,0))))))))</f>
        <v>0</v>
      </c>
      <c r="R118" s="19">
        <f>IF(D118&gt;21,VLOOKUP(D118,Barem!$T$1:$U$141,2,1),0)</f>
        <v>0</v>
      </c>
      <c r="S118" s="104">
        <f>IF(D118&lt;1,0,IF(B118="F",VLOOKUP(I118,Barem!$X$2:$Z$13,2,1),VLOOKUP(I118,Barem!$X$14:$Z$25,2,1)))</f>
        <v>0</v>
      </c>
      <c r="T118" s="19">
        <f>VLOOKUP(A118,Participanti!A:C,3,0)</f>
        <v>0</v>
      </c>
      <c r="U118" s="17">
        <f t="shared" si="49"/>
        <v>2.4732142857142856</v>
      </c>
      <c r="V118" s="10"/>
      <c r="W118" s="162" t="s">
        <v>531</v>
      </c>
      <c r="X118" s="108">
        <f t="shared" si="38"/>
        <v>5</v>
      </c>
      <c r="Y118" s="63">
        <f t="shared" si="39"/>
        <v>1</v>
      </c>
      <c r="Z118" s="92">
        <f t="shared" si="50"/>
        <v>1</v>
      </c>
      <c r="AA118" s="141"/>
      <c r="AB118" s="107" t="str">
        <f>VLOOKUP(A118,Participanti!A:E,5,0)</f>
        <v>Silver</v>
      </c>
    </row>
    <row r="119" spans="1:28" x14ac:dyDescent="0.2">
      <c r="A119" s="42" t="s">
        <v>258</v>
      </c>
      <c r="B119" s="1" t="str">
        <f>VLOOKUP(A119,Participanti!A:B,2,0)</f>
        <v>M</v>
      </c>
      <c r="C119" s="61">
        <v>2</v>
      </c>
      <c r="D119" s="43">
        <v>3.77</v>
      </c>
      <c r="E119" s="44">
        <v>9.0046296296296298E-3</v>
      </c>
      <c r="F119" s="44">
        <v>9.0046296296296298E-3</v>
      </c>
      <c r="G119" s="59">
        <f t="shared" ref="G119:G138" si="52">AVERAGE(E119:F119)</f>
        <v>9.0046296296296298E-3</v>
      </c>
      <c r="H119" s="45">
        <v>14</v>
      </c>
      <c r="I119" s="11">
        <f t="shared" ref="I119:I138" si="53">G119/D119</f>
        <v>2.3884959229786818E-3</v>
      </c>
      <c r="J119" s="31">
        <f t="shared" ref="J119:J138" si="54">IF(B119="F",IF(D119&lt;2.5,0,IF(D119&gt;19.99,5,D119/4)),IF(D119&lt;3,0, IF(D119&gt;20.99,5,D119/4.2)))</f>
        <v>0.89761904761904754</v>
      </c>
      <c r="K119" s="31">
        <f>IF(J119=0,0,IF(B119="F",VLOOKUP(I119,Barem!$G$2:$H$16,2,1),VLOOKUP(I119,Barem!$G$17:$H$31,2,1)))</f>
        <v>5</v>
      </c>
      <c r="L119" s="43">
        <v>3</v>
      </c>
      <c r="M119" s="95" t="s">
        <v>80</v>
      </c>
      <c r="N119" s="10">
        <f t="shared" ref="N119:P119" si="55">IF($M119=N$1,50%,25%)</f>
        <v>0.25</v>
      </c>
      <c r="O119" s="10">
        <f t="shared" si="55"/>
        <v>0.5</v>
      </c>
      <c r="P119" s="10">
        <f t="shared" si="55"/>
        <v>0.25</v>
      </c>
      <c r="Q119" s="33">
        <f>IF(B119="M",IF(AND(H119&gt;=200,H119&lt;500,I119&lt;Barem!$N$21),H119/1500,IF(AND(H119&gt;=500,H119&lt;750,I119&lt;Barem!$N$22),H119/1500,IF(AND(H119&gt;=750,H119&lt;1000,I119&lt;Barem!$N$23),H119/1500,IF(AND(H119&gt;=1000,H119&lt;1500,I119&lt;Barem!$N$24),H119/1500,IF(AND(H119&gt;=1500,H119&lt;2000,I119&lt;Barem!$N$25),H119/1500,IF(AND(H119&gt;=2000,H119&lt;3000,I119&lt;Barem!$N$26),H119/1500,IF(AND(H119&gt;=3000,I119&lt;Barem!$N$27),H119/1500,0))))))),IF(AND(H119&gt;=200,H119&lt;500,I119&lt;Barem!$O$21),H119/1500,IF(AND(H119&gt;=500,H119&lt;750,I119&lt;Barem!$O$22),H119/1500,IF(AND(H119&gt;=750,H119&lt;1000,I119&lt;Barem!$O$23),H119/1500,IF(AND(H119&gt;=1000,H119&lt;1500,I119&lt;Barem!$O$24),H119/1500,IF(AND(H119&gt;=1500,H119&lt;2000,I119&lt;Barem!$O$25),H119/1500,IF(AND(H119&gt;=2000,H119&lt;3000,I119&lt;Barem!$O$26),H119/1500,IF(AND(H119&gt;=3000,I119&lt;Barem!$O$27),H119/1500,0))))))))</f>
        <v>0</v>
      </c>
      <c r="R119" s="19">
        <f>IF(D119&gt;21,VLOOKUP(D119,Barem!$T$1:$U$141,2,1),0)</f>
        <v>0</v>
      </c>
      <c r="S119" s="104">
        <f>IF(D119&lt;1,0,IF(B119="F",VLOOKUP(I119,Barem!$X$2:$Z$13,2,1),VLOOKUP(I119,Barem!$X$14:$Z$25,2,1)))</f>
        <v>4.1999999999999993</v>
      </c>
      <c r="T119" s="19">
        <f>VLOOKUP(A119,Participanti!A:C,3,0)</f>
        <v>0</v>
      </c>
      <c r="U119" s="17">
        <f t="shared" ref="U119:U138" si="56">IF(H119&lt;0,0,J119*N119+K119*O119+L119*P119+Q119+R119+S119+T119)</f>
        <v>7.6744047619047606</v>
      </c>
      <c r="V119" s="10"/>
      <c r="W119" s="162" t="s">
        <v>535</v>
      </c>
      <c r="X119" s="108">
        <f t="shared" si="38"/>
        <v>5</v>
      </c>
      <c r="Y119" s="63">
        <f t="shared" si="39"/>
        <v>1</v>
      </c>
      <c r="Z119" s="92">
        <f t="shared" ref="Z119:Z138" si="57">IF(K119&gt;0,1,0)</f>
        <v>1</v>
      </c>
      <c r="AA119" s="141"/>
      <c r="AB119" s="107" t="str">
        <f>VLOOKUP(A119,Participanti!A:E,5,0)</f>
        <v>Gold</v>
      </c>
    </row>
    <row r="120" spans="1:28" x14ac:dyDescent="0.2">
      <c r="A120" s="42" t="s">
        <v>171</v>
      </c>
      <c r="B120" s="1" t="str">
        <f>VLOOKUP(A120,Participanti!A:B,2,0)</f>
        <v>M</v>
      </c>
      <c r="C120" s="61">
        <v>2</v>
      </c>
      <c r="D120" s="43">
        <v>3.75</v>
      </c>
      <c r="E120" s="44">
        <v>9.2708333333333341E-3</v>
      </c>
      <c r="F120" s="44">
        <v>9.2708333333333341E-3</v>
      </c>
      <c r="G120" s="59">
        <f t="shared" si="52"/>
        <v>9.2708333333333341E-3</v>
      </c>
      <c r="H120" s="45">
        <v>5</v>
      </c>
      <c r="I120" s="11">
        <f t="shared" si="53"/>
        <v>2.4722222222222224E-3</v>
      </c>
      <c r="J120" s="31">
        <f t="shared" si="54"/>
        <v>0.89285714285714279</v>
      </c>
      <c r="K120" s="31">
        <f>IF(J120=0,0,IF(B120="F",VLOOKUP(I120,Barem!$G$2:$H$16,2,1),VLOOKUP(I120,Barem!$G$17:$H$31,2,1)))</f>
        <v>5</v>
      </c>
      <c r="L120" s="43">
        <v>5</v>
      </c>
      <c r="M120" s="95" t="s">
        <v>80</v>
      </c>
      <c r="N120" s="10">
        <f t="shared" si="51"/>
        <v>0.25</v>
      </c>
      <c r="O120" s="10">
        <f t="shared" si="51"/>
        <v>0.5</v>
      </c>
      <c r="P120" s="10">
        <f t="shared" si="51"/>
        <v>0.25</v>
      </c>
      <c r="Q120" s="33">
        <f>IF(B120="M",IF(AND(H120&gt;=200,H120&lt;500,I120&lt;Barem!$N$21),H120/1500,IF(AND(H120&gt;=500,H120&lt;750,I120&lt;Barem!$N$22),H120/1500,IF(AND(H120&gt;=750,H120&lt;1000,I120&lt;Barem!$N$23),H120/1500,IF(AND(H120&gt;=1000,H120&lt;1500,I120&lt;Barem!$N$24),H120/1500,IF(AND(H120&gt;=1500,H120&lt;2000,I120&lt;Barem!$N$25),H120/1500,IF(AND(H120&gt;=2000,H120&lt;3000,I120&lt;Barem!$N$26),H120/1500,IF(AND(H120&gt;=3000,I120&lt;Barem!$N$27),H120/1500,0))))))),IF(AND(H120&gt;=200,H120&lt;500,I120&lt;Barem!$O$21),H120/1500,IF(AND(H120&gt;=500,H120&lt;750,I120&lt;Barem!$O$22),H120/1500,IF(AND(H120&gt;=750,H120&lt;1000,I120&lt;Barem!$O$23),H120/1500,IF(AND(H120&gt;=1000,H120&lt;1500,I120&lt;Barem!$O$24),H120/1500,IF(AND(H120&gt;=1500,H120&lt;2000,I120&lt;Barem!$O$25),H120/1500,IF(AND(H120&gt;=2000,H120&lt;3000,I120&lt;Barem!$O$26),H120/1500,IF(AND(H120&gt;=3000,I120&lt;Barem!$O$27),H120/1500,0))))))))</f>
        <v>0</v>
      </c>
      <c r="R120" s="19">
        <f>IF(D120&gt;21,VLOOKUP(D120,Barem!$T$1:$U$141,2,1),0)</f>
        <v>0</v>
      </c>
      <c r="S120" s="104">
        <f>IF(D120&lt;1,0,IF(B120="F",VLOOKUP(I120,Barem!$X$2:$Z$13,2,1),VLOOKUP(I120,Barem!$X$14:$Z$25,2,1)))</f>
        <v>3.1500000000000004</v>
      </c>
      <c r="T120" s="19">
        <f>VLOOKUP(A120,Participanti!A:C,3,0)</f>
        <v>0</v>
      </c>
      <c r="U120" s="17">
        <f t="shared" si="56"/>
        <v>7.1232142857142859</v>
      </c>
      <c r="V120" s="10"/>
      <c r="W120" s="162" t="s">
        <v>535</v>
      </c>
      <c r="X120" s="108">
        <f t="shared" si="38"/>
        <v>5</v>
      </c>
      <c r="Y120" s="63">
        <f t="shared" si="39"/>
        <v>1</v>
      </c>
      <c r="Z120" s="92">
        <f t="shared" si="57"/>
        <v>1</v>
      </c>
      <c r="AA120" s="141"/>
      <c r="AB120" s="107" t="str">
        <f>VLOOKUP(A120,Participanti!A:E,5,0)</f>
        <v>Gold</v>
      </c>
    </row>
    <row r="121" spans="1:28" x14ac:dyDescent="0.2">
      <c r="A121" s="42" t="s">
        <v>417</v>
      </c>
      <c r="B121" s="1" t="str">
        <f>VLOOKUP(A121,Participanti!A:B,2,0)</f>
        <v>F</v>
      </c>
      <c r="C121" s="61">
        <v>2</v>
      </c>
      <c r="D121" s="43">
        <v>11</v>
      </c>
      <c r="E121" s="44">
        <v>3.8136574074074073E-2</v>
      </c>
      <c r="F121" s="44">
        <v>3.8136574074074073E-2</v>
      </c>
      <c r="G121" s="59">
        <f t="shared" si="52"/>
        <v>3.8136574074074073E-2</v>
      </c>
      <c r="H121" s="45">
        <v>52</v>
      </c>
      <c r="I121" s="11">
        <f t="shared" si="53"/>
        <v>3.4669612794612794E-3</v>
      </c>
      <c r="J121" s="31">
        <f t="shared" si="54"/>
        <v>2.75</v>
      </c>
      <c r="K121" s="31">
        <f>IF(J121=0,0,IF(B121="F",VLOOKUP(I121,Barem!$G$2:$H$16,2,1),VLOOKUP(I121,Barem!$G$17:$H$31,2,1)))</f>
        <v>4</v>
      </c>
      <c r="L121" s="43">
        <v>4.25</v>
      </c>
      <c r="M121" s="95" t="s">
        <v>83</v>
      </c>
      <c r="N121" s="10">
        <f t="shared" ref="N121:P141" si="58">IF($M121=N$1,50%,25%)</f>
        <v>0.25</v>
      </c>
      <c r="O121" s="10">
        <f t="shared" si="58"/>
        <v>0.25</v>
      </c>
      <c r="P121" s="10">
        <f t="shared" si="58"/>
        <v>0.5</v>
      </c>
      <c r="Q121" s="33">
        <f>IF(B121="M",IF(AND(H121&gt;=200,H121&lt;500,I121&lt;Barem!$N$21),H121/1500,IF(AND(H121&gt;=500,H121&lt;750,I121&lt;Barem!$N$22),H121/1500,IF(AND(H121&gt;=750,H121&lt;1000,I121&lt;Barem!$N$23),H121/1500,IF(AND(H121&gt;=1000,H121&lt;1500,I121&lt;Barem!$N$24),H121/1500,IF(AND(H121&gt;=1500,H121&lt;2000,I121&lt;Barem!$N$25),H121/1500,IF(AND(H121&gt;=2000,H121&lt;3000,I121&lt;Barem!$N$26),H121/1500,IF(AND(H121&gt;=3000,I121&lt;Barem!$N$27),H121/1500,0))))))),IF(AND(H121&gt;=200,H121&lt;500,I121&lt;Barem!$O$21),H121/1500,IF(AND(H121&gt;=500,H121&lt;750,I121&lt;Barem!$O$22),H121/1500,IF(AND(H121&gt;=750,H121&lt;1000,I121&lt;Barem!$O$23),H121/1500,IF(AND(H121&gt;=1000,H121&lt;1500,I121&lt;Barem!$O$24),H121/1500,IF(AND(H121&gt;=1500,H121&lt;2000,I121&lt;Barem!$O$25),H121/1500,IF(AND(H121&gt;=2000,H121&lt;3000,I121&lt;Barem!$O$26),H121/1500,IF(AND(H121&gt;=3000,I121&lt;Barem!$O$27),H121/1500,0))))))))</f>
        <v>0</v>
      </c>
      <c r="R121" s="19">
        <f>IF(D121&gt;21,VLOOKUP(D121,Barem!$T$1:$U$141,2,1),0)</f>
        <v>0</v>
      </c>
      <c r="S121" s="104">
        <f>IF(D121&lt;1,0,IF(B121="F",VLOOKUP(I121,Barem!$X$2:$Z$13,2,1),VLOOKUP(I121,Barem!$X$14:$Z$25,2,1)))</f>
        <v>0</v>
      </c>
      <c r="T121" s="19">
        <f>VLOOKUP(A121,Participanti!A:C,3,0)</f>
        <v>0</v>
      </c>
      <c r="U121" s="17">
        <f t="shared" si="56"/>
        <v>3.8125</v>
      </c>
      <c r="V121" s="10"/>
      <c r="W121" s="162"/>
      <c r="X121" s="108">
        <f t="shared" si="38"/>
        <v>4</v>
      </c>
      <c r="Y121" s="63">
        <f t="shared" si="39"/>
        <v>1</v>
      </c>
      <c r="Z121" s="92">
        <f t="shared" si="57"/>
        <v>1</v>
      </c>
      <c r="AA121" s="141"/>
      <c r="AB121" s="107" t="str">
        <f>VLOOKUP(A121,Participanti!A:E,5,0)</f>
        <v>Gold</v>
      </c>
    </row>
    <row r="122" spans="1:28" x14ac:dyDescent="0.2">
      <c r="A122" s="42" t="s">
        <v>293</v>
      </c>
      <c r="B122" s="1" t="str">
        <f>VLOOKUP(A122,Participanti!A:B,2,0)</f>
        <v>M</v>
      </c>
      <c r="C122" s="61">
        <v>2</v>
      </c>
      <c r="D122" s="43">
        <v>20.99</v>
      </c>
      <c r="E122" s="44">
        <v>0.12900462962962964</v>
      </c>
      <c r="F122" s="44">
        <v>0.13052083333333334</v>
      </c>
      <c r="G122" s="59">
        <f t="shared" si="52"/>
        <v>0.12976273148148149</v>
      </c>
      <c r="H122" s="45">
        <v>1105</v>
      </c>
      <c r="I122" s="11">
        <f t="shared" si="53"/>
        <v>6.1821215570024533E-3</v>
      </c>
      <c r="J122" s="31">
        <f t="shared" si="54"/>
        <v>4.9976190476190467</v>
      </c>
      <c r="K122" s="31">
        <f>IF(J122=0,0,IF(B122="F",VLOOKUP(I122,Barem!$G$2:$H$16,2,1),VLOOKUP(I122,Barem!$G$17:$H$31,2,1)))</f>
        <v>0</v>
      </c>
      <c r="L122" s="43">
        <v>4.25</v>
      </c>
      <c r="M122" s="95" t="s">
        <v>82</v>
      </c>
      <c r="N122" s="10">
        <f t="shared" si="58"/>
        <v>0.5</v>
      </c>
      <c r="O122" s="10">
        <f t="shared" si="58"/>
        <v>0.25</v>
      </c>
      <c r="P122" s="10">
        <f t="shared" si="58"/>
        <v>0.25</v>
      </c>
      <c r="Q122" s="33">
        <f>IF(B122="M",IF(AND(H122&gt;=200,H122&lt;500,I122&lt;Barem!$N$21),H122/1500,IF(AND(H122&gt;=500,H122&lt;750,I122&lt;Barem!$N$22),H122/1500,IF(AND(H122&gt;=750,H122&lt;1000,I122&lt;Barem!$N$23),H122/1500,IF(AND(H122&gt;=1000,H122&lt;1500,I122&lt;Barem!$N$24),H122/1500,IF(AND(H122&gt;=1500,H122&lt;2000,I122&lt;Barem!$N$25),H122/1500,IF(AND(H122&gt;=2000,H122&lt;3000,I122&lt;Barem!$N$26),H122/1500,IF(AND(H122&gt;=3000,I122&lt;Barem!$N$27),H122/1500,0))))))),IF(AND(H122&gt;=200,H122&lt;500,I122&lt;Barem!$O$21),H122/1500,IF(AND(H122&gt;=500,H122&lt;750,I122&lt;Barem!$O$22),H122/1500,IF(AND(H122&gt;=750,H122&lt;1000,I122&lt;Barem!$O$23),H122/1500,IF(AND(H122&gt;=1000,H122&lt;1500,I122&lt;Barem!$O$24),H122/1500,IF(AND(H122&gt;=1500,H122&lt;2000,I122&lt;Barem!$O$25),H122/1500,IF(AND(H122&gt;=2000,H122&lt;3000,I122&lt;Barem!$O$26),H122/1500,IF(AND(H122&gt;=3000,I122&lt;Barem!$O$27),H122/1500,0))))))))</f>
        <v>0.73666666666666669</v>
      </c>
      <c r="R122" s="19">
        <f>IF(D122&gt;21,VLOOKUP(D122,Barem!$T$1:$U$141,2,1),0)</f>
        <v>0</v>
      </c>
      <c r="S122" s="104">
        <f>IF(D122&lt;1,0,IF(B122="F",VLOOKUP(I122,Barem!$X$2:$Z$13,2,1),VLOOKUP(I122,Barem!$X$14:$Z$25,2,1)))</f>
        <v>0</v>
      </c>
      <c r="T122" s="19">
        <f>VLOOKUP(A122,Participanti!A:C,3,0)</f>
        <v>0</v>
      </c>
      <c r="U122" s="17">
        <f t="shared" si="56"/>
        <v>4.2979761904761897</v>
      </c>
      <c r="V122" s="10"/>
      <c r="W122" s="162"/>
      <c r="X122" s="108">
        <f t="shared" si="38"/>
        <v>5</v>
      </c>
      <c r="Y122" s="63">
        <f t="shared" si="39"/>
        <v>1</v>
      </c>
      <c r="Z122" s="92">
        <f t="shared" si="57"/>
        <v>0</v>
      </c>
      <c r="AA122" s="141"/>
      <c r="AB122" s="107" t="str">
        <f>VLOOKUP(A122,Participanti!A:E,5,0)</f>
        <v>Gold</v>
      </c>
    </row>
    <row r="123" spans="1:28" x14ac:dyDescent="0.2">
      <c r="A123" s="42" t="s">
        <v>39</v>
      </c>
      <c r="B123" s="1" t="str">
        <f>VLOOKUP(A123,Participanti!A:B,2,0)</f>
        <v>M</v>
      </c>
      <c r="C123" s="61">
        <v>2</v>
      </c>
      <c r="D123" s="43">
        <v>21.04</v>
      </c>
      <c r="E123" s="44">
        <v>5.7962962962962966E-2</v>
      </c>
      <c r="F123" s="44">
        <v>6.4236111111111105E-2</v>
      </c>
      <c r="G123" s="59">
        <f t="shared" si="52"/>
        <v>6.1099537037037036E-2</v>
      </c>
      <c r="H123" s="45">
        <v>80</v>
      </c>
      <c r="I123" s="11">
        <f t="shared" si="53"/>
        <v>2.9039703914941557E-3</v>
      </c>
      <c r="J123" s="31">
        <f t="shared" si="54"/>
        <v>5</v>
      </c>
      <c r="K123" s="31">
        <f>IF(J123=0,0,IF(B123="F",VLOOKUP(I123,Barem!$G$2:$H$16,2,1),VLOOKUP(I123,Barem!$G$17:$H$31,2,1)))</f>
        <v>4.5</v>
      </c>
      <c r="L123" s="43">
        <v>2.5</v>
      </c>
      <c r="M123" s="95" t="s">
        <v>82</v>
      </c>
      <c r="N123" s="10">
        <f t="shared" si="58"/>
        <v>0.5</v>
      </c>
      <c r="O123" s="10">
        <f t="shared" si="58"/>
        <v>0.25</v>
      </c>
      <c r="P123" s="10">
        <f t="shared" si="58"/>
        <v>0.25</v>
      </c>
      <c r="Q123" s="33">
        <f>IF(B123="M",IF(AND(H123&gt;=200,H123&lt;500,I123&lt;Barem!$N$21),H123/1500,IF(AND(H123&gt;=500,H123&lt;750,I123&lt;Barem!$N$22),H123/1500,IF(AND(H123&gt;=750,H123&lt;1000,I123&lt;Barem!$N$23),H123/1500,IF(AND(H123&gt;=1000,H123&lt;1500,I123&lt;Barem!$N$24),H123/1500,IF(AND(H123&gt;=1500,H123&lt;2000,I123&lt;Barem!$N$25),H123/1500,IF(AND(H123&gt;=2000,H123&lt;3000,I123&lt;Barem!$N$26),H123/1500,IF(AND(H123&gt;=3000,I123&lt;Barem!$N$27),H123/1500,0))))))),IF(AND(H123&gt;=200,H123&lt;500,I123&lt;Barem!$O$21),H123/1500,IF(AND(H123&gt;=500,H123&lt;750,I123&lt;Barem!$O$22),H123/1500,IF(AND(H123&gt;=750,H123&lt;1000,I123&lt;Barem!$O$23),H123/1500,IF(AND(H123&gt;=1000,H123&lt;1500,I123&lt;Barem!$O$24),H123/1500,IF(AND(H123&gt;=1500,H123&lt;2000,I123&lt;Barem!$O$25),H123/1500,IF(AND(H123&gt;=2000,H123&lt;3000,I123&lt;Barem!$O$26),H123/1500,IF(AND(H123&gt;=3000,I123&lt;Barem!$O$27),H123/1500,0))))))))</f>
        <v>0</v>
      </c>
      <c r="R123" s="19">
        <f>IF(D123&gt;21,VLOOKUP(D123,Barem!$T$1:$U$141,2,1),0)</f>
        <v>0</v>
      </c>
      <c r="S123" s="104">
        <f>IF(D123&lt;1,0,IF(B123="F",VLOOKUP(I123,Barem!$X$2:$Z$13,2,1),VLOOKUP(I123,Barem!$X$14:$Z$25,2,1)))</f>
        <v>0</v>
      </c>
      <c r="T123" s="19">
        <f>VLOOKUP(A123,Participanti!A:C,3,0)</f>
        <v>0</v>
      </c>
      <c r="U123" s="17">
        <f t="shared" si="56"/>
        <v>4.25</v>
      </c>
      <c r="V123" s="10"/>
      <c r="W123" s="162"/>
      <c r="X123" s="108">
        <f t="shared" si="38"/>
        <v>5</v>
      </c>
      <c r="Y123" s="63">
        <f t="shared" si="39"/>
        <v>1</v>
      </c>
      <c r="Z123" s="92">
        <f t="shared" si="57"/>
        <v>1</v>
      </c>
      <c r="AA123" s="141"/>
      <c r="AB123" s="107" t="str">
        <f>VLOOKUP(A123,Participanti!A:E,5,0)</f>
        <v>Gold</v>
      </c>
    </row>
    <row r="124" spans="1:28" x14ac:dyDescent="0.2">
      <c r="A124" s="42" t="s">
        <v>10</v>
      </c>
      <c r="B124" s="1" t="str">
        <f>VLOOKUP(A124,Participanti!A:B,2,0)</f>
        <v>F</v>
      </c>
      <c r="C124" s="61">
        <v>2</v>
      </c>
      <c r="D124" s="43">
        <v>10.06</v>
      </c>
      <c r="E124" s="44">
        <v>3.4942129629629629E-2</v>
      </c>
      <c r="F124" s="44">
        <v>3.4942129629629629E-2</v>
      </c>
      <c r="G124" s="59">
        <f t="shared" si="52"/>
        <v>3.4942129629629629E-2</v>
      </c>
      <c r="H124" s="45">
        <v>14</v>
      </c>
      <c r="I124" s="11">
        <f t="shared" si="53"/>
        <v>3.4733727266033428E-3</v>
      </c>
      <c r="J124" s="31">
        <f t="shared" si="54"/>
        <v>2.5150000000000001</v>
      </c>
      <c r="K124" s="31">
        <f>IF(J124=0,0,IF(B124="F",VLOOKUP(I124,Barem!$G$2:$H$16,2,1),VLOOKUP(I124,Barem!$G$17:$H$31,2,1)))</f>
        <v>4</v>
      </c>
      <c r="L124" s="43">
        <v>5</v>
      </c>
      <c r="M124" s="95" t="s">
        <v>83</v>
      </c>
      <c r="N124" s="10">
        <f t="shared" si="58"/>
        <v>0.25</v>
      </c>
      <c r="O124" s="10">
        <f t="shared" si="58"/>
        <v>0.25</v>
      </c>
      <c r="P124" s="10">
        <f t="shared" si="58"/>
        <v>0.5</v>
      </c>
      <c r="Q124" s="33">
        <f>IF(B124="M",IF(AND(H124&gt;=200,H124&lt;500,I124&lt;Barem!$N$21),H124/1500,IF(AND(H124&gt;=500,H124&lt;750,I124&lt;Barem!$N$22),H124/1500,IF(AND(H124&gt;=750,H124&lt;1000,I124&lt;Barem!$N$23),H124/1500,IF(AND(H124&gt;=1000,H124&lt;1500,I124&lt;Barem!$N$24),H124/1500,IF(AND(H124&gt;=1500,H124&lt;2000,I124&lt;Barem!$N$25),H124/1500,IF(AND(H124&gt;=2000,H124&lt;3000,I124&lt;Barem!$N$26),H124/1500,IF(AND(H124&gt;=3000,I124&lt;Barem!$N$27),H124/1500,0))))))),IF(AND(H124&gt;=200,H124&lt;500,I124&lt;Barem!$O$21),H124/1500,IF(AND(H124&gt;=500,H124&lt;750,I124&lt;Barem!$O$22),H124/1500,IF(AND(H124&gt;=750,H124&lt;1000,I124&lt;Barem!$O$23),H124/1500,IF(AND(H124&gt;=1000,H124&lt;1500,I124&lt;Barem!$O$24),H124/1500,IF(AND(H124&gt;=1500,H124&lt;2000,I124&lt;Barem!$O$25),H124/1500,IF(AND(H124&gt;=2000,H124&lt;3000,I124&lt;Barem!$O$26),H124/1500,IF(AND(H124&gt;=3000,I124&lt;Barem!$O$27),H124/1500,0))))))))</f>
        <v>0</v>
      </c>
      <c r="R124" s="19">
        <f>IF(D124&gt;21,VLOOKUP(D124,Barem!$T$1:$U$141,2,1),0)</f>
        <v>0</v>
      </c>
      <c r="S124" s="104">
        <f>IF(D124&lt;1,0,IF(B124="F",VLOOKUP(I124,Barem!$X$2:$Z$13,2,1),VLOOKUP(I124,Barem!$X$14:$Z$25,2,1)))</f>
        <v>0</v>
      </c>
      <c r="T124" s="19">
        <f>VLOOKUP(A124,Participanti!A:C,3,0)</f>
        <v>0</v>
      </c>
      <c r="U124" s="17">
        <f t="shared" si="56"/>
        <v>4.1287500000000001</v>
      </c>
      <c r="V124" s="10"/>
      <c r="W124" s="162"/>
      <c r="X124" s="108">
        <f t="shared" si="38"/>
        <v>4</v>
      </c>
      <c r="Y124" s="63">
        <f t="shared" si="39"/>
        <v>1</v>
      </c>
      <c r="Z124" s="92">
        <f t="shared" si="57"/>
        <v>1</v>
      </c>
      <c r="AA124" s="141"/>
      <c r="AB124" s="107" t="str">
        <f>VLOOKUP(A124,Participanti!A:E,5,0)</f>
        <v>Gold</v>
      </c>
    </row>
    <row r="125" spans="1:28" x14ac:dyDescent="0.2">
      <c r="A125" s="42" t="s">
        <v>370</v>
      </c>
      <c r="B125" s="1" t="str">
        <f>VLOOKUP(A125,Participanti!A:B,2,0)</f>
        <v>M</v>
      </c>
      <c r="C125" s="61">
        <v>2</v>
      </c>
      <c r="D125" s="43">
        <v>3.04</v>
      </c>
      <c r="E125" s="44">
        <v>9.6990740740740735E-3</v>
      </c>
      <c r="F125" s="44">
        <v>9.6990740740740735E-3</v>
      </c>
      <c r="G125" s="59">
        <f t="shared" si="52"/>
        <v>9.6990740740740735E-3</v>
      </c>
      <c r="H125" s="45">
        <v>10</v>
      </c>
      <c r="I125" s="11">
        <f t="shared" si="53"/>
        <v>3.190484892787524E-3</v>
      </c>
      <c r="J125" s="31">
        <f t="shared" si="54"/>
        <v>0.72380952380952379</v>
      </c>
      <c r="K125" s="31">
        <f>IF(J125=0,0,IF(B125="F",VLOOKUP(I125,Barem!$G$2:$H$16,2,1),VLOOKUP(I125,Barem!$G$17:$H$31,2,1)))</f>
        <v>3.5</v>
      </c>
      <c r="L125" s="43">
        <v>2.25</v>
      </c>
      <c r="M125" s="95" t="s">
        <v>80</v>
      </c>
      <c r="N125" s="10">
        <f t="shared" si="58"/>
        <v>0.25</v>
      </c>
      <c r="O125" s="10">
        <f t="shared" si="58"/>
        <v>0.5</v>
      </c>
      <c r="P125" s="10">
        <f t="shared" si="58"/>
        <v>0.25</v>
      </c>
      <c r="Q125" s="33">
        <f>IF(B125="M",IF(AND(H125&gt;=200,H125&lt;500,I125&lt;Barem!$N$21),H125/1500,IF(AND(H125&gt;=500,H125&lt;750,I125&lt;Barem!$N$22),H125/1500,IF(AND(H125&gt;=750,H125&lt;1000,I125&lt;Barem!$N$23),H125/1500,IF(AND(H125&gt;=1000,H125&lt;1500,I125&lt;Barem!$N$24),H125/1500,IF(AND(H125&gt;=1500,H125&lt;2000,I125&lt;Barem!$N$25),H125/1500,IF(AND(H125&gt;=2000,H125&lt;3000,I125&lt;Barem!$N$26),H125/1500,IF(AND(H125&gt;=3000,I125&lt;Barem!$N$27),H125/1500,0))))))),IF(AND(H125&gt;=200,H125&lt;500,I125&lt;Barem!$O$21),H125/1500,IF(AND(H125&gt;=500,H125&lt;750,I125&lt;Barem!$O$22),H125/1500,IF(AND(H125&gt;=750,H125&lt;1000,I125&lt;Barem!$O$23),H125/1500,IF(AND(H125&gt;=1000,H125&lt;1500,I125&lt;Barem!$O$24),H125/1500,IF(AND(H125&gt;=1500,H125&lt;2000,I125&lt;Barem!$O$25),H125/1500,IF(AND(H125&gt;=2000,H125&lt;3000,I125&lt;Barem!$O$26),H125/1500,IF(AND(H125&gt;=3000,I125&lt;Barem!$O$27),H125/1500,0))))))))</f>
        <v>0</v>
      </c>
      <c r="R125" s="19">
        <f>IF(D125&gt;21,VLOOKUP(D125,Barem!$T$1:$U$141,2,1),0)</f>
        <v>0</v>
      </c>
      <c r="S125" s="104">
        <f>IF(D125&lt;1,0,IF(B125="F",VLOOKUP(I125,Barem!$X$2:$Z$13,2,1),VLOOKUP(I125,Barem!$X$14:$Z$25,2,1)))</f>
        <v>0</v>
      </c>
      <c r="T125" s="19">
        <f>VLOOKUP(A125,Participanti!A:C,3,0)</f>
        <v>0.7</v>
      </c>
      <c r="U125" s="17">
        <f t="shared" si="56"/>
        <v>3.1934523809523814</v>
      </c>
      <c r="V125" s="10"/>
      <c r="W125" s="162"/>
      <c r="X125" s="108">
        <f t="shared" si="38"/>
        <v>5</v>
      </c>
      <c r="Y125" s="63">
        <f t="shared" si="39"/>
        <v>1</v>
      </c>
      <c r="Z125" s="92">
        <f t="shared" si="57"/>
        <v>1</v>
      </c>
      <c r="AA125" s="141"/>
      <c r="AB125" s="107" t="str">
        <f>VLOOKUP(A125,Participanti!A:E,5,0)</f>
        <v>Gold</v>
      </c>
    </row>
    <row r="126" spans="1:28" x14ac:dyDescent="0.2">
      <c r="A126" s="42" t="s">
        <v>149</v>
      </c>
      <c r="B126" s="1" t="str">
        <f>VLOOKUP(A126,Participanti!A:B,2,0)</f>
        <v>M</v>
      </c>
      <c r="C126" s="61">
        <v>2</v>
      </c>
      <c r="D126" s="43">
        <v>5.14</v>
      </c>
      <c r="E126" s="44">
        <v>1.5590277777777778E-2</v>
      </c>
      <c r="F126" s="44">
        <v>1.6273148148148148E-2</v>
      </c>
      <c r="G126" s="59">
        <f t="shared" si="52"/>
        <v>1.5931712962962963E-2</v>
      </c>
      <c r="H126" s="45">
        <v>44</v>
      </c>
      <c r="I126" s="11">
        <f t="shared" si="53"/>
        <v>3.0995550511601099E-3</v>
      </c>
      <c r="J126" s="31">
        <f t="shared" si="54"/>
        <v>1.2238095238095237</v>
      </c>
      <c r="K126" s="31">
        <f>IF(J126=0,0,IF(B126="F",VLOOKUP(I126,Barem!$G$2:$H$16,2,1),VLOOKUP(I126,Barem!$G$17:$H$31,2,1)))</f>
        <v>4</v>
      </c>
      <c r="L126" s="43">
        <v>2.75</v>
      </c>
      <c r="M126" s="95" t="s">
        <v>80</v>
      </c>
      <c r="N126" s="10">
        <f t="shared" si="58"/>
        <v>0.25</v>
      </c>
      <c r="O126" s="10">
        <f t="shared" si="58"/>
        <v>0.5</v>
      </c>
      <c r="P126" s="10">
        <f t="shared" si="58"/>
        <v>0.25</v>
      </c>
      <c r="Q126" s="33">
        <f>IF(B126="M",IF(AND(H126&gt;=200,H126&lt;500,I126&lt;Barem!$N$21),H126/1500,IF(AND(H126&gt;=500,H126&lt;750,I126&lt;Barem!$N$22),H126/1500,IF(AND(H126&gt;=750,H126&lt;1000,I126&lt;Barem!$N$23),H126/1500,IF(AND(H126&gt;=1000,H126&lt;1500,I126&lt;Barem!$N$24),H126/1500,IF(AND(H126&gt;=1500,H126&lt;2000,I126&lt;Barem!$N$25),H126/1500,IF(AND(H126&gt;=2000,H126&lt;3000,I126&lt;Barem!$N$26),H126/1500,IF(AND(H126&gt;=3000,I126&lt;Barem!$N$27),H126/1500,0))))))),IF(AND(H126&gt;=200,H126&lt;500,I126&lt;Barem!$O$21),H126/1500,IF(AND(H126&gt;=500,H126&lt;750,I126&lt;Barem!$O$22),H126/1500,IF(AND(H126&gt;=750,H126&lt;1000,I126&lt;Barem!$O$23),H126/1500,IF(AND(H126&gt;=1000,H126&lt;1500,I126&lt;Barem!$O$24),H126/1500,IF(AND(H126&gt;=1500,H126&lt;2000,I126&lt;Barem!$O$25),H126/1500,IF(AND(H126&gt;=2000,H126&lt;3000,I126&lt;Barem!$O$26),H126/1500,IF(AND(H126&gt;=3000,I126&lt;Barem!$O$27),H126/1500,0))))))))</f>
        <v>0</v>
      </c>
      <c r="R126" s="19">
        <f>IF(D126&gt;21,VLOOKUP(D126,Barem!$T$1:$U$141,2,1),0)</f>
        <v>0</v>
      </c>
      <c r="S126" s="104">
        <f>IF(D126&lt;1,0,IF(B126="F",VLOOKUP(I126,Barem!$X$2:$Z$13,2,1),VLOOKUP(I126,Barem!$X$14:$Z$25,2,1)))</f>
        <v>0</v>
      </c>
      <c r="T126" s="19">
        <f>VLOOKUP(A126,Participanti!A:C,3,0)</f>
        <v>0</v>
      </c>
      <c r="U126" s="17">
        <f t="shared" si="56"/>
        <v>2.9934523809523808</v>
      </c>
      <c r="V126" s="10"/>
      <c r="W126" s="162"/>
      <c r="X126" s="108">
        <f t="shared" si="38"/>
        <v>5</v>
      </c>
      <c r="Y126" s="63">
        <f t="shared" si="39"/>
        <v>1</v>
      </c>
      <c r="Z126" s="92">
        <f t="shared" si="57"/>
        <v>1</v>
      </c>
      <c r="AA126" s="141"/>
      <c r="AB126" s="107" t="str">
        <f>VLOOKUP(A126,Participanti!A:E,5,0)</f>
        <v>Gold</v>
      </c>
    </row>
    <row r="127" spans="1:28" x14ac:dyDescent="0.2">
      <c r="A127" s="42" t="s">
        <v>427</v>
      </c>
      <c r="B127" s="1" t="str">
        <f>VLOOKUP(A127,Participanti!A:B,2,0)</f>
        <v>M</v>
      </c>
      <c r="C127" s="61">
        <v>2</v>
      </c>
      <c r="D127" s="43">
        <v>21.29</v>
      </c>
      <c r="E127" s="44">
        <v>7.6956018518518521E-2</v>
      </c>
      <c r="F127" s="44">
        <v>7.6956018518518521E-2</v>
      </c>
      <c r="G127" s="59">
        <f t="shared" si="52"/>
        <v>7.6956018518518521E-2</v>
      </c>
      <c r="H127" s="45">
        <v>97</v>
      </c>
      <c r="I127" s="11">
        <f t="shared" si="53"/>
        <v>3.6146556373188596E-3</v>
      </c>
      <c r="J127" s="31">
        <f t="shared" si="54"/>
        <v>5</v>
      </c>
      <c r="K127" s="31">
        <f>IF(J127=0,0,IF(B127="F",VLOOKUP(I127,Barem!$G$2:$H$16,2,1),VLOOKUP(I127,Barem!$G$17:$H$31,2,1)))</f>
        <v>2.5</v>
      </c>
      <c r="L127" s="43">
        <v>0.5</v>
      </c>
      <c r="M127" s="95" t="s">
        <v>82</v>
      </c>
      <c r="N127" s="10">
        <f t="shared" si="58"/>
        <v>0.5</v>
      </c>
      <c r="O127" s="10">
        <f t="shared" si="58"/>
        <v>0.25</v>
      </c>
      <c r="P127" s="10">
        <f t="shared" si="58"/>
        <v>0.25</v>
      </c>
      <c r="Q127" s="33">
        <f>IF(B127="M",IF(AND(H127&gt;=200,H127&lt;500,I127&lt;Barem!$N$21),H127/1500,IF(AND(H127&gt;=500,H127&lt;750,I127&lt;Barem!$N$22),H127/1500,IF(AND(H127&gt;=750,H127&lt;1000,I127&lt;Barem!$N$23),H127/1500,IF(AND(H127&gt;=1000,H127&lt;1500,I127&lt;Barem!$N$24),H127/1500,IF(AND(H127&gt;=1500,H127&lt;2000,I127&lt;Barem!$N$25),H127/1500,IF(AND(H127&gt;=2000,H127&lt;3000,I127&lt;Barem!$N$26),H127/1500,IF(AND(H127&gt;=3000,I127&lt;Barem!$N$27),H127/1500,0))))))),IF(AND(H127&gt;=200,H127&lt;500,I127&lt;Barem!$O$21),H127/1500,IF(AND(H127&gt;=500,H127&lt;750,I127&lt;Barem!$O$22),H127/1500,IF(AND(H127&gt;=750,H127&lt;1000,I127&lt;Barem!$O$23),H127/1500,IF(AND(H127&gt;=1000,H127&lt;1500,I127&lt;Barem!$O$24),H127/1500,IF(AND(H127&gt;=1500,H127&lt;2000,I127&lt;Barem!$O$25),H127/1500,IF(AND(H127&gt;=2000,H127&lt;3000,I127&lt;Barem!$O$26),H127/1500,IF(AND(H127&gt;=3000,I127&lt;Barem!$O$27),H127/1500,0))))))))</f>
        <v>0</v>
      </c>
      <c r="R127" s="19">
        <f>IF(D127&gt;21,VLOOKUP(D127,Barem!$T$1:$U$141,2,1),0)</f>
        <v>0</v>
      </c>
      <c r="S127" s="104">
        <f>IF(D127&lt;1,0,IF(B127="F",VLOOKUP(I127,Barem!$X$2:$Z$13,2,1),VLOOKUP(I127,Barem!$X$14:$Z$25,2,1)))</f>
        <v>0</v>
      </c>
      <c r="T127" s="19">
        <f>VLOOKUP(A127,Participanti!A:C,3,0)</f>
        <v>0</v>
      </c>
      <c r="U127" s="17">
        <f t="shared" si="56"/>
        <v>3.25</v>
      </c>
      <c r="V127" s="10"/>
      <c r="W127" s="162"/>
      <c r="X127" s="108">
        <f t="shared" si="38"/>
        <v>5</v>
      </c>
      <c r="Y127" s="63">
        <f t="shared" si="39"/>
        <v>1</v>
      </c>
      <c r="Z127" s="92">
        <f t="shared" si="57"/>
        <v>1</v>
      </c>
      <c r="AA127" s="141"/>
      <c r="AB127" s="107" t="str">
        <f>VLOOKUP(A127,Participanti!A:E,5,0)</f>
        <v>Gold</v>
      </c>
    </row>
    <row r="128" spans="1:28" x14ac:dyDescent="0.2">
      <c r="A128" s="42" t="s">
        <v>366</v>
      </c>
      <c r="B128" s="1" t="str">
        <f>VLOOKUP(A128,Participanti!A:B,2,0)</f>
        <v>F</v>
      </c>
      <c r="C128" s="61">
        <v>2</v>
      </c>
      <c r="D128" s="43">
        <v>10.1</v>
      </c>
      <c r="E128" s="44">
        <v>3.408564814814815E-2</v>
      </c>
      <c r="F128" s="44">
        <v>3.4236111111111113E-2</v>
      </c>
      <c r="G128" s="59">
        <f t="shared" si="52"/>
        <v>3.4160879629629631E-2</v>
      </c>
      <c r="H128" s="45">
        <v>10</v>
      </c>
      <c r="I128" s="11">
        <f t="shared" si="53"/>
        <v>3.3822653098643202E-3</v>
      </c>
      <c r="J128" s="31">
        <f t="shared" si="54"/>
        <v>2.5249999999999999</v>
      </c>
      <c r="K128" s="31">
        <f>IF(J128=0,0,IF(B128="F",VLOOKUP(I128,Barem!$G$2:$H$16,2,1),VLOOKUP(I128,Barem!$G$17:$H$31,2,1)))</f>
        <v>4</v>
      </c>
      <c r="L128" s="43">
        <v>2.5</v>
      </c>
      <c r="M128" s="95" t="s">
        <v>80</v>
      </c>
      <c r="N128" s="10">
        <f t="shared" si="58"/>
        <v>0.25</v>
      </c>
      <c r="O128" s="10">
        <f t="shared" si="58"/>
        <v>0.5</v>
      </c>
      <c r="P128" s="10">
        <f t="shared" si="58"/>
        <v>0.25</v>
      </c>
      <c r="Q128" s="33">
        <f>IF(B128="M",IF(AND(H128&gt;=200,H128&lt;500,I128&lt;Barem!$N$21),H128/1500,IF(AND(H128&gt;=500,H128&lt;750,I128&lt;Barem!$N$22),H128/1500,IF(AND(H128&gt;=750,H128&lt;1000,I128&lt;Barem!$N$23),H128/1500,IF(AND(H128&gt;=1000,H128&lt;1500,I128&lt;Barem!$N$24),H128/1500,IF(AND(H128&gt;=1500,H128&lt;2000,I128&lt;Barem!$N$25),H128/1500,IF(AND(H128&gt;=2000,H128&lt;3000,I128&lt;Barem!$N$26),H128/1500,IF(AND(H128&gt;=3000,I128&lt;Barem!$N$27),H128/1500,0))))))),IF(AND(H128&gt;=200,H128&lt;500,I128&lt;Barem!$O$21),H128/1500,IF(AND(H128&gt;=500,H128&lt;750,I128&lt;Barem!$O$22),H128/1500,IF(AND(H128&gt;=750,H128&lt;1000,I128&lt;Barem!$O$23),H128/1500,IF(AND(H128&gt;=1000,H128&lt;1500,I128&lt;Barem!$O$24),H128/1500,IF(AND(H128&gt;=1500,H128&lt;2000,I128&lt;Barem!$O$25),H128/1500,IF(AND(H128&gt;=2000,H128&lt;3000,I128&lt;Barem!$O$26),H128/1500,IF(AND(H128&gt;=3000,I128&lt;Barem!$O$27),H128/1500,0))))))))</f>
        <v>0</v>
      </c>
      <c r="R128" s="19">
        <f>IF(D128&gt;21,VLOOKUP(D128,Barem!$T$1:$U$141,2,1),0)</f>
        <v>0</v>
      </c>
      <c r="S128" s="104">
        <f>IF(D128&lt;1,0,IF(B128="F",VLOOKUP(I128,Barem!$X$2:$Z$13,2,1),VLOOKUP(I128,Barem!$X$14:$Z$25,2,1)))</f>
        <v>0</v>
      </c>
      <c r="T128" s="19">
        <f>VLOOKUP(A128,Participanti!A:C,3,0)</f>
        <v>0</v>
      </c>
      <c r="U128" s="17">
        <f t="shared" si="56"/>
        <v>3.2562500000000001</v>
      </c>
      <c r="V128" s="10"/>
      <c r="W128" s="162" t="s">
        <v>529</v>
      </c>
      <c r="X128" s="108">
        <f t="shared" si="38"/>
        <v>5</v>
      </c>
      <c r="Y128" s="63">
        <f t="shared" si="39"/>
        <v>1</v>
      </c>
      <c r="Z128" s="92">
        <f t="shared" si="57"/>
        <v>1</v>
      </c>
      <c r="AA128" s="141"/>
      <c r="AB128" s="107" t="str">
        <f>VLOOKUP(A128,Participanti!A:E,5,0)</f>
        <v>Gold</v>
      </c>
    </row>
    <row r="129" spans="1:28" x14ac:dyDescent="0.2">
      <c r="A129" s="42" t="s">
        <v>187</v>
      </c>
      <c r="B129" s="1" t="str">
        <f>VLOOKUP(A129,Participanti!A:B,2,0)</f>
        <v>M</v>
      </c>
      <c r="C129" s="61">
        <v>2</v>
      </c>
      <c r="D129" s="43">
        <v>26.64</v>
      </c>
      <c r="E129" s="44">
        <v>9.0752314814814813E-2</v>
      </c>
      <c r="F129" s="44">
        <v>9.2048611111111109E-2</v>
      </c>
      <c r="G129" s="59">
        <f t="shared" si="52"/>
        <v>9.1400462962962961E-2</v>
      </c>
      <c r="H129" s="45">
        <v>26</v>
      </c>
      <c r="I129" s="11">
        <f t="shared" si="53"/>
        <v>3.4309483094205314E-3</v>
      </c>
      <c r="J129" s="31">
        <f t="shared" si="54"/>
        <v>5</v>
      </c>
      <c r="K129" s="31">
        <f>IF(J129=0,0,IF(B129="F",VLOOKUP(I129,Barem!$G$2:$H$16,2,1),VLOOKUP(I129,Barem!$G$17:$H$31,2,1)))</f>
        <v>3</v>
      </c>
      <c r="L129" s="43">
        <v>1.75</v>
      </c>
      <c r="M129" s="95" t="s">
        <v>82</v>
      </c>
      <c r="N129" s="10">
        <f t="shared" si="58"/>
        <v>0.5</v>
      </c>
      <c r="O129" s="10">
        <f t="shared" si="58"/>
        <v>0.25</v>
      </c>
      <c r="P129" s="10">
        <f t="shared" si="58"/>
        <v>0.25</v>
      </c>
      <c r="Q129" s="33">
        <f>IF(B129="M",IF(AND(H129&gt;=200,H129&lt;500,I129&lt;Barem!$N$21),H129/1500,IF(AND(H129&gt;=500,H129&lt;750,I129&lt;Barem!$N$22),H129/1500,IF(AND(H129&gt;=750,H129&lt;1000,I129&lt;Barem!$N$23),H129/1500,IF(AND(H129&gt;=1000,H129&lt;1500,I129&lt;Barem!$N$24),H129/1500,IF(AND(H129&gt;=1500,H129&lt;2000,I129&lt;Barem!$N$25),H129/1500,IF(AND(H129&gt;=2000,H129&lt;3000,I129&lt;Barem!$N$26),H129/1500,IF(AND(H129&gt;=3000,I129&lt;Barem!$N$27),H129/1500,0))))))),IF(AND(H129&gt;=200,H129&lt;500,I129&lt;Barem!$O$21),H129/1500,IF(AND(H129&gt;=500,H129&lt;750,I129&lt;Barem!$O$22),H129/1500,IF(AND(H129&gt;=750,H129&lt;1000,I129&lt;Barem!$O$23),H129/1500,IF(AND(H129&gt;=1000,H129&lt;1500,I129&lt;Barem!$O$24),H129/1500,IF(AND(H129&gt;=1500,H129&lt;2000,I129&lt;Barem!$O$25),H129/1500,IF(AND(H129&gt;=2000,H129&lt;3000,I129&lt;Barem!$O$26),H129/1500,IF(AND(H129&gt;=3000,I129&lt;Barem!$O$27),H129/1500,0))))))))</f>
        <v>0</v>
      </c>
      <c r="R129" s="19">
        <f>IF(D129&gt;21,VLOOKUP(D129,Barem!$T$1:$U$141,2,1),0)</f>
        <v>0.2</v>
      </c>
      <c r="S129" s="104">
        <f>IF(D129&lt;1,0,IF(B129="F",VLOOKUP(I129,Barem!$X$2:$Z$13,2,1),VLOOKUP(I129,Barem!$X$14:$Z$25,2,1)))</f>
        <v>0</v>
      </c>
      <c r="T129" s="19">
        <f>VLOOKUP(A129,Participanti!A:C,3,0)</f>
        <v>0</v>
      </c>
      <c r="U129" s="17">
        <f t="shared" si="56"/>
        <v>3.8875000000000002</v>
      </c>
      <c r="V129" s="10"/>
      <c r="W129" s="162"/>
      <c r="X129" s="108">
        <f t="shared" si="38"/>
        <v>5</v>
      </c>
      <c r="Y129" s="63">
        <f t="shared" si="39"/>
        <v>1</v>
      </c>
      <c r="Z129" s="92">
        <f t="shared" si="57"/>
        <v>1</v>
      </c>
      <c r="AA129" s="141"/>
      <c r="AB129" s="107" t="str">
        <f>VLOOKUP(A129,Participanti!A:E,5,0)</f>
        <v>Gold</v>
      </c>
    </row>
    <row r="130" spans="1:28" x14ac:dyDescent="0.2">
      <c r="A130" s="42" t="s">
        <v>342</v>
      </c>
      <c r="B130" s="1" t="str">
        <f>VLOOKUP(A130,Participanti!A:B,2,0)</f>
        <v>F</v>
      </c>
      <c r="C130" s="61">
        <v>2</v>
      </c>
      <c r="D130" s="43">
        <v>3.01</v>
      </c>
      <c r="E130" s="44">
        <v>1.0798611111111111E-2</v>
      </c>
      <c r="F130" s="44">
        <v>1.1342592592592593E-2</v>
      </c>
      <c r="G130" s="59">
        <f t="shared" si="52"/>
        <v>1.1070601851851852E-2</v>
      </c>
      <c r="H130" s="45">
        <v>3</v>
      </c>
      <c r="I130" s="11">
        <f t="shared" si="53"/>
        <v>3.6779408145687221E-3</v>
      </c>
      <c r="J130" s="31">
        <f t="shared" si="54"/>
        <v>0.75249999999999995</v>
      </c>
      <c r="K130" s="31">
        <f>IF(J130=0,0,IF(B130="F",VLOOKUP(I130,Barem!$G$2:$H$16,2,1),VLOOKUP(I130,Barem!$G$17:$H$31,2,1)))</f>
        <v>3</v>
      </c>
      <c r="L130" s="43">
        <v>2.75</v>
      </c>
      <c r="M130" s="95" t="s">
        <v>80</v>
      </c>
      <c r="N130" s="10">
        <f t="shared" si="58"/>
        <v>0.25</v>
      </c>
      <c r="O130" s="10">
        <f t="shared" si="58"/>
        <v>0.5</v>
      </c>
      <c r="P130" s="10">
        <f t="shared" si="58"/>
        <v>0.25</v>
      </c>
      <c r="Q130" s="33">
        <f>IF(B130="M",IF(AND(H130&gt;=200,H130&lt;500,I130&lt;Barem!$N$21),H130/1500,IF(AND(H130&gt;=500,H130&lt;750,I130&lt;Barem!$N$22),H130/1500,IF(AND(H130&gt;=750,H130&lt;1000,I130&lt;Barem!$N$23),H130/1500,IF(AND(H130&gt;=1000,H130&lt;1500,I130&lt;Barem!$N$24),H130/1500,IF(AND(H130&gt;=1500,H130&lt;2000,I130&lt;Barem!$N$25),H130/1500,IF(AND(H130&gt;=2000,H130&lt;3000,I130&lt;Barem!$N$26),H130/1500,IF(AND(H130&gt;=3000,I130&lt;Barem!$N$27),H130/1500,0))))))),IF(AND(H130&gt;=200,H130&lt;500,I130&lt;Barem!$O$21),H130/1500,IF(AND(H130&gt;=500,H130&lt;750,I130&lt;Barem!$O$22),H130/1500,IF(AND(H130&gt;=750,H130&lt;1000,I130&lt;Barem!$O$23),H130/1500,IF(AND(H130&gt;=1000,H130&lt;1500,I130&lt;Barem!$O$24),H130/1500,IF(AND(H130&gt;=1500,H130&lt;2000,I130&lt;Barem!$O$25),H130/1500,IF(AND(H130&gt;=2000,H130&lt;3000,I130&lt;Barem!$O$26),H130/1500,IF(AND(H130&gt;=3000,I130&lt;Barem!$O$27),H130/1500,0))))))))</f>
        <v>0</v>
      </c>
      <c r="R130" s="19">
        <f>IF(D130&gt;21,VLOOKUP(D130,Barem!$T$1:$U$141,2,1),0)</f>
        <v>0</v>
      </c>
      <c r="S130" s="104">
        <f>IF(D130&lt;1,0,IF(B130="F",VLOOKUP(I130,Barem!$X$2:$Z$13,2,1),VLOOKUP(I130,Barem!$X$14:$Z$25,2,1)))</f>
        <v>0</v>
      </c>
      <c r="T130" s="19">
        <f>VLOOKUP(A130,Participanti!A:C,3,0)</f>
        <v>0</v>
      </c>
      <c r="U130" s="17">
        <f t="shared" si="56"/>
        <v>2.3756249999999999</v>
      </c>
      <c r="V130" s="10"/>
      <c r="W130" s="162"/>
      <c r="X130" s="108">
        <f t="shared" ref="X130:X193" si="59">COUNTIFS(A:A,A130,M:M,M130)</f>
        <v>5</v>
      </c>
      <c r="Y130" s="63">
        <f t="shared" ref="Y130:Y193" si="60">COUNTIFS(A:A,A130,C:C,C130)</f>
        <v>1</v>
      </c>
      <c r="Z130" s="92">
        <f t="shared" si="57"/>
        <v>1</v>
      </c>
      <c r="AA130" s="141"/>
      <c r="AB130" s="107" t="str">
        <f>VLOOKUP(A130,Participanti!A:E,5,0)</f>
        <v>Gold</v>
      </c>
    </row>
    <row r="131" spans="1:28" x14ac:dyDescent="0.2">
      <c r="A131" s="42" t="s">
        <v>209</v>
      </c>
      <c r="B131" s="1" t="str">
        <f>VLOOKUP(A131,Participanti!A:B,2,0)</f>
        <v>M</v>
      </c>
      <c r="C131" s="61">
        <v>2</v>
      </c>
      <c r="D131" s="43">
        <v>25.45</v>
      </c>
      <c r="E131" s="44">
        <v>0.18101851851851852</v>
      </c>
      <c r="F131" s="44">
        <v>0.22751157407407407</v>
      </c>
      <c r="G131" s="59">
        <f t="shared" si="52"/>
        <v>0.2042650462962963</v>
      </c>
      <c r="H131" s="45">
        <v>1892</v>
      </c>
      <c r="I131" s="11">
        <f t="shared" si="53"/>
        <v>8.0261314851196985E-3</v>
      </c>
      <c r="J131" s="31">
        <f t="shared" si="54"/>
        <v>5</v>
      </c>
      <c r="K131" s="31">
        <f>IF(J131=0,0,IF(B131="F",VLOOKUP(I131,Barem!$G$2:$H$16,2,1),VLOOKUP(I131,Barem!$G$17:$H$31,2,1)))</f>
        <v>0</v>
      </c>
      <c r="L131" s="43">
        <v>4.5</v>
      </c>
      <c r="M131" s="95" t="s">
        <v>83</v>
      </c>
      <c r="N131" s="10">
        <f t="shared" si="58"/>
        <v>0.25</v>
      </c>
      <c r="O131" s="10">
        <f t="shared" si="58"/>
        <v>0.25</v>
      </c>
      <c r="P131" s="10">
        <f t="shared" si="58"/>
        <v>0.5</v>
      </c>
      <c r="Q131" s="33">
        <f>IF(B131="M",IF(AND(H131&gt;=200,H131&lt;500,I131&lt;Barem!$N$21),H131/1500,IF(AND(H131&gt;=500,H131&lt;750,I131&lt;Barem!$N$22),H131/1500,IF(AND(H131&gt;=750,H131&lt;1000,I131&lt;Barem!$N$23),H131/1500,IF(AND(H131&gt;=1000,H131&lt;1500,I131&lt;Barem!$N$24),H131/1500,IF(AND(H131&gt;=1500,H131&lt;2000,I131&lt;Barem!$N$25),H131/1500,IF(AND(H131&gt;=2000,H131&lt;3000,I131&lt;Barem!$N$26),H131/1500,IF(AND(H131&gt;=3000,I131&lt;Barem!$N$27),H131/1500,0))))))),IF(AND(H131&gt;=200,H131&lt;500,I131&lt;Barem!$O$21),H131/1500,IF(AND(H131&gt;=500,H131&lt;750,I131&lt;Barem!$O$22),H131/1500,IF(AND(H131&gt;=750,H131&lt;1000,I131&lt;Barem!$O$23),H131/1500,IF(AND(H131&gt;=1000,H131&lt;1500,I131&lt;Barem!$O$24),H131/1500,IF(AND(H131&gt;=1500,H131&lt;2000,I131&lt;Barem!$O$25),H131/1500,IF(AND(H131&gt;=2000,H131&lt;3000,I131&lt;Barem!$O$26),H131/1500,IF(AND(H131&gt;=3000,I131&lt;Barem!$O$27),H131/1500,0))))))))</f>
        <v>1.2613333333333334</v>
      </c>
      <c r="R131" s="19">
        <f>IF(D131&gt;21,VLOOKUP(D131,Barem!$T$1:$U$141,2,1),0)</f>
        <v>0.2</v>
      </c>
      <c r="S131" s="104">
        <f>IF(D131&lt;1,0,IF(B131="F",VLOOKUP(I131,Barem!$X$2:$Z$13,2,1),VLOOKUP(I131,Barem!$X$14:$Z$25,2,1)))</f>
        <v>0</v>
      </c>
      <c r="T131" s="19">
        <f>VLOOKUP(A131,Participanti!A:C,3,0)</f>
        <v>0</v>
      </c>
      <c r="U131" s="17">
        <f t="shared" si="56"/>
        <v>4.9613333333333332</v>
      </c>
      <c r="V131" s="10"/>
      <c r="W131" s="162" t="s">
        <v>536</v>
      </c>
      <c r="X131" s="108">
        <f t="shared" si="59"/>
        <v>5</v>
      </c>
      <c r="Y131" s="63">
        <f t="shared" si="60"/>
        <v>1</v>
      </c>
      <c r="Z131" s="92">
        <f t="shared" si="57"/>
        <v>0</v>
      </c>
      <c r="AA131" s="141"/>
      <c r="AB131" s="107" t="str">
        <f>VLOOKUP(A131,Participanti!A:E,5,0)</f>
        <v>Gold</v>
      </c>
    </row>
    <row r="132" spans="1:28" x14ac:dyDescent="0.2">
      <c r="A132" s="42" t="s">
        <v>235</v>
      </c>
      <c r="B132" s="1" t="str">
        <f>VLOOKUP(A132,Participanti!A:B,2,0)</f>
        <v>M</v>
      </c>
      <c r="C132" s="61">
        <v>2</v>
      </c>
      <c r="D132" s="43">
        <v>10.08</v>
      </c>
      <c r="E132" s="44">
        <v>3.0590277777777779E-2</v>
      </c>
      <c r="F132" s="44">
        <v>3.0624999999999999E-2</v>
      </c>
      <c r="G132" s="59">
        <f t="shared" si="52"/>
        <v>3.0607638888888889E-2</v>
      </c>
      <c r="H132" s="45">
        <v>9</v>
      </c>
      <c r="I132" s="11">
        <f t="shared" si="53"/>
        <v>3.0364721119929454E-3</v>
      </c>
      <c r="J132" s="31">
        <f t="shared" si="54"/>
        <v>2.4</v>
      </c>
      <c r="K132" s="31">
        <f>IF(J132=0,0,IF(B132="F",VLOOKUP(I132,Barem!$G$2:$H$16,2,1),VLOOKUP(I132,Barem!$G$17:$H$31,2,1)))</f>
        <v>4</v>
      </c>
      <c r="L132" s="43">
        <v>4.25</v>
      </c>
      <c r="M132" s="95" t="s">
        <v>80</v>
      </c>
      <c r="N132" s="10">
        <f t="shared" si="58"/>
        <v>0.25</v>
      </c>
      <c r="O132" s="10">
        <f t="shared" si="58"/>
        <v>0.5</v>
      </c>
      <c r="P132" s="10">
        <f t="shared" si="58"/>
        <v>0.25</v>
      </c>
      <c r="Q132" s="33">
        <f>IF(B132="M",IF(AND(H132&gt;=200,H132&lt;500,I132&lt;Barem!$N$21),H132/1500,IF(AND(H132&gt;=500,H132&lt;750,I132&lt;Barem!$N$22),H132/1500,IF(AND(H132&gt;=750,H132&lt;1000,I132&lt;Barem!$N$23),H132/1500,IF(AND(H132&gt;=1000,H132&lt;1500,I132&lt;Barem!$N$24),H132/1500,IF(AND(H132&gt;=1500,H132&lt;2000,I132&lt;Barem!$N$25),H132/1500,IF(AND(H132&gt;=2000,H132&lt;3000,I132&lt;Barem!$N$26),H132/1500,IF(AND(H132&gt;=3000,I132&lt;Barem!$N$27),H132/1500,0))))))),IF(AND(H132&gt;=200,H132&lt;500,I132&lt;Barem!$O$21),H132/1500,IF(AND(H132&gt;=500,H132&lt;750,I132&lt;Barem!$O$22),H132/1500,IF(AND(H132&gt;=750,H132&lt;1000,I132&lt;Barem!$O$23),H132/1500,IF(AND(H132&gt;=1000,H132&lt;1500,I132&lt;Barem!$O$24),H132/1500,IF(AND(H132&gt;=1500,H132&lt;2000,I132&lt;Barem!$O$25),H132/1500,IF(AND(H132&gt;=2000,H132&lt;3000,I132&lt;Barem!$O$26),H132/1500,IF(AND(H132&gt;=3000,I132&lt;Barem!$O$27),H132/1500,0))))))))</f>
        <v>0</v>
      </c>
      <c r="R132" s="19">
        <f>IF(D132&gt;21,VLOOKUP(D132,Barem!$T$1:$U$141,2,1),0)</f>
        <v>0</v>
      </c>
      <c r="S132" s="104">
        <f>IF(D132&lt;1,0,IF(B132="F",VLOOKUP(I132,Barem!$X$2:$Z$13,2,1),VLOOKUP(I132,Barem!$X$14:$Z$25,2,1)))</f>
        <v>0</v>
      </c>
      <c r="T132" s="19">
        <f>VLOOKUP(A132,Participanti!A:C,3,0)</f>
        <v>0</v>
      </c>
      <c r="U132" s="17">
        <f t="shared" si="56"/>
        <v>3.6625000000000001</v>
      </c>
      <c r="V132" s="10"/>
      <c r="W132" s="162" t="s">
        <v>529</v>
      </c>
      <c r="X132" s="108">
        <f t="shared" si="59"/>
        <v>5</v>
      </c>
      <c r="Y132" s="63">
        <f t="shared" si="60"/>
        <v>1</v>
      </c>
      <c r="Z132" s="92">
        <f t="shared" si="57"/>
        <v>1</v>
      </c>
      <c r="AA132" s="141"/>
      <c r="AB132" s="107" t="str">
        <f>VLOOKUP(A132,Participanti!A:E,5,0)</f>
        <v>Gold</v>
      </c>
    </row>
    <row r="133" spans="1:28" x14ac:dyDescent="0.2">
      <c r="A133" s="42" t="s">
        <v>201</v>
      </c>
      <c r="B133" s="1" t="str">
        <f>VLOOKUP(A133,Participanti!A:B,2,0)</f>
        <v>M</v>
      </c>
      <c r="C133" s="61">
        <v>2</v>
      </c>
      <c r="D133" s="43">
        <v>10.07</v>
      </c>
      <c r="E133" s="44">
        <v>2.78125E-2</v>
      </c>
      <c r="F133" s="44">
        <v>2.78125E-2</v>
      </c>
      <c r="G133" s="59">
        <f t="shared" si="52"/>
        <v>2.78125E-2</v>
      </c>
      <c r="H133" s="45">
        <v>7</v>
      </c>
      <c r="I133" s="11">
        <f t="shared" si="53"/>
        <v>2.7619165839126115E-3</v>
      </c>
      <c r="J133" s="31">
        <f t="shared" si="54"/>
        <v>2.3976190476190475</v>
      </c>
      <c r="K133" s="31">
        <f>IF(J133=0,0,IF(B133="F",VLOOKUP(I133,Barem!$G$2:$H$16,2,1),VLOOKUP(I133,Barem!$G$17:$H$31,2,1)))</f>
        <v>5</v>
      </c>
      <c r="L133" s="43">
        <v>4</v>
      </c>
      <c r="M133" s="95" t="s">
        <v>80</v>
      </c>
      <c r="N133" s="10">
        <f t="shared" si="58"/>
        <v>0.25</v>
      </c>
      <c r="O133" s="10">
        <f t="shared" si="58"/>
        <v>0.5</v>
      </c>
      <c r="P133" s="10">
        <f t="shared" si="58"/>
        <v>0.25</v>
      </c>
      <c r="Q133" s="33">
        <f>IF(B133="M",IF(AND(H133&gt;=200,H133&lt;500,I133&lt;Barem!$N$21),H133/1500,IF(AND(H133&gt;=500,H133&lt;750,I133&lt;Barem!$N$22),H133/1500,IF(AND(H133&gt;=750,H133&lt;1000,I133&lt;Barem!$N$23),H133/1500,IF(AND(H133&gt;=1000,H133&lt;1500,I133&lt;Barem!$N$24),H133/1500,IF(AND(H133&gt;=1500,H133&lt;2000,I133&lt;Barem!$N$25),H133/1500,IF(AND(H133&gt;=2000,H133&lt;3000,I133&lt;Barem!$N$26),H133/1500,IF(AND(H133&gt;=3000,I133&lt;Barem!$N$27),H133/1500,0))))))),IF(AND(H133&gt;=200,H133&lt;500,I133&lt;Barem!$O$21),H133/1500,IF(AND(H133&gt;=500,H133&lt;750,I133&lt;Barem!$O$22),H133/1500,IF(AND(H133&gt;=750,H133&lt;1000,I133&lt;Barem!$O$23),H133/1500,IF(AND(H133&gt;=1000,H133&lt;1500,I133&lt;Barem!$O$24),H133/1500,IF(AND(H133&gt;=1500,H133&lt;2000,I133&lt;Barem!$O$25),H133/1500,IF(AND(H133&gt;=2000,H133&lt;3000,I133&lt;Barem!$O$26),H133/1500,IF(AND(H133&gt;=3000,I133&lt;Barem!$O$27),H133/1500,0))))))))</f>
        <v>0</v>
      </c>
      <c r="R133" s="19">
        <f>IF(D133&gt;21,VLOOKUP(D133,Barem!$T$1:$U$141,2,1),0)</f>
        <v>0</v>
      </c>
      <c r="S133" s="104">
        <f>IF(D133&lt;1,0,IF(B133="F",VLOOKUP(I133,Barem!$X$2:$Z$13,2,1),VLOOKUP(I133,Barem!$X$14:$Z$25,2,1)))</f>
        <v>0.15000000000000002</v>
      </c>
      <c r="T133" s="19">
        <f>VLOOKUP(A133,Participanti!A:C,3,0)</f>
        <v>0</v>
      </c>
      <c r="U133" s="17">
        <f t="shared" si="56"/>
        <v>4.2494047619047617</v>
      </c>
      <c r="V133" s="10"/>
      <c r="W133" s="162" t="s">
        <v>529</v>
      </c>
      <c r="X133" s="108">
        <f t="shared" si="59"/>
        <v>4</v>
      </c>
      <c r="Y133" s="63">
        <f t="shared" si="60"/>
        <v>1</v>
      </c>
      <c r="Z133" s="92">
        <f t="shared" si="57"/>
        <v>1</v>
      </c>
      <c r="AA133" s="141"/>
      <c r="AB133" s="107" t="str">
        <f>VLOOKUP(A133,Participanti!A:E,5,0)</f>
        <v>Gold</v>
      </c>
    </row>
    <row r="134" spans="1:28" x14ac:dyDescent="0.2">
      <c r="A134" s="42" t="s">
        <v>363</v>
      </c>
      <c r="B134" s="1" t="str">
        <f>VLOOKUP(A134,Participanti!A:B,2,0)</f>
        <v>M</v>
      </c>
      <c r="C134" s="61">
        <v>2</v>
      </c>
      <c r="D134" s="43">
        <v>43.81</v>
      </c>
      <c r="E134" s="44">
        <v>0.28596064814814814</v>
      </c>
      <c r="F134" s="44">
        <v>0.30314814814814817</v>
      </c>
      <c r="G134" s="59">
        <f t="shared" si="52"/>
        <v>0.29455439814814816</v>
      </c>
      <c r="H134" s="45">
        <v>3132</v>
      </c>
      <c r="I134" s="11">
        <f t="shared" si="53"/>
        <v>6.7234512245639838E-3</v>
      </c>
      <c r="J134" s="31">
        <f t="shared" si="54"/>
        <v>5</v>
      </c>
      <c r="K134" s="31">
        <f>IF(J134=0,0,IF(B134="F",VLOOKUP(I134,Barem!$G$2:$H$16,2,1),VLOOKUP(I134,Barem!$G$17:$H$31,2,1)))</f>
        <v>0</v>
      </c>
      <c r="L134" s="43">
        <v>3</v>
      </c>
      <c r="M134" s="95" t="s">
        <v>82</v>
      </c>
      <c r="N134" s="10">
        <f t="shared" si="58"/>
        <v>0.5</v>
      </c>
      <c r="O134" s="10">
        <f t="shared" si="58"/>
        <v>0.25</v>
      </c>
      <c r="P134" s="10">
        <f t="shared" si="58"/>
        <v>0.25</v>
      </c>
      <c r="Q134" s="33">
        <f>IF(B134="M",IF(AND(H134&gt;=200,H134&lt;500,I134&lt;Barem!$N$21),H134/1500,IF(AND(H134&gt;=500,H134&lt;750,I134&lt;Barem!$N$22),H134/1500,IF(AND(H134&gt;=750,H134&lt;1000,I134&lt;Barem!$N$23),H134/1500,IF(AND(H134&gt;=1000,H134&lt;1500,I134&lt;Barem!$N$24),H134/1500,IF(AND(H134&gt;=1500,H134&lt;2000,I134&lt;Barem!$N$25),H134/1500,IF(AND(H134&gt;=2000,H134&lt;3000,I134&lt;Barem!$N$26),H134/1500,IF(AND(H134&gt;=3000,I134&lt;Barem!$N$27),H134/1500,0))))))),IF(AND(H134&gt;=200,H134&lt;500,I134&lt;Barem!$O$21),H134/1500,IF(AND(H134&gt;=500,H134&lt;750,I134&lt;Barem!$O$22),H134/1500,IF(AND(H134&gt;=750,H134&lt;1000,I134&lt;Barem!$O$23),H134/1500,IF(AND(H134&gt;=1000,H134&lt;1500,I134&lt;Barem!$O$24),H134/1500,IF(AND(H134&gt;=1500,H134&lt;2000,I134&lt;Barem!$O$25),H134/1500,IF(AND(H134&gt;=2000,H134&lt;3000,I134&lt;Barem!$O$26),H134/1500,IF(AND(H134&gt;=3000,I134&lt;Barem!$O$27),H134/1500,0))))))))</f>
        <v>2.0880000000000001</v>
      </c>
      <c r="R134" s="19">
        <f>IF(D134&gt;21,VLOOKUP(D134,Barem!$T$1:$U$141,2,1),0)</f>
        <v>1.1000000000000001</v>
      </c>
      <c r="S134" s="104">
        <f>IF(D134&lt;1,0,IF(B134="F",VLOOKUP(I134,Barem!$X$2:$Z$13,2,1),VLOOKUP(I134,Barem!$X$14:$Z$25,2,1)))</f>
        <v>0</v>
      </c>
      <c r="T134" s="19">
        <f>VLOOKUP(A134,Participanti!A:C,3,0)</f>
        <v>0</v>
      </c>
      <c r="U134" s="17">
        <f t="shared" si="56"/>
        <v>6.4380000000000006</v>
      </c>
      <c r="V134" s="10"/>
      <c r="W134" s="162" t="s">
        <v>536</v>
      </c>
      <c r="X134" s="108">
        <f t="shared" si="59"/>
        <v>5</v>
      </c>
      <c r="Y134" s="63">
        <f t="shared" si="60"/>
        <v>1</v>
      </c>
      <c r="Z134" s="92">
        <f t="shared" si="57"/>
        <v>0</v>
      </c>
      <c r="AA134" s="141"/>
      <c r="AB134" s="107" t="str">
        <f>VLOOKUP(A134,Participanti!A:E,5,0)</f>
        <v>Gold</v>
      </c>
    </row>
    <row r="135" spans="1:28" x14ac:dyDescent="0.2">
      <c r="A135" s="42" t="s">
        <v>7</v>
      </c>
      <c r="B135" s="1" t="str">
        <f>VLOOKUP(A135,Participanti!A:B,2,0)</f>
        <v>M</v>
      </c>
      <c r="C135" s="61">
        <v>2</v>
      </c>
      <c r="D135" s="43">
        <v>23.48</v>
      </c>
      <c r="E135" s="44">
        <v>0.15261574074074075</v>
      </c>
      <c r="F135" s="44">
        <v>0.15600694444444443</v>
      </c>
      <c r="G135" s="59">
        <f t="shared" si="52"/>
        <v>0.1543113425925926</v>
      </c>
      <c r="H135" s="45">
        <v>444</v>
      </c>
      <c r="I135" s="11">
        <f t="shared" si="53"/>
        <v>6.5720333301785604E-3</v>
      </c>
      <c r="J135" s="31">
        <f t="shared" si="54"/>
        <v>5</v>
      </c>
      <c r="K135" s="31">
        <f>IF(J135=0,0,IF(B135="F",VLOOKUP(I135,Barem!$G$2:$H$16,2,1),VLOOKUP(I135,Barem!$G$17:$H$31,2,1)))</f>
        <v>0</v>
      </c>
      <c r="L135" s="43">
        <v>0.75</v>
      </c>
      <c r="M135" s="95" t="s">
        <v>80</v>
      </c>
      <c r="N135" s="10">
        <f t="shared" si="58"/>
        <v>0.25</v>
      </c>
      <c r="O135" s="10">
        <f t="shared" si="58"/>
        <v>0.5</v>
      </c>
      <c r="P135" s="10">
        <f t="shared" si="58"/>
        <v>0.25</v>
      </c>
      <c r="Q135" s="33">
        <f>IF(B135="M",IF(AND(H135&gt;=200,H135&lt;500,I135&lt;Barem!$N$21),H135/1500,IF(AND(H135&gt;=500,H135&lt;750,I135&lt;Barem!$N$22),H135/1500,IF(AND(H135&gt;=750,H135&lt;1000,I135&lt;Barem!$N$23),H135/1500,IF(AND(H135&gt;=1000,H135&lt;1500,I135&lt;Barem!$N$24),H135/1500,IF(AND(H135&gt;=1500,H135&lt;2000,I135&lt;Barem!$N$25),H135/1500,IF(AND(H135&gt;=2000,H135&lt;3000,I135&lt;Barem!$N$26),H135/1500,IF(AND(H135&gt;=3000,I135&lt;Barem!$N$27),H135/1500,0))))))),IF(AND(H135&gt;=200,H135&lt;500,I135&lt;Barem!$O$21),H135/1500,IF(AND(H135&gt;=500,H135&lt;750,I135&lt;Barem!$O$22),H135/1500,IF(AND(H135&gt;=750,H135&lt;1000,I135&lt;Barem!$O$23),H135/1500,IF(AND(H135&gt;=1000,H135&lt;1500,I135&lt;Barem!$O$24),H135/1500,IF(AND(H135&gt;=1500,H135&lt;2000,I135&lt;Barem!$O$25),H135/1500,IF(AND(H135&gt;=2000,H135&lt;3000,I135&lt;Barem!$O$26),H135/1500,IF(AND(H135&gt;=3000,I135&lt;Barem!$O$27),H135/1500,0))))))))</f>
        <v>0</v>
      </c>
      <c r="R135" s="160">
        <v>0</v>
      </c>
      <c r="S135" s="104">
        <f>IF(D135&lt;1,0,IF(B135="F",VLOOKUP(I135,Barem!$X$2:$Z$13,2,1),VLOOKUP(I135,Barem!$X$14:$Z$25,2,1)))</f>
        <v>0</v>
      </c>
      <c r="T135" s="19">
        <f>VLOOKUP(A135,Participanti!A:C,3,0)</f>
        <v>0.4</v>
      </c>
      <c r="U135" s="17">
        <f t="shared" si="56"/>
        <v>1.8374999999999999</v>
      </c>
      <c r="V135" s="10"/>
      <c r="W135" s="162"/>
      <c r="X135" s="108">
        <f t="shared" si="59"/>
        <v>5</v>
      </c>
      <c r="Y135" s="63">
        <f t="shared" si="60"/>
        <v>1</v>
      </c>
      <c r="Z135" s="92">
        <f t="shared" si="57"/>
        <v>0</v>
      </c>
      <c r="AA135" s="141"/>
      <c r="AB135" s="107" t="str">
        <f>VLOOKUP(A135,Participanti!A:E,5,0)</f>
        <v>Gold</v>
      </c>
    </row>
    <row r="136" spans="1:28" x14ac:dyDescent="0.2">
      <c r="A136" s="42" t="s">
        <v>194</v>
      </c>
      <c r="B136" s="1" t="str">
        <f>VLOOKUP(A136,Participanti!A:B,2,0)</f>
        <v>M</v>
      </c>
      <c r="C136" s="61">
        <v>2</v>
      </c>
      <c r="D136" s="43">
        <v>21.95</v>
      </c>
      <c r="E136" s="44">
        <v>8.4317129629629631E-2</v>
      </c>
      <c r="F136" s="44">
        <v>0.10932870370370371</v>
      </c>
      <c r="G136" s="59">
        <f t="shared" si="52"/>
        <v>9.6822916666666675E-2</v>
      </c>
      <c r="H136" s="45">
        <v>38</v>
      </c>
      <c r="I136" s="11">
        <f t="shared" si="53"/>
        <v>4.4110668185269554E-3</v>
      </c>
      <c r="J136" s="31">
        <f t="shared" si="54"/>
        <v>5</v>
      </c>
      <c r="K136" s="31">
        <f>IF(J136=0,0,IF(B136="F",VLOOKUP(I136,Barem!$G$2:$H$16,2,1),VLOOKUP(I136,Barem!$G$17:$H$31,2,1)))</f>
        <v>1</v>
      </c>
      <c r="L136" s="43">
        <v>1.25</v>
      </c>
      <c r="M136" s="95" t="s">
        <v>82</v>
      </c>
      <c r="N136" s="10">
        <f t="shared" si="58"/>
        <v>0.5</v>
      </c>
      <c r="O136" s="10">
        <f t="shared" si="58"/>
        <v>0.25</v>
      </c>
      <c r="P136" s="10">
        <f t="shared" si="58"/>
        <v>0.25</v>
      </c>
      <c r="Q136" s="33">
        <f>IF(B136="M",IF(AND(H136&gt;=200,H136&lt;500,I136&lt;Barem!$N$21),H136/1500,IF(AND(H136&gt;=500,H136&lt;750,I136&lt;Barem!$N$22),H136/1500,IF(AND(H136&gt;=750,H136&lt;1000,I136&lt;Barem!$N$23),H136/1500,IF(AND(H136&gt;=1000,H136&lt;1500,I136&lt;Barem!$N$24),H136/1500,IF(AND(H136&gt;=1500,H136&lt;2000,I136&lt;Barem!$N$25),H136/1500,IF(AND(H136&gt;=2000,H136&lt;3000,I136&lt;Barem!$N$26),H136/1500,IF(AND(H136&gt;=3000,I136&lt;Barem!$N$27),H136/1500,0))))))),IF(AND(H136&gt;=200,H136&lt;500,I136&lt;Barem!$O$21),H136/1500,IF(AND(H136&gt;=500,H136&lt;750,I136&lt;Barem!$O$22),H136/1500,IF(AND(H136&gt;=750,H136&lt;1000,I136&lt;Barem!$O$23),H136/1500,IF(AND(H136&gt;=1000,H136&lt;1500,I136&lt;Barem!$O$24),H136/1500,IF(AND(H136&gt;=1500,H136&lt;2000,I136&lt;Barem!$O$25),H136/1500,IF(AND(H136&gt;=2000,H136&lt;3000,I136&lt;Barem!$O$26),H136/1500,IF(AND(H136&gt;=3000,I136&lt;Barem!$O$27),H136/1500,0))))))))</f>
        <v>0</v>
      </c>
      <c r="R136" s="19">
        <f>IF(D136&gt;21,VLOOKUP(D136,Barem!$T$1:$U$141,2,1),0)</f>
        <v>0</v>
      </c>
      <c r="S136" s="104">
        <f>IF(D136&lt;1,0,IF(B136="F",VLOOKUP(I136,Barem!$X$2:$Z$13,2,1),VLOOKUP(I136,Barem!$X$14:$Z$25,2,1)))</f>
        <v>0</v>
      </c>
      <c r="T136" s="19">
        <f>VLOOKUP(A136,Participanti!A:C,3,0)</f>
        <v>0</v>
      </c>
      <c r="U136" s="17">
        <f t="shared" si="56"/>
        <v>3.0625</v>
      </c>
      <c r="V136" s="10"/>
      <c r="W136" s="162"/>
      <c r="X136" s="108">
        <f t="shared" si="59"/>
        <v>5</v>
      </c>
      <c r="Y136" s="63">
        <f t="shared" si="60"/>
        <v>1</v>
      </c>
      <c r="Z136" s="92">
        <f t="shared" si="57"/>
        <v>1</v>
      </c>
      <c r="AA136" s="141"/>
      <c r="AB136" s="107" t="str">
        <f>VLOOKUP(A136,Participanti!A:E,5,0)</f>
        <v>Gold</v>
      </c>
    </row>
    <row r="137" spans="1:28" x14ac:dyDescent="0.2">
      <c r="A137" s="42" t="s">
        <v>231</v>
      </c>
      <c r="B137" s="1" t="str">
        <f>VLOOKUP(A137,Participanti!A:B,2,0)</f>
        <v>M</v>
      </c>
      <c r="C137" s="61">
        <v>2</v>
      </c>
      <c r="D137" s="43">
        <v>10.08</v>
      </c>
      <c r="E137" s="44">
        <v>3.3645833333333333E-2</v>
      </c>
      <c r="F137" s="44">
        <v>3.3645833333333333E-2</v>
      </c>
      <c r="G137" s="59">
        <f t="shared" si="52"/>
        <v>3.3645833333333333E-2</v>
      </c>
      <c r="H137" s="45">
        <v>7</v>
      </c>
      <c r="I137" s="11">
        <f t="shared" si="53"/>
        <v>3.3378802910052911E-3</v>
      </c>
      <c r="J137" s="31">
        <f t="shared" si="54"/>
        <v>2.4</v>
      </c>
      <c r="K137" s="31">
        <f>IF(J137=0,0,IF(B137="F",VLOOKUP(I137,Barem!$G$2:$H$16,2,1),VLOOKUP(I137,Barem!$G$17:$H$31,2,1)))</f>
        <v>3</v>
      </c>
      <c r="L137" s="43">
        <v>1.5</v>
      </c>
      <c r="M137" s="95" t="s">
        <v>83</v>
      </c>
      <c r="N137" s="10">
        <f t="shared" si="58"/>
        <v>0.25</v>
      </c>
      <c r="O137" s="10">
        <f t="shared" si="58"/>
        <v>0.25</v>
      </c>
      <c r="P137" s="10">
        <f t="shared" si="58"/>
        <v>0.5</v>
      </c>
      <c r="Q137" s="33">
        <f>IF(B137="M",IF(AND(H137&gt;=200,H137&lt;500,I137&lt;Barem!$N$21),H137/1500,IF(AND(H137&gt;=500,H137&lt;750,I137&lt;Barem!$N$22),H137/1500,IF(AND(H137&gt;=750,H137&lt;1000,I137&lt;Barem!$N$23),H137/1500,IF(AND(H137&gt;=1000,H137&lt;1500,I137&lt;Barem!$N$24),H137/1500,IF(AND(H137&gt;=1500,H137&lt;2000,I137&lt;Barem!$N$25),H137/1500,IF(AND(H137&gt;=2000,H137&lt;3000,I137&lt;Barem!$N$26),H137/1500,IF(AND(H137&gt;=3000,I137&lt;Barem!$N$27),H137/1500,0))))))),IF(AND(H137&gt;=200,H137&lt;500,I137&lt;Barem!$O$21),H137/1500,IF(AND(H137&gt;=500,H137&lt;750,I137&lt;Barem!$O$22),H137/1500,IF(AND(H137&gt;=750,H137&lt;1000,I137&lt;Barem!$O$23),H137/1500,IF(AND(H137&gt;=1000,H137&lt;1500,I137&lt;Barem!$O$24),H137/1500,IF(AND(H137&gt;=1500,H137&lt;2000,I137&lt;Barem!$O$25),H137/1500,IF(AND(H137&gt;=2000,H137&lt;3000,I137&lt;Barem!$O$26),H137/1500,IF(AND(H137&gt;=3000,I137&lt;Barem!$O$27),H137/1500,0))))))))</f>
        <v>0</v>
      </c>
      <c r="R137" s="19">
        <f>IF(D137&gt;21,VLOOKUP(D137,Barem!$T$1:$U$141,2,1),0)</f>
        <v>0</v>
      </c>
      <c r="S137" s="104">
        <f>IF(D137&lt;1,0,IF(B137="F",VLOOKUP(I137,Barem!$X$2:$Z$13,2,1),VLOOKUP(I137,Barem!$X$14:$Z$25,2,1)))</f>
        <v>0</v>
      </c>
      <c r="T137" s="19">
        <f>VLOOKUP(A137,Participanti!A:C,3,0)</f>
        <v>0</v>
      </c>
      <c r="U137" s="17">
        <f t="shared" si="56"/>
        <v>2.1</v>
      </c>
      <c r="V137" s="10"/>
      <c r="W137" s="162" t="s">
        <v>529</v>
      </c>
      <c r="X137" s="108">
        <f t="shared" si="59"/>
        <v>5</v>
      </c>
      <c r="Y137" s="63">
        <f t="shared" si="60"/>
        <v>1</v>
      </c>
      <c r="Z137" s="92">
        <f t="shared" si="57"/>
        <v>1</v>
      </c>
      <c r="AA137" s="141"/>
      <c r="AB137" s="107" t="str">
        <f>VLOOKUP(A137,Participanti!A:E,5,0)</f>
        <v>Gold</v>
      </c>
    </row>
    <row r="138" spans="1:28" x14ac:dyDescent="0.2">
      <c r="A138" s="42" t="s">
        <v>368</v>
      </c>
      <c r="B138" s="1" t="str">
        <f>VLOOKUP(A138,Participanti!A:B,2,0)</f>
        <v>M</v>
      </c>
      <c r="C138" s="61">
        <v>2</v>
      </c>
      <c r="D138" s="43">
        <v>24.95</v>
      </c>
      <c r="E138" s="44">
        <v>0.22070601851851851</v>
      </c>
      <c r="F138" s="44">
        <v>0.22209490740740739</v>
      </c>
      <c r="G138" s="59">
        <f t="shared" si="52"/>
        <v>0.22140046296296295</v>
      </c>
      <c r="H138" s="45">
        <v>1871</v>
      </c>
      <c r="I138" s="11">
        <f t="shared" si="53"/>
        <v>8.8737660506197583E-3</v>
      </c>
      <c r="J138" s="31">
        <f t="shared" si="54"/>
        <v>5</v>
      </c>
      <c r="K138" s="31">
        <f>IF(J138=0,0,IF(B138="F",VLOOKUP(I138,Barem!$G$2:$H$16,2,1),VLOOKUP(I138,Barem!$G$17:$H$31,2,1)))</f>
        <v>0</v>
      </c>
      <c r="L138" s="43">
        <v>4.25</v>
      </c>
      <c r="M138" s="95" t="s">
        <v>83</v>
      </c>
      <c r="N138" s="10">
        <f t="shared" si="58"/>
        <v>0.25</v>
      </c>
      <c r="O138" s="10">
        <f t="shared" si="58"/>
        <v>0.25</v>
      </c>
      <c r="P138" s="10">
        <f t="shared" si="58"/>
        <v>0.5</v>
      </c>
      <c r="Q138" s="33">
        <f>IF(B138="M",IF(AND(H138&gt;=200,H138&lt;500,I138&lt;Barem!$N$21),H138/1500,IF(AND(H138&gt;=500,H138&lt;750,I138&lt;Barem!$N$22),H138/1500,IF(AND(H138&gt;=750,H138&lt;1000,I138&lt;Barem!$N$23),H138/1500,IF(AND(H138&gt;=1000,H138&lt;1500,I138&lt;Barem!$N$24),H138/1500,IF(AND(H138&gt;=1500,H138&lt;2000,I138&lt;Barem!$N$25),H138/1500,IF(AND(H138&gt;=2000,H138&lt;3000,I138&lt;Barem!$N$26),H138/1500,IF(AND(H138&gt;=3000,I138&lt;Barem!$N$27),H138/1500,0))))))),IF(AND(H138&gt;=200,H138&lt;500,I138&lt;Barem!$O$21),H138/1500,IF(AND(H138&gt;=500,H138&lt;750,I138&lt;Barem!$O$22),H138/1500,IF(AND(H138&gt;=750,H138&lt;1000,I138&lt;Barem!$O$23),H138/1500,IF(AND(H138&gt;=1000,H138&lt;1500,I138&lt;Barem!$O$24),H138/1500,IF(AND(H138&gt;=1500,H138&lt;2000,I138&lt;Barem!$O$25),H138/1500,IF(AND(H138&gt;=2000,H138&lt;3000,I138&lt;Barem!$O$26),H138/1500,IF(AND(H138&gt;=3000,I138&lt;Barem!$O$27),H138/1500,0))))))))</f>
        <v>1.2473333333333334</v>
      </c>
      <c r="R138" s="19">
        <f>IF(D138&gt;21,VLOOKUP(D138,Barem!$T$1:$U$141,2,1),0)</f>
        <v>0.1</v>
      </c>
      <c r="S138" s="104">
        <f>IF(D138&lt;1,0,IF(B138="F",VLOOKUP(I138,Barem!$X$2:$Z$13,2,1),VLOOKUP(I138,Barem!$X$14:$Z$25,2,1)))</f>
        <v>0</v>
      </c>
      <c r="T138" s="19">
        <f>VLOOKUP(A138,Participanti!A:C,3,0)</f>
        <v>0</v>
      </c>
      <c r="U138" s="17">
        <f t="shared" si="56"/>
        <v>4.7223333333333333</v>
      </c>
      <c r="V138" s="10"/>
      <c r="W138" s="162" t="s">
        <v>536</v>
      </c>
      <c r="X138" s="108">
        <f t="shared" si="59"/>
        <v>5</v>
      </c>
      <c r="Y138" s="63">
        <f t="shared" si="60"/>
        <v>1</v>
      </c>
      <c r="Z138" s="92">
        <f t="shared" si="57"/>
        <v>0</v>
      </c>
      <c r="AA138" s="141"/>
      <c r="AB138" s="107" t="str">
        <f>VLOOKUP(A138,Participanti!A:E,5,0)</f>
        <v>Gold</v>
      </c>
    </row>
    <row r="139" spans="1:28" x14ac:dyDescent="0.2">
      <c r="A139" s="42" t="s">
        <v>537</v>
      </c>
      <c r="B139" s="1" t="str">
        <f>VLOOKUP(A139,Participanti!A:B,2,0)</f>
        <v>M</v>
      </c>
      <c r="C139" s="61">
        <v>2</v>
      </c>
      <c r="D139" s="43">
        <v>10.1</v>
      </c>
      <c r="E139" s="44">
        <v>3.2997685185185185E-2</v>
      </c>
      <c r="F139" s="44">
        <v>3.3032407407407406E-2</v>
      </c>
      <c r="G139" s="59">
        <f t="shared" ref="G139" si="61">AVERAGE(E139:F139)</f>
        <v>3.3015046296296299E-2</v>
      </c>
      <c r="H139" s="45">
        <v>8</v>
      </c>
      <c r="I139" s="11">
        <f t="shared" ref="I139" si="62">G139/D139</f>
        <v>3.2688164649798319E-3</v>
      </c>
      <c r="J139" s="31">
        <f t="shared" ref="J139" si="63">IF(B139="F",IF(D139&lt;2.5,0,IF(D139&gt;19.99,5,D139/4)),IF(D139&lt;3,0, IF(D139&gt;20.99,5,D139/4.2)))</f>
        <v>2.4047619047619047</v>
      </c>
      <c r="K139" s="31">
        <f>IF(J139=0,0,IF(B139="F",VLOOKUP(I139,Barem!$G$2:$H$16,2,1),VLOOKUP(I139,Barem!$G$17:$H$31,2,1)))</f>
        <v>3.5</v>
      </c>
      <c r="L139" s="43">
        <v>1.5</v>
      </c>
      <c r="M139" s="95" t="s">
        <v>80</v>
      </c>
      <c r="N139" s="10">
        <f t="shared" si="58"/>
        <v>0.25</v>
      </c>
      <c r="O139" s="10">
        <f t="shared" si="58"/>
        <v>0.5</v>
      </c>
      <c r="P139" s="10">
        <f t="shared" si="58"/>
        <v>0.25</v>
      </c>
      <c r="Q139" s="33">
        <f>IF(B139="M",IF(AND(H139&gt;=200,H139&lt;500,I139&lt;Barem!$N$21),H139/1500,IF(AND(H139&gt;=500,H139&lt;750,I139&lt;Barem!$N$22),H139/1500,IF(AND(H139&gt;=750,H139&lt;1000,I139&lt;Barem!$N$23),H139/1500,IF(AND(H139&gt;=1000,H139&lt;1500,I139&lt;Barem!$N$24),H139/1500,IF(AND(H139&gt;=1500,H139&lt;2000,I139&lt;Barem!$N$25),H139/1500,IF(AND(H139&gt;=2000,H139&lt;3000,I139&lt;Barem!$N$26),H139/1500,IF(AND(H139&gt;=3000,I139&lt;Barem!$N$27),H139/1500,0))))))),IF(AND(H139&gt;=200,H139&lt;500,I139&lt;Barem!$O$21),H139/1500,IF(AND(H139&gt;=500,H139&lt;750,I139&lt;Barem!$O$22),H139/1500,IF(AND(H139&gt;=750,H139&lt;1000,I139&lt;Barem!$O$23),H139/1500,IF(AND(H139&gt;=1000,H139&lt;1500,I139&lt;Barem!$O$24),H139/1500,IF(AND(H139&gt;=1500,H139&lt;2000,I139&lt;Barem!$O$25),H139/1500,IF(AND(H139&gt;=2000,H139&lt;3000,I139&lt;Barem!$O$26),H139/1500,IF(AND(H139&gt;=3000,I139&lt;Barem!$O$27),H139/1500,0))))))))</f>
        <v>0</v>
      </c>
      <c r="R139" s="19">
        <f>IF(D139&gt;21,VLOOKUP(D139,Barem!$T$1:$U$141,2,1),0)</f>
        <v>0</v>
      </c>
      <c r="S139" s="104">
        <f>IF(D139&lt;1,0,IF(B139="F",VLOOKUP(I139,Barem!$X$2:$Z$13,2,1),VLOOKUP(I139,Barem!$X$14:$Z$25,2,1)))</f>
        <v>0</v>
      </c>
      <c r="T139" s="19">
        <f>VLOOKUP(A139,Participanti!A:C,3,0)</f>
        <v>0</v>
      </c>
      <c r="U139" s="17">
        <f t="shared" ref="U139" si="64">IF(H139&lt;0,0,J139*N139+K139*O139+L139*P139+Q139+R139+S139+T139)</f>
        <v>2.7261904761904763</v>
      </c>
      <c r="V139" s="10"/>
      <c r="W139" s="162" t="s">
        <v>529</v>
      </c>
      <c r="X139" s="108">
        <f t="shared" si="59"/>
        <v>1</v>
      </c>
      <c r="Y139" s="63">
        <f t="shared" si="60"/>
        <v>1</v>
      </c>
      <c r="Z139" s="92">
        <f t="shared" ref="Z139" si="65">IF(K139&gt;0,1,0)</f>
        <v>1</v>
      </c>
      <c r="AA139" s="141"/>
      <c r="AB139" s="107" t="str">
        <f>VLOOKUP(A139,Participanti!A:E,5,0)</f>
        <v>Bronze</v>
      </c>
    </row>
    <row r="140" spans="1:28" x14ac:dyDescent="0.2">
      <c r="A140" s="42" t="s">
        <v>285</v>
      </c>
      <c r="B140" s="1" t="str">
        <f>VLOOKUP(A140,Participanti!A:B,2,0)</f>
        <v>F</v>
      </c>
      <c r="C140" s="61">
        <v>2</v>
      </c>
      <c r="D140" s="43">
        <v>3.01</v>
      </c>
      <c r="E140" s="44">
        <v>1.1666666666666667E-2</v>
      </c>
      <c r="F140" s="44">
        <v>1.1666666666666667E-2</v>
      </c>
      <c r="G140" s="59">
        <f t="shared" ref="G140:G184" si="66">AVERAGE(E140:F140)</f>
        <v>1.1666666666666667E-2</v>
      </c>
      <c r="H140" s="45">
        <v>9</v>
      </c>
      <c r="I140" s="11">
        <f t="shared" ref="I140" si="67">G140/D140</f>
        <v>3.8759689922480624E-3</v>
      </c>
      <c r="J140" s="31">
        <f t="shared" ref="J140" si="68">IF(B140="F",IF(D140&lt;2.5,0,IF(D140&gt;19.99,5,D140/4)),IF(D140&lt;3,0, IF(D140&gt;20.99,5,D140/4.2)))</f>
        <v>0.75249999999999995</v>
      </c>
      <c r="K140" s="31">
        <f>IF(J140=0,0,IF(B140="F",VLOOKUP(I140,Barem!$G$2:$H$16,2,1),VLOOKUP(I140,Barem!$G$17:$H$31,2,1)))</f>
        <v>2.5</v>
      </c>
      <c r="L140" s="43">
        <v>2.5</v>
      </c>
      <c r="M140" s="95" t="s">
        <v>80</v>
      </c>
      <c r="N140" s="10">
        <f t="shared" si="58"/>
        <v>0.25</v>
      </c>
      <c r="O140" s="10">
        <f t="shared" si="58"/>
        <v>0.5</v>
      </c>
      <c r="P140" s="10">
        <f t="shared" si="58"/>
        <v>0.25</v>
      </c>
      <c r="Q140" s="33">
        <f>IF(B140="M",IF(AND(H140&gt;=200,H140&lt;500,I140&lt;Barem!$N$21),H140/1500,IF(AND(H140&gt;=500,H140&lt;750,I140&lt;Barem!$N$22),H140/1500,IF(AND(H140&gt;=750,H140&lt;1000,I140&lt;Barem!$N$23),H140/1500,IF(AND(H140&gt;=1000,H140&lt;1500,I140&lt;Barem!$N$24),H140/1500,IF(AND(H140&gt;=1500,H140&lt;2000,I140&lt;Barem!$N$25),H140/1500,IF(AND(H140&gt;=2000,H140&lt;3000,I140&lt;Barem!$N$26),H140/1500,IF(AND(H140&gt;=3000,I140&lt;Barem!$N$27),H140/1500,0))))))),IF(AND(H140&gt;=200,H140&lt;500,I140&lt;Barem!$O$21),H140/1500,IF(AND(H140&gt;=500,H140&lt;750,I140&lt;Barem!$O$22),H140/1500,IF(AND(H140&gt;=750,H140&lt;1000,I140&lt;Barem!$O$23),H140/1500,IF(AND(H140&gt;=1000,H140&lt;1500,I140&lt;Barem!$O$24),H140/1500,IF(AND(H140&gt;=1500,H140&lt;2000,I140&lt;Barem!$O$25),H140/1500,IF(AND(H140&gt;=2000,H140&lt;3000,I140&lt;Barem!$O$26),H140/1500,IF(AND(H140&gt;=3000,I140&lt;Barem!$O$27),H140/1500,0))))))))</f>
        <v>0</v>
      </c>
      <c r="R140" s="19">
        <f>IF(D140&gt;21,VLOOKUP(D140,Barem!$T$1:$U$141,2,1),0)</f>
        <v>0</v>
      </c>
      <c r="S140" s="104">
        <f>IF(D140&lt;1,0,IF(B140="F",VLOOKUP(I140,Barem!$X$2:$Z$13,2,1),VLOOKUP(I140,Barem!$X$14:$Z$25,2,1)))</f>
        <v>0</v>
      </c>
      <c r="T140" s="19">
        <f>VLOOKUP(A140,Participanti!A:C,3,0)</f>
        <v>0</v>
      </c>
      <c r="U140" s="17">
        <f t="shared" ref="U140" si="69">IF(H140&lt;0,0,J140*N140+K140*O140+L140*P140+Q140+R140+S140+T140)</f>
        <v>2.0631249999999999</v>
      </c>
      <c r="V140" s="10"/>
      <c r="W140" s="162"/>
      <c r="X140" s="108">
        <f t="shared" si="59"/>
        <v>1</v>
      </c>
      <c r="Y140" s="63">
        <f t="shared" si="60"/>
        <v>1</v>
      </c>
      <c r="Z140" s="92">
        <f t="shared" ref="Z140" si="70">IF(K140&gt;0,1,0)</f>
        <v>1</v>
      </c>
      <c r="AA140" s="141"/>
      <c r="AB140" s="107" t="str">
        <f>VLOOKUP(A140,Participanti!A:E,5,0)</f>
        <v>Bronze</v>
      </c>
    </row>
    <row r="141" spans="1:28" x14ac:dyDescent="0.2">
      <c r="A141" s="42" t="s">
        <v>351</v>
      </c>
      <c r="B141" s="1" t="str">
        <f>VLOOKUP(A141,Participanti!A:B,2,0)</f>
        <v>F</v>
      </c>
      <c r="C141" s="61">
        <v>2</v>
      </c>
      <c r="D141" s="43">
        <v>3.78</v>
      </c>
      <c r="E141" s="44">
        <v>1.5763888888888886E-2</v>
      </c>
      <c r="F141" s="44">
        <v>1.5833333333333335E-2</v>
      </c>
      <c r="G141" s="59">
        <f t="shared" si="66"/>
        <v>1.579861111111111E-2</v>
      </c>
      <c r="H141" s="45">
        <v>7</v>
      </c>
      <c r="I141" s="11">
        <f t="shared" ref="I141:I142" si="71">G141/D141</f>
        <v>4.1795267489711935E-3</v>
      </c>
      <c r="J141" s="31">
        <f t="shared" ref="J141:J142" si="72">IF(B141="F",IF(D141&lt;2.5,0,IF(D141&gt;19.99,5,D141/4)),IF(D141&lt;3,0, IF(D141&gt;20.99,5,D141/4.2)))</f>
        <v>0.94499999999999995</v>
      </c>
      <c r="K141" s="31">
        <f>IF(J141=0,0,IF(B141="F",VLOOKUP(I141,Barem!$G$2:$H$16,2,1),VLOOKUP(I141,Barem!$G$17:$H$31,2,1)))</f>
        <v>1.75</v>
      </c>
      <c r="L141" s="43">
        <v>2.75</v>
      </c>
      <c r="M141" s="95" t="str">
        <f>VLOOKUP(C141,Barem!L:R,7,0)</f>
        <v>V</v>
      </c>
      <c r="N141" s="10">
        <f t="shared" si="58"/>
        <v>0.25</v>
      </c>
      <c r="O141" s="10">
        <f t="shared" si="58"/>
        <v>0.5</v>
      </c>
      <c r="P141" s="10">
        <f t="shared" si="58"/>
        <v>0.25</v>
      </c>
      <c r="Q141" s="33">
        <f>IF(B141="M",IF(AND(H141&gt;=200,H141&lt;500,I141&lt;Barem!$N$21),H141/1500,IF(AND(H141&gt;=500,H141&lt;750,I141&lt;Barem!$N$22),H141/1500,IF(AND(H141&gt;=750,H141&lt;1000,I141&lt;Barem!$N$23),H141/1500,IF(AND(H141&gt;=1000,H141&lt;1500,I141&lt;Barem!$N$24),H141/1500,IF(AND(H141&gt;=1500,H141&lt;2000,I141&lt;Barem!$N$25),H141/1500,IF(AND(H141&gt;=2000,H141&lt;3000,I141&lt;Barem!$N$26),H141/1500,IF(AND(H141&gt;=3000,I141&lt;Barem!$N$27),H141/1500,0))))))),IF(AND(H141&gt;=200,H141&lt;500,I141&lt;Barem!$O$21),H141/1500,IF(AND(H141&gt;=500,H141&lt;750,I141&lt;Barem!$O$22),H141/1500,IF(AND(H141&gt;=750,H141&lt;1000,I141&lt;Barem!$O$23),H141/1500,IF(AND(H141&gt;=1000,H141&lt;1500,I141&lt;Barem!$O$24),H141/1500,IF(AND(H141&gt;=1500,H141&lt;2000,I141&lt;Barem!$O$25),H141/1500,IF(AND(H141&gt;=2000,H141&lt;3000,I141&lt;Barem!$O$26),H141/1500,IF(AND(H141&gt;=3000,I141&lt;Barem!$O$27),H141/1500,0))))))))</f>
        <v>0</v>
      </c>
      <c r="R141" s="19">
        <f>IF(D141&gt;21,VLOOKUP(D141,Barem!$T$1:$U$141,2,1),0)</f>
        <v>0</v>
      </c>
      <c r="S141" s="104">
        <f>IF(D141&lt;1,0,IF(B141="F",VLOOKUP(I141,Barem!$X$2:$Z$13,2,1),VLOOKUP(I141,Barem!$X$14:$Z$25,2,1)))</f>
        <v>0</v>
      </c>
      <c r="T141" s="19">
        <f>VLOOKUP(A141,Participanti!A:C,3,0)</f>
        <v>0</v>
      </c>
      <c r="U141" s="17">
        <f t="shared" ref="U141:U142" si="73">IF(H141&lt;0,0,J141*N141+K141*O141+L141*P141+Q141+R141+S141+T141)</f>
        <v>1.7987500000000001</v>
      </c>
      <c r="W141" s="162" t="s">
        <v>535</v>
      </c>
      <c r="X141" s="108">
        <f t="shared" si="59"/>
        <v>5</v>
      </c>
      <c r="Y141" s="63">
        <f t="shared" si="60"/>
        <v>1</v>
      </c>
      <c r="Z141" s="92">
        <f t="shared" ref="Z141:Z142" si="74">IF(K141&gt;0,1,0)</f>
        <v>1</v>
      </c>
      <c r="AA141" s="141"/>
      <c r="AB141" s="107" t="str">
        <f>VLOOKUP(A141,Participanti!A:E,5,0)</f>
        <v>Bronze</v>
      </c>
    </row>
    <row r="142" spans="1:28" x14ac:dyDescent="0.2">
      <c r="A142" s="42" t="s">
        <v>360</v>
      </c>
      <c r="B142" s="1" t="str">
        <f>VLOOKUP(A142,Participanti!A:B,2,0)</f>
        <v>F</v>
      </c>
      <c r="C142" s="61">
        <v>2</v>
      </c>
      <c r="D142" s="43">
        <v>3.68</v>
      </c>
      <c r="E142" s="44">
        <v>1.4907407407407406E-2</v>
      </c>
      <c r="F142" s="44">
        <v>1.6180555555555556E-2</v>
      </c>
      <c r="G142" s="59">
        <f t="shared" si="66"/>
        <v>1.5543981481481482E-2</v>
      </c>
      <c r="H142" s="45">
        <v>5</v>
      </c>
      <c r="I142" s="11">
        <f t="shared" si="71"/>
        <v>4.2239080112721414E-3</v>
      </c>
      <c r="J142" s="31">
        <f t="shared" si="72"/>
        <v>0.92</v>
      </c>
      <c r="K142" s="31">
        <f>IF(J142=0,0,IF(B142="F",VLOOKUP(I142,Barem!$G$2:$H$16,2,1),VLOOKUP(I142,Barem!$G$17:$H$31,2,1)))</f>
        <v>1.75</v>
      </c>
      <c r="L142" s="43">
        <v>2.75</v>
      </c>
      <c r="M142" s="95" t="str">
        <f>VLOOKUP(C142,Barem!L:R,7,0)</f>
        <v>V</v>
      </c>
      <c r="N142" s="10">
        <f t="shared" ref="N142:P157" si="75">IF($M142=N$1,50%,25%)</f>
        <v>0.25</v>
      </c>
      <c r="O142" s="10">
        <f t="shared" si="75"/>
        <v>0.5</v>
      </c>
      <c r="P142" s="10">
        <f t="shared" si="75"/>
        <v>0.25</v>
      </c>
      <c r="Q142" s="33">
        <f>IF(B142="M",IF(AND(H142&gt;=200,H142&lt;500,I142&lt;Barem!$N$21),H142/1500,IF(AND(H142&gt;=500,H142&lt;750,I142&lt;Barem!$N$22),H142/1500,IF(AND(H142&gt;=750,H142&lt;1000,I142&lt;Barem!$N$23),H142/1500,IF(AND(H142&gt;=1000,H142&lt;1500,I142&lt;Barem!$N$24),H142/1500,IF(AND(H142&gt;=1500,H142&lt;2000,I142&lt;Barem!$N$25),H142/1500,IF(AND(H142&gt;=2000,H142&lt;3000,I142&lt;Barem!$N$26),H142/1500,IF(AND(H142&gt;=3000,I142&lt;Barem!$N$27),H142/1500,0))))))),IF(AND(H142&gt;=200,H142&lt;500,I142&lt;Barem!$O$21),H142/1500,IF(AND(H142&gt;=500,H142&lt;750,I142&lt;Barem!$O$22),H142/1500,IF(AND(H142&gt;=750,H142&lt;1000,I142&lt;Barem!$O$23),H142/1500,IF(AND(H142&gt;=1000,H142&lt;1500,I142&lt;Barem!$O$24),H142/1500,IF(AND(H142&gt;=1500,H142&lt;2000,I142&lt;Barem!$O$25),H142/1500,IF(AND(H142&gt;=2000,H142&lt;3000,I142&lt;Barem!$O$26),H142/1500,IF(AND(H142&gt;=3000,I142&lt;Barem!$O$27),H142/1500,0))))))))</f>
        <v>0</v>
      </c>
      <c r="R142" s="19">
        <f>IF(D142&gt;21,VLOOKUP(D142,Barem!$T$1:$U$141,2,1),0)</f>
        <v>0</v>
      </c>
      <c r="S142" s="104">
        <f>IF(D142&lt;1,0,IF(B142="F",VLOOKUP(I142,Barem!$X$2:$Z$13,2,1),VLOOKUP(I142,Barem!$X$14:$Z$25,2,1)))</f>
        <v>0</v>
      </c>
      <c r="T142" s="19">
        <f>VLOOKUP(A142,Participanti!A:C,3,0)</f>
        <v>0</v>
      </c>
      <c r="U142" s="17">
        <f t="shared" si="73"/>
        <v>1.7925</v>
      </c>
      <c r="W142" s="162" t="s">
        <v>535</v>
      </c>
      <c r="X142" s="108">
        <f t="shared" si="59"/>
        <v>4</v>
      </c>
      <c r="Y142" s="63">
        <f t="shared" si="60"/>
        <v>1</v>
      </c>
      <c r="Z142" s="92">
        <f t="shared" si="74"/>
        <v>1</v>
      </c>
      <c r="AA142" s="141"/>
      <c r="AB142" s="107" t="str">
        <f>VLOOKUP(A142,Participanti!A:E,5,0)</f>
        <v>Bronze</v>
      </c>
    </row>
    <row r="143" spans="1:28" x14ac:dyDescent="0.2">
      <c r="A143" s="42" t="s">
        <v>357</v>
      </c>
      <c r="B143" s="1" t="str">
        <f>VLOOKUP(A143,Participanti!A:B,2,0)</f>
        <v>M</v>
      </c>
      <c r="C143" s="61">
        <v>3</v>
      </c>
      <c r="D143" s="43">
        <v>32.01</v>
      </c>
      <c r="E143" s="44">
        <v>9.7418981481481481E-2</v>
      </c>
      <c r="F143" s="44">
        <v>0.1050925925925926</v>
      </c>
      <c r="G143" s="59">
        <f t="shared" si="66"/>
        <v>0.10125578703703704</v>
      </c>
      <c r="H143" s="45">
        <v>53</v>
      </c>
      <c r="I143" s="11">
        <f t="shared" ref="I143:I184" si="76">G143/D143</f>
        <v>3.1632548277737284E-3</v>
      </c>
      <c r="J143" s="31">
        <f t="shared" ref="J143:J184" si="77">IF(B143="F",IF(D143&lt;2.5,0,IF(D143&gt;19.99,5,D143/4)),IF(D143&lt;3,0, IF(D143&gt;20.99,5,D143/4.2)))</f>
        <v>5</v>
      </c>
      <c r="K143" s="31">
        <f>IF(J143=0,0,IF(B143="F",VLOOKUP(I143,Barem!$G$2:$H$16,2,1),VLOOKUP(I143,Barem!$G$17:$H$31,2,1)))</f>
        <v>3.5</v>
      </c>
      <c r="L143" s="43">
        <v>2.25</v>
      </c>
      <c r="M143" s="95" t="s">
        <v>82</v>
      </c>
      <c r="N143" s="10">
        <f t="shared" si="75"/>
        <v>0.5</v>
      </c>
      <c r="O143" s="10">
        <f t="shared" si="75"/>
        <v>0.25</v>
      </c>
      <c r="P143" s="10">
        <f t="shared" si="75"/>
        <v>0.25</v>
      </c>
      <c r="Q143" s="33">
        <f>IF(B143="M",IF(AND(H143&gt;=200,H143&lt;500,I143&lt;Barem!$N$21),H143/1500,IF(AND(H143&gt;=500,H143&lt;750,I143&lt;Barem!$N$22),H143/1500,IF(AND(H143&gt;=750,H143&lt;1000,I143&lt;Barem!$N$23),H143/1500,IF(AND(H143&gt;=1000,H143&lt;1500,I143&lt;Barem!$N$24),H143/1500,IF(AND(H143&gt;=1500,H143&lt;2000,I143&lt;Barem!$N$25),H143/1500,IF(AND(H143&gt;=2000,H143&lt;3000,I143&lt;Barem!$N$26),H143/1500,IF(AND(H143&gt;=3000,I143&lt;Barem!$N$27),H143/1500,0))))))),IF(AND(H143&gt;=200,H143&lt;500,I143&lt;Barem!$O$21),H143/1500,IF(AND(H143&gt;=500,H143&lt;750,I143&lt;Barem!$O$22),H143/1500,IF(AND(H143&gt;=750,H143&lt;1000,I143&lt;Barem!$O$23),H143/1500,IF(AND(H143&gt;=1000,H143&lt;1500,I143&lt;Barem!$O$24),H143/1500,IF(AND(H143&gt;=1500,H143&lt;2000,I143&lt;Barem!$O$25),H143/1500,IF(AND(H143&gt;=2000,H143&lt;3000,I143&lt;Barem!$O$26),H143/1500,IF(AND(H143&gt;=3000,I143&lt;Barem!$O$27),H143/1500,0))))))))</f>
        <v>0</v>
      </c>
      <c r="R143" s="19">
        <f>IF(D143&gt;21,VLOOKUP(D143,Barem!$T$1:$U$141,2,1),0)</f>
        <v>0.5</v>
      </c>
      <c r="S143" s="104">
        <f>IF(D143&lt;1,0,IF(B143="F",VLOOKUP(I143,Barem!$X$2:$Z$13,2,1),VLOOKUP(I143,Barem!$X$14:$Z$25,2,1)))</f>
        <v>0</v>
      </c>
      <c r="T143" s="19">
        <f>VLOOKUP(A143,Participanti!A:C,3,0)</f>
        <v>0</v>
      </c>
      <c r="U143" s="17">
        <f t="shared" ref="U143:U184" si="78">IF(H143&lt;0,0,J143*N143+K143*O143+L143*P143+Q143+R143+S143+T143)</f>
        <v>4.4375</v>
      </c>
      <c r="W143" s="162"/>
      <c r="X143" s="108">
        <f t="shared" si="59"/>
        <v>5</v>
      </c>
      <c r="Y143" s="63">
        <f t="shared" si="60"/>
        <v>1</v>
      </c>
      <c r="Z143" s="92">
        <f t="shared" ref="Z143:Z184" si="79">IF(K143&gt;0,1,0)</f>
        <v>1</v>
      </c>
      <c r="AA143" s="141"/>
      <c r="AB143" s="107" t="str">
        <f>VLOOKUP(A143,Participanti!A:E,5,0)</f>
        <v>Silver</v>
      </c>
    </row>
    <row r="144" spans="1:28" x14ac:dyDescent="0.2">
      <c r="A144" s="42" t="s">
        <v>426</v>
      </c>
      <c r="B144" s="1" t="str">
        <f>VLOOKUP(A144,Participanti!A:B,2,0)</f>
        <v>M</v>
      </c>
      <c r="C144" s="61">
        <v>3</v>
      </c>
      <c r="D144" s="43">
        <v>10.15</v>
      </c>
      <c r="E144" s="44">
        <v>3.1180555555555555E-2</v>
      </c>
      <c r="F144" s="44">
        <v>3.1180555555555555E-2</v>
      </c>
      <c r="G144" s="59">
        <f t="shared" si="66"/>
        <v>3.1180555555555555E-2</v>
      </c>
      <c r="H144" s="45">
        <v>68</v>
      </c>
      <c r="I144" s="11">
        <f t="shared" si="76"/>
        <v>3.0719759168035027E-3</v>
      </c>
      <c r="J144" s="31">
        <f t="shared" si="77"/>
        <v>2.4166666666666665</v>
      </c>
      <c r="K144" s="31">
        <f>IF(J144=0,0,IF(B144="F",VLOOKUP(I144,Barem!$G$2:$H$16,2,1),VLOOKUP(I144,Barem!$G$17:$H$31,2,1)))</f>
        <v>4</v>
      </c>
      <c r="L144" s="43">
        <v>1.25</v>
      </c>
      <c r="M144" s="95" t="s">
        <v>80</v>
      </c>
      <c r="N144" s="10">
        <f t="shared" si="75"/>
        <v>0.25</v>
      </c>
      <c r="O144" s="10">
        <f t="shared" si="75"/>
        <v>0.5</v>
      </c>
      <c r="P144" s="10">
        <f t="shared" si="75"/>
        <v>0.25</v>
      </c>
      <c r="Q144" s="33">
        <f>IF(B144="M",IF(AND(H144&gt;=200,H144&lt;500,I144&lt;Barem!$N$21),H144/1500,IF(AND(H144&gt;=500,H144&lt;750,I144&lt;Barem!$N$22),H144/1500,IF(AND(H144&gt;=750,H144&lt;1000,I144&lt;Barem!$N$23),H144/1500,IF(AND(H144&gt;=1000,H144&lt;1500,I144&lt;Barem!$N$24),H144/1500,IF(AND(H144&gt;=1500,H144&lt;2000,I144&lt;Barem!$N$25),H144/1500,IF(AND(H144&gt;=2000,H144&lt;3000,I144&lt;Barem!$N$26),H144/1500,IF(AND(H144&gt;=3000,I144&lt;Barem!$N$27),H144/1500,0))))))),IF(AND(H144&gt;=200,H144&lt;500,I144&lt;Barem!$O$21),H144/1500,IF(AND(H144&gt;=500,H144&lt;750,I144&lt;Barem!$O$22),H144/1500,IF(AND(H144&gt;=750,H144&lt;1000,I144&lt;Barem!$O$23),H144/1500,IF(AND(H144&gt;=1000,H144&lt;1500,I144&lt;Barem!$O$24),H144/1500,IF(AND(H144&gt;=1500,H144&lt;2000,I144&lt;Barem!$O$25),H144/1500,IF(AND(H144&gt;=2000,H144&lt;3000,I144&lt;Barem!$O$26),H144/1500,IF(AND(H144&gt;=3000,I144&lt;Barem!$O$27),H144/1500,0))))))))</f>
        <v>0</v>
      </c>
      <c r="R144" s="19">
        <f>IF(D144&gt;21,VLOOKUP(D144,Barem!$T$1:$U$141,2,1),0)</f>
        <v>0</v>
      </c>
      <c r="S144" s="104">
        <f>IF(D144&lt;1,0,IF(B144="F",VLOOKUP(I144,Barem!$X$2:$Z$13,2,1),VLOOKUP(I144,Barem!$X$14:$Z$25,2,1)))</f>
        <v>0</v>
      </c>
      <c r="T144" s="19">
        <f>VLOOKUP(A144,Participanti!A:C,3,0)</f>
        <v>0</v>
      </c>
      <c r="U144" s="17">
        <f t="shared" si="78"/>
        <v>2.9166666666666665</v>
      </c>
      <c r="W144" s="162"/>
      <c r="X144" s="108">
        <f t="shared" si="59"/>
        <v>5</v>
      </c>
      <c r="Y144" s="63">
        <f t="shared" si="60"/>
        <v>1</v>
      </c>
      <c r="Z144" s="92">
        <f t="shared" si="79"/>
        <v>1</v>
      </c>
      <c r="AA144" s="141"/>
      <c r="AB144" s="107" t="str">
        <f>VLOOKUP(A144,Participanti!A:E,5,0)</f>
        <v>Silver</v>
      </c>
    </row>
    <row r="145" spans="1:28" x14ac:dyDescent="0.2">
      <c r="A145" s="42" t="s">
        <v>220</v>
      </c>
      <c r="B145" s="1" t="str">
        <f>VLOOKUP(A145,Participanti!A:B,2,0)</f>
        <v>M</v>
      </c>
      <c r="C145" s="61">
        <v>3</v>
      </c>
      <c r="D145" s="43">
        <v>22.35</v>
      </c>
      <c r="E145" s="44">
        <v>7.7326388888888889E-2</v>
      </c>
      <c r="F145" s="44">
        <v>7.7881944444444448E-2</v>
      </c>
      <c r="G145" s="59">
        <f t="shared" si="66"/>
        <v>7.7604166666666669E-2</v>
      </c>
      <c r="H145" s="45">
        <v>18</v>
      </c>
      <c r="I145" s="11">
        <f t="shared" si="76"/>
        <v>3.472222222222222E-3</v>
      </c>
      <c r="J145" s="31">
        <f t="shared" si="77"/>
        <v>5</v>
      </c>
      <c r="K145" s="31">
        <f>IF(J145=0,0,IF(B145="F",VLOOKUP(I145,Barem!$G$2:$H$16,2,1),VLOOKUP(I145,Barem!$G$17:$H$31,2,1)))</f>
        <v>3</v>
      </c>
      <c r="L145" s="43">
        <v>2.75</v>
      </c>
      <c r="M145" s="95" t="s">
        <v>82</v>
      </c>
      <c r="N145" s="10">
        <f t="shared" si="75"/>
        <v>0.5</v>
      </c>
      <c r="O145" s="10">
        <f t="shared" si="75"/>
        <v>0.25</v>
      </c>
      <c r="P145" s="10">
        <f t="shared" si="75"/>
        <v>0.25</v>
      </c>
      <c r="Q145" s="33">
        <f>IF(B145="M",IF(AND(H145&gt;=200,H145&lt;500,I145&lt;Barem!$N$21),H145/1500,IF(AND(H145&gt;=500,H145&lt;750,I145&lt;Barem!$N$22),H145/1500,IF(AND(H145&gt;=750,H145&lt;1000,I145&lt;Barem!$N$23),H145/1500,IF(AND(H145&gt;=1000,H145&lt;1500,I145&lt;Barem!$N$24),H145/1500,IF(AND(H145&gt;=1500,H145&lt;2000,I145&lt;Barem!$N$25),H145/1500,IF(AND(H145&gt;=2000,H145&lt;3000,I145&lt;Barem!$N$26),H145/1500,IF(AND(H145&gt;=3000,I145&lt;Barem!$N$27),H145/1500,0))))))),IF(AND(H145&gt;=200,H145&lt;500,I145&lt;Barem!$O$21),H145/1500,IF(AND(H145&gt;=500,H145&lt;750,I145&lt;Barem!$O$22),H145/1500,IF(AND(H145&gt;=750,H145&lt;1000,I145&lt;Barem!$O$23),H145/1500,IF(AND(H145&gt;=1000,H145&lt;1500,I145&lt;Barem!$O$24),H145/1500,IF(AND(H145&gt;=1500,H145&lt;2000,I145&lt;Barem!$O$25),H145/1500,IF(AND(H145&gt;=2000,H145&lt;3000,I145&lt;Barem!$O$26),H145/1500,IF(AND(H145&gt;=3000,I145&lt;Barem!$O$27),H145/1500,0))))))))</f>
        <v>0</v>
      </c>
      <c r="R145" s="19">
        <f>IF(D145&gt;21,VLOOKUP(D145,Barem!$T$1:$U$141,2,1),0)</f>
        <v>0</v>
      </c>
      <c r="S145" s="104">
        <f>IF(D145&lt;1,0,IF(B145="F",VLOOKUP(I145,Barem!$X$2:$Z$13,2,1),VLOOKUP(I145,Barem!$X$14:$Z$25,2,1)))</f>
        <v>0</v>
      </c>
      <c r="T145" s="19">
        <f>VLOOKUP(A145,Participanti!A:C,3,0)</f>
        <v>0</v>
      </c>
      <c r="U145" s="17">
        <f t="shared" si="78"/>
        <v>3.9375</v>
      </c>
      <c r="W145" s="162"/>
      <c r="X145" s="108">
        <f t="shared" si="59"/>
        <v>5</v>
      </c>
      <c r="Y145" s="63">
        <f t="shared" si="60"/>
        <v>1</v>
      </c>
      <c r="Z145" s="92">
        <f t="shared" si="79"/>
        <v>1</v>
      </c>
      <c r="AA145" s="141"/>
      <c r="AB145" s="107" t="str">
        <f>VLOOKUP(A145,Participanti!A:E,5,0)</f>
        <v>Silver</v>
      </c>
    </row>
    <row r="146" spans="1:28" x14ac:dyDescent="0.2">
      <c r="A146" s="42" t="s">
        <v>369</v>
      </c>
      <c r="B146" s="1" t="str">
        <f>VLOOKUP(A146,Participanti!A:B,2,0)</f>
        <v>M</v>
      </c>
      <c r="C146" s="61">
        <v>3</v>
      </c>
      <c r="D146" s="43">
        <v>30.05</v>
      </c>
      <c r="E146" s="44">
        <v>0.12206018518518519</v>
      </c>
      <c r="F146" s="44">
        <v>0.12480324074074074</v>
      </c>
      <c r="G146" s="59">
        <f t="shared" si="66"/>
        <v>0.12343171296296296</v>
      </c>
      <c r="H146" s="45">
        <v>35</v>
      </c>
      <c r="I146" s="11">
        <f t="shared" si="76"/>
        <v>4.1075445245578358E-3</v>
      </c>
      <c r="J146" s="31">
        <f t="shared" si="77"/>
        <v>5</v>
      </c>
      <c r="K146" s="31">
        <f>IF(J146=0,0,IF(B146="F",VLOOKUP(I146,Barem!$G$2:$H$16,2,1),VLOOKUP(I146,Barem!$G$17:$H$31,2,1)))</f>
        <v>1.5</v>
      </c>
      <c r="L146" s="43">
        <v>2.5</v>
      </c>
      <c r="M146" s="95" t="s">
        <v>82</v>
      </c>
      <c r="N146" s="10">
        <f t="shared" si="75"/>
        <v>0.5</v>
      </c>
      <c r="O146" s="10">
        <f t="shared" si="75"/>
        <v>0.25</v>
      </c>
      <c r="P146" s="10">
        <f t="shared" si="75"/>
        <v>0.25</v>
      </c>
      <c r="Q146" s="33">
        <f>IF(B146="M",IF(AND(H146&gt;=200,H146&lt;500,I146&lt;Barem!$N$21),H146/1500,IF(AND(H146&gt;=500,H146&lt;750,I146&lt;Barem!$N$22),H146/1500,IF(AND(H146&gt;=750,H146&lt;1000,I146&lt;Barem!$N$23),H146/1500,IF(AND(H146&gt;=1000,H146&lt;1500,I146&lt;Barem!$N$24),H146/1500,IF(AND(H146&gt;=1500,H146&lt;2000,I146&lt;Barem!$N$25),H146/1500,IF(AND(H146&gt;=2000,H146&lt;3000,I146&lt;Barem!$N$26),H146/1500,IF(AND(H146&gt;=3000,I146&lt;Barem!$N$27),H146/1500,0))))))),IF(AND(H146&gt;=200,H146&lt;500,I146&lt;Barem!$O$21),H146/1500,IF(AND(H146&gt;=500,H146&lt;750,I146&lt;Barem!$O$22),H146/1500,IF(AND(H146&gt;=750,H146&lt;1000,I146&lt;Barem!$O$23),H146/1500,IF(AND(H146&gt;=1000,H146&lt;1500,I146&lt;Barem!$O$24),H146/1500,IF(AND(H146&gt;=1500,H146&lt;2000,I146&lt;Barem!$O$25),H146/1500,IF(AND(H146&gt;=2000,H146&lt;3000,I146&lt;Barem!$O$26),H146/1500,IF(AND(H146&gt;=3000,I146&lt;Barem!$O$27),H146/1500,0))))))))</f>
        <v>0</v>
      </c>
      <c r="R146" s="19">
        <f>IF(D146&gt;21,VLOOKUP(D146,Barem!$T$1:$U$141,2,1),0)</f>
        <v>0.4</v>
      </c>
      <c r="S146" s="104">
        <f>IF(D146&lt;1,0,IF(B146="F",VLOOKUP(I146,Barem!$X$2:$Z$13,2,1),VLOOKUP(I146,Barem!$X$14:$Z$25,2,1)))</f>
        <v>0</v>
      </c>
      <c r="T146" s="19">
        <f>VLOOKUP(A146,Participanti!A:C,3,0)</f>
        <v>0</v>
      </c>
      <c r="U146" s="17">
        <f t="shared" si="78"/>
        <v>3.9</v>
      </c>
      <c r="W146" s="162"/>
      <c r="X146" s="108">
        <f t="shared" si="59"/>
        <v>5</v>
      </c>
      <c r="Y146" s="63">
        <f t="shared" si="60"/>
        <v>1</v>
      </c>
      <c r="Z146" s="92">
        <f t="shared" si="79"/>
        <v>1</v>
      </c>
      <c r="AA146" s="141"/>
      <c r="AB146" s="107" t="str">
        <f>VLOOKUP(A146,Participanti!A:E,5,0)</f>
        <v>Silver</v>
      </c>
    </row>
    <row r="147" spans="1:28" ht="24" x14ac:dyDescent="0.2">
      <c r="A147" s="42" t="s">
        <v>362</v>
      </c>
      <c r="B147" s="1" t="str">
        <f>VLOOKUP(A147,Participanti!A:B,2,0)</f>
        <v>F</v>
      </c>
      <c r="C147" s="61">
        <v>3</v>
      </c>
      <c r="D147" s="43">
        <v>11.01</v>
      </c>
      <c r="E147" s="44">
        <v>4.9976851851851849E-2</v>
      </c>
      <c r="F147" s="44">
        <v>5.2638888888888888E-2</v>
      </c>
      <c r="G147" s="59">
        <f t="shared" si="66"/>
        <v>5.1307870370370365E-2</v>
      </c>
      <c r="H147" s="45">
        <v>52</v>
      </c>
      <c r="I147" s="11">
        <f t="shared" si="76"/>
        <v>4.6601153833215588E-3</v>
      </c>
      <c r="J147" s="31">
        <f t="shared" si="77"/>
        <v>2.7524999999999999</v>
      </c>
      <c r="K147" s="31">
        <f>IF(J147=0,0,IF(B147="F",VLOOKUP(I147,Barem!$G$2:$H$16,2,1),VLOOKUP(I147,Barem!$G$17:$H$31,2,1)))</f>
        <v>1.25</v>
      </c>
      <c r="L147" s="43">
        <v>3.5</v>
      </c>
      <c r="M147" s="95" t="s">
        <v>83</v>
      </c>
      <c r="N147" s="10">
        <f t="shared" si="75"/>
        <v>0.25</v>
      </c>
      <c r="O147" s="10">
        <f t="shared" si="75"/>
        <v>0.25</v>
      </c>
      <c r="P147" s="10">
        <f t="shared" si="75"/>
        <v>0.5</v>
      </c>
      <c r="Q147" s="33">
        <f>IF(B147="M",IF(AND(H147&gt;=200,H147&lt;500,I147&lt;Barem!$N$21),H147/1500,IF(AND(H147&gt;=500,H147&lt;750,I147&lt;Barem!$N$22),H147/1500,IF(AND(H147&gt;=750,H147&lt;1000,I147&lt;Barem!$N$23),H147/1500,IF(AND(H147&gt;=1000,H147&lt;1500,I147&lt;Barem!$N$24),H147/1500,IF(AND(H147&gt;=1500,H147&lt;2000,I147&lt;Barem!$N$25),H147/1500,IF(AND(H147&gt;=2000,H147&lt;3000,I147&lt;Barem!$N$26),H147/1500,IF(AND(H147&gt;=3000,I147&lt;Barem!$N$27),H147/1500,0))))))),IF(AND(H147&gt;=200,H147&lt;500,I147&lt;Barem!$O$21),H147/1500,IF(AND(H147&gt;=500,H147&lt;750,I147&lt;Barem!$O$22),H147/1500,IF(AND(H147&gt;=750,H147&lt;1000,I147&lt;Barem!$O$23),H147/1500,IF(AND(H147&gt;=1000,H147&lt;1500,I147&lt;Barem!$O$24),H147/1500,IF(AND(H147&gt;=1500,H147&lt;2000,I147&lt;Barem!$O$25),H147/1500,IF(AND(H147&gt;=2000,H147&lt;3000,I147&lt;Barem!$O$26),H147/1500,IF(AND(H147&gt;=3000,I147&lt;Barem!$O$27),H147/1500,0))))))))</f>
        <v>0</v>
      </c>
      <c r="R147" s="19">
        <f>IF(D147&gt;21,VLOOKUP(D147,Barem!$T$1:$U$141,2,1),0)</f>
        <v>0</v>
      </c>
      <c r="S147" s="104">
        <f>IF(D147&lt;1,0,IF(B147="F",VLOOKUP(I147,Barem!$X$2:$Z$13,2,1),VLOOKUP(I147,Barem!$X$14:$Z$25,2,1)))</f>
        <v>0</v>
      </c>
      <c r="T147" s="19">
        <f>VLOOKUP(A147,Participanti!A:C,3,0)</f>
        <v>0.4</v>
      </c>
      <c r="U147" s="17">
        <f t="shared" si="78"/>
        <v>3.1506249999999998</v>
      </c>
      <c r="W147" s="162" t="s">
        <v>538</v>
      </c>
      <c r="X147" s="108">
        <f t="shared" si="59"/>
        <v>5</v>
      </c>
      <c r="Y147" s="63">
        <f t="shared" si="60"/>
        <v>1</v>
      </c>
      <c r="Z147" s="92">
        <f t="shared" si="79"/>
        <v>1</v>
      </c>
      <c r="AA147" s="141"/>
      <c r="AB147" s="107" t="str">
        <f>VLOOKUP(A147,Participanti!A:E,5,0)</f>
        <v>Silver</v>
      </c>
    </row>
    <row r="148" spans="1:28" x14ac:dyDescent="0.2">
      <c r="A148" s="42" t="s">
        <v>234</v>
      </c>
      <c r="B148" s="1" t="str">
        <f>VLOOKUP(A148,Participanti!A:B,2,0)</f>
        <v>M</v>
      </c>
      <c r="C148" s="61">
        <v>3</v>
      </c>
      <c r="D148" s="43">
        <v>11.41</v>
      </c>
      <c r="E148" s="44">
        <v>4.4155092592592593E-2</v>
      </c>
      <c r="F148" s="44">
        <v>5.5312500000000001E-2</v>
      </c>
      <c r="G148" s="59">
        <f t="shared" si="66"/>
        <v>4.9733796296296297E-2</v>
      </c>
      <c r="H148" s="45">
        <v>15</v>
      </c>
      <c r="I148" s="11">
        <f t="shared" si="76"/>
        <v>4.3587902100172037E-3</v>
      </c>
      <c r="J148" s="31">
        <f t="shared" si="77"/>
        <v>2.7166666666666668</v>
      </c>
      <c r="K148" s="31">
        <f>IF(J148=0,0,IF(B148="F",VLOOKUP(I148,Barem!$G$2:$H$16,2,1),VLOOKUP(I148,Barem!$G$17:$H$31,2,1)))</f>
        <v>1</v>
      </c>
      <c r="L148" s="43">
        <v>1.5</v>
      </c>
      <c r="M148" s="95" t="s">
        <v>82</v>
      </c>
      <c r="N148" s="10">
        <f t="shared" si="75"/>
        <v>0.5</v>
      </c>
      <c r="O148" s="10">
        <f t="shared" si="75"/>
        <v>0.25</v>
      </c>
      <c r="P148" s="10">
        <f t="shared" si="75"/>
        <v>0.25</v>
      </c>
      <c r="Q148" s="33">
        <f>IF(B148="M",IF(AND(H148&gt;=200,H148&lt;500,I148&lt;Barem!$N$21),H148/1500,IF(AND(H148&gt;=500,H148&lt;750,I148&lt;Barem!$N$22),H148/1500,IF(AND(H148&gt;=750,H148&lt;1000,I148&lt;Barem!$N$23),H148/1500,IF(AND(H148&gt;=1000,H148&lt;1500,I148&lt;Barem!$N$24),H148/1500,IF(AND(H148&gt;=1500,H148&lt;2000,I148&lt;Barem!$N$25),H148/1500,IF(AND(H148&gt;=2000,H148&lt;3000,I148&lt;Barem!$N$26),H148/1500,IF(AND(H148&gt;=3000,I148&lt;Barem!$N$27),H148/1500,0))))))),IF(AND(H148&gt;=200,H148&lt;500,I148&lt;Barem!$O$21),H148/1500,IF(AND(H148&gt;=500,H148&lt;750,I148&lt;Barem!$O$22),H148/1500,IF(AND(H148&gt;=750,H148&lt;1000,I148&lt;Barem!$O$23),H148/1500,IF(AND(H148&gt;=1000,H148&lt;1500,I148&lt;Barem!$O$24),H148/1500,IF(AND(H148&gt;=1500,H148&lt;2000,I148&lt;Barem!$O$25),H148/1500,IF(AND(H148&gt;=2000,H148&lt;3000,I148&lt;Barem!$O$26),H148/1500,IF(AND(H148&gt;=3000,I148&lt;Barem!$O$27),H148/1500,0))))))))</f>
        <v>0</v>
      </c>
      <c r="R148" s="19">
        <f>IF(D148&gt;21,VLOOKUP(D148,Barem!$T$1:$U$141,2,1),0)</f>
        <v>0</v>
      </c>
      <c r="S148" s="104">
        <f>IF(D148&lt;1,0,IF(B148="F",VLOOKUP(I148,Barem!$X$2:$Z$13,2,1),VLOOKUP(I148,Barem!$X$14:$Z$25,2,1)))</f>
        <v>0</v>
      </c>
      <c r="T148" s="19">
        <f>VLOOKUP(A148,Participanti!A:C,3,0)</f>
        <v>0.4</v>
      </c>
      <c r="U148" s="17">
        <f t="shared" si="78"/>
        <v>2.3833333333333333</v>
      </c>
      <c r="W148" s="162"/>
      <c r="X148" s="108">
        <f t="shared" si="59"/>
        <v>5</v>
      </c>
      <c r="Y148" s="63">
        <f t="shared" si="60"/>
        <v>1</v>
      </c>
      <c r="Z148" s="92">
        <f t="shared" si="79"/>
        <v>1</v>
      </c>
      <c r="AA148" s="141"/>
      <c r="AB148" s="107" t="str">
        <f>VLOOKUP(A148,Participanti!A:E,5,0)</f>
        <v>Silver</v>
      </c>
    </row>
    <row r="149" spans="1:28" x14ac:dyDescent="0.2">
      <c r="A149" s="42" t="s">
        <v>13</v>
      </c>
      <c r="B149" s="1" t="str">
        <f>VLOOKUP(A149,Participanti!A:B,2,0)</f>
        <v>M</v>
      </c>
      <c r="C149" s="61">
        <v>3</v>
      </c>
      <c r="D149" s="43">
        <v>33.020000000000003</v>
      </c>
      <c r="E149" s="44">
        <v>0.10755787037037037</v>
      </c>
      <c r="F149" s="44">
        <v>0.10900462962962963</v>
      </c>
      <c r="G149" s="59">
        <f t="shared" si="66"/>
        <v>0.10828125</v>
      </c>
      <c r="H149" s="45">
        <v>48</v>
      </c>
      <c r="I149" s="11">
        <f t="shared" si="76"/>
        <v>3.2792625681405205E-3</v>
      </c>
      <c r="J149" s="31">
        <f t="shared" si="77"/>
        <v>5</v>
      </c>
      <c r="K149" s="31">
        <f>IF(J149=0,0,IF(B149="F",VLOOKUP(I149,Barem!$G$2:$H$16,2,1),VLOOKUP(I149,Barem!$G$17:$H$31,2,1)))</f>
        <v>3.5</v>
      </c>
      <c r="L149" s="43">
        <v>3</v>
      </c>
      <c r="M149" s="95" t="s">
        <v>82</v>
      </c>
      <c r="N149" s="10">
        <f t="shared" si="75"/>
        <v>0.5</v>
      </c>
      <c r="O149" s="10">
        <f t="shared" si="75"/>
        <v>0.25</v>
      </c>
      <c r="P149" s="10">
        <f t="shared" si="75"/>
        <v>0.25</v>
      </c>
      <c r="Q149" s="33">
        <f>IF(B149="M",IF(AND(H149&gt;=200,H149&lt;500,I149&lt;Barem!$N$21),H149/1500,IF(AND(H149&gt;=500,H149&lt;750,I149&lt;Barem!$N$22),H149/1500,IF(AND(H149&gt;=750,H149&lt;1000,I149&lt;Barem!$N$23),H149/1500,IF(AND(H149&gt;=1000,H149&lt;1500,I149&lt;Barem!$N$24),H149/1500,IF(AND(H149&gt;=1500,H149&lt;2000,I149&lt;Barem!$N$25),H149/1500,IF(AND(H149&gt;=2000,H149&lt;3000,I149&lt;Barem!$N$26),H149/1500,IF(AND(H149&gt;=3000,I149&lt;Barem!$N$27),H149/1500,0))))))),IF(AND(H149&gt;=200,H149&lt;500,I149&lt;Barem!$O$21),H149/1500,IF(AND(H149&gt;=500,H149&lt;750,I149&lt;Barem!$O$22),H149/1500,IF(AND(H149&gt;=750,H149&lt;1000,I149&lt;Barem!$O$23),H149/1500,IF(AND(H149&gt;=1000,H149&lt;1500,I149&lt;Barem!$O$24),H149/1500,IF(AND(H149&gt;=1500,H149&lt;2000,I149&lt;Barem!$O$25),H149/1500,IF(AND(H149&gt;=2000,H149&lt;3000,I149&lt;Barem!$O$26),H149/1500,IF(AND(H149&gt;=3000,I149&lt;Barem!$O$27),H149/1500,0))))))))</f>
        <v>0</v>
      </c>
      <c r="R149" s="19">
        <f>IF(D149&gt;21,VLOOKUP(D149,Barem!$T$1:$U$141,2,1),0)</f>
        <v>0.6</v>
      </c>
      <c r="S149" s="104">
        <f>IF(D149&lt;1,0,IF(B149="F",VLOOKUP(I149,Barem!$X$2:$Z$13,2,1),VLOOKUP(I149,Barem!$X$14:$Z$25,2,1)))</f>
        <v>0</v>
      </c>
      <c r="T149" s="19">
        <f>VLOOKUP(A149,Participanti!A:C,3,0)</f>
        <v>0</v>
      </c>
      <c r="U149" s="17">
        <f t="shared" si="78"/>
        <v>4.7249999999999996</v>
      </c>
      <c r="W149" s="162"/>
      <c r="X149" s="108">
        <f t="shared" si="59"/>
        <v>5</v>
      </c>
      <c r="Y149" s="63">
        <f t="shared" si="60"/>
        <v>1</v>
      </c>
      <c r="Z149" s="92">
        <f t="shared" si="79"/>
        <v>1</v>
      </c>
      <c r="AA149" s="141"/>
      <c r="AB149" s="107" t="str">
        <f>VLOOKUP(A149,Participanti!A:E,5,0)</f>
        <v>Silver</v>
      </c>
    </row>
    <row r="150" spans="1:28" x14ac:dyDescent="0.2">
      <c r="A150" s="42" t="s">
        <v>425</v>
      </c>
      <c r="B150" s="1" t="str">
        <f>VLOOKUP(A150,Participanti!A:B,2,0)</f>
        <v>F</v>
      </c>
      <c r="C150" s="61">
        <v>3</v>
      </c>
      <c r="D150" s="43">
        <v>38.01</v>
      </c>
      <c r="E150" s="44">
        <v>0.35641203703703705</v>
      </c>
      <c r="F150" s="44">
        <v>0.38444444444444442</v>
      </c>
      <c r="G150" s="59">
        <f t="shared" si="66"/>
        <v>0.37042824074074077</v>
      </c>
      <c r="H150" s="45">
        <v>2394</v>
      </c>
      <c r="I150" s="11">
        <f t="shared" si="76"/>
        <v>9.7455469808140176E-3</v>
      </c>
      <c r="J150" s="31">
        <f t="shared" si="77"/>
        <v>5</v>
      </c>
      <c r="K150" s="31">
        <f>IF(J150=0,0,IF(B150="F",VLOOKUP(I150,Barem!$G$2:$H$16,2,1),VLOOKUP(I150,Barem!$G$17:$H$31,2,1)))</f>
        <v>0</v>
      </c>
      <c r="L150" s="43">
        <v>3.25</v>
      </c>
      <c r="M150" s="95" t="s">
        <v>82</v>
      </c>
      <c r="N150" s="10">
        <f t="shared" si="75"/>
        <v>0.5</v>
      </c>
      <c r="O150" s="10">
        <f t="shared" si="75"/>
        <v>0.25</v>
      </c>
      <c r="P150" s="10">
        <f t="shared" si="75"/>
        <v>0.25</v>
      </c>
      <c r="Q150" s="33">
        <f>IF(B150="M",IF(AND(H150&gt;=200,H150&lt;500,I150&lt;Barem!$N$21),H150/1500,IF(AND(H150&gt;=500,H150&lt;750,I150&lt;Barem!$N$22),H150/1500,IF(AND(H150&gt;=750,H150&lt;1000,I150&lt;Barem!$N$23),H150/1500,IF(AND(H150&gt;=1000,H150&lt;1500,I150&lt;Barem!$N$24),H150/1500,IF(AND(H150&gt;=1500,H150&lt;2000,I150&lt;Barem!$N$25),H150/1500,IF(AND(H150&gt;=2000,H150&lt;3000,I150&lt;Barem!$N$26),H150/1500,IF(AND(H150&gt;=3000,I150&lt;Barem!$N$27),H150/1500,0))))))),IF(AND(H150&gt;=200,H150&lt;500,I150&lt;Barem!$O$21),H150/1500,IF(AND(H150&gt;=500,H150&lt;750,I150&lt;Barem!$O$22),H150/1500,IF(AND(H150&gt;=750,H150&lt;1000,I150&lt;Barem!$O$23),H150/1500,IF(AND(H150&gt;=1000,H150&lt;1500,I150&lt;Barem!$O$24),H150/1500,IF(AND(H150&gt;=1500,H150&lt;2000,I150&lt;Barem!$O$25),H150/1500,IF(AND(H150&gt;=2000,H150&lt;3000,I150&lt;Barem!$O$26),H150/1500,IF(AND(H150&gt;=3000,I150&lt;Barem!$O$27),H150/1500,0))))))))</f>
        <v>1.5960000000000001</v>
      </c>
      <c r="R150" s="19">
        <f>IF(D150&gt;21,VLOOKUP(D150,Barem!$T$1:$U$141,2,1),0)</f>
        <v>0.8</v>
      </c>
      <c r="S150" s="104">
        <f>IF(D150&lt;1,0,IF(B150="F",VLOOKUP(I150,Barem!$X$2:$Z$13,2,1),VLOOKUP(I150,Barem!$X$14:$Z$25,2,1)))</f>
        <v>0</v>
      </c>
      <c r="T150" s="19">
        <f>VLOOKUP(A150,Participanti!A:C,3,0)</f>
        <v>0</v>
      </c>
      <c r="U150" s="17">
        <f t="shared" si="78"/>
        <v>5.7084999999999999</v>
      </c>
      <c r="W150" s="162" t="s">
        <v>539</v>
      </c>
      <c r="X150" s="108">
        <f t="shared" si="59"/>
        <v>5</v>
      </c>
      <c r="Y150" s="63">
        <f t="shared" si="60"/>
        <v>1</v>
      </c>
      <c r="Z150" s="92">
        <f t="shared" si="79"/>
        <v>0</v>
      </c>
      <c r="AA150" s="141"/>
      <c r="AB150" s="107" t="str">
        <f>VLOOKUP(A150,Participanti!A:E,5,0)</f>
        <v>Silver</v>
      </c>
    </row>
    <row r="151" spans="1:28" x14ac:dyDescent="0.2">
      <c r="A151" s="42" t="s">
        <v>350</v>
      </c>
      <c r="B151" s="1" t="str">
        <f>VLOOKUP(A151,Participanti!A:B,2,0)</f>
        <v>M</v>
      </c>
      <c r="C151" s="61">
        <v>3</v>
      </c>
      <c r="D151" s="43">
        <v>12.22</v>
      </c>
      <c r="E151" s="44">
        <v>5.8923611111111114E-2</v>
      </c>
      <c r="F151" s="44">
        <v>6.1273148148148146E-2</v>
      </c>
      <c r="G151" s="59">
        <f t="shared" si="66"/>
        <v>6.0098379629629634E-2</v>
      </c>
      <c r="H151" s="45">
        <v>417</v>
      </c>
      <c r="I151" s="11">
        <f t="shared" si="76"/>
        <v>4.9180343395768926E-3</v>
      </c>
      <c r="J151" s="31">
        <f t="shared" si="77"/>
        <v>2.9095238095238094</v>
      </c>
      <c r="K151" s="31">
        <f>IF(J151=0,0,IF(B151="F",VLOOKUP(I151,Barem!$G$2:$H$16,2,1),VLOOKUP(I151,Barem!$G$17:$H$31,2,1)))</f>
        <v>0.25</v>
      </c>
      <c r="L151" s="43">
        <v>1</v>
      </c>
      <c r="M151" s="95" t="s">
        <v>82</v>
      </c>
      <c r="N151" s="10">
        <f t="shared" si="75"/>
        <v>0.5</v>
      </c>
      <c r="O151" s="10">
        <f t="shared" si="75"/>
        <v>0.25</v>
      </c>
      <c r="P151" s="10">
        <f t="shared" si="75"/>
        <v>0.25</v>
      </c>
      <c r="Q151" s="33">
        <f>IF(B151="M",IF(AND(H151&gt;=200,H151&lt;500,I151&lt;Barem!$N$21),H151/1500,IF(AND(H151&gt;=500,H151&lt;750,I151&lt;Barem!$N$22),H151/1500,IF(AND(H151&gt;=750,H151&lt;1000,I151&lt;Barem!$N$23),H151/1500,IF(AND(H151&gt;=1000,H151&lt;1500,I151&lt;Barem!$N$24),H151/1500,IF(AND(H151&gt;=1500,H151&lt;2000,I151&lt;Barem!$N$25),H151/1500,IF(AND(H151&gt;=2000,H151&lt;3000,I151&lt;Barem!$N$26),H151/1500,IF(AND(H151&gt;=3000,I151&lt;Barem!$N$27),H151/1500,0))))))),IF(AND(H151&gt;=200,H151&lt;500,I151&lt;Barem!$O$21),H151/1500,IF(AND(H151&gt;=500,H151&lt;750,I151&lt;Barem!$O$22),H151/1500,IF(AND(H151&gt;=750,H151&lt;1000,I151&lt;Barem!$O$23),H151/1500,IF(AND(H151&gt;=1000,H151&lt;1500,I151&lt;Barem!$O$24),H151/1500,IF(AND(H151&gt;=1500,H151&lt;2000,I151&lt;Barem!$O$25),H151/1500,IF(AND(H151&gt;=2000,H151&lt;3000,I151&lt;Barem!$O$26),H151/1500,IF(AND(H151&gt;=3000,I151&lt;Barem!$O$27),H151/1500,0))))))))</f>
        <v>0</v>
      </c>
      <c r="R151" s="19">
        <f>IF(D151&gt;21,VLOOKUP(D151,Barem!$T$1:$U$141,2,1),0)</f>
        <v>0</v>
      </c>
      <c r="S151" s="104">
        <f>IF(D151&lt;1,0,IF(B151="F",VLOOKUP(I151,Barem!$X$2:$Z$13,2,1),VLOOKUP(I151,Barem!$X$14:$Z$25,2,1)))</f>
        <v>0</v>
      </c>
      <c r="T151" s="19">
        <f>VLOOKUP(A151,Participanti!A:C,3,0)</f>
        <v>0</v>
      </c>
      <c r="U151" s="17">
        <f t="shared" si="78"/>
        <v>1.7672619047619047</v>
      </c>
      <c r="W151" s="162"/>
      <c r="X151" s="108">
        <f t="shared" si="59"/>
        <v>5</v>
      </c>
      <c r="Y151" s="63">
        <f t="shared" si="60"/>
        <v>1</v>
      </c>
      <c r="Z151" s="92">
        <f t="shared" si="79"/>
        <v>1</v>
      </c>
      <c r="AA151" s="141"/>
      <c r="AB151" s="107" t="str">
        <f>VLOOKUP(A151,Participanti!A:E,5,0)</f>
        <v>Silver</v>
      </c>
    </row>
    <row r="152" spans="1:28" x14ac:dyDescent="0.2">
      <c r="A152" s="42" t="s">
        <v>227</v>
      </c>
      <c r="B152" s="1" t="str">
        <f>VLOOKUP(A152,Participanti!A:B,2,0)</f>
        <v>F</v>
      </c>
      <c r="C152" s="61">
        <v>3</v>
      </c>
      <c r="D152" s="43">
        <v>4.57</v>
      </c>
      <c r="E152" s="44">
        <v>1.8020833333333333E-2</v>
      </c>
      <c r="F152" s="44">
        <v>1.8020833333333333E-2</v>
      </c>
      <c r="G152" s="59">
        <f t="shared" si="66"/>
        <v>1.8020833333333333E-2</v>
      </c>
      <c r="H152" s="45">
        <v>95</v>
      </c>
      <c r="I152" s="11">
        <f t="shared" si="76"/>
        <v>3.9432895696571843E-3</v>
      </c>
      <c r="J152" s="31">
        <f t="shared" si="77"/>
        <v>1.1425000000000001</v>
      </c>
      <c r="K152" s="31">
        <f>IF(J152=0,0,IF(B152="F",VLOOKUP(I152,Barem!$G$2:$H$16,2,1),VLOOKUP(I152,Barem!$G$17:$H$31,2,1)))</f>
        <v>2.5</v>
      </c>
      <c r="L152" s="43">
        <v>4</v>
      </c>
      <c r="M152" s="95" t="s">
        <v>83</v>
      </c>
      <c r="N152" s="10">
        <f t="shared" si="75"/>
        <v>0.25</v>
      </c>
      <c r="O152" s="10">
        <f t="shared" si="75"/>
        <v>0.25</v>
      </c>
      <c r="P152" s="10">
        <f t="shared" si="75"/>
        <v>0.5</v>
      </c>
      <c r="Q152" s="33">
        <f>IF(B152="M",IF(AND(H152&gt;=200,H152&lt;500,I152&lt;Barem!$N$21),H152/1500,IF(AND(H152&gt;=500,H152&lt;750,I152&lt;Barem!$N$22),H152/1500,IF(AND(H152&gt;=750,H152&lt;1000,I152&lt;Barem!$N$23),H152/1500,IF(AND(H152&gt;=1000,H152&lt;1500,I152&lt;Barem!$N$24),H152/1500,IF(AND(H152&gt;=1500,H152&lt;2000,I152&lt;Barem!$N$25),H152/1500,IF(AND(H152&gt;=2000,H152&lt;3000,I152&lt;Barem!$N$26),H152/1500,IF(AND(H152&gt;=3000,I152&lt;Barem!$N$27),H152/1500,0))))))),IF(AND(H152&gt;=200,H152&lt;500,I152&lt;Barem!$O$21),H152/1500,IF(AND(H152&gt;=500,H152&lt;750,I152&lt;Barem!$O$22),H152/1500,IF(AND(H152&gt;=750,H152&lt;1000,I152&lt;Barem!$O$23),H152/1500,IF(AND(H152&gt;=1000,H152&lt;1500,I152&lt;Barem!$O$24),H152/1500,IF(AND(H152&gt;=1500,H152&lt;2000,I152&lt;Barem!$O$25),H152/1500,IF(AND(H152&gt;=2000,H152&lt;3000,I152&lt;Barem!$O$26),H152/1500,IF(AND(H152&gt;=3000,I152&lt;Barem!$O$27),H152/1500,0))))))))</f>
        <v>0</v>
      </c>
      <c r="R152" s="19">
        <f>IF(D152&gt;21,VLOOKUP(D152,Barem!$T$1:$U$141,2,1),0)</f>
        <v>0</v>
      </c>
      <c r="S152" s="104">
        <f>IF(D152&lt;1,0,IF(B152="F",VLOOKUP(I152,Barem!$X$2:$Z$13,2,1),VLOOKUP(I152,Barem!$X$14:$Z$25,2,1)))</f>
        <v>0</v>
      </c>
      <c r="T152" s="19">
        <f>VLOOKUP(A152,Participanti!A:C,3,0)</f>
        <v>0</v>
      </c>
      <c r="U152" s="17">
        <f t="shared" si="78"/>
        <v>2.910625</v>
      </c>
      <c r="W152" s="162" t="s">
        <v>540</v>
      </c>
      <c r="X152" s="108">
        <f t="shared" si="59"/>
        <v>5</v>
      </c>
      <c r="Y152" s="63">
        <f t="shared" si="60"/>
        <v>1</v>
      </c>
      <c r="Z152" s="92">
        <f t="shared" si="79"/>
        <v>1</v>
      </c>
      <c r="AA152" s="141"/>
      <c r="AB152" s="107" t="str">
        <f>VLOOKUP(A152,Participanti!A:E,5,0)</f>
        <v>Silver</v>
      </c>
    </row>
    <row r="153" spans="1:28" x14ac:dyDescent="0.2">
      <c r="A153" s="42" t="s">
        <v>365</v>
      </c>
      <c r="B153" s="1" t="str">
        <f>VLOOKUP(A153,Participanti!A:B,2,0)</f>
        <v>F</v>
      </c>
      <c r="C153" s="61">
        <v>3</v>
      </c>
      <c r="D153" s="43">
        <v>4.55</v>
      </c>
      <c r="E153" s="44">
        <v>1.525462962962963E-2</v>
      </c>
      <c r="F153" s="44">
        <v>1.5370370370370371E-2</v>
      </c>
      <c r="G153" s="59">
        <f t="shared" si="66"/>
        <v>1.53125E-2</v>
      </c>
      <c r="H153" s="45">
        <v>89</v>
      </c>
      <c r="I153" s="11">
        <f t="shared" si="76"/>
        <v>3.3653846153846156E-3</v>
      </c>
      <c r="J153" s="31">
        <f t="shared" si="77"/>
        <v>1.1375</v>
      </c>
      <c r="K153" s="31">
        <f>IF(J153=0,0,IF(B153="F",VLOOKUP(I153,Barem!$G$2:$H$16,2,1),VLOOKUP(I153,Barem!$G$17:$H$31,2,1)))</f>
        <v>4</v>
      </c>
      <c r="L153" s="43">
        <v>3.75</v>
      </c>
      <c r="M153" s="95" t="s">
        <v>83</v>
      </c>
      <c r="N153" s="10">
        <f t="shared" si="75"/>
        <v>0.25</v>
      </c>
      <c r="O153" s="10">
        <f t="shared" si="75"/>
        <v>0.25</v>
      </c>
      <c r="P153" s="10">
        <f t="shared" si="75"/>
        <v>0.5</v>
      </c>
      <c r="Q153" s="33">
        <f>IF(B153="M",IF(AND(H153&gt;=200,H153&lt;500,I153&lt;Barem!$N$21),H153/1500,IF(AND(H153&gt;=500,H153&lt;750,I153&lt;Barem!$N$22),H153/1500,IF(AND(H153&gt;=750,H153&lt;1000,I153&lt;Barem!$N$23),H153/1500,IF(AND(H153&gt;=1000,H153&lt;1500,I153&lt;Barem!$N$24),H153/1500,IF(AND(H153&gt;=1500,H153&lt;2000,I153&lt;Barem!$N$25),H153/1500,IF(AND(H153&gt;=2000,H153&lt;3000,I153&lt;Barem!$N$26),H153/1500,IF(AND(H153&gt;=3000,I153&lt;Barem!$N$27),H153/1500,0))))))),IF(AND(H153&gt;=200,H153&lt;500,I153&lt;Barem!$O$21),H153/1500,IF(AND(H153&gt;=500,H153&lt;750,I153&lt;Barem!$O$22),H153/1500,IF(AND(H153&gt;=750,H153&lt;1000,I153&lt;Barem!$O$23),H153/1500,IF(AND(H153&gt;=1000,H153&lt;1500,I153&lt;Barem!$O$24),H153/1500,IF(AND(H153&gt;=1500,H153&lt;2000,I153&lt;Barem!$O$25),H153/1500,IF(AND(H153&gt;=2000,H153&lt;3000,I153&lt;Barem!$O$26),H153/1500,IF(AND(H153&gt;=3000,I153&lt;Barem!$O$27),H153/1500,0))))))))</f>
        <v>0</v>
      </c>
      <c r="R153" s="19">
        <f>IF(D153&gt;21,VLOOKUP(D153,Barem!$T$1:$U$141,2,1),0)</f>
        <v>0</v>
      </c>
      <c r="S153" s="104">
        <f>IF(D153&lt;1,0,IF(B153="F",VLOOKUP(I153,Barem!$X$2:$Z$13,2,1),VLOOKUP(I153,Barem!$X$14:$Z$25,2,1)))</f>
        <v>0</v>
      </c>
      <c r="T153" s="19">
        <f>VLOOKUP(A153,Participanti!A:C,3,0)</f>
        <v>0</v>
      </c>
      <c r="U153" s="17">
        <f t="shared" si="78"/>
        <v>3.1593749999999998</v>
      </c>
      <c r="W153" s="162" t="s">
        <v>540</v>
      </c>
      <c r="X153" s="108">
        <f t="shared" si="59"/>
        <v>3</v>
      </c>
      <c r="Y153" s="63">
        <f t="shared" si="60"/>
        <v>1</v>
      </c>
      <c r="Z153" s="92">
        <f t="shared" si="79"/>
        <v>1</v>
      </c>
      <c r="AA153" s="141"/>
      <c r="AB153" s="107" t="str">
        <f>VLOOKUP(A153,Participanti!A:E,5,0)</f>
        <v>Silver</v>
      </c>
    </row>
    <row r="154" spans="1:28" x14ac:dyDescent="0.2">
      <c r="A154" s="42" t="s">
        <v>191</v>
      </c>
      <c r="B154" s="1" t="str">
        <f>VLOOKUP(A154,Participanti!A:B,2,0)</f>
        <v>M</v>
      </c>
      <c r="C154" s="61">
        <v>3</v>
      </c>
      <c r="D154" s="43">
        <v>10</v>
      </c>
      <c r="E154" s="44">
        <v>3.1030092592592592E-2</v>
      </c>
      <c r="F154" s="44">
        <v>3.1030092592592592E-2</v>
      </c>
      <c r="G154" s="59">
        <f t="shared" si="66"/>
        <v>3.1030092592592592E-2</v>
      </c>
      <c r="H154" s="45">
        <v>31</v>
      </c>
      <c r="I154" s="11">
        <f t="shared" si="76"/>
        <v>3.1030092592592593E-3</v>
      </c>
      <c r="J154" s="31">
        <f t="shared" si="77"/>
        <v>2.3809523809523809</v>
      </c>
      <c r="K154" s="31">
        <f>IF(J154=0,0,IF(B154="F",VLOOKUP(I154,Barem!$G$2:$H$16,2,1),VLOOKUP(I154,Barem!$G$17:$H$31,2,1)))</f>
        <v>4</v>
      </c>
      <c r="L154" s="43">
        <v>4</v>
      </c>
      <c r="M154" s="95" t="s">
        <v>80</v>
      </c>
      <c r="N154" s="10">
        <f t="shared" si="75"/>
        <v>0.25</v>
      </c>
      <c r="O154" s="10">
        <f t="shared" si="75"/>
        <v>0.5</v>
      </c>
      <c r="P154" s="10">
        <f t="shared" si="75"/>
        <v>0.25</v>
      </c>
      <c r="Q154" s="33">
        <f>IF(B154="M",IF(AND(H154&gt;=200,H154&lt;500,I154&lt;Barem!$N$21),H154/1500,IF(AND(H154&gt;=500,H154&lt;750,I154&lt;Barem!$N$22),H154/1500,IF(AND(H154&gt;=750,H154&lt;1000,I154&lt;Barem!$N$23),H154/1500,IF(AND(H154&gt;=1000,H154&lt;1500,I154&lt;Barem!$N$24),H154/1500,IF(AND(H154&gt;=1500,H154&lt;2000,I154&lt;Barem!$N$25),H154/1500,IF(AND(H154&gt;=2000,H154&lt;3000,I154&lt;Barem!$N$26),H154/1500,IF(AND(H154&gt;=3000,I154&lt;Barem!$N$27),H154/1500,0))))))),IF(AND(H154&gt;=200,H154&lt;500,I154&lt;Barem!$O$21),H154/1500,IF(AND(H154&gt;=500,H154&lt;750,I154&lt;Barem!$O$22),H154/1500,IF(AND(H154&gt;=750,H154&lt;1000,I154&lt;Barem!$O$23),H154/1500,IF(AND(H154&gt;=1000,H154&lt;1500,I154&lt;Barem!$O$24),H154/1500,IF(AND(H154&gt;=1500,H154&lt;2000,I154&lt;Barem!$O$25),H154/1500,IF(AND(H154&gt;=2000,H154&lt;3000,I154&lt;Barem!$O$26),H154/1500,IF(AND(H154&gt;=3000,I154&lt;Barem!$O$27),H154/1500,0))))))))</f>
        <v>0</v>
      </c>
      <c r="R154" s="19">
        <f>IF(D154&gt;21,VLOOKUP(D154,Barem!$T$1:$U$141,2,1),0)</f>
        <v>0</v>
      </c>
      <c r="S154" s="104">
        <f>IF(D154&lt;1,0,IF(B154="F",VLOOKUP(I154,Barem!$X$2:$Z$13,2,1),VLOOKUP(I154,Barem!$X$14:$Z$25,2,1)))</f>
        <v>0</v>
      </c>
      <c r="T154" s="19">
        <f>VLOOKUP(A154,Participanti!A:C,3,0)</f>
        <v>0</v>
      </c>
      <c r="U154" s="17">
        <f t="shared" si="78"/>
        <v>3.5952380952380953</v>
      </c>
      <c r="W154" s="162"/>
      <c r="X154" s="108">
        <f t="shared" si="59"/>
        <v>4</v>
      </c>
      <c r="Y154" s="63">
        <f t="shared" si="60"/>
        <v>1</v>
      </c>
      <c r="Z154" s="92">
        <f t="shared" si="79"/>
        <v>1</v>
      </c>
      <c r="AA154" s="141"/>
      <c r="AB154" s="107" t="str">
        <f>VLOOKUP(A154,Participanti!A:E,5,0)</f>
        <v>Silver</v>
      </c>
    </row>
    <row r="155" spans="1:28" x14ac:dyDescent="0.2">
      <c r="A155" s="42" t="s">
        <v>261</v>
      </c>
      <c r="B155" s="1" t="str">
        <f>VLOOKUP(A155,Participanti!A:B,2,0)</f>
        <v>M</v>
      </c>
      <c r="C155" s="61">
        <v>3</v>
      </c>
      <c r="D155" s="43">
        <v>18</v>
      </c>
      <c r="E155" s="44">
        <v>5.8761574074074077E-2</v>
      </c>
      <c r="F155" s="44">
        <v>5.8854166666666666E-2</v>
      </c>
      <c r="G155" s="59">
        <f t="shared" si="66"/>
        <v>5.8807870370370371E-2</v>
      </c>
      <c r="H155" s="45">
        <v>222</v>
      </c>
      <c r="I155" s="11">
        <f t="shared" si="76"/>
        <v>3.2671039094650206E-3</v>
      </c>
      <c r="J155" s="31">
        <f t="shared" si="77"/>
        <v>4.2857142857142856</v>
      </c>
      <c r="K155" s="31">
        <f>IF(J155=0,0,IF(B155="F",VLOOKUP(I155,Barem!$G$2:$H$16,2,1),VLOOKUP(I155,Barem!$G$17:$H$31,2,1)))</f>
        <v>3.5</v>
      </c>
      <c r="L155" s="43">
        <v>1.5</v>
      </c>
      <c r="M155" s="95" t="s">
        <v>82</v>
      </c>
      <c r="N155" s="10">
        <f t="shared" si="75"/>
        <v>0.5</v>
      </c>
      <c r="O155" s="10">
        <f t="shared" si="75"/>
        <v>0.25</v>
      </c>
      <c r="P155" s="10">
        <f t="shared" si="75"/>
        <v>0.25</v>
      </c>
      <c r="Q155" s="33">
        <f>IF(B155="M",IF(AND(H155&gt;=200,H155&lt;500,I155&lt;Barem!$N$21),H155/1500,IF(AND(H155&gt;=500,H155&lt;750,I155&lt;Barem!$N$22),H155/1500,IF(AND(H155&gt;=750,H155&lt;1000,I155&lt;Barem!$N$23),H155/1500,IF(AND(H155&gt;=1000,H155&lt;1500,I155&lt;Barem!$N$24),H155/1500,IF(AND(H155&gt;=1500,H155&lt;2000,I155&lt;Barem!$N$25),H155/1500,IF(AND(H155&gt;=2000,H155&lt;3000,I155&lt;Barem!$N$26),H155/1500,IF(AND(H155&gt;=3000,I155&lt;Barem!$N$27),H155/1500,0))))))),IF(AND(H155&gt;=200,H155&lt;500,I155&lt;Barem!$O$21),H155/1500,IF(AND(H155&gt;=500,H155&lt;750,I155&lt;Barem!$O$22),H155/1500,IF(AND(H155&gt;=750,H155&lt;1000,I155&lt;Barem!$O$23),H155/1500,IF(AND(H155&gt;=1000,H155&lt;1500,I155&lt;Barem!$O$24),H155/1500,IF(AND(H155&gt;=1500,H155&lt;2000,I155&lt;Barem!$O$25),H155/1500,IF(AND(H155&gt;=2000,H155&lt;3000,I155&lt;Barem!$O$26),H155/1500,IF(AND(H155&gt;=3000,I155&lt;Barem!$O$27),H155/1500,0))))))))</f>
        <v>0.14799999999999999</v>
      </c>
      <c r="R155" s="19">
        <f>IF(D155&gt;21,VLOOKUP(D155,Barem!$T$1:$U$141,2,1),0)</f>
        <v>0</v>
      </c>
      <c r="S155" s="104">
        <f>IF(D155&lt;1,0,IF(B155="F",VLOOKUP(I155,Barem!$X$2:$Z$13,2,1),VLOOKUP(I155,Barem!$X$14:$Z$25,2,1)))</f>
        <v>0</v>
      </c>
      <c r="T155" s="19">
        <f>VLOOKUP(A155,Participanti!A:C,3,0)</f>
        <v>0</v>
      </c>
      <c r="U155" s="17">
        <f t="shared" si="78"/>
        <v>3.5408571428571429</v>
      </c>
      <c r="W155" s="162"/>
      <c r="X155" s="108">
        <f t="shared" si="59"/>
        <v>4</v>
      </c>
      <c r="Y155" s="63">
        <f t="shared" si="60"/>
        <v>1</v>
      </c>
      <c r="Z155" s="92">
        <f t="shared" si="79"/>
        <v>1</v>
      </c>
      <c r="AA155" s="141"/>
      <c r="AB155" s="107" t="str">
        <f>VLOOKUP(A155,Participanti!A:E,5,0)</f>
        <v>Silver</v>
      </c>
    </row>
    <row r="156" spans="1:28" ht="24" x14ac:dyDescent="0.2">
      <c r="A156" s="42" t="s">
        <v>136</v>
      </c>
      <c r="B156" s="1" t="str">
        <f>VLOOKUP(A156,Participanti!A:B,2,0)</f>
        <v>M</v>
      </c>
      <c r="C156" s="61">
        <v>3</v>
      </c>
      <c r="D156" s="43">
        <v>25.07</v>
      </c>
      <c r="E156" s="44">
        <v>0.10436342592592593</v>
      </c>
      <c r="F156" s="44">
        <v>0.10721064814814815</v>
      </c>
      <c r="G156" s="59">
        <f t="shared" si="66"/>
        <v>0.10578703703703704</v>
      </c>
      <c r="H156" s="45">
        <v>157</v>
      </c>
      <c r="I156" s="11">
        <f t="shared" si="76"/>
        <v>4.219666415518031E-3</v>
      </c>
      <c r="J156" s="31">
        <f t="shared" si="77"/>
        <v>5</v>
      </c>
      <c r="K156" s="31">
        <f>IF(J156=0,0,IF(B156="F",VLOOKUP(I156,Barem!$G$2:$H$16,2,1),VLOOKUP(I156,Barem!$G$17:$H$31,2,1)))</f>
        <v>1.25</v>
      </c>
      <c r="L156" s="43">
        <v>3.5</v>
      </c>
      <c r="M156" s="95" t="s">
        <v>82</v>
      </c>
      <c r="N156" s="10">
        <f t="shared" si="75"/>
        <v>0.5</v>
      </c>
      <c r="O156" s="10">
        <f t="shared" si="75"/>
        <v>0.25</v>
      </c>
      <c r="P156" s="10">
        <f t="shared" si="75"/>
        <v>0.25</v>
      </c>
      <c r="Q156" s="33">
        <f>IF(B156="M",IF(AND(H156&gt;=200,H156&lt;500,I156&lt;Barem!$N$21),H156/1500,IF(AND(H156&gt;=500,H156&lt;750,I156&lt;Barem!$N$22),H156/1500,IF(AND(H156&gt;=750,H156&lt;1000,I156&lt;Barem!$N$23),H156/1500,IF(AND(H156&gt;=1000,H156&lt;1500,I156&lt;Barem!$N$24),H156/1500,IF(AND(H156&gt;=1500,H156&lt;2000,I156&lt;Barem!$N$25),H156/1500,IF(AND(H156&gt;=2000,H156&lt;3000,I156&lt;Barem!$N$26),H156/1500,IF(AND(H156&gt;=3000,I156&lt;Barem!$N$27),H156/1500,0))))))),IF(AND(H156&gt;=200,H156&lt;500,I156&lt;Barem!$O$21),H156/1500,IF(AND(H156&gt;=500,H156&lt;750,I156&lt;Barem!$O$22),H156/1500,IF(AND(H156&gt;=750,H156&lt;1000,I156&lt;Barem!$O$23),H156/1500,IF(AND(H156&gt;=1000,H156&lt;1500,I156&lt;Barem!$O$24),H156/1500,IF(AND(H156&gt;=1500,H156&lt;2000,I156&lt;Barem!$O$25),H156/1500,IF(AND(H156&gt;=2000,H156&lt;3000,I156&lt;Barem!$O$26),H156/1500,IF(AND(H156&gt;=3000,I156&lt;Barem!$O$27),H156/1500,0))))))))</f>
        <v>0</v>
      </c>
      <c r="R156" s="19">
        <f>IF(D156&gt;21,VLOOKUP(D156,Barem!$T$1:$U$141,2,1),0)</f>
        <v>0.2</v>
      </c>
      <c r="S156" s="104">
        <f>IF(D156&lt;1,0,IF(B156="F",VLOOKUP(I156,Barem!$X$2:$Z$13,2,1),VLOOKUP(I156,Barem!$X$14:$Z$25,2,1)))</f>
        <v>0</v>
      </c>
      <c r="T156" s="19">
        <f>VLOOKUP(A156,Participanti!A:C,3,0)</f>
        <v>0</v>
      </c>
      <c r="U156" s="17">
        <f t="shared" si="78"/>
        <v>3.8875000000000002</v>
      </c>
      <c r="W156" s="162" t="s">
        <v>538</v>
      </c>
      <c r="X156" s="108">
        <f t="shared" si="59"/>
        <v>4</v>
      </c>
      <c r="Y156" s="63">
        <f t="shared" si="60"/>
        <v>1</v>
      </c>
      <c r="Z156" s="92">
        <f t="shared" si="79"/>
        <v>1</v>
      </c>
      <c r="AA156" s="141"/>
      <c r="AB156" s="107" t="str">
        <f>VLOOKUP(A156,Participanti!A:E,5,0)</f>
        <v>Silver</v>
      </c>
    </row>
    <row r="157" spans="1:28" x14ac:dyDescent="0.2">
      <c r="A157" s="42" t="s">
        <v>373</v>
      </c>
      <c r="B157" s="1" t="str">
        <f>VLOOKUP(A157,Participanti!A:B,2,0)</f>
        <v>M</v>
      </c>
      <c r="C157" s="61">
        <v>3</v>
      </c>
      <c r="D157" s="43">
        <v>37.81</v>
      </c>
      <c r="E157" s="44">
        <v>0.21395833333333333</v>
      </c>
      <c r="F157" s="44">
        <v>0.2270949074074074</v>
      </c>
      <c r="G157" s="59">
        <f t="shared" si="66"/>
        <v>0.22052662037037035</v>
      </c>
      <c r="H157" s="45">
        <v>2381</v>
      </c>
      <c r="I157" s="11">
        <f t="shared" si="76"/>
        <v>5.8324945879494935E-3</v>
      </c>
      <c r="J157" s="31">
        <f t="shared" si="77"/>
        <v>5</v>
      </c>
      <c r="K157" s="31">
        <f>IF(J157=0,0,IF(B157="F",VLOOKUP(I157,Barem!$G$2:$H$16,2,1),VLOOKUP(I157,Barem!$G$17:$H$31,2,1)))</f>
        <v>0</v>
      </c>
      <c r="L157" s="43">
        <v>2</v>
      </c>
      <c r="M157" s="95" t="s">
        <v>82</v>
      </c>
      <c r="N157" s="10">
        <f t="shared" si="75"/>
        <v>0.5</v>
      </c>
      <c r="O157" s="10">
        <f t="shared" si="75"/>
        <v>0.25</v>
      </c>
      <c r="P157" s="10">
        <f t="shared" si="75"/>
        <v>0.25</v>
      </c>
      <c r="Q157" s="33">
        <f>IF(B157="M",IF(AND(H157&gt;=200,H157&lt;500,I157&lt;Barem!$N$21),H157/1500,IF(AND(H157&gt;=500,H157&lt;750,I157&lt;Barem!$N$22),H157/1500,IF(AND(H157&gt;=750,H157&lt;1000,I157&lt;Barem!$N$23),H157/1500,IF(AND(H157&gt;=1000,H157&lt;1500,I157&lt;Barem!$N$24),H157/1500,IF(AND(H157&gt;=1500,H157&lt;2000,I157&lt;Barem!$N$25),H157/1500,IF(AND(H157&gt;=2000,H157&lt;3000,I157&lt;Barem!$N$26),H157/1500,IF(AND(H157&gt;=3000,I157&lt;Barem!$N$27),H157/1500,0))))))),IF(AND(H157&gt;=200,H157&lt;500,I157&lt;Barem!$O$21),H157/1500,IF(AND(H157&gt;=500,H157&lt;750,I157&lt;Barem!$O$22),H157/1500,IF(AND(H157&gt;=750,H157&lt;1000,I157&lt;Barem!$O$23),H157/1500,IF(AND(H157&gt;=1000,H157&lt;1500,I157&lt;Barem!$O$24),H157/1500,IF(AND(H157&gt;=1500,H157&lt;2000,I157&lt;Barem!$O$25),H157/1500,IF(AND(H157&gt;=2000,H157&lt;3000,I157&lt;Barem!$O$26),H157/1500,IF(AND(H157&gt;=3000,I157&lt;Barem!$O$27),H157/1500,0))))))))</f>
        <v>1.5873333333333333</v>
      </c>
      <c r="R157" s="19">
        <f>IF(D157&gt;21,VLOOKUP(D157,Barem!$T$1:$U$141,2,1),0)</f>
        <v>0.8</v>
      </c>
      <c r="S157" s="104">
        <f>IF(D157&lt;1,0,IF(B157="F",VLOOKUP(I157,Barem!$X$2:$Z$13,2,1),VLOOKUP(I157,Barem!$X$14:$Z$25,2,1)))</f>
        <v>0</v>
      </c>
      <c r="T157" s="19">
        <f>VLOOKUP(A157,Participanti!A:C,3,0)</f>
        <v>0</v>
      </c>
      <c r="U157" s="17">
        <f t="shared" si="78"/>
        <v>5.3873333333333333</v>
      </c>
      <c r="W157" s="162" t="s">
        <v>539</v>
      </c>
      <c r="X157" s="108">
        <f t="shared" si="59"/>
        <v>5</v>
      </c>
      <c r="Y157" s="63">
        <f t="shared" si="60"/>
        <v>1</v>
      </c>
      <c r="Z157" s="92">
        <f t="shared" si="79"/>
        <v>0</v>
      </c>
      <c r="AA157" s="141"/>
      <c r="AB157" s="107" t="str">
        <f>VLOOKUP(A157,Participanti!A:E,5,0)</f>
        <v>Silver</v>
      </c>
    </row>
    <row r="158" spans="1:28" x14ac:dyDescent="0.2">
      <c r="A158" s="42" t="s">
        <v>377</v>
      </c>
      <c r="B158" s="1" t="str">
        <f>VLOOKUP(A158,Participanti!A:B,2,0)</f>
        <v>M</v>
      </c>
      <c r="C158" s="61">
        <v>3</v>
      </c>
      <c r="D158" s="43">
        <v>4.7699999999999996</v>
      </c>
      <c r="E158" s="44">
        <v>1.173611111111111E-2</v>
      </c>
      <c r="F158" s="44">
        <v>1.173611111111111E-2</v>
      </c>
      <c r="G158" s="59">
        <f t="shared" si="66"/>
        <v>1.173611111111111E-2</v>
      </c>
      <c r="H158" s="45">
        <v>2</v>
      </c>
      <c r="I158" s="11">
        <f t="shared" si="76"/>
        <v>2.4604006522245515E-3</v>
      </c>
      <c r="J158" s="31">
        <f t="shared" si="77"/>
        <v>1.1357142857142855</v>
      </c>
      <c r="K158" s="31">
        <f>IF(J158=0,0,IF(B158="F",VLOOKUP(I158,Barem!$G$2:$H$16,2,1),VLOOKUP(I158,Barem!$G$17:$H$31,2,1)))</f>
        <v>5</v>
      </c>
      <c r="L158" s="43">
        <v>1.75</v>
      </c>
      <c r="M158" s="95" t="s">
        <v>80</v>
      </c>
      <c r="N158" s="10">
        <f t="shared" ref="N158:P185" si="80">IF($M158=N$1,50%,25%)</f>
        <v>0.25</v>
      </c>
      <c r="O158" s="10">
        <f t="shared" si="80"/>
        <v>0.5</v>
      </c>
      <c r="P158" s="10">
        <f t="shared" si="80"/>
        <v>0.25</v>
      </c>
      <c r="Q158" s="33">
        <f>IF(B158="M",IF(AND(H158&gt;=200,H158&lt;500,I158&lt;Barem!$N$21),H158/1500,IF(AND(H158&gt;=500,H158&lt;750,I158&lt;Barem!$N$22),H158/1500,IF(AND(H158&gt;=750,H158&lt;1000,I158&lt;Barem!$N$23),H158/1500,IF(AND(H158&gt;=1000,H158&lt;1500,I158&lt;Barem!$N$24),H158/1500,IF(AND(H158&gt;=1500,H158&lt;2000,I158&lt;Barem!$N$25),H158/1500,IF(AND(H158&gt;=2000,H158&lt;3000,I158&lt;Barem!$N$26),H158/1500,IF(AND(H158&gt;=3000,I158&lt;Barem!$N$27),H158/1500,0))))))),IF(AND(H158&gt;=200,H158&lt;500,I158&lt;Barem!$O$21),H158/1500,IF(AND(H158&gt;=500,H158&lt;750,I158&lt;Barem!$O$22),H158/1500,IF(AND(H158&gt;=750,H158&lt;1000,I158&lt;Barem!$O$23),H158/1500,IF(AND(H158&gt;=1000,H158&lt;1500,I158&lt;Barem!$O$24),H158/1500,IF(AND(H158&gt;=1500,H158&lt;2000,I158&lt;Barem!$O$25),H158/1500,IF(AND(H158&gt;=2000,H158&lt;3000,I158&lt;Barem!$O$26),H158/1500,IF(AND(H158&gt;=3000,I158&lt;Barem!$O$27),H158/1500,0))))))))</f>
        <v>0</v>
      </c>
      <c r="R158" s="19">
        <f>IF(D158&gt;21,VLOOKUP(D158,Barem!$T$1:$U$141,2,1),0)</f>
        <v>0</v>
      </c>
      <c r="S158" s="104">
        <f>IF(D158&lt;1,0,IF(B158="F",VLOOKUP(I158,Barem!$X$2:$Z$13,2,1),VLOOKUP(I158,Barem!$X$14:$Z$25,2,1)))</f>
        <v>3.1500000000000004</v>
      </c>
      <c r="T158" s="19">
        <f>VLOOKUP(A158,Participanti!A:C,3,0)</f>
        <v>0</v>
      </c>
      <c r="U158" s="17">
        <f t="shared" si="78"/>
        <v>6.3714285714285719</v>
      </c>
      <c r="W158" s="162" t="s">
        <v>543</v>
      </c>
      <c r="X158" s="108">
        <f t="shared" si="59"/>
        <v>5</v>
      </c>
      <c r="Y158" s="63">
        <f t="shared" si="60"/>
        <v>1</v>
      </c>
      <c r="Z158" s="92">
        <f t="shared" si="79"/>
        <v>1</v>
      </c>
      <c r="AA158" s="141"/>
      <c r="AB158" s="107" t="str">
        <f>VLOOKUP(A158,Participanti!A:E,5,0)</f>
        <v>Silver</v>
      </c>
    </row>
    <row r="159" spans="1:28" x14ac:dyDescent="0.2">
      <c r="A159" s="42" t="s">
        <v>12</v>
      </c>
      <c r="B159" s="1" t="str">
        <f>VLOOKUP(A159,Participanti!A:B,2,0)</f>
        <v>M</v>
      </c>
      <c r="C159" s="61">
        <v>3</v>
      </c>
      <c r="D159" s="43">
        <v>17.5</v>
      </c>
      <c r="E159" s="44">
        <v>6.6030092592592599E-2</v>
      </c>
      <c r="F159" s="44">
        <v>6.6157407407407401E-2</v>
      </c>
      <c r="G159" s="59">
        <f t="shared" si="66"/>
        <v>6.6093750000000007E-2</v>
      </c>
      <c r="H159" s="45">
        <v>67</v>
      </c>
      <c r="I159" s="11">
        <f t="shared" si="76"/>
        <v>3.7767857142857147E-3</v>
      </c>
      <c r="J159" s="31">
        <f t="shared" si="77"/>
        <v>4.1666666666666661</v>
      </c>
      <c r="K159" s="31">
        <f>IF(J159=0,0,IF(B159="F",VLOOKUP(I159,Barem!$G$2:$H$16,2,1),VLOOKUP(I159,Barem!$G$17:$H$31,2,1)))</f>
        <v>2</v>
      </c>
      <c r="L159" s="43">
        <v>1</v>
      </c>
      <c r="M159" s="95" t="s">
        <v>82</v>
      </c>
      <c r="N159" s="10">
        <f t="shared" si="80"/>
        <v>0.5</v>
      </c>
      <c r="O159" s="10">
        <f t="shared" si="80"/>
        <v>0.25</v>
      </c>
      <c r="P159" s="10">
        <f t="shared" si="80"/>
        <v>0.25</v>
      </c>
      <c r="Q159" s="33">
        <f>IF(B159="M",IF(AND(H159&gt;=200,H159&lt;500,I159&lt;Barem!$N$21),H159/1500,IF(AND(H159&gt;=500,H159&lt;750,I159&lt;Barem!$N$22),H159/1500,IF(AND(H159&gt;=750,H159&lt;1000,I159&lt;Barem!$N$23),H159/1500,IF(AND(H159&gt;=1000,H159&lt;1500,I159&lt;Barem!$N$24),H159/1500,IF(AND(H159&gt;=1500,H159&lt;2000,I159&lt;Barem!$N$25),H159/1500,IF(AND(H159&gt;=2000,H159&lt;3000,I159&lt;Barem!$N$26),H159/1500,IF(AND(H159&gt;=3000,I159&lt;Barem!$N$27),H159/1500,0))))))),IF(AND(H159&gt;=200,H159&lt;500,I159&lt;Barem!$O$21),H159/1500,IF(AND(H159&gt;=500,H159&lt;750,I159&lt;Barem!$O$22),H159/1500,IF(AND(H159&gt;=750,H159&lt;1000,I159&lt;Barem!$O$23),H159/1500,IF(AND(H159&gt;=1000,H159&lt;1500,I159&lt;Barem!$O$24),H159/1500,IF(AND(H159&gt;=1500,H159&lt;2000,I159&lt;Barem!$O$25),H159/1500,IF(AND(H159&gt;=2000,H159&lt;3000,I159&lt;Barem!$O$26),H159/1500,IF(AND(H159&gt;=3000,I159&lt;Barem!$O$27),H159/1500,0))))))))</f>
        <v>0</v>
      </c>
      <c r="R159" s="19">
        <f>IF(D159&gt;21,VLOOKUP(D159,Barem!$T$1:$U$141,2,1),0)</f>
        <v>0</v>
      </c>
      <c r="S159" s="104">
        <f>IF(D159&lt;1,0,IF(B159="F",VLOOKUP(I159,Barem!$X$2:$Z$13,2,1),VLOOKUP(I159,Barem!$X$14:$Z$25,2,1)))</f>
        <v>0</v>
      </c>
      <c r="T159" s="19">
        <f>VLOOKUP(A159,Participanti!A:C,3,0)</f>
        <v>0</v>
      </c>
      <c r="U159" s="17">
        <f t="shared" si="78"/>
        <v>2.833333333333333</v>
      </c>
      <c r="W159" s="162"/>
      <c r="X159" s="108">
        <f t="shared" si="59"/>
        <v>1</v>
      </c>
      <c r="Y159" s="63">
        <f t="shared" si="60"/>
        <v>1</v>
      </c>
      <c r="Z159" s="92">
        <f t="shared" si="79"/>
        <v>1</v>
      </c>
      <c r="AA159" s="141"/>
      <c r="AB159" s="107" t="str">
        <f>VLOOKUP(A159,Participanti!A:E,5,0)</f>
        <v>Silver</v>
      </c>
    </row>
    <row r="160" spans="1:28" x14ac:dyDescent="0.2">
      <c r="A160" s="42" t="s">
        <v>277</v>
      </c>
      <c r="B160" s="1" t="str">
        <f>VLOOKUP(A160,Participanti!A:B,2,0)</f>
        <v>F</v>
      </c>
      <c r="C160" s="61">
        <v>3</v>
      </c>
      <c r="D160" s="43">
        <v>11.53</v>
      </c>
      <c r="E160" s="44">
        <v>5.6967592592592591E-2</v>
      </c>
      <c r="F160" s="44">
        <v>5.7326388888888892E-2</v>
      </c>
      <c r="G160" s="59">
        <f t="shared" si="66"/>
        <v>5.7146990740740741E-2</v>
      </c>
      <c r="H160" s="45">
        <v>415</v>
      </c>
      <c r="I160" s="11">
        <f t="shared" si="76"/>
        <v>4.9563738717034473E-3</v>
      </c>
      <c r="J160" s="31">
        <f t="shared" si="77"/>
        <v>2.8824999999999998</v>
      </c>
      <c r="K160" s="31">
        <f>IF(J160=0,0,IF(B160="F",VLOOKUP(I160,Barem!$G$2:$H$16,2,1),VLOOKUP(I160,Barem!$G$17:$H$31,2,1)))</f>
        <v>0.75</v>
      </c>
      <c r="L160" s="43">
        <v>1.75</v>
      </c>
      <c r="M160" s="95" t="s">
        <v>82</v>
      </c>
      <c r="N160" s="10">
        <f t="shared" si="80"/>
        <v>0.5</v>
      </c>
      <c r="O160" s="10">
        <f t="shared" si="80"/>
        <v>0.25</v>
      </c>
      <c r="P160" s="10">
        <f t="shared" si="80"/>
        <v>0.25</v>
      </c>
      <c r="Q160" s="33">
        <f>IF(B160="M",IF(AND(H160&gt;=200,H160&lt;500,I160&lt;Barem!$N$21),H160/1500,IF(AND(H160&gt;=500,H160&lt;750,I160&lt;Barem!$N$22),H160/1500,IF(AND(H160&gt;=750,H160&lt;1000,I160&lt;Barem!$N$23),H160/1500,IF(AND(H160&gt;=1000,H160&lt;1500,I160&lt;Barem!$N$24),H160/1500,IF(AND(H160&gt;=1500,H160&lt;2000,I160&lt;Barem!$N$25),H160/1500,IF(AND(H160&gt;=2000,H160&lt;3000,I160&lt;Barem!$N$26),H160/1500,IF(AND(H160&gt;=3000,I160&lt;Barem!$N$27),H160/1500,0))))))),IF(AND(H160&gt;=200,H160&lt;500,I160&lt;Barem!$O$21),H160/1500,IF(AND(H160&gt;=500,H160&lt;750,I160&lt;Barem!$O$22),H160/1500,IF(AND(H160&gt;=750,H160&lt;1000,I160&lt;Barem!$O$23),H160/1500,IF(AND(H160&gt;=1000,H160&lt;1500,I160&lt;Barem!$O$24),H160/1500,IF(AND(H160&gt;=1500,H160&lt;2000,I160&lt;Barem!$O$25),H160/1500,IF(AND(H160&gt;=2000,H160&lt;3000,I160&lt;Barem!$O$26),H160/1500,IF(AND(H160&gt;=3000,I160&lt;Barem!$O$27),H160/1500,0))))))))</f>
        <v>0.27666666666666667</v>
      </c>
      <c r="R160" s="19">
        <f>IF(D160&gt;21,VLOOKUP(D160,Barem!$T$1:$U$141,2,1),0)</f>
        <v>0</v>
      </c>
      <c r="S160" s="104">
        <f>IF(D160&lt;1,0,IF(B160="F",VLOOKUP(I160,Barem!$X$2:$Z$13,2,1),VLOOKUP(I160,Barem!$X$14:$Z$25,2,1)))</f>
        <v>0</v>
      </c>
      <c r="T160" s="19">
        <f>VLOOKUP(A160,Participanti!A:C,3,0)</f>
        <v>0</v>
      </c>
      <c r="U160" s="17">
        <f t="shared" si="78"/>
        <v>2.342916666666667</v>
      </c>
      <c r="W160" s="162"/>
      <c r="X160" s="108">
        <f t="shared" si="59"/>
        <v>5</v>
      </c>
      <c r="Y160" s="63">
        <f t="shared" si="60"/>
        <v>1</v>
      </c>
      <c r="Z160" s="92">
        <f t="shared" si="79"/>
        <v>1</v>
      </c>
      <c r="AA160" s="141"/>
      <c r="AB160" s="107" t="str">
        <f>VLOOKUP(A160,Participanti!A:E,5,0)</f>
        <v>Silver</v>
      </c>
    </row>
    <row r="161" spans="1:28" x14ac:dyDescent="0.2">
      <c r="A161" s="42" t="s">
        <v>328</v>
      </c>
      <c r="B161" s="1" t="str">
        <f>VLOOKUP(A161,Participanti!A:B,2,0)</f>
        <v>M</v>
      </c>
      <c r="C161" s="61">
        <v>3</v>
      </c>
      <c r="D161" s="43">
        <v>8.64</v>
      </c>
      <c r="E161" s="44">
        <v>3.2557870370370369E-2</v>
      </c>
      <c r="F161" s="44">
        <v>3.2997685185185185E-2</v>
      </c>
      <c r="G161" s="59">
        <f t="shared" si="66"/>
        <v>3.2777777777777781E-2</v>
      </c>
      <c r="H161" s="45">
        <v>73</v>
      </c>
      <c r="I161" s="11">
        <f t="shared" si="76"/>
        <v>3.793724279835391E-3</v>
      </c>
      <c r="J161" s="31">
        <f t="shared" si="77"/>
        <v>2.0571428571428574</v>
      </c>
      <c r="K161" s="31">
        <f>IF(J161=0,0,IF(B161="F",VLOOKUP(I161,Barem!$G$2:$H$16,2,1),VLOOKUP(I161,Barem!$G$17:$H$31,2,1)))</f>
        <v>2</v>
      </c>
      <c r="L161" s="43">
        <v>1.5</v>
      </c>
      <c r="M161" s="95" t="s">
        <v>80</v>
      </c>
      <c r="N161" s="10">
        <f t="shared" si="80"/>
        <v>0.25</v>
      </c>
      <c r="O161" s="10">
        <f t="shared" si="80"/>
        <v>0.5</v>
      </c>
      <c r="P161" s="10">
        <f t="shared" si="80"/>
        <v>0.25</v>
      </c>
      <c r="Q161" s="33">
        <f>IF(B161="M",IF(AND(H161&gt;=200,H161&lt;500,I161&lt;Barem!$N$21),H161/1500,IF(AND(H161&gt;=500,H161&lt;750,I161&lt;Barem!$N$22),H161/1500,IF(AND(H161&gt;=750,H161&lt;1000,I161&lt;Barem!$N$23),H161/1500,IF(AND(H161&gt;=1000,H161&lt;1500,I161&lt;Barem!$N$24),H161/1500,IF(AND(H161&gt;=1500,H161&lt;2000,I161&lt;Barem!$N$25),H161/1500,IF(AND(H161&gt;=2000,H161&lt;3000,I161&lt;Barem!$N$26),H161/1500,IF(AND(H161&gt;=3000,I161&lt;Barem!$N$27),H161/1500,0))))))),IF(AND(H161&gt;=200,H161&lt;500,I161&lt;Barem!$O$21),H161/1500,IF(AND(H161&gt;=500,H161&lt;750,I161&lt;Barem!$O$22),H161/1500,IF(AND(H161&gt;=750,H161&lt;1000,I161&lt;Barem!$O$23),H161/1500,IF(AND(H161&gt;=1000,H161&lt;1500,I161&lt;Barem!$O$24),H161/1500,IF(AND(H161&gt;=1500,H161&lt;2000,I161&lt;Barem!$O$25),H161/1500,IF(AND(H161&gt;=2000,H161&lt;3000,I161&lt;Barem!$O$26),H161/1500,IF(AND(H161&gt;=3000,I161&lt;Barem!$O$27),H161/1500,0))))))))</f>
        <v>0</v>
      </c>
      <c r="R161" s="19">
        <f>IF(D161&gt;21,VLOOKUP(D161,Barem!$T$1:$U$141,2,1),0)</f>
        <v>0</v>
      </c>
      <c r="S161" s="104">
        <f>IF(D161&lt;1,0,IF(B161="F",VLOOKUP(I161,Barem!$X$2:$Z$13,2,1),VLOOKUP(I161,Barem!$X$14:$Z$25,2,1)))</f>
        <v>0</v>
      </c>
      <c r="T161" s="19">
        <f>VLOOKUP(A161,Participanti!A:C,3,0)</f>
        <v>0</v>
      </c>
      <c r="U161" s="17">
        <f t="shared" si="78"/>
        <v>1.8892857142857142</v>
      </c>
      <c r="W161" s="162"/>
      <c r="X161" s="108">
        <f t="shared" si="59"/>
        <v>3</v>
      </c>
      <c r="Y161" s="63">
        <f t="shared" si="60"/>
        <v>1</v>
      </c>
      <c r="Z161" s="92">
        <f t="shared" si="79"/>
        <v>1</v>
      </c>
      <c r="AA161" s="141"/>
      <c r="AB161" s="107" t="str">
        <f>VLOOKUP(A161,Participanti!A:E,5,0)</f>
        <v>Silver</v>
      </c>
    </row>
    <row r="162" spans="1:28" ht="24" x14ac:dyDescent="0.2">
      <c r="A162" s="42" t="s">
        <v>512</v>
      </c>
      <c r="B162" s="1" t="str">
        <f>VLOOKUP(A162,Participanti!A:B,2,0)</f>
        <v>M</v>
      </c>
      <c r="C162" s="61">
        <v>3</v>
      </c>
      <c r="D162" s="43">
        <v>35.479999999999997</v>
      </c>
      <c r="E162" s="44">
        <v>0.11495370370370371</v>
      </c>
      <c r="F162" s="44">
        <v>0.12363425925925926</v>
      </c>
      <c r="G162" s="59">
        <f t="shared" si="66"/>
        <v>0.11929398148148149</v>
      </c>
      <c r="H162" s="45">
        <v>61</v>
      </c>
      <c r="I162" s="11">
        <f t="shared" si="76"/>
        <v>3.3622880913608088E-3</v>
      </c>
      <c r="J162" s="31">
        <f t="shared" si="77"/>
        <v>5</v>
      </c>
      <c r="K162" s="31">
        <f>IF(J162=0,0,IF(B162="F",VLOOKUP(I162,Barem!$G$2:$H$16,2,1),VLOOKUP(I162,Barem!$G$17:$H$31,2,1)))</f>
        <v>3</v>
      </c>
      <c r="L162" s="43">
        <v>2</v>
      </c>
      <c r="M162" s="95" t="str">
        <f>VLOOKUP(C162,Barem!L:R,7,0)</f>
        <v>D</v>
      </c>
      <c r="N162" s="10">
        <f t="shared" si="80"/>
        <v>0.5</v>
      </c>
      <c r="O162" s="10">
        <f t="shared" si="80"/>
        <v>0.25</v>
      </c>
      <c r="P162" s="10">
        <f t="shared" si="80"/>
        <v>0.25</v>
      </c>
      <c r="Q162" s="33">
        <f>IF(B162="M",IF(AND(H162&gt;=200,H162&lt;500,I162&lt;Barem!$N$21),H162/1500,IF(AND(H162&gt;=500,H162&lt;750,I162&lt;Barem!$N$22),H162/1500,IF(AND(H162&gt;=750,H162&lt;1000,I162&lt;Barem!$N$23),H162/1500,IF(AND(H162&gt;=1000,H162&lt;1500,I162&lt;Barem!$N$24),H162/1500,IF(AND(H162&gt;=1500,H162&lt;2000,I162&lt;Barem!$N$25),H162/1500,IF(AND(H162&gt;=2000,H162&lt;3000,I162&lt;Barem!$N$26),H162/1500,IF(AND(H162&gt;=3000,I162&lt;Barem!$N$27),H162/1500,0))))))),IF(AND(H162&gt;=200,H162&lt;500,I162&lt;Barem!$O$21),H162/1500,IF(AND(H162&gt;=500,H162&lt;750,I162&lt;Barem!$O$22),H162/1500,IF(AND(H162&gt;=750,H162&lt;1000,I162&lt;Barem!$O$23),H162/1500,IF(AND(H162&gt;=1000,H162&lt;1500,I162&lt;Barem!$O$24),H162/1500,IF(AND(H162&gt;=1500,H162&lt;2000,I162&lt;Barem!$O$25),H162/1500,IF(AND(H162&gt;=2000,H162&lt;3000,I162&lt;Barem!$O$26),H162/1500,IF(AND(H162&gt;=3000,I162&lt;Barem!$O$27),H162/1500,0))))))))</f>
        <v>0</v>
      </c>
      <c r="R162" s="19">
        <f>IF(D162&gt;21,VLOOKUP(D162,Barem!$T$1:$U$141,2,1),0)</f>
        <v>0.7</v>
      </c>
      <c r="S162" s="104">
        <f>IF(D162&lt;1,0,IF(B162="F",VLOOKUP(I162,Barem!$X$2:$Z$13,2,1),VLOOKUP(I162,Barem!$X$14:$Z$25,2,1)))</f>
        <v>0</v>
      </c>
      <c r="T162" s="19">
        <f>VLOOKUP(A162,Participanti!A:C,3,0)</f>
        <v>0</v>
      </c>
      <c r="U162" s="17">
        <f t="shared" si="78"/>
        <v>4.45</v>
      </c>
      <c r="W162" s="162"/>
      <c r="X162" s="108">
        <f t="shared" si="59"/>
        <v>5</v>
      </c>
      <c r="Y162" s="63">
        <f t="shared" si="60"/>
        <v>1</v>
      </c>
      <c r="Z162" s="92">
        <f t="shared" si="79"/>
        <v>1</v>
      </c>
      <c r="AA162" s="141"/>
      <c r="AB162" s="107" t="str">
        <f>VLOOKUP(A162,Participanti!A:E,5,0)</f>
        <v>Bronze</v>
      </c>
    </row>
    <row r="163" spans="1:28" x14ac:dyDescent="0.2">
      <c r="A163" s="42" t="s">
        <v>17</v>
      </c>
      <c r="B163" s="1" t="str">
        <f>VLOOKUP(A163,Participanti!A:B,2,0)</f>
        <v>M</v>
      </c>
      <c r="C163" s="61">
        <v>3</v>
      </c>
      <c r="D163" s="43">
        <v>10.199999999999999</v>
      </c>
      <c r="E163" s="44">
        <v>3.2986111111111112E-2</v>
      </c>
      <c r="F163" s="44">
        <v>3.3113425925925928E-2</v>
      </c>
      <c r="G163" s="59">
        <f t="shared" si="66"/>
        <v>3.304976851851852E-2</v>
      </c>
      <c r="H163" s="45">
        <v>124</v>
      </c>
      <c r="I163" s="11">
        <f t="shared" si="76"/>
        <v>3.2401733841684825E-3</v>
      </c>
      <c r="J163" s="31">
        <f t="shared" si="77"/>
        <v>2.4285714285714284</v>
      </c>
      <c r="K163" s="31">
        <f>IF(J163=0,0,IF(B163="F",VLOOKUP(I163,Barem!$G$2:$H$16,2,1),VLOOKUP(I163,Barem!$G$17:$H$31,2,1)))</f>
        <v>3.5</v>
      </c>
      <c r="L163" s="43">
        <v>1.75</v>
      </c>
      <c r="M163" s="95" t="s">
        <v>83</v>
      </c>
      <c r="N163" s="10">
        <f t="shared" si="80"/>
        <v>0.25</v>
      </c>
      <c r="O163" s="10">
        <f t="shared" si="80"/>
        <v>0.25</v>
      </c>
      <c r="P163" s="10">
        <f t="shared" si="80"/>
        <v>0.5</v>
      </c>
      <c r="Q163" s="33">
        <f>IF(B163="M",IF(AND(H163&gt;=200,H163&lt;500,I163&lt;Barem!$N$21),H163/1500,IF(AND(H163&gt;=500,H163&lt;750,I163&lt;Barem!$N$22),H163/1500,IF(AND(H163&gt;=750,H163&lt;1000,I163&lt;Barem!$N$23),H163/1500,IF(AND(H163&gt;=1000,H163&lt;1500,I163&lt;Barem!$N$24),H163/1500,IF(AND(H163&gt;=1500,H163&lt;2000,I163&lt;Barem!$N$25),H163/1500,IF(AND(H163&gt;=2000,H163&lt;3000,I163&lt;Barem!$N$26),H163/1500,IF(AND(H163&gt;=3000,I163&lt;Barem!$N$27),H163/1500,0))))))),IF(AND(H163&gt;=200,H163&lt;500,I163&lt;Barem!$O$21),H163/1500,IF(AND(H163&gt;=500,H163&lt;750,I163&lt;Barem!$O$22),H163/1500,IF(AND(H163&gt;=750,H163&lt;1000,I163&lt;Barem!$O$23),H163/1500,IF(AND(H163&gt;=1000,H163&lt;1500,I163&lt;Barem!$O$24),H163/1500,IF(AND(H163&gt;=1500,H163&lt;2000,I163&lt;Barem!$O$25),H163/1500,IF(AND(H163&gt;=2000,H163&lt;3000,I163&lt;Barem!$O$26),H163/1500,IF(AND(H163&gt;=3000,I163&lt;Barem!$O$27),H163/1500,0))))))))</f>
        <v>0</v>
      </c>
      <c r="R163" s="19">
        <f>IF(D163&gt;21,VLOOKUP(D163,Barem!$T$1:$U$141,2,1),0)</f>
        <v>0</v>
      </c>
      <c r="S163" s="104">
        <f>IF(D163&lt;1,0,IF(B163="F",VLOOKUP(I163,Barem!$X$2:$Z$13,2,1),VLOOKUP(I163,Barem!$X$14:$Z$25,2,1)))</f>
        <v>0</v>
      </c>
      <c r="T163" s="19">
        <f>VLOOKUP(A163,Participanti!A:C,3,0)</f>
        <v>0</v>
      </c>
      <c r="U163" s="17">
        <f t="shared" si="78"/>
        <v>2.3571428571428572</v>
      </c>
      <c r="W163" s="162"/>
      <c r="X163" s="108">
        <f t="shared" si="59"/>
        <v>5</v>
      </c>
      <c r="Y163" s="63">
        <f t="shared" si="60"/>
        <v>1</v>
      </c>
      <c r="Z163" s="92">
        <f t="shared" si="79"/>
        <v>1</v>
      </c>
      <c r="AA163" s="141"/>
      <c r="AB163" s="107" t="str">
        <f>VLOOKUP(A163,Participanti!A:E,5,0)</f>
        <v>Bronze</v>
      </c>
    </row>
    <row r="164" spans="1:28" x14ac:dyDescent="0.2">
      <c r="A164" s="42" t="s">
        <v>520</v>
      </c>
      <c r="B164" s="1" t="str">
        <f>VLOOKUP(A164,Participanti!A:B,2,0)</f>
        <v>M</v>
      </c>
      <c r="C164" s="61">
        <v>3</v>
      </c>
      <c r="D164" s="43">
        <v>3.01</v>
      </c>
      <c r="E164" s="44">
        <v>1.3796296296296298E-2</v>
      </c>
      <c r="F164" s="44">
        <v>1.6412037037037037E-2</v>
      </c>
      <c r="G164" s="59">
        <f t="shared" si="66"/>
        <v>1.5104166666666669E-2</v>
      </c>
      <c r="H164" s="45">
        <v>2</v>
      </c>
      <c r="I164" s="11">
        <f t="shared" si="76"/>
        <v>5.0179955703211531E-3</v>
      </c>
      <c r="J164" s="31">
        <f t="shared" si="77"/>
        <v>0.71666666666666656</v>
      </c>
      <c r="K164" s="31">
        <f>IF(J164=0,0,IF(B164="F",VLOOKUP(I164,Barem!$G$2:$H$16,2,1),VLOOKUP(I164,Barem!$G$17:$H$31,2,1)))</f>
        <v>0.25</v>
      </c>
      <c r="L164" s="43">
        <v>1.5</v>
      </c>
      <c r="M164" s="95" t="s">
        <v>83</v>
      </c>
      <c r="N164" s="10">
        <f t="shared" si="80"/>
        <v>0.25</v>
      </c>
      <c r="O164" s="10">
        <f t="shared" si="80"/>
        <v>0.25</v>
      </c>
      <c r="P164" s="10">
        <f t="shared" si="80"/>
        <v>0.5</v>
      </c>
      <c r="Q164" s="33">
        <f>IF(B164="M",IF(AND(H164&gt;=200,H164&lt;500,I164&lt;Barem!$N$21),H164/1500,IF(AND(H164&gt;=500,H164&lt;750,I164&lt;Barem!$N$22),H164/1500,IF(AND(H164&gt;=750,H164&lt;1000,I164&lt;Barem!$N$23),H164/1500,IF(AND(H164&gt;=1000,H164&lt;1500,I164&lt;Barem!$N$24),H164/1500,IF(AND(H164&gt;=1500,H164&lt;2000,I164&lt;Barem!$N$25),H164/1500,IF(AND(H164&gt;=2000,H164&lt;3000,I164&lt;Barem!$N$26),H164/1500,IF(AND(H164&gt;=3000,I164&lt;Barem!$N$27),H164/1500,0))))))),IF(AND(H164&gt;=200,H164&lt;500,I164&lt;Barem!$O$21),H164/1500,IF(AND(H164&gt;=500,H164&lt;750,I164&lt;Barem!$O$22),H164/1500,IF(AND(H164&gt;=750,H164&lt;1000,I164&lt;Barem!$O$23),H164/1500,IF(AND(H164&gt;=1000,H164&lt;1500,I164&lt;Barem!$O$24),H164/1500,IF(AND(H164&gt;=1500,H164&lt;2000,I164&lt;Barem!$O$25),H164/1500,IF(AND(H164&gt;=2000,H164&lt;3000,I164&lt;Barem!$O$26),H164/1500,IF(AND(H164&gt;=3000,I164&lt;Barem!$O$27),H164/1500,0))))))))</f>
        <v>0</v>
      </c>
      <c r="R164" s="19">
        <f>IF(D164&gt;21,VLOOKUP(D164,Barem!$T$1:$U$141,2,1),0)</f>
        <v>0</v>
      </c>
      <c r="S164" s="104">
        <f>IF(D164&lt;1,0,IF(B164="F",VLOOKUP(I164,Barem!$X$2:$Z$13,2,1),VLOOKUP(I164,Barem!$X$14:$Z$25,2,1)))</f>
        <v>0</v>
      </c>
      <c r="T164" s="19">
        <f>VLOOKUP(A164,Participanti!A:C,3,0)</f>
        <v>0</v>
      </c>
      <c r="U164" s="17">
        <f t="shared" si="78"/>
        <v>0.9916666666666667</v>
      </c>
      <c r="W164" s="162"/>
      <c r="X164" s="108">
        <f t="shared" si="59"/>
        <v>5</v>
      </c>
      <c r="Y164" s="63">
        <f t="shared" si="60"/>
        <v>1</v>
      </c>
      <c r="Z164" s="92">
        <f t="shared" si="79"/>
        <v>1</v>
      </c>
      <c r="AA164" s="141"/>
      <c r="AB164" s="107" t="str">
        <f>VLOOKUP(A164,Participanti!A:E,5,0)</f>
        <v>Bronze</v>
      </c>
    </row>
    <row r="165" spans="1:28" x14ac:dyDescent="0.2">
      <c r="A165" s="42" t="s">
        <v>207</v>
      </c>
      <c r="B165" s="1" t="str">
        <f>VLOOKUP(A165,Participanti!A:B,2,0)</f>
        <v>M</v>
      </c>
      <c r="C165" s="61">
        <v>3</v>
      </c>
      <c r="D165" s="43"/>
      <c r="E165" s="44"/>
      <c r="F165" s="44"/>
      <c r="G165" s="59"/>
      <c r="H165" s="45"/>
      <c r="I165" s="11"/>
      <c r="J165" s="31"/>
      <c r="K165" s="31"/>
      <c r="L165" s="43"/>
      <c r="M165" s="95" t="s">
        <v>533</v>
      </c>
      <c r="N165" s="10"/>
      <c r="O165" s="10"/>
      <c r="P165" s="10"/>
      <c r="Q165" s="33"/>
      <c r="S165" s="104"/>
      <c r="U165" s="177">
        <v>0.5</v>
      </c>
      <c r="W165" s="162"/>
      <c r="X165" s="108">
        <f t="shared" si="59"/>
        <v>1</v>
      </c>
      <c r="Y165" s="63">
        <f t="shared" si="60"/>
        <v>1</v>
      </c>
      <c r="Z165" s="92">
        <f t="shared" si="79"/>
        <v>0</v>
      </c>
      <c r="AA165" s="141"/>
      <c r="AB165" s="107" t="str">
        <f>VLOOKUP(A165,Participanti!A:E,5,0)</f>
        <v>Bronze</v>
      </c>
    </row>
    <row r="166" spans="1:28" x14ac:dyDescent="0.2">
      <c r="A166" s="42" t="s">
        <v>184</v>
      </c>
      <c r="B166" s="1" t="str">
        <f>VLOOKUP(A166,Participanti!A:B,2,0)</f>
        <v>M</v>
      </c>
      <c r="C166" s="61">
        <v>3</v>
      </c>
      <c r="D166" s="43">
        <v>21.2</v>
      </c>
      <c r="E166" s="44">
        <v>7.0972222222222228E-2</v>
      </c>
      <c r="F166" s="44">
        <v>7.3020833333333326E-2</v>
      </c>
      <c r="G166" s="59">
        <f t="shared" si="66"/>
        <v>7.1996527777777777E-2</v>
      </c>
      <c r="H166" s="45">
        <v>371</v>
      </c>
      <c r="I166" s="11">
        <f t="shared" si="76"/>
        <v>3.3960626310272539E-3</v>
      </c>
      <c r="J166" s="31">
        <f t="shared" si="77"/>
        <v>5</v>
      </c>
      <c r="K166" s="31">
        <f>IF(J166=0,0,IF(B166="F",VLOOKUP(I166,Barem!$G$2:$H$16,2,1),VLOOKUP(I166,Barem!$G$17:$H$31,2,1)))</f>
        <v>3</v>
      </c>
      <c r="L166" s="43">
        <v>2.5</v>
      </c>
      <c r="M166" s="95" t="str">
        <f>VLOOKUP(C166,Barem!L:R,7,0)</f>
        <v>D</v>
      </c>
      <c r="N166" s="10">
        <f t="shared" si="80"/>
        <v>0.5</v>
      </c>
      <c r="O166" s="10">
        <f t="shared" si="80"/>
        <v>0.25</v>
      </c>
      <c r="P166" s="10">
        <f t="shared" si="80"/>
        <v>0.25</v>
      </c>
      <c r="Q166" s="33">
        <f>IF(B166="M",IF(AND(H166&gt;=200,H166&lt;500,I166&lt;Barem!$N$21),H166/1500,IF(AND(H166&gt;=500,H166&lt;750,I166&lt;Barem!$N$22),H166/1500,IF(AND(H166&gt;=750,H166&lt;1000,I166&lt;Barem!$N$23),H166/1500,IF(AND(H166&gt;=1000,H166&lt;1500,I166&lt;Barem!$N$24),H166/1500,IF(AND(H166&gt;=1500,H166&lt;2000,I166&lt;Barem!$N$25),H166/1500,IF(AND(H166&gt;=2000,H166&lt;3000,I166&lt;Barem!$N$26),H166/1500,IF(AND(H166&gt;=3000,I166&lt;Barem!$N$27),H166/1500,0))))))),IF(AND(H166&gt;=200,H166&lt;500,I166&lt;Barem!$O$21),H166/1500,IF(AND(H166&gt;=500,H166&lt;750,I166&lt;Barem!$O$22),H166/1500,IF(AND(H166&gt;=750,H166&lt;1000,I166&lt;Barem!$O$23),H166/1500,IF(AND(H166&gt;=1000,H166&lt;1500,I166&lt;Barem!$O$24),H166/1500,IF(AND(H166&gt;=1500,H166&lt;2000,I166&lt;Barem!$O$25),H166/1500,IF(AND(H166&gt;=2000,H166&lt;3000,I166&lt;Barem!$O$26),H166/1500,IF(AND(H166&gt;=3000,I166&lt;Barem!$O$27),H166/1500,0))))))))</f>
        <v>0.24733333333333332</v>
      </c>
      <c r="R166" s="19">
        <f>IF(D166&gt;21,VLOOKUP(D166,Barem!$T$1:$U$141,2,1),0)</f>
        <v>0</v>
      </c>
      <c r="S166" s="104">
        <f>IF(D166&lt;1,0,IF(B166="F",VLOOKUP(I166,Barem!$X$2:$Z$13,2,1),VLOOKUP(I166,Barem!$X$14:$Z$25,2,1)))</f>
        <v>0</v>
      </c>
      <c r="T166" s="19">
        <f>VLOOKUP(A166,Participanti!A:C,3,0)</f>
        <v>0</v>
      </c>
      <c r="U166" s="17">
        <f t="shared" si="78"/>
        <v>4.1223333333333336</v>
      </c>
      <c r="W166" s="162"/>
      <c r="X166" s="108">
        <f t="shared" si="59"/>
        <v>2</v>
      </c>
      <c r="Y166" s="63">
        <f t="shared" si="60"/>
        <v>1</v>
      </c>
      <c r="Z166" s="92">
        <f t="shared" si="79"/>
        <v>1</v>
      </c>
      <c r="AA166" s="141"/>
      <c r="AB166" s="107" t="str">
        <f>VLOOKUP(A166,Participanti!A:E,5,0)</f>
        <v>Bronze</v>
      </c>
    </row>
    <row r="167" spans="1:28" x14ac:dyDescent="0.2">
      <c r="A167" s="42" t="s">
        <v>517</v>
      </c>
      <c r="B167" s="1" t="str">
        <f>VLOOKUP(A167,Participanti!A:B,2,0)</f>
        <v>F</v>
      </c>
      <c r="C167" s="61">
        <v>3</v>
      </c>
      <c r="D167" s="43">
        <v>10.16</v>
      </c>
      <c r="E167" s="44">
        <v>3.3530092592592591E-2</v>
      </c>
      <c r="F167" s="44">
        <v>3.4027777777777775E-2</v>
      </c>
      <c r="G167" s="59">
        <f t="shared" si="66"/>
        <v>3.3778935185185183E-2</v>
      </c>
      <c r="H167" s="45">
        <v>4</v>
      </c>
      <c r="I167" s="11">
        <f t="shared" si="76"/>
        <v>3.3246983449985415E-3</v>
      </c>
      <c r="J167" s="31">
        <f t="shared" si="77"/>
        <v>2.54</v>
      </c>
      <c r="K167" s="31">
        <f>IF(J167=0,0,IF(B167="F",VLOOKUP(I167,Barem!$G$2:$H$16,2,1),VLOOKUP(I167,Barem!$G$17:$H$31,2,1)))</f>
        <v>4</v>
      </c>
      <c r="L167" s="43">
        <v>0</v>
      </c>
      <c r="M167" s="95" t="s">
        <v>80</v>
      </c>
      <c r="N167" s="10">
        <f t="shared" si="80"/>
        <v>0.25</v>
      </c>
      <c r="O167" s="10">
        <f t="shared" si="80"/>
        <v>0.5</v>
      </c>
      <c r="P167" s="10">
        <f t="shared" si="80"/>
        <v>0.25</v>
      </c>
      <c r="Q167" s="33">
        <f>IF(B167="M",IF(AND(H167&gt;=200,H167&lt;500,I167&lt;Barem!$N$21),H167/1500,IF(AND(H167&gt;=500,H167&lt;750,I167&lt;Barem!$N$22),H167/1500,IF(AND(H167&gt;=750,H167&lt;1000,I167&lt;Barem!$N$23),H167/1500,IF(AND(H167&gt;=1000,H167&lt;1500,I167&lt;Barem!$N$24),H167/1500,IF(AND(H167&gt;=1500,H167&lt;2000,I167&lt;Barem!$N$25),H167/1500,IF(AND(H167&gt;=2000,H167&lt;3000,I167&lt;Barem!$N$26),H167/1500,IF(AND(H167&gt;=3000,I167&lt;Barem!$N$27),H167/1500,0))))))),IF(AND(H167&gt;=200,H167&lt;500,I167&lt;Barem!$O$21),H167/1500,IF(AND(H167&gt;=500,H167&lt;750,I167&lt;Barem!$O$22),H167/1500,IF(AND(H167&gt;=750,H167&lt;1000,I167&lt;Barem!$O$23),H167/1500,IF(AND(H167&gt;=1000,H167&lt;1500,I167&lt;Barem!$O$24),H167/1500,IF(AND(H167&gt;=1500,H167&lt;2000,I167&lt;Barem!$O$25),H167/1500,IF(AND(H167&gt;=2000,H167&lt;3000,I167&lt;Barem!$O$26),H167/1500,IF(AND(H167&gt;=3000,I167&lt;Barem!$O$27),H167/1500,0))))))))</f>
        <v>0</v>
      </c>
      <c r="R167" s="19">
        <f>IF(D167&gt;21,VLOOKUP(D167,Barem!$T$1:$U$141,2,1),0)</f>
        <v>0</v>
      </c>
      <c r="S167" s="104">
        <f>IF(D167&lt;1,0,IF(B167="F",VLOOKUP(I167,Barem!$X$2:$Z$13,2,1),VLOOKUP(I167,Barem!$X$14:$Z$25,2,1)))</f>
        <v>0</v>
      </c>
      <c r="T167" s="19">
        <f>VLOOKUP(A167,Participanti!A:C,3,0)</f>
        <v>0</v>
      </c>
      <c r="U167" s="17">
        <f t="shared" si="78"/>
        <v>2.6349999999999998</v>
      </c>
      <c r="W167" s="162"/>
      <c r="X167" s="108">
        <f t="shared" si="59"/>
        <v>5</v>
      </c>
      <c r="Y167" s="63">
        <f t="shared" si="60"/>
        <v>1</v>
      </c>
      <c r="Z167" s="92">
        <f t="shared" si="79"/>
        <v>1</v>
      </c>
      <c r="AA167" s="141"/>
      <c r="AB167" s="107" t="str">
        <f>VLOOKUP(A167,Participanti!A:E,5,0)</f>
        <v>Bronze</v>
      </c>
    </row>
    <row r="168" spans="1:28" x14ac:dyDescent="0.2">
      <c r="A168" s="42" t="s">
        <v>511</v>
      </c>
      <c r="B168" s="1" t="str">
        <f>VLOOKUP(A168,Participanti!A:B,2,0)</f>
        <v>M</v>
      </c>
      <c r="C168" s="61">
        <v>3</v>
      </c>
      <c r="D168" s="43">
        <v>27.04</v>
      </c>
      <c r="E168" s="44">
        <v>9.6215277777777775E-2</v>
      </c>
      <c r="F168" s="44">
        <v>9.9039351851851851E-2</v>
      </c>
      <c r="G168" s="59">
        <f t="shared" si="66"/>
        <v>9.762731481481482E-2</v>
      </c>
      <c r="H168" s="45">
        <v>35</v>
      </c>
      <c r="I168" s="11">
        <f t="shared" si="76"/>
        <v>3.6104776188910807E-3</v>
      </c>
      <c r="J168" s="31">
        <f t="shared" si="77"/>
        <v>5</v>
      </c>
      <c r="K168" s="31">
        <f>IF(J168=0,0,IF(B168="F",VLOOKUP(I168,Barem!$G$2:$H$16,2,1),VLOOKUP(I168,Barem!$G$17:$H$31,2,1)))</f>
        <v>2.5</v>
      </c>
      <c r="L168" s="43">
        <v>2.75</v>
      </c>
      <c r="M168" s="95" t="str">
        <f>VLOOKUP(C168,Barem!L:R,7,0)</f>
        <v>D</v>
      </c>
      <c r="N168" s="10">
        <f t="shared" si="80"/>
        <v>0.5</v>
      </c>
      <c r="O168" s="10">
        <f t="shared" si="80"/>
        <v>0.25</v>
      </c>
      <c r="P168" s="10">
        <f t="shared" si="80"/>
        <v>0.25</v>
      </c>
      <c r="Q168" s="33">
        <f>IF(B168="M",IF(AND(H168&gt;=200,H168&lt;500,I168&lt;Barem!$N$21),H168/1500,IF(AND(H168&gt;=500,H168&lt;750,I168&lt;Barem!$N$22),H168/1500,IF(AND(H168&gt;=750,H168&lt;1000,I168&lt;Barem!$N$23),H168/1500,IF(AND(H168&gt;=1000,H168&lt;1500,I168&lt;Barem!$N$24),H168/1500,IF(AND(H168&gt;=1500,H168&lt;2000,I168&lt;Barem!$N$25),H168/1500,IF(AND(H168&gt;=2000,H168&lt;3000,I168&lt;Barem!$N$26),H168/1500,IF(AND(H168&gt;=3000,I168&lt;Barem!$N$27),H168/1500,0))))))),IF(AND(H168&gt;=200,H168&lt;500,I168&lt;Barem!$O$21),H168/1500,IF(AND(H168&gt;=500,H168&lt;750,I168&lt;Barem!$O$22),H168/1500,IF(AND(H168&gt;=750,H168&lt;1000,I168&lt;Barem!$O$23),H168/1500,IF(AND(H168&gt;=1000,H168&lt;1500,I168&lt;Barem!$O$24),H168/1500,IF(AND(H168&gt;=1500,H168&lt;2000,I168&lt;Barem!$O$25),H168/1500,IF(AND(H168&gt;=2000,H168&lt;3000,I168&lt;Barem!$O$26),H168/1500,IF(AND(H168&gt;=3000,I168&lt;Barem!$O$27),H168/1500,0))))))))</f>
        <v>0</v>
      </c>
      <c r="R168" s="19">
        <f>IF(D168&gt;21,VLOOKUP(D168,Barem!$T$1:$U$141,2,1),0)</f>
        <v>0.3</v>
      </c>
      <c r="S168" s="104">
        <f>IF(D168&lt;1,0,IF(B168="F",VLOOKUP(I168,Barem!$X$2:$Z$13,2,1),VLOOKUP(I168,Barem!$X$14:$Z$25,2,1)))</f>
        <v>0</v>
      </c>
      <c r="T168" s="19">
        <f>VLOOKUP(A168,Participanti!A:C,3,0)</f>
        <v>0</v>
      </c>
      <c r="U168" s="17">
        <f t="shared" si="78"/>
        <v>4.1124999999999998</v>
      </c>
      <c r="W168" s="162"/>
      <c r="X168" s="108">
        <f t="shared" si="59"/>
        <v>5</v>
      </c>
      <c r="Y168" s="63">
        <f t="shared" si="60"/>
        <v>1</v>
      </c>
      <c r="Z168" s="92">
        <f t="shared" si="79"/>
        <v>1</v>
      </c>
      <c r="AA168" s="141"/>
      <c r="AB168" s="107" t="str">
        <f>VLOOKUP(A168,Participanti!A:E,5,0)</f>
        <v>Bronze</v>
      </c>
    </row>
    <row r="169" spans="1:28" x14ac:dyDescent="0.2">
      <c r="A169" s="42" t="s">
        <v>352</v>
      </c>
      <c r="B169" s="1" t="str">
        <f>VLOOKUP(A169,Participanti!A:B,2,0)</f>
        <v>M</v>
      </c>
      <c r="C169" s="61">
        <v>3</v>
      </c>
      <c r="D169" s="43">
        <v>21.33</v>
      </c>
      <c r="E169" s="44">
        <v>6.8634259259259256E-2</v>
      </c>
      <c r="F169" s="44">
        <v>6.8634259259259256E-2</v>
      </c>
      <c r="G169" s="59">
        <f t="shared" si="66"/>
        <v>6.8634259259259256E-2</v>
      </c>
      <c r="H169" s="45">
        <v>74</v>
      </c>
      <c r="I169" s="11">
        <f t="shared" si="76"/>
        <v>3.2177336736642879E-3</v>
      </c>
      <c r="J169" s="31">
        <f t="shared" si="77"/>
        <v>5</v>
      </c>
      <c r="K169" s="31">
        <f>IF(J169=0,0,IF(B169="F",VLOOKUP(I169,Barem!$G$2:$H$16,2,1),VLOOKUP(I169,Barem!$G$17:$H$31,2,1)))</f>
        <v>3.5</v>
      </c>
      <c r="L169" s="43">
        <v>3</v>
      </c>
      <c r="M169" s="95" t="str">
        <f>VLOOKUP(C169,Barem!L:R,7,0)</f>
        <v>D</v>
      </c>
      <c r="N169" s="10">
        <f t="shared" si="80"/>
        <v>0.5</v>
      </c>
      <c r="O169" s="10">
        <f t="shared" si="80"/>
        <v>0.25</v>
      </c>
      <c r="P169" s="10">
        <f t="shared" si="80"/>
        <v>0.25</v>
      </c>
      <c r="Q169" s="33">
        <f>IF(B169="M",IF(AND(H169&gt;=200,H169&lt;500,I169&lt;Barem!$N$21),H169/1500,IF(AND(H169&gt;=500,H169&lt;750,I169&lt;Barem!$N$22),H169/1500,IF(AND(H169&gt;=750,H169&lt;1000,I169&lt;Barem!$N$23),H169/1500,IF(AND(H169&gt;=1000,H169&lt;1500,I169&lt;Barem!$N$24),H169/1500,IF(AND(H169&gt;=1500,H169&lt;2000,I169&lt;Barem!$N$25),H169/1500,IF(AND(H169&gt;=2000,H169&lt;3000,I169&lt;Barem!$N$26),H169/1500,IF(AND(H169&gt;=3000,I169&lt;Barem!$N$27),H169/1500,0))))))),IF(AND(H169&gt;=200,H169&lt;500,I169&lt;Barem!$O$21),H169/1500,IF(AND(H169&gt;=500,H169&lt;750,I169&lt;Barem!$O$22),H169/1500,IF(AND(H169&gt;=750,H169&lt;1000,I169&lt;Barem!$O$23),H169/1500,IF(AND(H169&gt;=1000,H169&lt;1500,I169&lt;Barem!$O$24),H169/1500,IF(AND(H169&gt;=1500,H169&lt;2000,I169&lt;Barem!$O$25),H169/1500,IF(AND(H169&gt;=2000,H169&lt;3000,I169&lt;Barem!$O$26),H169/1500,IF(AND(H169&gt;=3000,I169&lt;Barem!$O$27),H169/1500,0))))))))</f>
        <v>0</v>
      </c>
      <c r="R169" s="19">
        <f>IF(D169&gt;21,VLOOKUP(D169,Barem!$T$1:$U$141,2,1),0)</f>
        <v>0</v>
      </c>
      <c r="S169" s="104">
        <f>IF(D169&lt;1,0,IF(B169="F",VLOOKUP(I169,Barem!$X$2:$Z$13,2,1),VLOOKUP(I169,Barem!$X$14:$Z$25,2,1)))</f>
        <v>0</v>
      </c>
      <c r="T169" s="19">
        <f>VLOOKUP(A169,Participanti!A:C,3,0)</f>
        <v>0</v>
      </c>
      <c r="U169" s="17">
        <f t="shared" si="78"/>
        <v>4.125</v>
      </c>
      <c r="W169" s="162"/>
      <c r="X169" s="108">
        <f t="shared" si="59"/>
        <v>5</v>
      </c>
      <c r="Y169" s="63">
        <f t="shared" si="60"/>
        <v>1</v>
      </c>
      <c r="Z169" s="92">
        <f t="shared" si="79"/>
        <v>1</v>
      </c>
      <c r="AA169" s="141"/>
      <c r="AB169" s="107" t="str">
        <f>VLOOKUP(A169,Participanti!A:E,5,0)</f>
        <v>Bronze</v>
      </c>
    </row>
    <row r="170" spans="1:28" x14ac:dyDescent="0.2">
      <c r="A170" s="42" t="s">
        <v>513</v>
      </c>
      <c r="B170" s="1" t="str">
        <f>VLOOKUP(A170,Participanti!A:B,2,0)</f>
        <v>M</v>
      </c>
      <c r="C170" s="61">
        <v>3</v>
      </c>
      <c r="D170" s="43">
        <v>13.89</v>
      </c>
      <c r="E170" s="44">
        <v>5.5405092592592596E-2</v>
      </c>
      <c r="F170" s="44">
        <v>5.5567129629629626E-2</v>
      </c>
      <c r="G170" s="59">
        <f t="shared" si="66"/>
        <v>5.5486111111111111E-2</v>
      </c>
      <c r="H170" s="45">
        <v>11</v>
      </c>
      <c r="I170" s="11">
        <f t="shared" si="76"/>
        <v>3.9946804255659545E-3</v>
      </c>
      <c r="J170" s="31">
        <f t="shared" si="77"/>
        <v>3.3071428571428569</v>
      </c>
      <c r="K170" s="31">
        <f>IF(J170=0,0,IF(B170="F",VLOOKUP(I170,Barem!$G$2:$H$16,2,1),VLOOKUP(I170,Barem!$G$17:$H$31,2,1)))</f>
        <v>1.75</v>
      </c>
      <c r="L170" s="43">
        <v>2.75</v>
      </c>
      <c r="M170" s="95" t="str">
        <f>VLOOKUP(C170,Barem!L:R,7,0)</f>
        <v>D</v>
      </c>
      <c r="N170" s="10">
        <f t="shared" si="80"/>
        <v>0.5</v>
      </c>
      <c r="O170" s="10">
        <f t="shared" si="80"/>
        <v>0.25</v>
      </c>
      <c r="P170" s="10">
        <f t="shared" si="80"/>
        <v>0.25</v>
      </c>
      <c r="Q170" s="33">
        <f>IF(B170="M",IF(AND(H170&gt;=200,H170&lt;500,I170&lt;Barem!$N$21),H170/1500,IF(AND(H170&gt;=500,H170&lt;750,I170&lt;Barem!$N$22),H170/1500,IF(AND(H170&gt;=750,H170&lt;1000,I170&lt;Barem!$N$23),H170/1500,IF(AND(H170&gt;=1000,H170&lt;1500,I170&lt;Barem!$N$24),H170/1500,IF(AND(H170&gt;=1500,H170&lt;2000,I170&lt;Barem!$N$25),H170/1500,IF(AND(H170&gt;=2000,H170&lt;3000,I170&lt;Barem!$N$26),H170/1500,IF(AND(H170&gt;=3000,I170&lt;Barem!$N$27),H170/1500,0))))))),IF(AND(H170&gt;=200,H170&lt;500,I170&lt;Barem!$O$21),H170/1500,IF(AND(H170&gt;=500,H170&lt;750,I170&lt;Barem!$O$22),H170/1500,IF(AND(H170&gt;=750,H170&lt;1000,I170&lt;Barem!$O$23),H170/1500,IF(AND(H170&gt;=1000,H170&lt;1500,I170&lt;Barem!$O$24),H170/1500,IF(AND(H170&gt;=1500,H170&lt;2000,I170&lt;Barem!$O$25),H170/1500,IF(AND(H170&gt;=2000,H170&lt;3000,I170&lt;Barem!$O$26),H170/1500,IF(AND(H170&gt;=3000,I170&lt;Barem!$O$27),H170/1500,0))))))))</f>
        <v>0</v>
      </c>
      <c r="R170" s="19">
        <f>IF(D170&gt;21,VLOOKUP(D170,Barem!$T$1:$U$141,2,1),0)</f>
        <v>0</v>
      </c>
      <c r="S170" s="104">
        <f>IF(D170&lt;1,0,IF(B170="F",VLOOKUP(I170,Barem!$X$2:$Z$13,2,1),VLOOKUP(I170,Barem!$X$14:$Z$25,2,1)))</f>
        <v>0</v>
      </c>
      <c r="T170" s="19">
        <f>VLOOKUP(A170,Participanti!A:C,3,0)</f>
        <v>0</v>
      </c>
      <c r="U170" s="17">
        <f t="shared" si="78"/>
        <v>2.7785714285714285</v>
      </c>
      <c r="W170" s="162"/>
      <c r="X170" s="108">
        <f t="shared" si="59"/>
        <v>5</v>
      </c>
      <c r="Y170" s="63">
        <f t="shared" si="60"/>
        <v>1</v>
      </c>
      <c r="Z170" s="92">
        <f t="shared" si="79"/>
        <v>1</v>
      </c>
      <c r="AA170" s="141"/>
      <c r="AB170" s="107" t="str">
        <f>VLOOKUP(A170,Participanti!A:E,5,0)</f>
        <v>Bronze</v>
      </c>
    </row>
    <row r="171" spans="1:28" x14ac:dyDescent="0.2">
      <c r="A171" s="42" t="s">
        <v>514</v>
      </c>
      <c r="B171" s="1" t="str">
        <f>VLOOKUP(A171,Participanti!A:B,2,0)</f>
        <v>M</v>
      </c>
      <c r="C171" s="61">
        <v>3</v>
      </c>
      <c r="D171" s="43">
        <v>27.54</v>
      </c>
      <c r="E171" s="44">
        <v>0.23929398148148148</v>
      </c>
      <c r="F171" s="44">
        <v>0.2432175925925926</v>
      </c>
      <c r="G171" s="59">
        <f t="shared" si="66"/>
        <v>0.24125578703703704</v>
      </c>
      <c r="H171" s="45">
        <v>1813</v>
      </c>
      <c r="I171" s="11">
        <f t="shared" si="76"/>
        <v>8.7601956077355495E-3</v>
      </c>
      <c r="J171" s="31">
        <f t="shared" si="77"/>
        <v>5</v>
      </c>
      <c r="K171" s="31">
        <f>IF(J171=0,0,IF(B171="F",VLOOKUP(I171,Barem!$G$2:$H$16,2,1),VLOOKUP(I171,Barem!$G$17:$H$31,2,1)))</f>
        <v>0</v>
      </c>
      <c r="L171" s="43">
        <v>3.5</v>
      </c>
      <c r="M171" s="95" t="s">
        <v>83</v>
      </c>
      <c r="N171" s="10">
        <f t="shared" si="80"/>
        <v>0.25</v>
      </c>
      <c r="O171" s="10">
        <f t="shared" si="80"/>
        <v>0.25</v>
      </c>
      <c r="P171" s="10">
        <f t="shared" si="80"/>
        <v>0.5</v>
      </c>
      <c r="Q171" s="33">
        <f>IF(B171="M",IF(AND(H171&gt;=200,H171&lt;500,I171&lt;Barem!$N$21),H171/1500,IF(AND(H171&gt;=500,H171&lt;750,I171&lt;Barem!$N$22),H171/1500,IF(AND(H171&gt;=750,H171&lt;1000,I171&lt;Barem!$N$23),H171/1500,IF(AND(H171&gt;=1000,H171&lt;1500,I171&lt;Barem!$N$24),H171/1500,IF(AND(H171&gt;=1500,H171&lt;2000,I171&lt;Barem!$N$25),H171/1500,IF(AND(H171&gt;=2000,H171&lt;3000,I171&lt;Barem!$N$26),H171/1500,IF(AND(H171&gt;=3000,I171&lt;Barem!$N$27),H171/1500,0))))))),IF(AND(H171&gt;=200,H171&lt;500,I171&lt;Barem!$O$21),H171/1500,IF(AND(H171&gt;=500,H171&lt;750,I171&lt;Barem!$O$22),H171/1500,IF(AND(H171&gt;=750,H171&lt;1000,I171&lt;Barem!$O$23),H171/1500,IF(AND(H171&gt;=1000,H171&lt;1500,I171&lt;Barem!$O$24),H171/1500,IF(AND(H171&gt;=1500,H171&lt;2000,I171&lt;Barem!$O$25),H171/1500,IF(AND(H171&gt;=2000,H171&lt;3000,I171&lt;Barem!$O$26),H171/1500,IF(AND(H171&gt;=3000,I171&lt;Barem!$O$27),H171/1500,0))))))))</f>
        <v>1.2086666666666666</v>
      </c>
      <c r="R171" s="19">
        <f>IF(D171&gt;21,VLOOKUP(D171,Barem!$T$1:$U$141,2,1),0)</f>
        <v>0.3</v>
      </c>
      <c r="S171" s="104">
        <f>IF(D171&lt;1,0,IF(B171="F",VLOOKUP(I171,Barem!$X$2:$Z$13,2,1),VLOOKUP(I171,Barem!$X$14:$Z$25,2,1)))</f>
        <v>0</v>
      </c>
      <c r="T171" s="19">
        <f>VLOOKUP(A171,Participanti!A:C,3,0)</f>
        <v>0</v>
      </c>
      <c r="U171" s="17">
        <f t="shared" si="78"/>
        <v>4.5086666666666666</v>
      </c>
      <c r="W171" s="162"/>
      <c r="X171" s="108">
        <f t="shared" si="59"/>
        <v>4</v>
      </c>
      <c r="Y171" s="63">
        <f t="shared" si="60"/>
        <v>1</v>
      </c>
      <c r="Z171" s="92">
        <f t="shared" si="79"/>
        <v>0</v>
      </c>
      <c r="AA171" s="141"/>
      <c r="AB171" s="107" t="str">
        <f>VLOOKUP(A171,Participanti!A:E,5,0)</f>
        <v>Bronze</v>
      </c>
    </row>
    <row r="172" spans="1:28" x14ac:dyDescent="0.2">
      <c r="A172" s="42" t="s">
        <v>509</v>
      </c>
      <c r="B172" s="1" t="str">
        <f>VLOOKUP(A172,Participanti!A:B,2,0)</f>
        <v>M</v>
      </c>
      <c r="C172" s="61">
        <v>3</v>
      </c>
      <c r="D172" s="43">
        <v>10.01</v>
      </c>
      <c r="E172" s="44">
        <v>3.4594907407407408E-2</v>
      </c>
      <c r="F172" s="44">
        <v>3.6805555555555557E-2</v>
      </c>
      <c r="G172" s="59">
        <f t="shared" si="66"/>
        <v>3.5700231481481479E-2</v>
      </c>
      <c r="H172" s="45">
        <v>9</v>
      </c>
      <c r="I172" s="11">
        <f t="shared" si="76"/>
        <v>3.5664566914566913E-3</v>
      </c>
      <c r="J172" s="31">
        <f t="shared" si="77"/>
        <v>2.3833333333333333</v>
      </c>
      <c r="K172" s="31">
        <f>IF(J172=0,0,IF(B172="F",VLOOKUP(I172,Barem!$G$2:$H$16,2,1),VLOOKUP(I172,Barem!$G$17:$H$31,2,1)))</f>
        <v>2.5</v>
      </c>
      <c r="L172" s="43">
        <v>2</v>
      </c>
      <c r="M172" s="95" t="s">
        <v>80</v>
      </c>
      <c r="N172" s="10">
        <f t="shared" si="80"/>
        <v>0.25</v>
      </c>
      <c r="O172" s="10">
        <f t="shared" si="80"/>
        <v>0.5</v>
      </c>
      <c r="P172" s="10">
        <f t="shared" si="80"/>
        <v>0.25</v>
      </c>
      <c r="Q172" s="33">
        <f>IF(B172="M",IF(AND(H172&gt;=200,H172&lt;500,I172&lt;Barem!$N$21),H172/1500,IF(AND(H172&gt;=500,H172&lt;750,I172&lt;Barem!$N$22),H172/1500,IF(AND(H172&gt;=750,H172&lt;1000,I172&lt;Barem!$N$23),H172/1500,IF(AND(H172&gt;=1000,H172&lt;1500,I172&lt;Barem!$N$24),H172/1500,IF(AND(H172&gt;=1500,H172&lt;2000,I172&lt;Barem!$N$25),H172/1500,IF(AND(H172&gt;=2000,H172&lt;3000,I172&lt;Barem!$N$26),H172/1500,IF(AND(H172&gt;=3000,I172&lt;Barem!$N$27),H172/1500,0))))))),IF(AND(H172&gt;=200,H172&lt;500,I172&lt;Barem!$O$21),H172/1500,IF(AND(H172&gt;=500,H172&lt;750,I172&lt;Barem!$O$22),H172/1500,IF(AND(H172&gt;=750,H172&lt;1000,I172&lt;Barem!$O$23),H172/1500,IF(AND(H172&gt;=1000,H172&lt;1500,I172&lt;Barem!$O$24),H172/1500,IF(AND(H172&gt;=1500,H172&lt;2000,I172&lt;Barem!$O$25),H172/1500,IF(AND(H172&gt;=2000,H172&lt;3000,I172&lt;Barem!$O$26),H172/1500,IF(AND(H172&gt;=3000,I172&lt;Barem!$O$27),H172/1500,0))))))))</f>
        <v>0</v>
      </c>
      <c r="R172" s="19">
        <f>IF(D172&gt;21,VLOOKUP(D172,Barem!$T$1:$U$141,2,1),0)</f>
        <v>0</v>
      </c>
      <c r="S172" s="104">
        <f>IF(D172&lt;1,0,IF(B172="F",VLOOKUP(I172,Barem!$X$2:$Z$13,2,1),VLOOKUP(I172,Barem!$X$14:$Z$25,2,1)))</f>
        <v>0</v>
      </c>
      <c r="T172" s="19">
        <f>VLOOKUP(A172,Participanti!A:C,3,0)</f>
        <v>0</v>
      </c>
      <c r="U172" s="17">
        <f t="shared" si="78"/>
        <v>2.3458333333333332</v>
      </c>
      <c r="W172" s="162"/>
      <c r="X172" s="108">
        <f t="shared" si="59"/>
        <v>5</v>
      </c>
      <c r="Y172" s="63">
        <f t="shared" si="60"/>
        <v>1</v>
      </c>
      <c r="Z172" s="92">
        <f t="shared" si="79"/>
        <v>1</v>
      </c>
      <c r="AA172" s="141"/>
      <c r="AB172" s="107" t="str">
        <f>VLOOKUP(A172,Participanti!A:E,5,0)</f>
        <v>Bronze</v>
      </c>
    </row>
    <row r="173" spans="1:28" x14ac:dyDescent="0.2">
      <c r="A173" s="42" t="s">
        <v>573</v>
      </c>
      <c r="B173" s="1" t="str">
        <f>VLOOKUP(A173,Participanti!A:B,2,0)</f>
        <v>F</v>
      </c>
      <c r="C173" s="61">
        <v>3</v>
      </c>
      <c r="D173" s="43">
        <v>23.39</v>
      </c>
      <c r="E173" s="44">
        <v>0.19317129629629629</v>
      </c>
      <c r="F173" s="44">
        <v>0.28555555555555556</v>
      </c>
      <c r="G173" s="59">
        <f t="shared" si="66"/>
        <v>0.23936342592592591</v>
      </c>
      <c r="H173" s="45">
        <v>1260</v>
      </c>
      <c r="I173" s="11">
        <f t="shared" si="76"/>
        <v>1.023357956074929E-2</v>
      </c>
      <c r="J173" s="31">
        <f t="shared" si="77"/>
        <v>5</v>
      </c>
      <c r="K173" s="31">
        <f>IF(J173=0,0,IF(B173="F",VLOOKUP(I173,Barem!$G$2:$H$16,2,1),VLOOKUP(I173,Barem!$G$17:$H$31,2,1)))</f>
        <v>0</v>
      </c>
      <c r="L173" s="43">
        <v>4.5</v>
      </c>
      <c r="M173" s="95" t="str">
        <f>VLOOKUP(C173,Barem!L:R,7,0)</f>
        <v>D</v>
      </c>
      <c r="N173" s="10">
        <f t="shared" si="80"/>
        <v>0.5</v>
      </c>
      <c r="O173" s="10">
        <f t="shared" si="80"/>
        <v>0.25</v>
      </c>
      <c r="P173" s="10">
        <f t="shared" si="80"/>
        <v>0.25</v>
      </c>
      <c r="Q173" s="33">
        <f>IF(B173="M",IF(AND(H173&gt;=200,H173&lt;500,I173&lt;Barem!$N$21),H173/1500,IF(AND(H173&gt;=500,H173&lt;750,I173&lt;Barem!$N$22),H173/1500,IF(AND(H173&gt;=750,H173&lt;1000,I173&lt;Barem!$N$23),H173/1500,IF(AND(H173&gt;=1000,H173&lt;1500,I173&lt;Barem!$N$24),H173/1500,IF(AND(H173&gt;=1500,H173&lt;2000,I173&lt;Barem!$N$25),H173/1500,IF(AND(H173&gt;=2000,H173&lt;3000,I173&lt;Barem!$N$26),H173/1500,IF(AND(H173&gt;=3000,I173&lt;Barem!$N$27),H173/1500,0))))))),IF(AND(H173&gt;=200,H173&lt;500,I173&lt;Barem!$O$21),H173/1500,IF(AND(H173&gt;=500,H173&lt;750,I173&lt;Barem!$O$22),H173/1500,IF(AND(H173&gt;=750,H173&lt;1000,I173&lt;Barem!$O$23),H173/1500,IF(AND(H173&gt;=1000,H173&lt;1500,I173&lt;Barem!$O$24),H173/1500,IF(AND(H173&gt;=1500,H173&lt;2000,I173&lt;Barem!$O$25),H173/1500,IF(AND(H173&gt;=2000,H173&lt;3000,I173&lt;Barem!$O$26),H173/1500,IF(AND(H173&gt;=3000,I173&lt;Barem!$O$27),H173/1500,0))))))))</f>
        <v>0</v>
      </c>
      <c r="R173" s="160">
        <v>0</v>
      </c>
      <c r="S173" s="104">
        <f>IF(D173&lt;1,0,IF(B173="F",VLOOKUP(I173,Barem!$X$2:$Z$13,2,1),VLOOKUP(I173,Barem!$X$14:$Z$25,2,1)))</f>
        <v>0</v>
      </c>
      <c r="T173" s="19">
        <f>VLOOKUP(A173,Participanti!A:C,3,0)</f>
        <v>0.4</v>
      </c>
      <c r="U173" s="17">
        <f t="shared" si="78"/>
        <v>4.0250000000000004</v>
      </c>
      <c r="W173" s="162"/>
      <c r="X173" s="108">
        <f t="shared" si="59"/>
        <v>4</v>
      </c>
      <c r="Y173" s="63">
        <f t="shared" si="60"/>
        <v>1</v>
      </c>
      <c r="Z173" s="92">
        <f t="shared" si="79"/>
        <v>0</v>
      </c>
      <c r="AA173" s="141"/>
      <c r="AB173" s="107" t="str">
        <f>VLOOKUP(A173,Participanti!A:E,5,0)</f>
        <v>Bronze</v>
      </c>
    </row>
    <row r="174" spans="1:28" x14ac:dyDescent="0.2">
      <c r="A174" s="42" t="s">
        <v>233</v>
      </c>
      <c r="B174" s="1" t="str">
        <f>VLOOKUP(A174,Participanti!A:B,2,0)</f>
        <v>M</v>
      </c>
      <c r="C174" s="61">
        <v>3</v>
      </c>
      <c r="D174" s="43">
        <v>5.05</v>
      </c>
      <c r="E174" s="44">
        <v>1.545138888888889E-2</v>
      </c>
      <c r="F174" s="44">
        <v>1.5509259259259257E-2</v>
      </c>
      <c r="G174" s="59">
        <f t="shared" si="66"/>
        <v>1.5480324074074073E-2</v>
      </c>
      <c r="H174" s="45">
        <v>15</v>
      </c>
      <c r="I174" s="11">
        <f t="shared" si="76"/>
        <v>3.0654107077374405E-3</v>
      </c>
      <c r="J174" s="31">
        <f t="shared" si="77"/>
        <v>1.2023809523809523</v>
      </c>
      <c r="K174" s="31">
        <f>IF(J174=0,0,IF(B174="F",VLOOKUP(I174,Barem!$G$2:$H$16,2,1),VLOOKUP(I174,Barem!$G$17:$H$31,2,1)))</f>
        <v>4</v>
      </c>
      <c r="L174" s="43">
        <v>1.5</v>
      </c>
      <c r="M174" s="95" t="s">
        <v>80</v>
      </c>
      <c r="N174" s="10">
        <f t="shared" si="80"/>
        <v>0.25</v>
      </c>
      <c r="O174" s="10">
        <f t="shared" si="80"/>
        <v>0.5</v>
      </c>
      <c r="P174" s="10">
        <f t="shared" si="80"/>
        <v>0.25</v>
      </c>
      <c r="Q174" s="33">
        <f>IF(B174="M",IF(AND(H174&gt;=200,H174&lt;500,I174&lt;Barem!$N$21),H174/1500,IF(AND(H174&gt;=500,H174&lt;750,I174&lt;Barem!$N$22),H174/1500,IF(AND(H174&gt;=750,H174&lt;1000,I174&lt;Barem!$N$23),H174/1500,IF(AND(H174&gt;=1000,H174&lt;1500,I174&lt;Barem!$N$24),H174/1500,IF(AND(H174&gt;=1500,H174&lt;2000,I174&lt;Barem!$N$25),H174/1500,IF(AND(H174&gt;=2000,H174&lt;3000,I174&lt;Barem!$N$26),H174/1500,IF(AND(H174&gt;=3000,I174&lt;Barem!$N$27),H174/1500,0))))))),IF(AND(H174&gt;=200,H174&lt;500,I174&lt;Barem!$O$21),H174/1500,IF(AND(H174&gt;=500,H174&lt;750,I174&lt;Barem!$O$22),H174/1500,IF(AND(H174&gt;=750,H174&lt;1000,I174&lt;Barem!$O$23),H174/1500,IF(AND(H174&gt;=1000,H174&lt;1500,I174&lt;Barem!$O$24),H174/1500,IF(AND(H174&gt;=1500,H174&lt;2000,I174&lt;Barem!$O$25),H174/1500,IF(AND(H174&gt;=2000,H174&lt;3000,I174&lt;Barem!$O$26),H174/1500,IF(AND(H174&gt;=3000,I174&lt;Barem!$O$27),H174/1500,0))))))))</f>
        <v>0</v>
      </c>
      <c r="R174" s="19">
        <f>IF(D174&gt;21,VLOOKUP(D174,Barem!$T$1:$U$141,2,1),0)</f>
        <v>0</v>
      </c>
      <c r="S174" s="104">
        <f>IF(D174&lt;1,0,IF(B174="F",VLOOKUP(I174,Barem!$X$2:$Z$13,2,1),VLOOKUP(I174,Barem!$X$14:$Z$25,2,1)))</f>
        <v>0</v>
      </c>
      <c r="T174" s="19">
        <f>VLOOKUP(A174,Participanti!A:C,3,0)</f>
        <v>0</v>
      </c>
      <c r="U174" s="17">
        <f t="shared" si="78"/>
        <v>2.6755952380952381</v>
      </c>
      <c r="W174" s="162"/>
      <c r="X174" s="108">
        <f t="shared" si="59"/>
        <v>5</v>
      </c>
      <c r="Y174" s="63">
        <f t="shared" si="60"/>
        <v>1</v>
      </c>
      <c r="Z174" s="92">
        <f t="shared" si="79"/>
        <v>1</v>
      </c>
      <c r="AA174" s="141"/>
      <c r="AB174" s="107" t="str">
        <f>VLOOKUP(A174,Participanti!A:E,5,0)</f>
        <v>Bronze</v>
      </c>
    </row>
    <row r="175" spans="1:28" x14ac:dyDescent="0.2">
      <c r="A175" s="42" t="s">
        <v>428</v>
      </c>
      <c r="B175" s="1" t="str">
        <f>VLOOKUP(A175,Participanti!A:B,2,0)</f>
        <v>M</v>
      </c>
      <c r="C175" s="61">
        <v>3</v>
      </c>
      <c r="D175" s="43">
        <v>8.1999999999999993</v>
      </c>
      <c r="E175" s="44">
        <v>3.125E-2</v>
      </c>
      <c r="F175" s="44">
        <v>3.2002314814814817E-2</v>
      </c>
      <c r="G175" s="59">
        <f t="shared" si="66"/>
        <v>3.1626157407407408E-2</v>
      </c>
      <c r="H175" s="45">
        <v>24</v>
      </c>
      <c r="I175" s="11">
        <f t="shared" si="76"/>
        <v>3.8568484643179768E-3</v>
      </c>
      <c r="J175" s="31">
        <f t="shared" si="77"/>
        <v>1.9523809523809521</v>
      </c>
      <c r="K175" s="31">
        <f>IF(J175=0,0,IF(B175="F",VLOOKUP(I175,Barem!$G$2:$H$16,2,1),VLOOKUP(I175,Barem!$G$17:$H$31,2,1)))</f>
        <v>1.75</v>
      </c>
      <c r="L175" s="43">
        <v>3</v>
      </c>
      <c r="M175" s="95" t="str">
        <f>VLOOKUP(C175,Barem!L:R,7,0)</f>
        <v>D</v>
      </c>
      <c r="N175" s="10">
        <f t="shared" si="80"/>
        <v>0.5</v>
      </c>
      <c r="O175" s="10">
        <f t="shared" si="80"/>
        <v>0.25</v>
      </c>
      <c r="P175" s="10">
        <f t="shared" si="80"/>
        <v>0.25</v>
      </c>
      <c r="Q175" s="33">
        <f>IF(B175="M",IF(AND(H175&gt;=200,H175&lt;500,I175&lt;Barem!$N$21),H175/1500,IF(AND(H175&gt;=500,H175&lt;750,I175&lt;Barem!$N$22),H175/1500,IF(AND(H175&gt;=750,H175&lt;1000,I175&lt;Barem!$N$23),H175/1500,IF(AND(H175&gt;=1000,H175&lt;1500,I175&lt;Barem!$N$24),H175/1500,IF(AND(H175&gt;=1500,H175&lt;2000,I175&lt;Barem!$N$25),H175/1500,IF(AND(H175&gt;=2000,H175&lt;3000,I175&lt;Barem!$N$26),H175/1500,IF(AND(H175&gt;=3000,I175&lt;Barem!$N$27),H175/1500,0))))))),IF(AND(H175&gt;=200,H175&lt;500,I175&lt;Barem!$O$21),H175/1500,IF(AND(H175&gt;=500,H175&lt;750,I175&lt;Barem!$O$22),H175/1500,IF(AND(H175&gt;=750,H175&lt;1000,I175&lt;Barem!$O$23),H175/1500,IF(AND(H175&gt;=1000,H175&lt;1500,I175&lt;Barem!$O$24),H175/1500,IF(AND(H175&gt;=1500,H175&lt;2000,I175&lt;Barem!$O$25),H175/1500,IF(AND(H175&gt;=2000,H175&lt;3000,I175&lt;Barem!$O$26),H175/1500,IF(AND(H175&gt;=3000,I175&lt;Barem!$O$27),H175/1500,0))))))))</f>
        <v>0</v>
      </c>
      <c r="R175" s="19">
        <f>IF(D175&gt;21,VLOOKUP(D175,Barem!$T$1:$U$141,2,1),0)</f>
        <v>0</v>
      </c>
      <c r="S175" s="104">
        <f>IF(D175&lt;1,0,IF(B175="F",VLOOKUP(I175,Barem!$X$2:$Z$13,2,1),VLOOKUP(I175,Barem!$X$14:$Z$25,2,1)))</f>
        <v>0</v>
      </c>
      <c r="T175" s="19">
        <f>VLOOKUP(A175,Participanti!A:C,3,0)</f>
        <v>0</v>
      </c>
      <c r="U175" s="17">
        <f t="shared" si="78"/>
        <v>2.1636904761904763</v>
      </c>
      <c r="W175" s="162"/>
      <c r="X175" s="108">
        <f t="shared" si="59"/>
        <v>5</v>
      </c>
      <c r="Y175" s="63">
        <f t="shared" si="60"/>
        <v>1</v>
      </c>
      <c r="Z175" s="92">
        <f t="shared" si="79"/>
        <v>1</v>
      </c>
      <c r="AA175" s="141"/>
      <c r="AB175" s="107" t="str">
        <f>VLOOKUP(A175,Participanti!A:E,5,0)</f>
        <v>Bronze</v>
      </c>
    </row>
    <row r="176" spans="1:28" x14ac:dyDescent="0.2">
      <c r="A176" s="42" t="s">
        <v>308</v>
      </c>
      <c r="B176" s="1" t="str">
        <f>VLOOKUP(A176,Participanti!A:B,2,0)</f>
        <v>M</v>
      </c>
      <c r="C176" s="61">
        <v>3</v>
      </c>
      <c r="D176" s="43">
        <v>3</v>
      </c>
      <c r="E176" s="44">
        <v>7.719907407407408E-3</v>
      </c>
      <c r="F176" s="44">
        <v>7.8356481481481489E-3</v>
      </c>
      <c r="G176" s="59">
        <f t="shared" si="66"/>
        <v>7.7777777777777784E-3</v>
      </c>
      <c r="H176" s="45">
        <v>5</v>
      </c>
      <c r="I176" s="11">
        <f t="shared" si="76"/>
        <v>2.592592592592593E-3</v>
      </c>
      <c r="J176" s="31">
        <f t="shared" si="77"/>
        <v>0.7142857142857143</v>
      </c>
      <c r="K176" s="31">
        <f>IF(J176=0,0,IF(B176="F",VLOOKUP(I176,Barem!$G$2:$H$16,2,1),VLOOKUP(I176,Barem!$G$17:$H$31,2,1)))</f>
        <v>5</v>
      </c>
      <c r="L176" s="43">
        <v>2.75</v>
      </c>
      <c r="M176" s="95" t="s">
        <v>80</v>
      </c>
      <c r="N176" s="10">
        <f t="shared" si="80"/>
        <v>0.25</v>
      </c>
      <c r="O176" s="10">
        <f t="shared" si="80"/>
        <v>0.5</v>
      </c>
      <c r="P176" s="10">
        <f t="shared" si="80"/>
        <v>0.25</v>
      </c>
      <c r="Q176" s="33">
        <f>IF(B176="M",IF(AND(H176&gt;=200,H176&lt;500,I176&lt;Barem!$N$21),H176/1500,IF(AND(H176&gt;=500,H176&lt;750,I176&lt;Barem!$N$22),H176/1500,IF(AND(H176&gt;=750,H176&lt;1000,I176&lt;Barem!$N$23),H176/1500,IF(AND(H176&gt;=1000,H176&lt;1500,I176&lt;Barem!$N$24),H176/1500,IF(AND(H176&gt;=1500,H176&lt;2000,I176&lt;Barem!$N$25),H176/1500,IF(AND(H176&gt;=2000,H176&lt;3000,I176&lt;Barem!$N$26),H176/1500,IF(AND(H176&gt;=3000,I176&lt;Barem!$N$27),H176/1500,0))))))),IF(AND(H176&gt;=200,H176&lt;500,I176&lt;Barem!$O$21),H176/1500,IF(AND(H176&gt;=500,H176&lt;750,I176&lt;Barem!$O$22),H176/1500,IF(AND(H176&gt;=750,H176&lt;1000,I176&lt;Barem!$O$23),H176/1500,IF(AND(H176&gt;=1000,H176&lt;1500,I176&lt;Barem!$O$24),H176/1500,IF(AND(H176&gt;=1500,H176&lt;2000,I176&lt;Barem!$O$25),H176/1500,IF(AND(H176&gt;=2000,H176&lt;3000,I176&lt;Barem!$O$26),H176/1500,IF(AND(H176&gt;=3000,I176&lt;Barem!$O$27),H176/1500,0))))))))</f>
        <v>0</v>
      </c>
      <c r="R176" s="19">
        <f>IF(D176&gt;21,VLOOKUP(D176,Barem!$T$1:$U$141,2,1),0)</f>
        <v>0</v>
      </c>
      <c r="S176" s="104">
        <f>IF(D176&lt;1,0,IF(B176="F",VLOOKUP(I176,Barem!$X$2:$Z$13,2,1),VLOOKUP(I176,Barem!$X$14:$Z$25,2,1)))</f>
        <v>1.4999999999999998</v>
      </c>
      <c r="T176" s="19">
        <f>VLOOKUP(A176,Participanti!A:C,3,0)</f>
        <v>0</v>
      </c>
      <c r="U176" s="17">
        <f t="shared" si="78"/>
        <v>4.8660714285714279</v>
      </c>
      <c r="W176" s="162"/>
      <c r="X176" s="108">
        <f t="shared" si="59"/>
        <v>5</v>
      </c>
      <c r="Y176" s="63">
        <f t="shared" si="60"/>
        <v>1</v>
      </c>
      <c r="Z176" s="92">
        <f t="shared" si="79"/>
        <v>1</v>
      </c>
      <c r="AA176" s="141"/>
      <c r="AB176" s="107" t="str">
        <f>VLOOKUP(A176,Participanti!A:E,5,0)</f>
        <v>Bronze</v>
      </c>
    </row>
    <row r="177" spans="1:28" x14ac:dyDescent="0.2">
      <c r="A177" s="42" t="s">
        <v>430</v>
      </c>
      <c r="B177" s="1" t="str">
        <f>VLOOKUP(A177,Participanti!A:B,2,0)</f>
        <v>M</v>
      </c>
      <c r="C177" s="61">
        <v>3</v>
      </c>
      <c r="D177" s="43">
        <v>14.03</v>
      </c>
      <c r="E177" s="44">
        <v>5.679398148148148E-2</v>
      </c>
      <c r="F177" s="44">
        <v>5.6898148148148149E-2</v>
      </c>
      <c r="G177" s="59">
        <f t="shared" si="66"/>
        <v>5.6846064814814815E-2</v>
      </c>
      <c r="H177" s="45">
        <v>9</v>
      </c>
      <c r="I177" s="11">
        <f t="shared" si="76"/>
        <v>4.0517508777487398E-3</v>
      </c>
      <c r="J177" s="31">
        <f t="shared" si="77"/>
        <v>3.3404761904761902</v>
      </c>
      <c r="K177" s="31">
        <f>IF(J177=0,0,IF(B177="F",VLOOKUP(I177,Barem!$G$2:$H$16,2,1),VLOOKUP(I177,Barem!$G$17:$H$31,2,1)))</f>
        <v>1.5</v>
      </c>
      <c r="L177" s="43">
        <v>3.75</v>
      </c>
      <c r="M177" s="95" t="s">
        <v>83</v>
      </c>
      <c r="N177" s="10">
        <f t="shared" si="80"/>
        <v>0.25</v>
      </c>
      <c r="O177" s="10">
        <f t="shared" si="80"/>
        <v>0.25</v>
      </c>
      <c r="P177" s="10">
        <f t="shared" si="80"/>
        <v>0.5</v>
      </c>
      <c r="Q177" s="33">
        <f>IF(B177="M",IF(AND(H177&gt;=200,H177&lt;500,I177&lt;Barem!$N$21),H177/1500,IF(AND(H177&gt;=500,H177&lt;750,I177&lt;Barem!$N$22),H177/1500,IF(AND(H177&gt;=750,H177&lt;1000,I177&lt;Barem!$N$23),H177/1500,IF(AND(H177&gt;=1000,H177&lt;1500,I177&lt;Barem!$N$24),H177/1500,IF(AND(H177&gt;=1500,H177&lt;2000,I177&lt;Barem!$N$25),H177/1500,IF(AND(H177&gt;=2000,H177&lt;3000,I177&lt;Barem!$N$26),H177/1500,IF(AND(H177&gt;=3000,I177&lt;Barem!$N$27),H177/1500,0))))))),IF(AND(H177&gt;=200,H177&lt;500,I177&lt;Barem!$O$21),H177/1500,IF(AND(H177&gt;=500,H177&lt;750,I177&lt;Barem!$O$22),H177/1500,IF(AND(H177&gt;=750,H177&lt;1000,I177&lt;Barem!$O$23),H177/1500,IF(AND(H177&gt;=1000,H177&lt;1500,I177&lt;Barem!$O$24),H177/1500,IF(AND(H177&gt;=1500,H177&lt;2000,I177&lt;Barem!$O$25),H177/1500,IF(AND(H177&gt;=2000,H177&lt;3000,I177&lt;Barem!$O$26),H177/1500,IF(AND(H177&gt;=3000,I177&lt;Barem!$O$27),H177/1500,0))))))))</f>
        <v>0</v>
      </c>
      <c r="R177" s="19">
        <f>IF(D177&gt;21,VLOOKUP(D177,Barem!$T$1:$U$141,2,1),0)</f>
        <v>0</v>
      </c>
      <c r="S177" s="104">
        <f>IF(D177&lt;1,0,IF(B177="F",VLOOKUP(I177,Barem!$X$2:$Z$13,2,1),VLOOKUP(I177,Barem!$X$14:$Z$25,2,1)))</f>
        <v>0</v>
      </c>
      <c r="T177" s="19">
        <f>VLOOKUP(A177,Participanti!A:C,3,0)</f>
        <v>0.4</v>
      </c>
      <c r="U177" s="17">
        <f t="shared" si="78"/>
        <v>3.4851190476190474</v>
      </c>
      <c r="W177" s="162"/>
      <c r="X177" s="108">
        <f t="shared" si="59"/>
        <v>4</v>
      </c>
      <c r="Y177" s="63">
        <f t="shared" si="60"/>
        <v>1</v>
      </c>
      <c r="Z177" s="92">
        <f t="shared" si="79"/>
        <v>1</v>
      </c>
      <c r="AA177" s="141"/>
      <c r="AB177" s="107" t="str">
        <f>VLOOKUP(A177,Participanti!A:E,5,0)</f>
        <v>Bronze</v>
      </c>
    </row>
    <row r="178" spans="1:28" x14ac:dyDescent="0.2">
      <c r="A178" s="42" t="s">
        <v>519</v>
      </c>
      <c r="B178" s="1" t="str">
        <f>VLOOKUP(A178,Participanti!A:B,2,0)</f>
        <v>F</v>
      </c>
      <c r="C178" s="61">
        <v>3</v>
      </c>
      <c r="D178" s="43">
        <v>8.0299999999999994</v>
      </c>
      <c r="E178" s="44">
        <v>3.7731481481481484E-2</v>
      </c>
      <c r="F178" s="44">
        <v>3.7800925925925925E-2</v>
      </c>
      <c r="G178" s="59">
        <f t="shared" si="66"/>
        <v>3.7766203703703705E-2</v>
      </c>
      <c r="H178" s="45">
        <v>31</v>
      </c>
      <c r="I178" s="11">
        <f t="shared" si="76"/>
        <v>4.7031386928647204E-3</v>
      </c>
      <c r="J178" s="31">
        <f t="shared" si="77"/>
        <v>2.0074999999999998</v>
      </c>
      <c r="K178" s="31">
        <f>IF(J178=0,0,IF(B178="F",VLOOKUP(I178,Barem!$G$2:$H$16,2,1),VLOOKUP(I178,Barem!$G$17:$H$31,2,1)))</f>
        <v>1</v>
      </c>
      <c r="L178" s="43">
        <v>3.5</v>
      </c>
      <c r="M178" s="95" t="s">
        <v>83</v>
      </c>
      <c r="N178" s="10">
        <f t="shared" si="80"/>
        <v>0.25</v>
      </c>
      <c r="O178" s="10">
        <f t="shared" si="80"/>
        <v>0.25</v>
      </c>
      <c r="P178" s="10">
        <f t="shared" si="80"/>
        <v>0.5</v>
      </c>
      <c r="Q178" s="33">
        <f>IF(B178="M",IF(AND(H178&gt;=200,H178&lt;500,I178&lt;Barem!$N$21),H178/1500,IF(AND(H178&gt;=500,H178&lt;750,I178&lt;Barem!$N$22),H178/1500,IF(AND(H178&gt;=750,H178&lt;1000,I178&lt;Barem!$N$23),H178/1500,IF(AND(H178&gt;=1000,H178&lt;1500,I178&lt;Barem!$N$24),H178/1500,IF(AND(H178&gt;=1500,H178&lt;2000,I178&lt;Barem!$N$25),H178/1500,IF(AND(H178&gt;=2000,H178&lt;3000,I178&lt;Barem!$N$26),H178/1500,IF(AND(H178&gt;=3000,I178&lt;Barem!$N$27),H178/1500,0))))))),IF(AND(H178&gt;=200,H178&lt;500,I178&lt;Barem!$O$21),H178/1500,IF(AND(H178&gt;=500,H178&lt;750,I178&lt;Barem!$O$22),H178/1500,IF(AND(H178&gt;=750,H178&lt;1000,I178&lt;Barem!$O$23),H178/1500,IF(AND(H178&gt;=1000,H178&lt;1500,I178&lt;Barem!$O$24),H178/1500,IF(AND(H178&gt;=1500,H178&lt;2000,I178&lt;Barem!$O$25),H178/1500,IF(AND(H178&gt;=2000,H178&lt;3000,I178&lt;Barem!$O$26),H178/1500,IF(AND(H178&gt;=3000,I178&lt;Barem!$O$27),H178/1500,0))))))))</f>
        <v>0</v>
      </c>
      <c r="R178" s="19">
        <f>IF(D178&gt;21,VLOOKUP(D178,Barem!$T$1:$U$141,2,1),0)</f>
        <v>0</v>
      </c>
      <c r="S178" s="104">
        <f>IF(D178&lt;1,0,IF(B178="F",VLOOKUP(I178,Barem!$X$2:$Z$13,2,1),VLOOKUP(I178,Barem!$X$14:$Z$25,2,1)))</f>
        <v>0</v>
      </c>
      <c r="T178" s="19">
        <f>VLOOKUP(A178,Participanti!A:C,3,0)</f>
        <v>0</v>
      </c>
      <c r="U178" s="17">
        <f t="shared" si="78"/>
        <v>2.5018750000000001</v>
      </c>
      <c r="W178" s="162"/>
      <c r="X178" s="108">
        <f t="shared" si="59"/>
        <v>5</v>
      </c>
      <c r="Y178" s="63">
        <f t="shared" si="60"/>
        <v>1</v>
      </c>
      <c r="Z178" s="92">
        <f t="shared" si="79"/>
        <v>1</v>
      </c>
      <c r="AA178" s="141"/>
      <c r="AB178" s="107" t="str">
        <f>VLOOKUP(A178,Participanti!A:E,5,0)</f>
        <v>Bronze</v>
      </c>
    </row>
    <row r="179" spans="1:28" x14ac:dyDescent="0.2">
      <c r="A179" s="42" t="s">
        <v>226</v>
      </c>
      <c r="B179" s="1" t="str">
        <f>VLOOKUP(A179,Participanti!A:B,2,0)</f>
        <v>F</v>
      </c>
      <c r="C179" s="61">
        <v>3</v>
      </c>
      <c r="D179" s="43">
        <v>7.74</v>
      </c>
      <c r="E179" s="44">
        <v>3.30787037037037E-2</v>
      </c>
      <c r="F179" s="44">
        <v>4.1874999999999996E-2</v>
      </c>
      <c r="G179" s="59">
        <f t="shared" si="66"/>
        <v>3.7476851851851845E-2</v>
      </c>
      <c r="H179" s="45">
        <v>31</v>
      </c>
      <c r="I179" s="11">
        <f t="shared" si="76"/>
        <v>4.8419705234950703E-3</v>
      </c>
      <c r="J179" s="31">
        <f t="shared" si="77"/>
        <v>1.9350000000000001</v>
      </c>
      <c r="K179" s="31">
        <f>IF(J179=0,0,IF(B179="F",VLOOKUP(I179,Barem!$G$2:$H$16,2,1),VLOOKUP(I179,Barem!$G$17:$H$31,2,1)))</f>
        <v>1</v>
      </c>
      <c r="L179" s="43">
        <v>3.5</v>
      </c>
      <c r="M179" s="95" t="str">
        <f>VLOOKUP(C179,Barem!L:R,7,0)</f>
        <v>D</v>
      </c>
      <c r="N179" s="10">
        <f t="shared" si="80"/>
        <v>0.5</v>
      </c>
      <c r="O179" s="10">
        <f t="shared" si="80"/>
        <v>0.25</v>
      </c>
      <c r="P179" s="10">
        <f t="shared" si="80"/>
        <v>0.25</v>
      </c>
      <c r="Q179" s="33">
        <f>IF(B179="M",IF(AND(H179&gt;=200,H179&lt;500,I179&lt;Barem!$N$21),H179/1500,IF(AND(H179&gt;=500,H179&lt;750,I179&lt;Barem!$N$22),H179/1500,IF(AND(H179&gt;=750,H179&lt;1000,I179&lt;Barem!$N$23),H179/1500,IF(AND(H179&gt;=1000,H179&lt;1500,I179&lt;Barem!$N$24),H179/1500,IF(AND(H179&gt;=1500,H179&lt;2000,I179&lt;Barem!$N$25),H179/1500,IF(AND(H179&gt;=2000,H179&lt;3000,I179&lt;Barem!$N$26),H179/1500,IF(AND(H179&gt;=3000,I179&lt;Barem!$N$27),H179/1500,0))))))),IF(AND(H179&gt;=200,H179&lt;500,I179&lt;Barem!$O$21),H179/1500,IF(AND(H179&gt;=500,H179&lt;750,I179&lt;Barem!$O$22),H179/1500,IF(AND(H179&gt;=750,H179&lt;1000,I179&lt;Barem!$O$23),H179/1500,IF(AND(H179&gt;=1000,H179&lt;1500,I179&lt;Barem!$O$24),H179/1500,IF(AND(H179&gt;=1500,H179&lt;2000,I179&lt;Barem!$O$25),H179/1500,IF(AND(H179&gt;=2000,H179&lt;3000,I179&lt;Barem!$O$26),H179/1500,IF(AND(H179&gt;=3000,I179&lt;Barem!$O$27),H179/1500,0))))))))</f>
        <v>0</v>
      </c>
      <c r="R179" s="19">
        <f>IF(D179&gt;21,VLOOKUP(D179,Barem!$T$1:$U$141,2,1),0)</f>
        <v>0</v>
      </c>
      <c r="S179" s="104">
        <f>IF(D179&lt;1,0,IF(B179="F",VLOOKUP(I179,Barem!$X$2:$Z$13,2,1),VLOOKUP(I179,Barem!$X$14:$Z$25,2,1)))</f>
        <v>0</v>
      </c>
      <c r="T179" s="19">
        <f>VLOOKUP(A179,Participanti!A:C,3,0)</f>
        <v>0</v>
      </c>
      <c r="U179" s="17">
        <f t="shared" si="78"/>
        <v>2.0925000000000002</v>
      </c>
      <c r="W179" s="162"/>
      <c r="X179" s="108">
        <f t="shared" si="59"/>
        <v>4</v>
      </c>
      <c r="Y179" s="63">
        <f t="shared" si="60"/>
        <v>1</v>
      </c>
      <c r="Z179" s="92">
        <f t="shared" si="79"/>
        <v>1</v>
      </c>
      <c r="AA179" s="141"/>
      <c r="AB179" s="107" t="str">
        <f>VLOOKUP(A179,Participanti!A:E,5,0)</f>
        <v>Bronze</v>
      </c>
    </row>
    <row r="180" spans="1:28" x14ac:dyDescent="0.2">
      <c r="A180" s="42" t="s">
        <v>306</v>
      </c>
      <c r="B180" s="1" t="str">
        <f>VLOOKUP(A180,Participanti!A:B,2,0)</f>
        <v>F</v>
      </c>
      <c r="C180" s="61">
        <v>3</v>
      </c>
      <c r="D180" s="43">
        <v>10.61</v>
      </c>
      <c r="E180" s="44">
        <v>5.2025462962962961E-2</v>
      </c>
      <c r="F180" s="44">
        <v>7.2777777777777775E-2</v>
      </c>
      <c r="G180" s="59">
        <f t="shared" si="66"/>
        <v>6.2401620370370364E-2</v>
      </c>
      <c r="H180" s="45">
        <v>62</v>
      </c>
      <c r="I180" s="11">
        <f t="shared" si="76"/>
        <v>5.8813968303836348E-3</v>
      </c>
      <c r="J180" s="31">
        <f t="shared" si="77"/>
        <v>2.6524999999999999</v>
      </c>
      <c r="K180" s="31">
        <f>IF(J180=0,0,IF(B180="F",VLOOKUP(I180,Barem!$G$2:$H$16,2,1),VLOOKUP(I180,Barem!$G$17:$H$31,2,1)))</f>
        <v>0.25</v>
      </c>
      <c r="L180" s="43">
        <v>1</v>
      </c>
      <c r="M180" s="95" t="str">
        <f>VLOOKUP(C180,Barem!L:R,7,0)</f>
        <v>D</v>
      </c>
      <c r="N180" s="10">
        <f t="shared" si="80"/>
        <v>0.5</v>
      </c>
      <c r="O180" s="10">
        <f t="shared" si="80"/>
        <v>0.25</v>
      </c>
      <c r="P180" s="10">
        <f t="shared" si="80"/>
        <v>0.25</v>
      </c>
      <c r="Q180" s="33">
        <f>IF(B180="M",IF(AND(H180&gt;=200,H180&lt;500,I180&lt;Barem!$N$21),H180/1500,IF(AND(H180&gt;=500,H180&lt;750,I180&lt;Barem!$N$22),H180/1500,IF(AND(H180&gt;=750,H180&lt;1000,I180&lt;Barem!$N$23),H180/1500,IF(AND(H180&gt;=1000,H180&lt;1500,I180&lt;Barem!$N$24),H180/1500,IF(AND(H180&gt;=1500,H180&lt;2000,I180&lt;Barem!$N$25),H180/1500,IF(AND(H180&gt;=2000,H180&lt;3000,I180&lt;Barem!$N$26),H180/1500,IF(AND(H180&gt;=3000,I180&lt;Barem!$N$27),H180/1500,0))))))),IF(AND(H180&gt;=200,H180&lt;500,I180&lt;Barem!$O$21),H180/1500,IF(AND(H180&gt;=500,H180&lt;750,I180&lt;Barem!$O$22),H180/1500,IF(AND(H180&gt;=750,H180&lt;1000,I180&lt;Barem!$O$23),H180/1500,IF(AND(H180&gt;=1000,H180&lt;1500,I180&lt;Barem!$O$24),H180/1500,IF(AND(H180&gt;=1500,H180&lt;2000,I180&lt;Barem!$O$25),H180/1500,IF(AND(H180&gt;=2000,H180&lt;3000,I180&lt;Barem!$O$26),H180/1500,IF(AND(H180&gt;=3000,I180&lt;Barem!$O$27),H180/1500,0))))))))</f>
        <v>0</v>
      </c>
      <c r="R180" s="19">
        <f>IF(D180&gt;21,VLOOKUP(D180,Barem!$T$1:$U$141,2,1),0)</f>
        <v>0</v>
      </c>
      <c r="S180" s="104">
        <f>IF(D180&lt;1,0,IF(B180="F",VLOOKUP(I180,Barem!$X$2:$Z$13,2,1),VLOOKUP(I180,Barem!$X$14:$Z$25,2,1)))</f>
        <v>0</v>
      </c>
      <c r="T180" s="19">
        <f>VLOOKUP(A180,Participanti!A:C,3,0)</f>
        <v>0</v>
      </c>
      <c r="U180" s="17">
        <f t="shared" si="78"/>
        <v>1.6387499999999999</v>
      </c>
      <c r="W180" s="162"/>
      <c r="X180" s="108">
        <f t="shared" si="59"/>
        <v>5</v>
      </c>
      <c r="Y180" s="63">
        <f t="shared" si="60"/>
        <v>1</v>
      </c>
      <c r="Z180" s="92">
        <f t="shared" si="79"/>
        <v>1</v>
      </c>
      <c r="AA180" s="141"/>
      <c r="AB180" s="107" t="str">
        <f>VLOOKUP(A180,Participanti!A:E,5,0)</f>
        <v>Bronze</v>
      </c>
    </row>
    <row r="181" spans="1:28" x14ac:dyDescent="0.2">
      <c r="A181" s="42" t="s">
        <v>528</v>
      </c>
      <c r="B181" s="1" t="str">
        <f>VLOOKUP(A181,Participanti!A:B,2,0)</f>
        <v>M</v>
      </c>
      <c r="C181" s="61">
        <v>3</v>
      </c>
      <c r="D181" s="43">
        <v>10</v>
      </c>
      <c r="E181" s="44">
        <v>3.1145833333333334E-2</v>
      </c>
      <c r="F181" s="44">
        <v>3.1354166666666662E-2</v>
      </c>
      <c r="G181" s="59">
        <f t="shared" si="66"/>
        <v>3.125E-2</v>
      </c>
      <c r="H181" s="45">
        <v>11</v>
      </c>
      <c r="I181" s="11">
        <f t="shared" si="76"/>
        <v>3.1250000000000002E-3</v>
      </c>
      <c r="J181" s="31">
        <f t="shared" si="77"/>
        <v>2.3809523809523809</v>
      </c>
      <c r="K181" s="31">
        <f>IF(J181=0,0,IF(B181="F",VLOOKUP(I181,Barem!$G$2:$H$16,2,1),VLOOKUP(I181,Barem!$G$17:$H$31,2,1)))</f>
        <v>4</v>
      </c>
      <c r="L181" s="43">
        <v>1.75</v>
      </c>
      <c r="M181" s="95" t="s">
        <v>80</v>
      </c>
      <c r="N181" s="10">
        <f t="shared" si="80"/>
        <v>0.25</v>
      </c>
      <c r="O181" s="10">
        <f t="shared" si="80"/>
        <v>0.5</v>
      </c>
      <c r="P181" s="10">
        <f t="shared" si="80"/>
        <v>0.25</v>
      </c>
      <c r="Q181" s="33">
        <f>IF(B181="M",IF(AND(H181&gt;=200,H181&lt;500,I181&lt;Barem!$N$21),H181/1500,IF(AND(H181&gt;=500,H181&lt;750,I181&lt;Barem!$N$22),H181/1500,IF(AND(H181&gt;=750,H181&lt;1000,I181&lt;Barem!$N$23),H181/1500,IF(AND(H181&gt;=1000,H181&lt;1500,I181&lt;Barem!$N$24),H181/1500,IF(AND(H181&gt;=1500,H181&lt;2000,I181&lt;Barem!$N$25),H181/1500,IF(AND(H181&gt;=2000,H181&lt;3000,I181&lt;Barem!$N$26),H181/1500,IF(AND(H181&gt;=3000,I181&lt;Barem!$N$27),H181/1500,0))))))),IF(AND(H181&gt;=200,H181&lt;500,I181&lt;Barem!$O$21),H181/1500,IF(AND(H181&gt;=500,H181&lt;750,I181&lt;Barem!$O$22),H181/1500,IF(AND(H181&gt;=750,H181&lt;1000,I181&lt;Barem!$O$23),H181/1500,IF(AND(H181&gt;=1000,H181&lt;1500,I181&lt;Barem!$O$24),H181/1500,IF(AND(H181&gt;=1500,H181&lt;2000,I181&lt;Barem!$O$25),H181/1500,IF(AND(H181&gt;=2000,H181&lt;3000,I181&lt;Barem!$O$26),H181/1500,IF(AND(H181&gt;=3000,I181&lt;Barem!$O$27),H181/1500,0))))))))</f>
        <v>0</v>
      </c>
      <c r="R181" s="19">
        <f>IF(D181&gt;21,VLOOKUP(D181,Barem!$T$1:$U$141,2,1),0)</f>
        <v>0</v>
      </c>
      <c r="S181" s="104">
        <f>IF(D181&lt;1,0,IF(B181="F",VLOOKUP(I181,Barem!$X$2:$Z$13,2,1),VLOOKUP(I181,Barem!$X$14:$Z$25,2,1)))</f>
        <v>0</v>
      </c>
      <c r="T181" s="19">
        <f>VLOOKUP(A181,Participanti!A:C,3,0)</f>
        <v>0</v>
      </c>
      <c r="U181" s="17">
        <f t="shared" si="78"/>
        <v>3.0327380952380953</v>
      </c>
      <c r="W181" s="162"/>
      <c r="X181" s="108">
        <f t="shared" si="59"/>
        <v>5</v>
      </c>
      <c r="Y181" s="63">
        <f t="shared" si="60"/>
        <v>1</v>
      </c>
      <c r="Z181" s="92">
        <f t="shared" si="79"/>
        <v>1</v>
      </c>
      <c r="AA181" s="141"/>
      <c r="AB181" s="107" t="str">
        <f>VLOOKUP(A181,Participanti!A:E,5,0)</f>
        <v>Bronze</v>
      </c>
    </row>
    <row r="182" spans="1:28" x14ac:dyDescent="0.2">
      <c r="A182" s="42" t="s">
        <v>232</v>
      </c>
      <c r="B182" s="1" t="str">
        <f>VLOOKUP(A182,Participanti!A:B,2,0)</f>
        <v>M</v>
      </c>
      <c r="C182" s="61">
        <v>3</v>
      </c>
      <c r="D182" s="43">
        <v>6.14</v>
      </c>
      <c r="E182" s="44">
        <v>2.2187499999999999E-2</v>
      </c>
      <c r="F182" s="44">
        <v>2.2326388888888885E-2</v>
      </c>
      <c r="G182" s="59">
        <f t="shared" si="66"/>
        <v>2.225694444444444E-2</v>
      </c>
      <c r="H182" s="45">
        <v>18</v>
      </c>
      <c r="I182" s="11">
        <f t="shared" si="76"/>
        <v>3.6249095186391598E-3</v>
      </c>
      <c r="J182" s="31">
        <f t="shared" si="77"/>
        <v>1.4619047619047618</v>
      </c>
      <c r="K182" s="31">
        <f>IF(J182=0,0,IF(B182="F",VLOOKUP(I182,Barem!$G$2:$H$16,2,1),VLOOKUP(I182,Barem!$G$17:$H$31,2,1)))</f>
        <v>2.5</v>
      </c>
      <c r="L182" s="43">
        <v>2.25</v>
      </c>
      <c r="M182" s="95" t="s">
        <v>80</v>
      </c>
      <c r="N182" s="10">
        <f t="shared" si="80"/>
        <v>0.25</v>
      </c>
      <c r="O182" s="10">
        <f t="shared" si="80"/>
        <v>0.5</v>
      </c>
      <c r="P182" s="10">
        <f t="shared" si="80"/>
        <v>0.25</v>
      </c>
      <c r="Q182" s="33">
        <f>IF(B182="M",IF(AND(H182&gt;=200,H182&lt;500,I182&lt;Barem!$N$21),H182/1500,IF(AND(H182&gt;=500,H182&lt;750,I182&lt;Barem!$N$22),H182/1500,IF(AND(H182&gt;=750,H182&lt;1000,I182&lt;Barem!$N$23),H182/1500,IF(AND(H182&gt;=1000,H182&lt;1500,I182&lt;Barem!$N$24),H182/1500,IF(AND(H182&gt;=1500,H182&lt;2000,I182&lt;Barem!$N$25),H182/1500,IF(AND(H182&gt;=2000,H182&lt;3000,I182&lt;Barem!$N$26),H182/1500,IF(AND(H182&gt;=3000,I182&lt;Barem!$N$27),H182/1500,0))))))),IF(AND(H182&gt;=200,H182&lt;500,I182&lt;Barem!$O$21),H182/1500,IF(AND(H182&gt;=500,H182&lt;750,I182&lt;Barem!$O$22),H182/1500,IF(AND(H182&gt;=750,H182&lt;1000,I182&lt;Barem!$O$23),H182/1500,IF(AND(H182&gt;=1000,H182&lt;1500,I182&lt;Barem!$O$24),H182/1500,IF(AND(H182&gt;=1500,H182&lt;2000,I182&lt;Barem!$O$25),H182/1500,IF(AND(H182&gt;=2000,H182&lt;3000,I182&lt;Barem!$O$26),H182/1500,IF(AND(H182&gt;=3000,I182&lt;Barem!$O$27),H182/1500,0))))))))</f>
        <v>0</v>
      </c>
      <c r="R182" s="19">
        <f>IF(D182&gt;21,VLOOKUP(D182,Barem!$T$1:$U$141,2,1),0)</f>
        <v>0</v>
      </c>
      <c r="S182" s="104">
        <f>IF(D182&lt;1,0,IF(B182="F",VLOOKUP(I182,Barem!$X$2:$Z$13,2,1),VLOOKUP(I182,Barem!$X$14:$Z$25,2,1)))</f>
        <v>0</v>
      </c>
      <c r="T182" s="19">
        <f>VLOOKUP(A182,Participanti!A:C,3,0)</f>
        <v>0</v>
      </c>
      <c r="U182" s="17">
        <f t="shared" si="78"/>
        <v>2.1779761904761905</v>
      </c>
      <c r="W182" s="162"/>
      <c r="X182" s="108">
        <f t="shared" si="59"/>
        <v>5</v>
      </c>
      <c r="Y182" s="63">
        <f t="shared" si="60"/>
        <v>1</v>
      </c>
      <c r="Z182" s="92">
        <f t="shared" si="79"/>
        <v>1</v>
      </c>
      <c r="AA182" s="141"/>
      <c r="AB182" s="107" t="str">
        <f>VLOOKUP(A182,Participanti!A:E,5,0)</f>
        <v>Bronze</v>
      </c>
    </row>
    <row r="183" spans="1:28" x14ac:dyDescent="0.2">
      <c r="A183" s="42" t="s">
        <v>371</v>
      </c>
      <c r="B183" s="1" t="str">
        <f>VLOOKUP(A183,Participanti!A:B,2,0)</f>
        <v>M</v>
      </c>
      <c r="C183" s="61">
        <v>3</v>
      </c>
      <c r="D183" s="43">
        <v>5.01</v>
      </c>
      <c r="E183" s="44">
        <v>1.6932870370370369E-2</v>
      </c>
      <c r="F183" s="44">
        <v>1.6932870370370369E-2</v>
      </c>
      <c r="G183" s="59">
        <f t="shared" si="66"/>
        <v>1.6932870370370369E-2</v>
      </c>
      <c r="H183" s="45">
        <v>28</v>
      </c>
      <c r="I183" s="11">
        <f t="shared" si="76"/>
        <v>3.3798144451837064E-3</v>
      </c>
      <c r="J183" s="31">
        <f t="shared" si="77"/>
        <v>1.1928571428571428</v>
      </c>
      <c r="K183" s="31">
        <f>IF(J183=0,0,IF(B183="F",VLOOKUP(I183,Barem!$G$2:$H$16,2,1),VLOOKUP(I183,Barem!$G$17:$H$31,2,1)))</f>
        <v>3</v>
      </c>
      <c r="L183" s="43">
        <v>5</v>
      </c>
      <c r="M183" s="95" t="str">
        <f>VLOOKUP(C183,Barem!L:R,7,0)</f>
        <v>D</v>
      </c>
      <c r="N183" s="10">
        <f t="shared" si="80"/>
        <v>0.5</v>
      </c>
      <c r="O183" s="10">
        <f t="shared" si="80"/>
        <v>0.25</v>
      </c>
      <c r="P183" s="10">
        <f t="shared" si="80"/>
        <v>0.25</v>
      </c>
      <c r="Q183" s="33">
        <f>IF(B183="M",IF(AND(H183&gt;=200,H183&lt;500,I183&lt;Barem!$N$21),H183/1500,IF(AND(H183&gt;=500,H183&lt;750,I183&lt;Barem!$N$22),H183/1500,IF(AND(H183&gt;=750,H183&lt;1000,I183&lt;Barem!$N$23),H183/1500,IF(AND(H183&gt;=1000,H183&lt;1500,I183&lt;Barem!$N$24),H183/1500,IF(AND(H183&gt;=1500,H183&lt;2000,I183&lt;Barem!$N$25),H183/1500,IF(AND(H183&gt;=2000,H183&lt;3000,I183&lt;Barem!$N$26),H183/1500,IF(AND(H183&gt;=3000,I183&lt;Barem!$N$27),H183/1500,0))))))),IF(AND(H183&gt;=200,H183&lt;500,I183&lt;Barem!$O$21),H183/1500,IF(AND(H183&gt;=500,H183&lt;750,I183&lt;Barem!$O$22),H183/1500,IF(AND(H183&gt;=750,H183&lt;1000,I183&lt;Barem!$O$23),H183/1500,IF(AND(H183&gt;=1000,H183&lt;1500,I183&lt;Barem!$O$24),H183/1500,IF(AND(H183&gt;=1500,H183&lt;2000,I183&lt;Barem!$O$25),H183/1500,IF(AND(H183&gt;=2000,H183&lt;3000,I183&lt;Barem!$O$26),H183/1500,IF(AND(H183&gt;=3000,I183&lt;Barem!$O$27),H183/1500,0))))))))</f>
        <v>0</v>
      </c>
      <c r="R183" s="19">
        <f>IF(D183&gt;21,VLOOKUP(D183,Barem!$T$1:$U$141,2,1),0)</f>
        <v>0</v>
      </c>
      <c r="S183" s="104">
        <f>IF(D183&lt;1,0,IF(B183="F",VLOOKUP(I183,Barem!$X$2:$Z$13,2,1),VLOOKUP(I183,Barem!$X$14:$Z$25,2,1)))</f>
        <v>0</v>
      </c>
      <c r="T183" s="19">
        <f>VLOOKUP(A183,Participanti!A:C,3,0)</f>
        <v>0</v>
      </c>
      <c r="U183" s="17">
        <f t="shared" si="78"/>
        <v>2.5964285714285715</v>
      </c>
      <c r="W183" s="162"/>
      <c r="X183" s="108">
        <f t="shared" si="59"/>
        <v>1</v>
      </c>
      <c r="Y183" s="63">
        <f t="shared" si="60"/>
        <v>1</v>
      </c>
      <c r="Z183" s="92">
        <f t="shared" si="79"/>
        <v>1</v>
      </c>
      <c r="AA183" s="141"/>
      <c r="AB183" s="107" t="str">
        <f>VLOOKUP(A183,Participanti!A:E,5,0)</f>
        <v>Bronze</v>
      </c>
    </row>
    <row r="184" spans="1:28" x14ac:dyDescent="0.2">
      <c r="A184" s="42" t="s">
        <v>21</v>
      </c>
      <c r="B184" s="1" t="str">
        <f>VLOOKUP(A184,Participanti!A:B,2,0)</f>
        <v>F</v>
      </c>
      <c r="C184" s="61">
        <v>3</v>
      </c>
      <c r="D184" s="43">
        <v>8.5500000000000007</v>
      </c>
      <c r="E184" s="44">
        <v>3.1782407407407405E-2</v>
      </c>
      <c r="F184" s="44">
        <v>4.0092592592592589E-2</v>
      </c>
      <c r="G184" s="59">
        <f t="shared" si="66"/>
        <v>3.5937499999999997E-2</v>
      </c>
      <c r="H184" s="45">
        <v>4</v>
      </c>
      <c r="I184" s="11">
        <f t="shared" si="76"/>
        <v>4.2032163742690047E-3</v>
      </c>
      <c r="J184" s="31">
        <f t="shared" si="77"/>
        <v>2.1375000000000002</v>
      </c>
      <c r="K184" s="31">
        <f>IF(J184=0,0,IF(B184="F",VLOOKUP(I184,Barem!$G$2:$H$16,2,1),VLOOKUP(I184,Barem!$G$17:$H$31,2,1)))</f>
        <v>1.75</v>
      </c>
      <c r="L184" s="43">
        <v>1</v>
      </c>
      <c r="M184" s="95" t="str">
        <f>VLOOKUP(C184,Barem!L:R,7,0)</f>
        <v>D</v>
      </c>
      <c r="N184" s="10">
        <f t="shared" si="80"/>
        <v>0.5</v>
      </c>
      <c r="O184" s="10">
        <f t="shared" si="80"/>
        <v>0.25</v>
      </c>
      <c r="P184" s="10">
        <f t="shared" si="80"/>
        <v>0.25</v>
      </c>
      <c r="Q184" s="33">
        <f>IF(B184="M",IF(AND(H184&gt;=200,H184&lt;500,I184&lt;Barem!$N$21),H184/1500,IF(AND(H184&gt;=500,H184&lt;750,I184&lt;Barem!$N$22),H184/1500,IF(AND(H184&gt;=750,H184&lt;1000,I184&lt;Barem!$N$23),H184/1500,IF(AND(H184&gt;=1000,H184&lt;1500,I184&lt;Barem!$N$24),H184/1500,IF(AND(H184&gt;=1500,H184&lt;2000,I184&lt;Barem!$N$25),H184/1500,IF(AND(H184&gt;=2000,H184&lt;3000,I184&lt;Barem!$N$26),H184/1500,IF(AND(H184&gt;=3000,I184&lt;Barem!$N$27),H184/1500,0))))))),IF(AND(H184&gt;=200,H184&lt;500,I184&lt;Barem!$O$21),H184/1500,IF(AND(H184&gt;=500,H184&lt;750,I184&lt;Barem!$O$22),H184/1500,IF(AND(H184&gt;=750,H184&lt;1000,I184&lt;Barem!$O$23),H184/1500,IF(AND(H184&gt;=1000,H184&lt;1500,I184&lt;Barem!$O$24),H184/1500,IF(AND(H184&gt;=1500,H184&lt;2000,I184&lt;Barem!$O$25),H184/1500,IF(AND(H184&gt;=2000,H184&lt;3000,I184&lt;Barem!$O$26),H184/1500,IF(AND(H184&gt;=3000,I184&lt;Barem!$O$27),H184/1500,0))))))))</f>
        <v>0</v>
      </c>
      <c r="R184" s="19">
        <f>IF(D184&gt;21,VLOOKUP(D184,Barem!$T$1:$U$141,2,1),0)</f>
        <v>0</v>
      </c>
      <c r="S184" s="104">
        <f>IF(D184&lt;1,0,IF(B184="F",VLOOKUP(I184,Barem!$X$2:$Z$13,2,1),VLOOKUP(I184,Barem!$X$14:$Z$25,2,1)))</f>
        <v>0</v>
      </c>
      <c r="T184" s="19">
        <f>VLOOKUP(A184,Participanti!A:C,3,0)</f>
        <v>0</v>
      </c>
      <c r="U184" s="17">
        <f t="shared" si="78"/>
        <v>1.7562500000000001</v>
      </c>
      <c r="W184" s="162"/>
      <c r="X184" s="108">
        <f t="shared" si="59"/>
        <v>4</v>
      </c>
      <c r="Y184" s="63">
        <f t="shared" si="60"/>
        <v>1</v>
      </c>
      <c r="Z184" s="92">
        <f t="shared" si="79"/>
        <v>1</v>
      </c>
      <c r="AA184" s="141"/>
      <c r="AB184" s="107" t="str">
        <f>VLOOKUP(A184,Participanti!A:E,5,0)</f>
        <v>Bronze</v>
      </c>
    </row>
    <row r="185" spans="1:28" x14ac:dyDescent="0.2">
      <c r="A185" s="42" t="s">
        <v>333</v>
      </c>
      <c r="B185" s="1" t="str">
        <f>VLOOKUP(A185,Participanti!A:B,2,0)</f>
        <v>M</v>
      </c>
      <c r="C185" s="61">
        <v>3</v>
      </c>
      <c r="D185" s="43">
        <v>15</v>
      </c>
      <c r="E185" s="44">
        <v>5.9849537037037041E-2</v>
      </c>
      <c r="F185" s="44">
        <v>6.283564814814814E-2</v>
      </c>
      <c r="G185" s="59">
        <f t="shared" ref="G185:G241" si="81">AVERAGE(E185:F185)</f>
        <v>6.1342592592592587E-2</v>
      </c>
      <c r="H185" s="45">
        <v>72</v>
      </c>
      <c r="I185" s="11">
        <f t="shared" ref="I185:I189" si="82">G185/D185</f>
        <v>4.0895061728395054E-3</v>
      </c>
      <c r="J185" s="31">
        <f t="shared" ref="J185:J189" si="83">IF(B185="F",IF(D185&lt;2.5,0,IF(D185&gt;19.99,5,D185/4)),IF(D185&lt;3,0, IF(D185&gt;20.99,5,D185/4.2)))</f>
        <v>3.5714285714285712</v>
      </c>
      <c r="K185" s="31">
        <f>IF(J185=0,0,IF(B185="F",VLOOKUP(I185,Barem!$G$2:$H$16,2,1),VLOOKUP(I185,Barem!$G$17:$H$31,2,1)))</f>
        <v>1.5</v>
      </c>
      <c r="L185" s="43">
        <v>2.25</v>
      </c>
      <c r="M185" s="95" t="str">
        <f>VLOOKUP(C185,Barem!L:R,7,0)</f>
        <v>D</v>
      </c>
      <c r="N185" s="10">
        <f t="shared" si="80"/>
        <v>0.5</v>
      </c>
      <c r="O185" s="10">
        <f t="shared" si="80"/>
        <v>0.25</v>
      </c>
      <c r="P185" s="10">
        <f t="shared" si="80"/>
        <v>0.25</v>
      </c>
      <c r="Q185" s="33">
        <f>IF(B185="M",IF(AND(H185&gt;=200,H185&lt;500,I185&lt;Barem!$N$21),H185/1500,IF(AND(H185&gt;=500,H185&lt;750,I185&lt;Barem!$N$22),H185/1500,IF(AND(H185&gt;=750,H185&lt;1000,I185&lt;Barem!$N$23),H185/1500,IF(AND(H185&gt;=1000,H185&lt;1500,I185&lt;Barem!$N$24),H185/1500,IF(AND(H185&gt;=1500,H185&lt;2000,I185&lt;Barem!$N$25),H185/1500,IF(AND(H185&gt;=2000,H185&lt;3000,I185&lt;Barem!$N$26),H185/1500,IF(AND(H185&gt;=3000,I185&lt;Barem!$N$27),H185/1500,0))))))),IF(AND(H185&gt;=200,H185&lt;500,I185&lt;Barem!$O$21),H185/1500,IF(AND(H185&gt;=500,H185&lt;750,I185&lt;Barem!$O$22),H185/1500,IF(AND(H185&gt;=750,H185&lt;1000,I185&lt;Barem!$O$23),H185/1500,IF(AND(H185&gt;=1000,H185&lt;1500,I185&lt;Barem!$O$24),H185/1500,IF(AND(H185&gt;=1500,H185&lt;2000,I185&lt;Barem!$O$25),H185/1500,IF(AND(H185&gt;=2000,H185&lt;3000,I185&lt;Barem!$O$26),H185/1500,IF(AND(H185&gt;=3000,I185&lt;Barem!$O$27),H185/1500,0))))))))</f>
        <v>0</v>
      </c>
      <c r="R185" s="19">
        <f>IF(D185&gt;21,VLOOKUP(D185,Barem!$T$1:$U$141,2,1),0)</f>
        <v>0</v>
      </c>
      <c r="S185" s="104">
        <f>IF(D185&lt;1,0,IF(B185="F",VLOOKUP(I185,Barem!$X$2:$Z$13,2,1),VLOOKUP(I185,Barem!$X$14:$Z$25,2,1)))</f>
        <v>0</v>
      </c>
      <c r="T185" s="19">
        <f>VLOOKUP(A185,Participanti!A:C,3,0)</f>
        <v>0</v>
      </c>
      <c r="U185" s="17">
        <f t="shared" ref="U185:U189" si="84">IF(H185&lt;0,0,J185*N185+K185*O185+L185*P185+Q185+R185+S185+T185)</f>
        <v>2.7232142857142856</v>
      </c>
      <c r="W185" s="162"/>
      <c r="X185" s="108">
        <f t="shared" si="59"/>
        <v>3</v>
      </c>
      <c r="Y185" s="63">
        <f t="shared" si="60"/>
        <v>1</v>
      </c>
      <c r="Z185" s="92">
        <f t="shared" ref="Z185:Z189" si="85">IF(K185&gt;0,1,0)</f>
        <v>1</v>
      </c>
      <c r="AA185" s="141"/>
      <c r="AB185" s="107" t="str">
        <f>VLOOKUP(A185,Participanti!A:E,5,0)</f>
        <v>Bronze</v>
      </c>
    </row>
    <row r="186" spans="1:28" x14ac:dyDescent="0.2">
      <c r="A186" s="42" t="s">
        <v>374</v>
      </c>
      <c r="B186" s="1" t="str">
        <f>VLOOKUP(A186,Participanti!A:B,2,0)</f>
        <v>M</v>
      </c>
      <c r="C186" s="61">
        <v>3</v>
      </c>
      <c r="D186" s="43">
        <v>11.3</v>
      </c>
      <c r="E186" s="44">
        <v>4.0543981481481479E-2</v>
      </c>
      <c r="F186" s="44">
        <v>5.2627314814814814E-2</v>
      </c>
      <c r="G186" s="59">
        <f t="shared" si="81"/>
        <v>4.6585648148148147E-2</v>
      </c>
      <c r="H186" s="45">
        <v>20</v>
      </c>
      <c r="I186" s="11">
        <f t="shared" si="82"/>
        <v>4.1226237299246144E-3</v>
      </c>
      <c r="J186" s="31">
        <f t="shared" si="83"/>
        <v>2.6904761904761907</v>
      </c>
      <c r="K186" s="31">
        <f>IF(J186=0,0,IF(B186="F",VLOOKUP(I186,Barem!$G$2:$H$16,2,1),VLOOKUP(I186,Barem!$G$17:$H$31,2,1)))</f>
        <v>1.5</v>
      </c>
      <c r="L186" s="43">
        <v>1.5</v>
      </c>
      <c r="M186" s="95" t="s">
        <v>80</v>
      </c>
      <c r="N186" s="10">
        <f t="shared" ref="N186:P199" si="86">IF($M186=N$1,50%,25%)</f>
        <v>0.25</v>
      </c>
      <c r="O186" s="10">
        <f t="shared" si="86"/>
        <v>0.5</v>
      </c>
      <c r="P186" s="10">
        <f t="shared" si="86"/>
        <v>0.25</v>
      </c>
      <c r="Q186" s="33">
        <f>IF(B186="M",IF(AND(H186&gt;=200,H186&lt;500,I186&lt;Barem!$N$21),H186/1500,IF(AND(H186&gt;=500,H186&lt;750,I186&lt;Barem!$N$22),H186/1500,IF(AND(H186&gt;=750,H186&lt;1000,I186&lt;Barem!$N$23),H186/1500,IF(AND(H186&gt;=1000,H186&lt;1500,I186&lt;Barem!$N$24),H186/1500,IF(AND(H186&gt;=1500,H186&lt;2000,I186&lt;Barem!$N$25),H186/1500,IF(AND(H186&gt;=2000,H186&lt;3000,I186&lt;Barem!$N$26),H186/1500,IF(AND(H186&gt;=3000,I186&lt;Barem!$N$27),H186/1500,0))))))),IF(AND(H186&gt;=200,H186&lt;500,I186&lt;Barem!$O$21),H186/1500,IF(AND(H186&gt;=500,H186&lt;750,I186&lt;Barem!$O$22),H186/1500,IF(AND(H186&gt;=750,H186&lt;1000,I186&lt;Barem!$O$23),H186/1500,IF(AND(H186&gt;=1000,H186&lt;1500,I186&lt;Barem!$O$24),H186/1500,IF(AND(H186&gt;=1500,H186&lt;2000,I186&lt;Barem!$O$25),H186/1500,IF(AND(H186&gt;=2000,H186&lt;3000,I186&lt;Barem!$O$26),H186/1500,IF(AND(H186&gt;=3000,I186&lt;Barem!$O$27),H186/1500,0))))))))</f>
        <v>0</v>
      </c>
      <c r="R186" s="19">
        <f>IF(D186&gt;21,VLOOKUP(D186,Barem!$T$1:$U$141,2,1),0)</f>
        <v>0</v>
      </c>
      <c r="S186" s="104">
        <f>IF(D186&lt;1,0,IF(B186="F",VLOOKUP(I186,Barem!$X$2:$Z$13,2,1),VLOOKUP(I186,Barem!$X$14:$Z$25,2,1)))</f>
        <v>0</v>
      </c>
      <c r="T186" s="19">
        <f>VLOOKUP(A186,Participanti!A:C,3,0)</f>
        <v>0</v>
      </c>
      <c r="U186" s="17">
        <f t="shared" si="84"/>
        <v>1.7976190476190477</v>
      </c>
      <c r="W186" s="162"/>
      <c r="X186" s="108">
        <f t="shared" si="59"/>
        <v>4</v>
      </c>
      <c r="Y186" s="63">
        <f t="shared" si="60"/>
        <v>1</v>
      </c>
      <c r="Z186" s="92">
        <f t="shared" si="85"/>
        <v>1</v>
      </c>
      <c r="AA186" s="141"/>
      <c r="AB186" s="107" t="str">
        <f>VLOOKUP(A186,Participanti!A:E,5,0)</f>
        <v>Bronze</v>
      </c>
    </row>
    <row r="187" spans="1:28" x14ac:dyDescent="0.2">
      <c r="A187" s="42" t="s">
        <v>285</v>
      </c>
      <c r="B187" s="1" t="str">
        <f>VLOOKUP(A187,Participanti!A:B,2,0)</f>
        <v>F</v>
      </c>
      <c r="C187" s="61">
        <v>3</v>
      </c>
      <c r="D187" s="43">
        <v>4.54</v>
      </c>
      <c r="E187" s="44">
        <v>2.0208333333333335E-2</v>
      </c>
      <c r="F187" s="44">
        <v>2.0613425925925927E-2</v>
      </c>
      <c r="G187" s="59">
        <f t="shared" si="81"/>
        <v>2.0410879629629633E-2</v>
      </c>
      <c r="H187" s="45">
        <v>87</v>
      </c>
      <c r="I187" s="11">
        <f t="shared" si="82"/>
        <v>4.4957884646761306E-3</v>
      </c>
      <c r="J187" s="31">
        <f t="shared" si="83"/>
        <v>1.135</v>
      </c>
      <c r="K187" s="31">
        <f>IF(J187=0,0,IF(B187="F",VLOOKUP(I187,Barem!$G$2:$H$16,2,1),VLOOKUP(I187,Barem!$G$17:$H$31,2,1)))</f>
        <v>1.5</v>
      </c>
      <c r="L187" s="43">
        <v>2.5</v>
      </c>
      <c r="M187" s="95" t="s">
        <v>83</v>
      </c>
      <c r="N187" s="10">
        <f t="shared" si="86"/>
        <v>0.25</v>
      </c>
      <c r="O187" s="10">
        <f t="shared" si="86"/>
        <v>0.25</v>
      </c>
      <c r="P187" s="10">
        <f t="shared" si="86"/>
        <v>0.5</v>
      </c>
      <c r="Q187" s="33">
        <f>IF(B187="M",IF(AND(H187&gt;=200,H187&lt;500,I187&lt;Barem!$N$21),H187/1500,IF(AND(H187&gt;=500,H187&lt;750,I187&lt;Barem!$N$22),H187/1500,IF(AND(H187&gt;=750,H187&lt;1000,I187&lt;Barem!$N$23),H187/1500,IF(AND(H187&gt;=1000,H187&lt;1500,I187&lt;Barem!$N$24),H187/1500,IF(AND(H187&gt;=1500,H187&lt;2000,I187&lt;Barem!$N$25),H187/1500,IF(AND(H187&gt;=2000,H187&lt;3000,I187&lt;Barem!$N$26),H187/1500,IF(AND(H187&gt;=3000,I187&lt;Barem!$N$27),H187/1500,0))))))),IF(AND(H187&gt;=200,H187&lt;500,I187&lt;Barem!$O$21),H187/1500,IF(AND(H187&gt;=500,H187&lt;750,I187&lt;Barem!$O$22),H187/1500,IF(AND(H187&gt;=750,H187&lt;1000,I187&lt;Barem!$O$23),H187/1500,IF(AND(H187&gt;=1000,H187&lt;1500,I187&lt;Barem!$O$24),H187/1500,IF(AND(H187&gt;=1500,H187&lt;2000,I187&lt;Barem!$O$25),H187/1500,IF(AND(H187&gt;=2000,H187&lt;3000,I187&lt;Barem!$O$26),H187/1500,IF(AND(H187&gt;=3000,I187&lt;Barem!$O$27),H187/1500,0))))))))</f>
        <v>0</v>
      </c>
      <c r="R187" s="19">
        <f>IF(D187&gt;21,VLOOKUP(D187,Barem!$T$1:$U$141,2,1),0)</f>
        <v>0</v>
      </c>
      <c r="S187" s="104">
        <f>IF(D187&lt;1,0,IF(B187="F",VLOOKUP(I187,Barem!$X$2:$Z$13,2,1),VLOOKUP(I187,Barem!$X$14:$Z$25,2,1)))</f>
        <v>0</v>
      </c>
      <c r="T187" s="19">
        <f>VLOOKUP(A187,Participanti!A:C,3,0)</f>
        <v>0</v>
      </c>
      <c r="U187" s="17">
        <f t="shared" si="84"/>
        <v>1.9087499999999999</v>
      </c>
      <c r="W187" s="162" t="s">
        <v>540</v>
      </c>
      <c r="X187" s="108">
        <f t="shared" si="59"/>
        <v>1</v>
      </c>
      <c r="Y187" s="63">
        <f t="shared" si="60"/>
        <v>1</v>
      </c>
      <c r="Z187" s="92">
        <f t="shared" si="85"/>
        <v>1</v>
      </c>
      <c r="AA187" s="141"/>
      <c r="AB187" s="107" t="str">
        <f>VLOOKUP(A187,Participanti!A:E,5,0)</f>
        <v>Bronze</v>
      </c>
    </row>
    <row r="188" spans="1:28" x14ac:dyDescent="0.2">
      <c r="A188" s="42" t="s">
        <v>351</v>
      </c>
      <c r="B188" s="1" t="str">
        <f>VLOOKUP(A188,Participanti!A:B,2,0)</f>
        <v>F</v>
      </c>
      <c r="C188" s="61">
        <v>3</v>
      </c>
      <c r="D188" s="43">
        <v>5.55</v>
      </c>
      <c r="E188" s="44">
        <v>2.2060185185185183E-2</v>
      </c>
      <c r="F188" s="44">
        <v>3.6030092592592593E-2</v>
      </c>
      <c r="G188" s="59">
        <f t="shared" si="81"/>
        <v>2.9045138888888888E-2</v>
      </c>
      <c r="H188" s="45">
        <v>6</v>
      </c>
      <c r="I188" s="11">
        <f t="shared" si="82"/>
        <v>5.2333583583583582E-3</v>
      </c>
      <c r="J188" s="31">
        <f t="shared" si="83"/>
        <v>1.3875</v>
      </c>
      <c r="K188" s="31">
        <f>IF(J188=0,0,IF(B188="F",VLOOKUP(I188,Barem!$G$2:$H$16,2,1),VLOOKUP(I188,Barem!$G$17:$H$31,2,1)))</f>
        <v>0.25</v>
      </c>
      <c r="L188" s="43">
        <v>1.5</v>
      </c>
      <c r="M188" s="95" t="s">
        <v>80</v>
      </c>
      <c r="N188" s="10">
        <f t="shared" si="86"/>
        <v>0.25</v>
      </c>
      <c r="O188" s="10">
        <f t="shared" si="86"/>
        <v>0.5</v>
      </c>
      <c r="P188" s="10">
        <f t="shared" si="86"/>
        <v>0.25</v>
      </c>
      <c r="Q188" s="33">
        <f>IF(B188="M",IF(AND(H188&gt;=200,H188&lt;500,I188&lt;Barem!$N$21),H188/1500,IF(AND(H188&gt;=500,H188&lt;750,I188&lt;Barem!$N$22),H188/1500,IF(AND(H188&gt;=750,H188&lt;1000,I188&lt;Barem!$N$23),H188/1500,IF(AND(H188&gt;=1000,H188&lt;1500,I188&lt;Barem!$N$24),H188/1500,IF(AND(H188&gt;=1500,H188&lt;2000,I188&lt;Barem!$N$25),H188/1500,IF(AND(H188&gt;=2000,H188&lt;3000,I188&lt;Barem!$N$26),H188/1500,IF(AND(H188&gt;=3000,I188&lt;Barem!$N$27),H188/1500,0))))))),IF(AND(H188&gt;=200,H188&lt;500,I188&lt;Barem!$O$21),H188/1500,IF(AND(H188&gt;=500,H188&lt;750,I188&lt;Barem!$O$22),H188/1500,IF(AND(H188&gt;=750,H188&lt;1000,I188&lt;Barem!$O$23),H188/1500,IF(AND(H188&gt;=1000,H188&lt;1500,I188&lt;Barem!$O$24),H188/1500,IF(AND(H188&gt;=1500,H188&lt;2000,I188&lt;Barem!$O$25),H188/1500,IF(AND(H188&gt;=2000,H188&lt;3000,I188&lt;Barem!$O$26),H188/1500,IF(AND(H188&gt;=3000,I188&lt;Barem!$O$27),H188/1500,0))))))))</f>
        <v>0</v>
      </c>
      <c r="R188" s="19">
        <f>IF(D188&gt;21,VLOOKUP(D188,Barem!$T$1:$U$141,2,1),0)</f>
        <v>0</v>
      </c>
      <c r="S188" s="104">
        <f>IF(D188&lt;1,0,IF(B188="F",VLOOKUP(I188,Barem!$X$2:$Z$13,2,1),VLOOKUP(I188,Barem!$X$14:$Z$25,2,1)))</f>
        <v>0</v>
      </c>
      <c r="T188" s="19">
        <f>VLOOKUP(A188,Participanti!A:C,3,0)</f>
        <v>0</v>
      </c>
      <c r="U188" s="17">
        <f t="shared" si="84"/>
        <v>0.84687500000000004</v>
      </c>
      <c r="W188" s="162"/>
      <c r="X188" s="108">
        <f t="shared" si="59"/>
        <v>5</v>
      </c>
      <c r="Y188" s="63">
        <f t="shared" si="60"/>
        <v>1</v>
      </c>
      <c r="Z188" s="92">
        <f t="shared" si="85"/>
        <v>1</v>
      </c>
      <c r="AA188" s="141"/>
      <c r="AB188" s="107" t="str">
        <f>VLOOKUP(A188,Participanti!A:E,5,0)</f>
        <v>Bronze</v>
      </c>
    </row>
    <row r="189" spans="1:28" ht="24" x14ac:dyDescent="0.2">
      <c r="A189" s="42" t="s">
        <v>541</v>
      </c>
      <c r="B189" s="1" t="str">
        <f>VLOOKUP(A189,Participanti!A:B,2,0)</f>
        <v>M</v>
      </c>
      <c r="C189" s="61">
        <v>3</v>
      </c>
      <c r="D189" s="43">
        <v>55.58</v>
      </c>
      <c r="E189" s="44">
        <v>0.33946759259259257</v>
      </c>
      <c r="F189" s="44">
        <v>0.41274305555555557</v>
      </c>
      <c r="G189" s="59">
        <f t="shared" si="81"/>
        <v>0.37610532407407404</v>
      </c>
      <c r="H189" s="45">
        <v>2511</v>
      </c>
      <c r="I189" s="11">
        <f t="shared" si="82"/>
        <v>6.7669183892420668E-3</v>
      </c>
      <c r="J189" s="31">
        <f t="shared" si="83"/>
        <v>5</v>
      </c>
      <c r="K189" s="31">
        <f>IF(J189=0,0,IF(B189="F",VLOOKUP(I189,Barem!$G$2:$H$16,2,1),VLOOKUP(I189,Barem!$G$17:$H$31,2,1)))</f>
        <v>0</v>
      </c>
      <c r="L189" s="43">
        <v>2.75</v>
      </c>
      <c r="M189" s="95" t="str">
        <f>VLOOKUP(C189,Barem!L:R,7,0)</f>
        <v>D</v>
      </c>
      <c r="N189" s="10">
        <f t="shared" si="86"/>
        <v>0.5</v>
      </c>
      <c r="O189" s="10">
        <f t="shared" si="86"/>
        <v>0.25</v>
      </c>
      <c r="P189" s="10">
        <f t="shared" si="86"/>
        <v>0.25</v>
      </c>
      <c r="Q189" s="33">
        <f>IF(B189="M",IF(AND(H189&gt;=200,H189&lt;500,I189&lt;Barem!$N$21),H189/1500,IF(AND(H189&gt;=500,H189&lt;750,I189&lt;Barem!$N$22),H189/1500,IF(AND(H189&gt;=750,H189&lt;1000,I189&lt;Barem!$N$23),H189/1500,IF(AND(H189&gt;=1000,H189&lt;1500,I189&lt;Barem!$N$24),H189/1500,IF(AND(H189&gt;=1500,H189&lt;2000,I189&lt;Barem!$N$25),H189/1500,IF(AND(H189&gt;=2000,H189&lt;3000,I189&lt;Barem!$N$26),H189/1500,IF(AND(H189&gt;=3000,I189&lt;Barem!$N$27),H189/1500,0))))))),IF(AND(H189&gt;=200,H189&lt;500,I189&lt;Barem!$O$21),H189/1500,IF(AND(H189&gt;=500,H189&lt;750,I189&lt;Barem!$O$22),H189/1500,IF(AND(H189&gt;=750,H189&lt;1000,I189&lt;Barem!$O$23),H189/1500,IF(AND(H189&gt;=1000,H189&lt;1500,I189&lt;Barem!$O$24),H189/1500,IF(AND(H189&gt;=1500,H189&lt;2000,I189&lt;Barem!$O$25),H189/1500,IF(AND(H189&gt;=2000,H189&lt;3000,I189&lt;Barem!$O$26),H189/1500,IF(AND(H189&gt;=3000,I189&lt;Barem!$O$27),H189/1500,0))))))))</f>
        <v>1.6739999999999999</v>
      </c>
      <c r="R189" s="19">
        <f>IF(D189&gt;21,VLOOKUP(D189,Barem!$T$1:$U$141,2,1),0)</f>
        <v>1.7</v>
      </c>
      <c r="S189" s="104">
        <f>IF(D189&lt;1,0,IF(B189="F",VLOOKUP(I189,Barem!$X$2:$Z$13,2,1),VLOOKUP(I189,Barem!$X$14:$Z$25,2,1)))</f>
        <v>0</v>
      </c>
      <c r="T189" s="19">
        <f>VLOOKUP(A189,Participanti!A:C,3,0)</f>
        <v>0</v>
      </c>
      <c r="U189" s="17">
        <f t="shared" si="84"/>
        <v>6.5614999999999997</v>
      </c>
      <c r="W189" s="162" t="s">
        <v>542</v>
      </c>
      <c r="X189" s="108">
        <f t="shared" si="59"/>
        <v>3</v>
      </c>
      <c r="Y189" s="63">
        <f t="shared" si="60"/>
        <v>1</v>
      </c>
      <c r="Z189" s="92">
        <f t="shared" si="85"/>
        <v>0</v>
      </c>
      <c r="AA189" s="141"/>
      <c r="AB189" s="107" t="str">
        <f>VLOOKUP(A189,Participanti!A:E,5,0)</f>
        <v>Bronze</v>
      </c>
    </row>
    <row r="190" spans="1:28" x14ac:dyDescent="0.2">
      <c r="A190" s="42" t="s">
        <v>258</v>
      </c>
      <c r="B190" s="1" t="str">
        <f>VLOOKUP(A190,Participanti!A:B,2,0)</f>
        <v>M</v>
      </c>
      <c r="C190" s="61">
        <v>3</v>
      </c>
      <c r="D190" s="43">
        <v>4.7699999999999996</v>
      </c>
      <c r="E190" s="44">
        <v>1.1597222222222222E-2</v>
      </c>
      <c r="F190" s="44">
        <v>1.1597222222222222E-2</v>
      </c>
      <c r="G190" s="59">
        <f t="shared" si="81"/>
        <v>1.1597222222222222E-2</v>
      </c>
      <c r="H190" s="45">
        <v>3</v>
      </c>
      <c r="I190" s="11">
        <f t="shared" ref="I190:I209" si="87">G190/D190</f>
        <v>2.4312834847426044E-3</v>
      </c>
      <c r="J190" s="31">
        <f t="shared" ref="J190:J209" si="88">IF(B190="F",IF(D190&lt;2.5,0,IF(D190&gt;19.99,5,D190/4)),IF(D190&lt;3,0, IF(D190&gt;20.99,5,D190/4.2)))</f>
        <v>1.1357142857142855</v>
      </c>
      <c r="K190" s="31">
        <f>IF(J190=0,0,IF(B190="F",VLOOKUP(I190,Barem!$G$2:$H$16,2,1),VLOOKUP(I190,Barem!$G$17:$H$31,2,1)))</f>
        <v>5</v>
      </c>
      <c r="L190" s="43">
        <v>3.5</v>
      </c>
      <c r="M190" s="95" t="s">
        <v>80</v>
      </c>
      <c r="N190" s="10">
        <f t="shared" si="86"/>
        <v>0.25</v>
      </c>
      <c r="O190" s="10">
        <f t="shared" si="86"/>
        <v>0.5</v>
      </c>
      <c r="P190" s="10">
        <f t="shared" si="86"/>
        <v>0.25</v>
      </c>
      <c r="Q190" s="33">
        <f>IF(B190="M",IF(AND(H190&gt;=200,H190&lt;500,I190&lt;Barem!$N$21),H190/1500,IF(AND(H190&gt;=500,H190&lt;750,I190&lt;Barem!$N$22),H190/1500,IF(AND(H190&gt;=750,H190&lt;1000,I190&lt;Barem!$N$23),H190/1500,IF(AND(H190&gt;=1000,H190&lt;1500,I190&lt;Barem!$N$24),H190/1500,IF(AND(H190&gt;=1500,H190&lt;2000,I190&lt;Barem!$N$25),H190/1500,IF(AND(H190&gt;=2000,H190&lt;3000,I190&lt;Barem!$N$26),H190/1500,IF(AND(H190&gt;=3000,I190&lt;Barem!$N$27),H190/1500,0))))))),IF(AND(H190&gt;=200,H190&lt;500,I190&lt;Barem!$O$21),H190/1500,IF(AND(H190&gt;=500,H190&lt;750,I190&lt;Barem!$O$22),H190/1500,IF(AND(H190&gt;=750,H190&lt;1000,I190&lt;Barem!$O$23),H190/1500,IF(AND(H190&gt;=1000,H190&lt;1500,I190&lt;Barem!$O$24),H190/1500,IF(AND(H190&gt;=1500,H190&lt;2000,I190&lt;Barem!$O$25),H190/1500,IF(AND(H190&gt;=2000,H190&lt;3000,I190&lt;Barem!$O$26),H190/1500,IF(AND(H190&gt;=3000,I190&lt;Barem!$O$27),H190/1500,0))))))))</f>
        <v>0</v>
      </c>
      <c r="R190" s="19">
        <f>IF(D190&gt;21,VLOOKUP(D190,Barem!$T$1:$U$141,2,1),0)</f>
        <v>0</v>
      </c>
      <c r="S190" s="104">
        <f>IF(D190&lt;1,0,IF(B190="F",VLOOKUP(I190,Barem!$X$2:$Z$13,2,1),VLOOKUP(I190,Barem!$X$14:$Z$25,2,1)))</f>
        <v>4.1999999999999993</v>
      </c>
      <c r="T190" s="19">
        <f>VLOOKUP(A190,Participanti!A:C,3,0)</f>
        <v>0</v>
      </c>
      <c r="U190" s="17">
        <f t="shared" ref="U190:U209" si="89">IF(H190&lt;0,0,J190*N190+K190*O190+L190*P190+Q190+R190+S190+T190)</f>
        <v>7.8589285714285708</v>
      </c>
      <c r="W190" s="162" t="s">
        <v>543</v>
      </c>
      <c r="X190" s="108">
        <f t="shared" si="59"/>
        <v>5</v>
      </c>
      <c r="Y190" s="63">
        <f t="shared" si="60"/>
        <v>1</v>
      </c>
      <c r="Z190" s="92">
        <f t="shared" ref="Z190:Z209" si="90">IF(K190&gt;0,1,0)</f>
        <v>1</v>
      </c>
      <c r="AA190" s="141"/>
      <c r="AB190" s="107" t="str">
        <f>VLOOKUP(A190,Participanti!A:E,5,0)</f>
        <v>Gold</v>
      </c>
    </row>
    <row r="191" spans="1:28" x14ac:dyDescent="0.2">
      <c r="A191" s="42" t="s">
        <v>171</v>
      </c>
      <c r="B191" s="1" t="str">
        <f>VLOOKUP(A191,Participanti!A:B,2,0)</f>
        <v>M</v>
      </c>
      <c r="C191" s="61">
        <v>3</v>
      </c>
      <c r="D191" s="43">
        <v>20.76</v>
      </c>
      <c r="E191" s="44">
        <v>6.9097222222222227E-2</v>
      </c>
      <c r="F191" s="44">
        <v>6.9432870370370367E-2</v>
      </c>
      <c r="G191" s="59">
        <f t="shared" si="81"/>
        <v>6.926504629629629E-2</v>
      </c>
      <c r="H191" s="45">
        <v>665</v>
      </c>
      <c r="I191" s="11">
        <f t="shared" si="87"/>
        <v>3.3364665846000135E-3</v>
      </c>
      <c r="J191" s="31">
        <f t="shared" si="88"/>
        <v>4.9428571428571431</v>
      </c>
      <c r="K191" s="31">
        <f>IF(J191=0,0,IF(B191="F",VLOOKUP(I191,Barem!$G$2:$H$16,2,1),VLOOKUP(I191,Barem!$G$17:$H$31,2,1)))</f>
        <v>3</v>
      </c>
      <c r="L191" s="43">
        <v>4.5</v>
      </c>
      <c r="M191" s="95" t="s">
        <v>82</v>
      </c>
      <c r="N191" s="10">
        <f t="shared" si="86"/>
        <v>0.5</v>
      </c>
      <c r="O191" s="10">
        <f t="shared" si="86"/>
        <v>0.25</v>
      </c>
      <c r="P191" s="10">
        <f t="shared" si="86"/>
        <v>0.25</v>
      </c>
      <c r="Q191" s="33">
        <f>IF(B191="M",IF(AND(H191&gt;=200,H191&lt;500,I191&lt;Barem!$N$21),H191/1500,IF(AND(H191&gt;=500,H191&lt;750,I191&lt;Barem!$N$22),H191/1500,IF(AND(H191&gt;=750,H191&lt;1000,I191&lt;Barem!$N$23),H191/1500,IF(AND(H191&gt;=1000,H191&lt;1500,I191&lt;Barem!$N$24),H191/1500,IF(AND(H191&gt;=1500,H191&lt;2000,I191&lt;Barem!$N$25),H191/1500,IF(AND(H191&gt;=2000,H191&lt;3000,I191&lt;Barem!$N$26),H191/1500,IF(AND(H191&gt;=3000,I191&lt;Barem!$N$27),H191/1500,0))))))),IF(AND(H191&gt;=200,H191&lt;500,I191&lt;Barem!$O$21),H191/1500,IF(AND(H191&gt;=500,H191&lt;750,I191&lt;Barem!$O$22),H191/1500,IF(AND(H191&gt;=750,H191&lt;1000,I191&lt;Barem!$O$23),H191/1500,IF(AND(H191&gt;=1000,H191&lt;1500,I191&lt;Barem!$O$24),H191/1500,IF(AND(H191&gt;=1500,H191&lt;2000,I191&lt;Barem!$O$25),H191/1500,IF(AND(H191&gt;=2000,H191&lt;3000,I191&lt;Barem!$O$26),H191/1500,IF(AND(H191&gt;=3000,I191&lt;Barem!$O$27),H191/1500,0))))))))</f>
        <v>0.44333333333333336</v>
      </c>
      <c r="R191" s="19">
        <f>IF(D191&gt;21,VLOOKUP(D191,Barem!$T$1:$U$141,2,1),0)</f>
        <v>0</v>
      </c>
      <c r="S191" s="104">
        <f>IF(D191&lt;1,0,IF(B191="F",VLOOKUP(I191,Barem!$X$2:$Z$13,2,1),VLOOKUP(I191,Barem!$X$14:$Z$25,2,1)))</f>
        <v>0</v>
      </c>
      <c r="T191" s="19">
        <f>VLOOKUP(A191,Participanti!A:C,3,0)</f>
        <v>0</v>
      </c>
      <c r="U191" s="17">
        <f t="shared" si="89"/>
        <v>4.7897619047619049</v>
      </c>
      <c r="W191" s="162" t="s">
        <v>544</v>
      </c>
      <c r="X191" s="108">
        <f t="shared" si="59"/>
        <v>5</v>
      </c>
      <c r="Y191" s="63">
        <f t="shared" si="60"/>
        <v>1</v>
      </c>
      <c r="Z191" s="92">
        <f t="shared" si="90"/>
        <v>1</v>
      </c>
      <c r="AA191" s="141"/>
      <c r="AB191" s="107" t="str">
        <f>VLOOKUP(A191,Participanti!A:E,5,0)</f>
        <v>Gold</v>
      </c>
    </row>
    <row r="192" spans="1:28" x14ac:dyDescent="0.2">
      <c r="A192" s="42" t="s">
        <v>417</v>
      </c>
      <c r="B192" s="1" t="str">
        <f>VLOOKUP(A192,Participanti!A:B,2,0)</f>
        <v>F</v>
      </c>
      <c r="C192" s="61">
        <v>3</v>
      </c>
      <c r="D192" s="43">
        <v>25</v>
      </c>
      <c r="E192" s="44">
        <v>0.20762731481481481</v>
      </c>
      <c r="F192" s="44">
        <v>0.25444444444444442</v>
      </c>
      <c r="G192" s="59">
        <f t="shared" si="81"/>
        <v>0.23103587962962963</v>
      </c>
      <c r="H192" s="45">
        <v>1784</v>
      </c>
      <c r="I192" s="11">
        <f t="shared" si="87"/>
        <v>9.2414351851851859E-3</v>
      </c>
      <c r="J192" s="31">
        <f t="shared" si="88"/>
        <v>5</v>
      </c>
      <c r="K192" s="31">
        <f>IF(J192=0,0,IF(B192="F",VLOOKUP(I192,Barem!$G$2:$H$16,2,1),VLOOKUP(I192,Barem!$G$17:$H$31,2,1)))</f>
        <v>0</v>
      </c>
      <c r="L192" s="43">
        <v>4</v>
      </c>
      <c r="M192" s="95" t="s">
        <v>82</v>
      </c>
      <c r="N192" s="10">
        <f t="shared" si="86"/>
        <v>0.5</v>
      </c>
      <c r="O192" s="10">
        <f t="shared" si="86"/>
        <v>0.25</v>
      </c>
      <c r="P192" s="10">
        <f t="shared" si="86"/>
        <v>0.25</v>
      </c>
      <c r="Q192" s="33">
        <f>IF(B192="M",IF(AND(H192&gt;=200,H192&lt;500,I192&lt;Barem!$N$21),H192/1500,IF(AND(H192&gt;=500,H192&lt;750,I192&lt;Barem!$N$22),H192/1500,IF(AND(H192&gt;=750,H192&lt;1000,I192&lt;Barem!$N$23),H192/1500,IF(AND(H192&gt;=1000,H192&lt;1500,I192&lt;Barem!$N$24),H192/1500,IF(AND(H192&gt;=1500,H192&lt;2000,I192&lt;Barem!$N$25),H192/1500,IF(AND(H192&gt;=2000,H192&lt;3000,I192&lt;Barem!$N$26),H192/1500,IF(AND(H192&gt;=3000,I192&lt;Barem!$N$27),H192/1500,0))))))),IF(AND(H192&gt;=200,H192&lt;500,I192&lt;Barem!$O$21),H192/1500,IF(AND(H192&gt;=500,H192&lt;750,I192&lt;Barem!$O$22),H192/1500,IF(AND(H192&gt;=750,H192&lt;1000,I192&lt;Barem!$O$23),H192/1500,IF(AND(H192&gt;=1000,H192&lt;1500,I192&lt;Barem!$O$24),H192/1500,IF(AND(H192&gt;=1500,H192&lt;2000,I192&lt;Barem!$O$25),H192/1500,IF(AND(H192&gt;=2000,H192&lt;3000,I192&lt;Barem!$O$26),H192/1500,IF(AND(H192&gt;=3000,I192&lt;Barem!$O$27),H192/1500,0))))))))</f>
        <v>1.1893333333333334</v>
      </c>
      <c r="R192" s="160">
        <v>0</v>
      </c>
      <c r="S192" s="104">
        <f>IF(D192&lt;1,0,IF(B192="F",VLOOKUP(I192,Barem!$X$2:$Z$13,2,1),VLOOKUP(I192,Barem!$X$14:$Z$25,2,1)))</f>
        <v>0</v>
      </c>
      <c r="T192" s="19">
        <f>VLOOKUP(A192,Participanti!A:C,3,0)</f>
        <v>0</v>
      </c>
      <c r="U192" s="17">
        <f t="shared" si="89"/>
        <v>4.6893333333333338</v>
      </c>
      <c r="W192" s="162"/>
      <c r="X192" s="108">
        <f t="shared" si="59"/>
        <v>5</v>
      </c>
      <c r="Y192" s="63">
        <f t="shared" si="60"/>
        <v>1</v>
      </c>
      <c r="Z192" s="92">
        <f t="shared" si="90"/>
        <v>0</v>
      </c>
      <c r="AA192" s="141"/>
      <c r="AB192" s="107" t="str">
        <f>VLOOKUP(A192,Participanti!A:E,5,0)</f>
        <v>Gold</v>
      </c>
    </row>
    <row r="193" spans="1:28" x14ac:dyDescent="0.2">
      <c r="A193" s="42" t="s">
        <v>293</v>
      </c>
      <c r="B193" s="1" t="str">
        <f>VLOOKUP(A193,Participanti!A:B,2,0)</f>
        <v>M</v>
      </c>
      <c r="C193" s="61">
        <v>3</v>
      </c>
      <c r="D193" s="43">
        <v>6.03</v>
      </c>
      <c r="E193" s="44">
        <v>2.4837962962962964E-2</v>
      </c>
      <c r="F193" s="44">
        <v>2.4837962962962964E-2</v>
      </c>
      <c r="G193" s="59">
        <f t="shared" si="81"/>
        <v>2.4837962962962964E-2</v>
      </c>
      <c r="H193" s="45">
        <v>27</v>
      </c>
      <c r="I193" s="11">
        <f t="shared" si="87"/>
        <v>4.1190651679872247E-3</v>
      </c>
      <c r="J193" s="31">
        <f t="shared" si="88"/>
        <v>1.4357142857142857</v>
      </c>
      <c r="K193" s="31">
        <f>IF(J193=0,0,IF(B193="F",VLOOKUP(I193,Barem!$G$2:$H$16,2,1),VLOOKUP(I193,Barem!$G$17:$H$31,2,1)))</f>
        <v>1.5</v>
      </c>
      <c r="L193" s="43">
        <v>1.25</v>
      </c>
      <c r="M193" s="95" t="s">
        <v>80</v>
      </c>
      <c r="N193" s="10">
        <f t="shared" si="86"/>
        <v>0.25</v>
      </c>
      <c r="O193" s="10">
        <f t="shared" si="86"/>
        <v>0.5</v>
      </c>
      <c r="P193" s="10">
        <f t="shared" si="86"/>
        <v>0.25</v>
      </c>
      <c r="Q193" s="33">
        <f>IF(B193="M",IF(AND(H193&gt;=200,H193&lt;500,I193&lt;Barem!$N$21),H193/1500,IF(AND(H193&gt;=500,H193&lt;750,I193&lt;Barem!$N$22),H193/1500,IF(AND(H193&gt;=750,H193&lt;1000,I193&lt;Barem!$N$23),H193/1500,IF(AND(H193&gt;=1000,H193&lt;1500,I193&lt;Barem!$N$24),H193/1500,IF(AND(H193&gt;=1500,H193&lt;2000,I193&lt;Barem!$N$25),H193/1500,IF(AND(H193&gt;=2000,H193&lt;3000,I193&lt;Barem!$N$26),H193/1500,IF(AND(H193&gt;=3000,I193&lt;Barem!$N$27),H193/1500,0))))))),IF(AND(H193&gt;=200,H193&lt;500,I193&lt;Barem!$O$21),H193/1500,IF(AND(H193&gt;=500,H193&lt;750,I193&lt;Barem!$O$22),H193/1500,IF(AND(H193&gt;=750,H193&lt;1000,I193&lt;Barem!$O$23),H193/1500,IF(AND(H193&gt;=1000,H193&lt;1500,I193&lt;Barem!$O$24),H193/1500,IF(AND(H193&gt;=1500,H193&lt;2000,I193&lt;Barem!$O$25),H193/1500,IF(AND(H193&gt;=2000,H193&lt;3000,I193&lt;Barem!$O$26),H193/1500,IF(AND(H193&gt;=3000,I193&lt;Barem!$O$27),H193/1500,0))))))))</f>
        <v>0</v>
      </c>
      <c r="R193" s="19">
        <f>IF(D193&gt;21,VLOOKUP(D193,Barem!$T$1:$U$141,2,1),0)</f>
        <v>0</v>
      </c>
      <c r="S193" s="104">
        <f>IF(D193&lt;1,0,IF(B193="F",VLOOKUP(I193,Barem!$X$2:$Z$13,2,1),VLOOKUP(I193,Barem!$X$14:$Z$25,2,1)))</f>
        <v>0</v>
      </c>
      <c r="T193" s="19">
        <f>VLOOKUP(A193,Participanti!A:C,3,0)</f>
        <v>0</v>
      </c>
      <c r="U193" s="17">
        <f t="shared" si="89"/>
        <v>1.4214285714285715</v>
      </c>
      <c r="W193" s="162"/>
      <c r="X193" s="108">
        <f t="shared" si="59"/>
        <v>5</v>
      </c>
      <c r="Y193" s="63">
        <f t="shared" si="60"/>
        <v>1</v>
      </c>
      <c r="Z193" s="92">
        <f t="shared" si="90"/>
        <v>1</v>
      </c>
      <c r="AA193" s="141"/>
      <c r="AB193" s="107" t="str">
        <f>VLOOKUP(A193,Participanti!A:E,5,0)</f>
        <v>Gold</v>
      </c>
    </row>
    <row r="194" spans="1:28" x14ac:dyDescent="0.2">
      <c r="A194" s="42" t="s">
        <v>39</v>
      </c>
      <c r="B194" s="1" t="str">
        <f>VLOOKUP(A194,Participanti!A:B,2,0)</f>
        <v>M</v>
      </c>
      <c r="C194" s="61">
        <v>3</v>
      </c>
      <c r="D194" s="43">
        <v>20.77</v>
      </c>
      <c r="E194" s="44">
        <v>6.2719907407407405E-2</v>
      </c>
      <c r="F194" s="44">
        <v>6.2719907407407405E-2</v>
      </c>
      <c r="G194" s="59">
        <f t="shared" si="81"/>
        <v>6.2719907407407405E-2</v>
      </c>
      <c r="H194" s="45">
        <v>640</v>
      </c>
      <c r="I194" s="11">
        <f t="shared" si="87"/>
        <v>3.0197355516325183E-3</v>
      </c>
      <c r="J194" s="31">
        <f t="shared" si="88"/>
        <v>4.9452380952380945</v>
      </c>
      <c r="K194" s="31">
        <f>IF(J194=0,0,IF(B194="F",VLOOKUP(I194,Barem!$G$2:$H$16,2,1),VLOOKUP(I194,Barem!$G$17:$H$31,2,1)))</f>
        <v>4</v>
      </c>
      <c r="L194" s="43">
        <v>3</v>
      </c>
      <c r="M194" s="95" t="s">
        <v>83</v>
      </c>
      <c r="N194" s="10">
        <f t="shared" si="86"/>
        <v>0.25</v>
      </c>
      <c r="O194" s="10">
        <f t="shared" si="86"/>
        <v>0.25</v>
      </c>
      <c r="P194" s="10">
        <f t="shared" si="86"/>
        <v>0.5</v>
      </c>
      <c r="Q194" s="33">
        <f>IF(B194="M",IF(AND(H194&gt;=200,H194&lt;500,I194&lt;Barem!$N$21),H194/1500,IF(AND(H194&gt;=500,H194&lt;750,I194&lt;Barem!$N$22),H194/1500,IF(AND(H194&gt;=750,H194&lt;1000,I194&lt;Barem!$N$23),H194/1500,IF(AND(H194&gt;=1000,H194&lt;1500,I194&lt;Barem!$N$24),H194/1500,IF(AND(H194&gt;=1500,H194&lt;2000,I194&lt;Barem!$N$25),H194/1500,IF(AND(H194&gt;=2000,H194&lt;3000,I194&lt;Barem!$N$26),H194/1500,IF(AND(H194&gt;=3000,I194&lt;Barem!$N$27),H194/1500,0))))))),IF(AND(H194&gt;=200,H194&lt;500,I194&lt;Barem!$O$21),H194/1500,IF(AND(H194&gt;=500,H194&lt;750,I194&lt;Barem!$O$22),H194/1500,IF(AND(H194&gt;=750,H194&lt;1000,I194&lt;Barem!$O$23),H194/1500,IF(AND(H194&gt;=1000,H194&lt;1500,I194&lt;Barem!$O$24),H194/1500,IF(AND(H194&gt;=1500,H194&lt;2000,I194&lt;Barem!$O$25),H194/1500,IF(AND(H194&gt;=2000,H194&lt;3000,I194&lt;Barem!$O$26),H194/1500,IF(AND(H194&gt;=3000,I194&lt;Barem!$O$27),H194/1500,0))))))))</f>
        <v>0.42666666666666669</v>
      </c>
      <c r="R194" s="19">
        <f>IF(D194&gt;21,VLOOKUP(D194,Barem!$T$1:$U$141,2,1),0)</f>
        <v>0</v>
      </c>
      <c r="S194" s="104">
        <f>IF(D194&lt;1,0,IF(B194="F",VLOOKUP(I194,Barem!$X$2:$Z$13,2,1),VLOOKUP(I194,Barem!$X$14:$Z$25,2,1)))</f>
        <v>0</v>
      </c>
      <c r="T194" s="19">
        <f>VLOOKUP(A194,Participanti!A:C,3,0)</f>
        <v>0</v>
      </c>
      <c r="U194" s="17">
        <f t="shared" si="89"/>
        <v>4.1629761904761899</v>
      </c>
      <c r="W194" s="162"/>
      <c r="X194" s="108">
        <f t="shared" ref="X194:X257" si="91">COUNTIFS(A:A,A194,M:M,M194)</f>
        <v>5</v>
      </c>
      <c r="Y194" s="63">
        <f t="shared" ref="Y194:Y257" si="92">COUNTIFS(A:A,A194,C:C,C194)</f>
        <v>1</v>
      </c>
      <c r="Z194" s="92">
        <f t="shared" si="90"/>
        <v>1</v>
      </c>
      <c r="AA194" s="141"/>
      <c r="AB194" s="107" t="str">
        <f>VLOOKUP(A194,Participanti!A:E,5,0)</f>
        <v>Gold</v>
      </c>
    </row>
    <row r="195" spans="1:28" x14ac:dyDescent="0.2">
      <c r="A195" s="42" t="s">
        <v>10</v>
      </c>
      <c r="B195" s="1" t="str">
        <f>VLOOKUP(A195,Participanti!A:B,2,0)</f>
        <v>F</v>
      </c>
      <c r="C195" s="61">
        <v>3</v>
      </c>
      <c r="D195" s="43">
        <v>20.05</v>
      </c>
      <c r="E195" s="44">
        <v>6.8206018518518513E-2</v>
      </c>
      <c r="F195" s="44">
        <v>7.6979166666666668E-2</v>
      </c>
      <c r="G195" s="59">
        <f t="shared" si="81"/>
        <v>7.2592592592592597E-2</v>
      </c>
      <c r="H195" s="45">
        <v>58</v>
      </c>
      <c r="I195" s="11">
        <f t="shared" si="87"/>
        <v>3.6205781841692065E-3</v>
      </c>
      <c r="J195" s="31">
        <f t="shared" si="88"/>
        <v>5</v>
      </c>
      <c r="K195" s="31">
        <f>IF(J195=0,0,IF(B195="F",VLOOKUP(I195,Barem!$G$2:$H$16,2,1),VLOOKUP(I195,Barem!$G$17:$H$31,2,1)))</f>
        <v>3.5</v>
      </c>
      <c r="L195" s="43">
        <v>5</v>
      </c>
      <c r="M195" s="95" t="s">
        <v>82</v>
      </c>
      <c r="N195" s="10">
        <f t="shared" si="86"/>
        <v>0.5</v>
      </c>
      <c r="O195" s="10">
        <f t="shared" si="86"/>
        <v>0.25</v>
      </c>
      <c r="P195" s="10">
        <f t="shared" si="86"/>
        <v>0.25</v>
      </c>
      <c r="Q195" s="33">
        <f>IF(B195="M",IF(AND(H195&gt;=200,H195&lt;500,I195&lt;Barem!$N$21),H195/1500,IF(AND(H195&gt;=500,H195&lt;750,I195&lt;Barem!$N$22),H195/1500,IF(AND(H195&gt;=750,H195&lt;1000,I195&lt;Barem!$N$23),H195/1500,IF(AND(H195&gt;=1000,H195&lt;1500,I195&lt;Barem!$N$24),H195/1500,IF(AND(H195&gt;=1500,H195&lt;2000,I195&lt;Barem!$N$25),H195/1500,IF(AND(H195&gt;=2000,H195&lt;3000,I195&lt;Barem!$N$26),H195/1500,IF(AND(H195&gt;=3000,I195&lt;Barem!$N$27),H195/1500,0))))))),IF(AND(H195&gt;=200,H195&lt;500,I195&lt;Barem!$O$21),H195/1500,IF(AND(H195&gt;=500,H195&lt;750,I195&lt;Barem!$O$22),H195/1500,IF(AND(H195&gt;=750,H195&lt;1000,I195&lt;Barem!$O$23),H195/1500,IF(AND(H195&gt;=1000,H195&lt;1500,I195&lt;Barem!$O$24),H195/1500,IF(AND(H195&gt;=1500,H195&lt;2000,I195&lt;Barem!$O$25),H195/1500,IF(AND(H195&gt;=2000,H195&lt;3000,I195&lt;Barem!$O$26),H195/1500,IF(AND(H195&gt;=3000,I195&lt;Barem!$O$27),H195/1500,0))))))))</f>
        <v>0</v>
      </c>
      <c r="R195" s="19">
        <f>IF(D195&gt;21,VLOOKUP(D195,Barem!$T$1:$U$141,2,1),0)</f>
        <v>0</v>
      </c>
      <c r="S195" s="104">
        <f>IF(D195&lt;1,0,IF(B195="F",VLOOKUP(I195,Barem!$X$2:$Z$13,2,1),VLOOKUP(I195,Barem!$X$14:$Z$25,2,1)))</f>
        <v>0</v>
      </c>
      <c r="T195" s="19">
        <f>VLOOKUP(A195,Participanti!A:C,3,0)</f>
        <v>0</v>
      </c>
      <c r="U195" s="17">
        <f t="shared" si="89"/>
        <v>4.625</v>
      </c>
      <c r="W195" s="162"/>
      <c r="X195" s="108">
        <f t="shared" si="91"/>
        <v>5</v>
      </c>
      <c r="Y195" s="63">
        <f t="shared" si="92"/>
        <v>1</v>
      </c>
      <c r="Z195" s="92">
        <f t="shared" si="90"/>
        <v>1</v>
      </c>
      <c r="AA195" s="141"/>
      <c r="AB195" s="107" t="str">
        <f>VLOOKUP(A195,Participanti!A:E,5,0)</f>
        <v>Gold</v>
      </c>
    </row>
    <row r="196" spans="1:28" x14ac:dyDescent="0.2">
      <c r="A196" s="42" t="s">
        <v>370</v>
      </c>
      <c r="B196" s="1" t="str">
        <f>VLOOKUP(A196,Participanti!A:B,2,0)</f>
        <v>M</v>
      </c>
      <c r="C196" s="61">
        <v>3</v>
      </c>
      <c r="D196" s="43">
        <v>21.5</v>
      </c>
      <c r="E196" s="44">
        <v>8.3900462962962968E-2</v>
      </c>
      <c r="F196" s="44">
        <v>8.4108796296296293E-2</v>
      </c>
      <c r="G196" s="59">
        <f t="shared" si="81"/>
        <v>8.4004629629629624E-2</v>
      </c>
      <c r="H196" s="45">
        <v>95</v>
      </c>
      <c r="I196" s="11">
        <f t="shared" si="87"/>
        <v>3.9071920757967268E-3</v>
      </c>
      <c r="J196" s="31">
        <f t="shared" si="88"/>
        <v>5</v>
      </c>
      <c r="K196" s="31">
        <f>IF(J196=0,0,IF(B196="F",VLOOKUP(I196,Barem!$G$2:$H$16,2,1),VLOOKUP(I196,Barem!$G$17:$H$31,2,1)))</f>
        <v>1.75</v>
      </c>
      <c r="L196" s="43">
        <v>2.75</v>
      </c>
      <c r="M196" s="95" t="s">
        <v>82</v>
      </c>
      <c r="N196" s="10">
        <f t="shared" si="86"/>
        <v>0.5</v>
      </c>
      <c r="O196" s="10">
        <f t="shared" si="86"/>
        <v>0.25</v>
      </c>
      <c r="P196" s="10">
        <f t="shared" si="86"/>
        <v>0.25</v>
      </c>
      <c r="Q196" s="33">
        <f>IF(B196="M",IF(AND(H196&gt;=200,H196&lt;500,I196&lt;Barem!$N$21),H196/1500,IF(AND(H196&gt;=500,H196&lt;750,I196&lt;Barem!$N$22),H196/1500,IF(AND(H196&gt;=750,H196&lt;1000,I196&lt;Barem!$N$23),H196/1500,IF(AND(H196&gt;=1000,H196&lt;1500,I196&lt;Barem!$N$24),H196/1500,IF(AND(H196&gt;=1500,H196&lt;2000,I196&lt;Barem!$N$25),H196/1500,IF(AND(H196&gt;=2000,H196&lt;3000,I196&lt;Barem!$N$26),H196/1500,IF(AND(H196&gt;=3000,I196&lt;Barem!$N$27),H196/1500,0))))))),IF(AND(H196&gt;=200,H196&lt;500,I196&lt;Barem!$O$21),H196/1500,IF(AND(H196&gt;=500,H196&lt;750,I196&lt;Barem!$O$22),H196/1500,IF(AND(H196&gt;=750,H196&lt;1000,I196&lt;Barem!$O$23),H196/1500,IF(AND(H196&gt;=1000,H196&lt;1500,I196&lt;Barem!$O$24),H196/1500,IF(AND(H196&gt;=1500,H196&lt;2000,I196&lt;Barem!$O$25),H196/1500,IF(AND(H196&gt;=2000,H196&lt;3000,I196&lt;Barem!$O$26),H196/1500,IF(AND(H196&gt;=3000,I196&lt;Barem!$O$27),H196/1500,0))))))))</f>
        <v>0</v>
      </c>
      <c r="R196" s="19">
        <f>IF(D196&gt;21,VLOOKUP(D196,Barem!$T$1:$U$141,2,1),0)</f>
        <v>0</v>
      </c>
      <c r="S196" s="104">
        <f>IF(D196&lt;1,0,IF(B196="F",VLOOKUP(I196,Barem!$X$2:$Z$13,2,1),VLOOKUP(I196,Barem!$X$14:$Z$25,2,1)))</f>
        <v>0</v>
      </c>
      <c r="T196" s="19">
        <f>VLOOKUP(A196,Participanti!A:C,3,0)</f>
        <v>0.7</v>
      </c>
      <c r="U196" s="17">
        <f t="shared" si="89"/>
        <v>4.3250000000000002</v>
      </c>
      <c r="W196" s="162"/>
      <c r="X196" s="108">
        <f t="shared" si="91"/>
        <v>5</v>
      </c>
      <c r="Y196" s="63">
        <f t="shared" si="92"/>
        <v>1</v>
      </c>
      <c r="Z196" s="92">
        <f t="shared" si="90"/>
        <v>1</v>
      </c>
      <c r="AA196" s="141"/>
      <c r="AB196" s="107" t="str">
        <f>VLOOKUP(A196,Participanti!A:E,5,0)</f>
        <v>Gold</v>
      </c>
    </row>
    <row r="197" spans="1:28" x14ac:dyDescent="0.2">
      <c r="A197" s="42" t="s">
        <v>149</v>
      </c>
      <c r="B197" s="1" t="str">
        <f>VLOOKUP(A197,Participanti!A:B,2,0)</f>
        <v>M</v>
      </c>
      <c r="C197" s="61">
        <v>3</v>
      </c>
      <c r="D197" s="43">
        <v>15.06</v>
      </c>
      <c r="E197" s="44">
        <v>6.4606481481481487E-2</v>
      </c>
      <c r="F197" s="44">
        <v>8.4814814814814815E-2</v>
      </c>
      <c r="G197" s="59">
        <f t="shared" si="81"/>
        <v>7.4710648148148151E-2</v>
      </c>
      <c r="H197" s="45">
        <v>10</v>
      </c>
      <c r="I197" s="11">
        <f t="shared" si="87"/>
        <v>4.9608664108996116E-3</v>
      </c>
      <c r="J197" s="31">
        <f t="shared" si="88"/>
        <v>3.5857142857142859</v>
      </c>
      <c r="K197" s="31">
        <f>IF(J197=0,0,IF(B197="F",VLOOKUP(I197,Barem!$G$2:$H$16,2,1),VLOOKUP(I197,Barem!$G$17:$H$31,2,1)))</f>
        <v>0.25</v>
      </c>
      <c r="L197" s="43">
        <v>3</v>
      </c>
      <c r="M197" s="95" t="s">
        <v>83</v>
      </c>
      <c r="N197" s="10">
        <f t="shared" si="86"/>
        <v>0.25</v>
      </c>
      <c r="O197" s="10">
        <f t="shared" si="86"/>
        <v>0.25</v>
      </c>
      <c r="P197" s="10">
        <f t="shared" si="86"/>
        <v>0.5</v>
      </c>
      <c r="Q197" s="33">
        <f>IF(B197="M",IF(AND(H197&gt;=200,H197&lt;500,I197&lt;Barem!$N$21),H197/1500,IF(AND(H197&gt;=500,H197&lt;750,I197&lt;Barem!$N$22),H197/1500,IF(AND(H197&gt;=750,H197&lt;1000,I197&lt;Barem!$N$23),H197/1500,IF(AND(H197&gt;=1000,H197&lt;1500,I197&lt;Barem!$N$24),H197/1500,IF(AND(H197&gt;=1500,H197&lt;2000,I197&lt;Barem!$N$25),H197/1500,IF(AND(H197&gt;=2000,H197&lt;3000,I197&lt;Barem!$N$26),H197/1500,IF(AND(H197&gt;=3000,I197&lt;Barem!$N$27),H197/1500,0))))))),IF(AND(H197&gt;=200,H197&lt;500,I197&lt;Barem!$O$21),H197/1500,IF(AND(H197&gt;=500,H197&lt;750,I197&lt;Barem!$O$22),H197/1500,IF(AND(H197&gt;=750,H197&lt;1000,I197&lt;Barem!$O$23),H197/1500,IF(AND(H197&gt;=1000,H197&lt;1500,I197&lt;Barem!$O$24),H197/1500,IF(AND(H197&gt;=1500,H197&lt;2000,I197&lt;Barem!$O$25),H197/1500,IF(AND(H197&gt;=2000,H197&lt;3000,I197&lt;Barem!$O$26),H197/1500,IF(AND(H197&gt;=3000,I197&lt;Barem!$O$27),H197/1500,0))))))))</f>
        <v>0</v>
      </c>
      <c r="R197" s="19">
        <f>IF(D197&gt;21,VLOOKUP(D197,Barem!$T$1:$U$141,2,1),0)</f>
        <v>0</v>
      </c>
      <c r="S197" s="104">
        <f>IF(D197&lt;1,0,IF(B197="F",VLOOKUP(I197,Barem!$X$2:$Z$13,2,1),VLOOKUP(I197,Barem!$X$14:$Z$25,2,1)))</f>
        <v>0</v>
      </c>
      <c r="T197" s="19">
        <f>VLOOKUP(A197,Participanti!A:C,3,0)</f>
        <v>0</v>
      </c>
      <c r="U197" s="17">
        <f t="shared" si="89"/>
        <v>2.4589285714285714</v>
      </c>
      <c r="W197" s="162"/>
      <c r="X197" s="108">
        <f t="shared" si="91"/>
        <v>5</v>
      </c>
      <c r="Y197" s="63">
        <f t="shared" si="92"/>
        <v>1</v>
      </c>
      <c r="Z197" s="92">
        <f t="shared" si="90"/>
        <v>1</v>
      </c>
      <c r="AA197" s="141"/>
      <c r="AB197" s="107" t="str">
        <f>VLOOKUP(A197,Participanti!A:E,5,0)</f>
        <v>Gold</v>
      </c>
    </row>
    <row r="198" spans="1:28" x14ac:dyDescent="0.2">
      <c r="A198" s="42" t="s">
        <v>427</v>
      </c>
      <c r="B198" s="1" t="str">
        <f>VLOOKUP(A198,Participanti!A:B,2,0)</f>
        <v>M</v>
      </c>
      <c r="C198" s="61">
        <v>3</v>
      </c>
      <c r="D198" s="43">
        <v>14.18</v>
      </c>
      <c r="E198" s="44">
        <v>4.8379629629629627E-2</v>
      </c>
      <c r="F198" s="44">
        <v>4.8379629629629627E-2</v>
      </c>
      <c r="G198" s="59">
        <f t="shared" si="81"/>
        <v>4.8379629629629627E-2</v>
      </c>
      <c r="H198" s="45">
        <v>18</v>
      </c>
      <c r="I198" s="11">
        <f t="shared" si="87"/>
        <v>3.4118215535704956E-3</v>
      </c>
      <c r="J198" s="31">
        <f t="shared" si="88"/>
        <v>3.3761904761904762</v>
      </c>
      <c r="K198" s="31">
        <f>IF(J198=0,0,IF(B198="F",VLOOKUP(I198,Barem!$G$2:$H$16,2,1),VLOOKUP(I198,Barem!$G$17:$H$31,2,1)))</f>
        <v>3</v>
      </c>
      <c r="L198" s="43">
        <v>0.25</v>
      </c>
      <c r="M198" s="95" t="s">
        <v>82</v>
      </c>
      <c r="N198" s="10">
        <f t="shared" si="86"/>
        <v>0.5</v>
      </c>
      <c r="O198" s="10">
        <f t="shared" si="86"/>
        <v>0.25</v>
      </c>
      <c r="P198" s="10">
        <f t="shared" si="86"/>
        <v>0.25</v>
      </c>
      <c r="Q198" s="33">
        <f>IF(B198="M",IF(AND(H198&gt;=200,H198&lt;500,I198&lt;Barem!$N$21),H198/1500,IF(AND(H198&gt;=500,H198&lt;750,I198&lt;Barem!$N$22),H198/1500,IF(AND(H198&gt;=750,H198&lt;1000,I198&lt;Barem!$N$23),H198/1500,IF(AND(H198&gt;=1000,H198&lt;1500,I198&lt;Barem!$N$24),H198/1500,IF(AND(H198&gt;=1500,H198&lt;2000,I198&lt;Barem!$N$25),H198/1500,IF(AND(H198&gt;=2000,H198&lt;3000,I198&lt;Barem!$N$26),H198/1500,IF(AND(H198&gt;=3000,I198&lt;Barem!$N$27),H198/1500,0))))))),IF(AND(H198&gt;=200,H198&lt;500,I198&lt;Barem!$O$21),H198/1500,IF(AND(H198&gt;=500,H198&lt;750,I198&lt;Barem!$O$22),H198/1500,IF(AND(H198&gt;=750,H198&lt;1000,I198&lt;Barem!$O$23),H198/1500,IF(AND(H198&gt;=1000,H198&lt;1500,I198&lt;Barem!$O$24),H198/1500,IF(AND(H198&gt;=1500,H198&lt;2000,I198&lt;Barem!$O$25),H198/1500,IF(AND(H198&gt;=2000,H198&lt;3000,I198&lt;Barem!$O$26),H198/1500,IF(AND(H198&gt;=3000,I198&lt;Barem!$O$27),H198/1500,0))))))))</f>
        <v>0</v>
      </c>
      <c r="R198" s="19">
        <f>IF(D198&gt;21,VLOOKUP(D198,Barem!$T$1:$U$141,2,1),0)</f>
        <v>0</v>
      </c>
      <c r="S198" s="104">
        <f>IF(D198&lt;1,0,IF(B198="F",VLOOKUP(I198,Barem!$X$2:$Z$13,2,1),VLOOKUP(I198,Barem!$X$14:$Z$25,2,1)))</f>
        <v>0</v>
      </c>
      <c r="T198" s="19">
        <f>VLOOKUP(A198,Participanti!A:C,3,0)</f>
        <v>0</v>
      </c>
      <c r="U198" s="17">
        <f t="shared" si="89"/>
        <v>2.5005952380952383</v>
      </c>
      <c r="W198" s="162"/>
      <c r="X198" s="108">
        <f t="shared" si="91"/>
        <v>5</v>
      </c>
      <c r="Y198" s="63">
        <f t="shared" si="92"/>
        <v>1</v>
      </c>
      <c r="Z198" s="92">
        <f t="shared" si="90"/>
        <v>1</v>
      </c>
      <c r="AA198" s="141"/>
      <c r="AB198" s="107" t="str">
        <f>VLOOKUP(A198,Participanti!A:E,5,0)</f>
        <v>Gold</v>
      </c>
    </row>
    <row r="199" spans="1:28" x14ac:dyDescent="0.2">
      <c r="A199" s="42" t="s">
        <v>366</v>
      </c>
      <c r="B199" s="1" t="str">
        <f>VLOOKUP(A199,Participanti!A:B,2,0)</f>
        <v>F</v>
      </c>
      <c r="C199" s="61">
        <v>3</v>
      </c>
      <c r="D199" s="43">
        <v>42.58</v>
      </c>
      <c r="E199" s="44">
        <v>0.16069444444444445</v>
      </c>
      <c r="F199" s="44">
        <v>0.16083333333333333</v>
      </c>
      <c r="G199" s="59">
        <f t="shared" si="81"/>
        <v>0.16076388888888887</v>
      </c>
      <c r="H199" s="45">
        <v>76</v>
      </c>
      <c r="I199" s="11">
        <f t="shared" si="87"/>
        <v>3.7755727780387242E-3</v>
      </c>
      <c r="J199" s="31">
        <f t="shared" si="88"/>
        <v>5</v>
      </c>
      <c r="K199" s="31">
        <f>IF(J199=0,0,IF(B199="F",VLOOKUP(I199,Barem!$G$2:$H$16,2,1),VLOOKUP(I199,Barem!$G$17:$H$31,2,1)))</f>
        <v>3</v>
      </c>
      <c r="L199" s="43">
        <v>3</v>
      </c>
      <c r="M199" s="95" t="s">
        <v>82</v>
      </c>
      <c r="N199" s="10">
        <f t="shared" si="86"/>
        <v>0.5</v>
      </c>
      <c r="O199" s="10">
        <f t="shared" si="86"/>
        <v>0.25</v>
      </c>
      <c r="P199" s="10">
        <f t="shared" si="86"/>
        <v>0.25</v>
      </c>
      <c r="Q199" s="33">
        <f>IF(B199="M",IF(AND(H199&gt;=200,H199&lt;500,I199&lt;Barem!$N$21),H199/1500,IF(AND(H199&gt;=500,H199&lt;750,I199&lt;Barem!$N$22),H199/1500,IF(AND(H199&gt;=750,H199&lt;1000,I199&lt;Barem!$N$23),H199/1500,IF(AND(H199&gt;=1000,H199&lt;1500,I199&lt;Barem!$N$24),H199/1500,IF(AND(H199&gt;=1500,H199&lt;2000,I199&lt;Barem!$N$25),H199/1500,IF(AND(H199&gt;=2000,H199&lt;3000,I199&lt;Barem!$N$26),H199/1500,IF(AND(H199&gt;=3000,I199&lt;Barem!$N$27),H199/1500,0))))))),IF(AND(H199&gt;=200,H199&lt;500,I199&lt;Barem!$O$21),H199/1500,IF(AND(H199&gt;=500,H199&lt;750,I199&lt;Barem!$O$22),H199/1500,IF(AND(H199&gt;=750,H199&lt;1000,I199&lt;Barem!$O$23),H199/1500,IF(AND(H199&gt;=1000,H199&lt;1500,I199&lt;Barem!$O$24),H199/1500,IF(AND(H199&gt;=1500,H199&lt;2000,I199&lt;Barem!$O$25),H199/1500,IF(AND(H199&gt;=2000,H199&lt;3000,I199&lt;Barem!$O$26),H199/1500,IF(AND(H199&gt;=3000,I199&lt;Barem!$O$27),H199/1500,0))))))))</f>
        <v>0</v>
      </c>
      <c r="R199" s="19">
        <f>IF(D199&gt;21,VLOOKUP(D199,Barem!$T$1:$U$141,2,1),0)</f>
        <v>1</v>
      </c>
      <c r="S199" s="104">
        <f>IF(D199&lt;1,0,IF(B199="F",VLOOKUP(I199,Barem!$X$2:$Z$13,2,1),VLOOKUP(I199,Barem!$X$14:$Z$25,2,1)))</f>
        <v>0</v>
      </c>
      <c r="T199" s="19">
        <f>VLOOKUP(A199,Participanti!A:C,3,0)</f>
        <v>0</v>
      </c>
      <c r="U199" s="17">
        <f t="shared" si="89"/>
        <v>5</v>
      </c>
      <c r="W199" s="162" t="s">
        <v>545</v>
      </c>
      <c r="X199" s="108">
        <f t="shared" si="91"/>
        <v>5</v>
      </c>
      <c r="Y199" s="63">
        <f t="shared" si="92"/>
        <v>1</v>
      </c>
      <c r="Z199" s="92">
        <f t="shared" si="90"/>
        <v>1</v>
      </c>
      <c r="AA199" s="141"/>
      <c r="AB199" s="107" t="str">
        <f>VLOOKUP(A199,Participanti!A:E,5,0)</f>
        <v>Gold</v>
      </c>
    </row>
    <row r="200" spans="1:28" x14ac:dyDescent="0.2">
      <c r="A200" s="42" t="s">
        <v>187</v>
      </c>
      <c r="B200" s="1" t="str">
        <f>VLOOKUP(A200,Participanti!A:B,2,0)</f>
        <v>M</v>
      </c>
      <c r="C200" s="61">
        <v>3</v>
      </c>
      <c r="D200" s="43">
        <v>10.66</v>
      </c>
      <c r="E200" s="44">
        <v>3.107638888888889E-2</v>
      </c>
      <c r="F200" s="44">
        <v>3.107638888888889E-2</v>
      </c>
      <c r="G200" s="59">
        <f t="shared" si="81"/>
        <v>3.107638888888889E-2</v>
      </c>
      <c r="H200" s="45">
        <v>24</v>
      </c>
      <c r="I200" s="11">
        <f t="shared" si="87"/>
        <v>2.9152334792578696E-3</v>
      </c>
      <c r="J200" s="31">
        <f t="shared" si="88"/>
        <v>2.538095238095238</v>
      </c>
      <c r="K200" s="31">
        <f>IF(J200=0,0,IF(B200="F",VLOOKUP(I200,Barem!$G$2:$H$16,2,1),VLOOKUP(I200,Barem!$G$17:$H$31,2,1)))</f>
        <v>4.5</v>
      </c>
      <c r="L200" s="43">
        <v>3</v>
      </c>
      <c r="M200" s="95" t="s">
        <v>80</v>
      </c>
      <c r="N200" s="10">
        <f t="shared" ref="N200:P215" si="93">IF($M200=N$1,50%,25%)</f>
        <v>0.25</v>
      </c>
      <c r="O200" s="10">
        <f t="shared" si="93"/>
        <v>0.5</v>
      </c>
      <c r="P200" s="10">
        <f t="shared" si="93"/>
        <v>0.25</v>
      </c>
      <c r="Q200" s="33">
        <f>IF(B200="M",IF(AND(H200&gt;=200,H200&lt;500,I200&lt;Barem!$N$21),H200/1500,IF(AND(H200&gt;=500,H200&lt;750,I200&lt;Barem!$N$22),H200/1500,IF(AND(H200&gt;=750,H200&lt;1000,I200&lt;Barem!$N$23),H200/1500,IF(AND(H200&gt;=1000,H200&lt;1500,I200&lt;Barem!$N$24),H200/1500,IF(AND(H200&gt;=1500,H200&lt;2000,I200&lt;Barem!$N$25),H200/1500,IF(AND(H200&gt;=2000,H200&lt;3000,I200&lt;Barem!$N$26),H200/1500,IF(AND(H200&gt;=3000,I200&lt;Barem!$N$27),H200/1500,0))))))),IF(AND(H200&gt;=200,H200&lt;500,I200&lt;Barem!$O$21),H200/1500,IF(AND(H200&gt;=500,H200&lt;750,I200&lt;Barem!$O$22),H200/1500,IF(AND(H200&gt;=750,H200&lt;1000,I200&lt;Barem!$O$23),H200/1500,IF(AND(H200&gt;=1000,H200&lt;1500,I200&lt;Barem!$O$24),H200/1500,IF(AND(H200&gt;=1500,H200&lt;2000,I200&lt;Barem!$O$25),H200/1500,IF(AND(H200&gt;=2000,H200&lt;3000,I200&lt;Barem!$O$26),H200/1500,IF(AND(H200&gt;=3000,I200&lt;Barem!$O$27),H200/1500,0))))))))</f>
        <v>0</v>
      </c>
      <c r="R200" s="19">
        <f>IF(D200&gt;21,VLOOKUP(D200,Barem!$T$1:$U$141,2,1),0)</f>
        <v>0</v>
      </c>
      <c r="S200" s="104">
        <f>IF(D200&lt;1,0,IF(B200="F",VLOOKUP(I200,Barem!$X$2:$Z$13,2,1),VLOOKUP(I200,Barem!$X$14:$Z$25,2,1)))</f>
        <v>0</v>
      </c>
      <c r="T200" s="19">
        <f>VLOOKUP(A200,Participanti!A:C,3,0)</f>
        <v>0</v>
      </c>
      <c r="U200" s="17">
        <f t="shared" si="89"/>
        <v>3.6345238095238095</v>
      </c>
      <c r="W200" s="162"/>
      <c r="X200" s="108">
        <f t="shared" si="91"/>
        <v>5</v>
      </c>
      <c r="Y200" s="63">
        <f t="shared" si="92"/>
        <v>1</v>
      </c>
      <c r="Z200" s="92">
        <f t="shared" si="90"/>
        <v>1</v>
      </c>
      <c r="AA200" s="141"/>
      <c r="AB200" s="107" t="str">
        <f>VLOOKUP(A200,Participanti!A:E,5,0)</f>
        <v>Gold</v>
      </c>
    </row>
    <row r="201" spans="1:28" x14ac:dyDescent="0.2">
      <c r="A201" s="42" t="s">
        <v>342</v>
      </c>
      <c r="B201" s="1" t="str">
        <f>VLOOKUP(A201,Participanti!A:B,2,0)</f>
        <v>F</v>
      </c>
      <c r="C201" s="61">
        <v>3</v>
      </c>
      <c r="D201" s="43">
        <v>22.44</v>
      </c>
      <c r="E201" s="44">
        <v>0.1025462962962963</v>
      </c>
      <c r="F201" s="44">
        <v>0.11081018518518519</v>
      </c>
      <c r="G201" s="59">
        <f t="shared" si="81"/>
        <v>0.10667824074074075</v>
      </c>
      <c r="H201" s="45">
        <v>445</v>
      </c>
      <c r="I201" s="11">
        <f t="shared" si="87"/>
        <v>4.7539322968244537E-3</v>
      </c>
      <c r="J201" s="31">
        <f t="shared" si="88"/>
        <v>5</v>
      </c>
      <c r="K201" s="31">
        <f>IF(J201=0,0,IF(B201="F",VLOOKUP(I201,Barem!$G$2:$H$16,2,1),VLOOKUP(I201,Barem!$G$17:$H$31,2,1)))</f>
        <v>1</v>
      </c>
      <c r="L201" s="43">
        <v>2.75</v>
      </c>
      <c r="M201" s="95" t="s">
        <v>82</v>
      </c>
      <c r="N201" s="10">
        <f t="shared" si="93"/>
        <v>0.5</v>
      </c>
      <c r="O201" s="10">
        <f t="shared" si="93"/>
        <v>0.25</v>
      </c>
      <c r="P201" s="10">
        <f t="shared" si="93"/>
        <v>0.25</v>
      </c>
      <c r="Q201" s="33">
        <f>IF(B201="M",IF(AND(H201&gt;=200,H201&lt;500,I201&lt;Barem!$N$21),H201/1500,IF(AND(H201&gt;=500,H201&lt;750,I201&lt;Barem!$N$22),H201/1500,IF(AND(H201&gt;=750,H201&lt;1000,I201&lt;Barem!$N$23),H201/1500,IF(AND(H201&gt;=1000,H201&lt;1500,I201&lt;Barem!$N$24),H201/1500,IF(AND(H201&gt;=1500,H201&lt;2000,I201&lt;Barem!$N$25),H201/1500,IF(AND(H201&gt;=2000,H201&lt;3000,I201&lt;Barem!$N$26),H201/1500,IF(AND(H201&gt;=3000,I201&lt;Barem!$N$27),H201/1500,0))))))),IF(AND(H201&gt;=200,H201&lt;500,I201&lt;Barem!$O$21),H201/1500,IF(AND(H201&gt;=500,H201&lt;750,I201&lt;Barem!$O$22),H201/1500,IF(AND(H201&gt;=750,H201&lt;1000,I201&lt;Barem!$O$23),H201/1500,IF(AND(H201&gt;=1000,H201&lt;1500,I201&lt;Barem!$O$24),H201/1500,IF(AND(H201&gt;=1500,H201&lt;2000,I201&lt;Barem!$O$25),H201/1500,IF(AND(H201&gt;=2000,H201&lt;3000,I201&lt;Barem!$O$26),H201/1500,IF(AND(H201&gt;=3000,I201&lt;Barem!$O$27),H201/1500,0))))))))</f>
        <v>0.29666666666666669</v>
      </c>
      <c r="R201" s="19">
        <f>IF(D201&gt;21,VLOOKUP(D201,Barem!$T$1:$U$141,2,1),0)</f>
        <v>0</v>
      </c>
      <c r="S201" s="104">
        <f>IF(D201&lt;1,0,IF(B201="F",VLOOKUP(I201,Barem!$X$2:$Z$13,2,1),VLOOKUP(I201,Barem!$X$14:$Z$25,2,1)))</f>
        <v>0</v>
      </c>
      <c r="T201" s="19">
        <f>VLOOKUP(A201,Participanti!A:C,3,0)</f>
        <v>0</v>
      </c>
      <c r="U201" s="17">
        <f t="shared" si="89"/>
        <v>3.7341666666666669</v>
      </c>
      <c r="W201" s="162"/>
      <c r="X201" s="108">
        <f t="shared" si="91"/>
        <v>5</v>
      </c>
      <c r="Y201" s="63">
        <f t="shared" si="92"/>
        <v>1</v>
      </c>
      <c r="Z201" s="92">
        <f t="shared" si="90"/>
        <v>1</v>
      </c>
      <c r="AA201" s="141"/>
      <c r="AB201" s="107" t="str">
        <f>VLOOKUP(A201,Participanti!A:E,5,0)</f>
        <v>Gold</v>
      </c>
    </row>
    <row r="202" spans="1:28" x14ac:dyDescent="0.2">
      <c r="A202" s="42" t="s">
        <v>209</v>
      </c>
      <c r="B202" s="1" t="str">
        <f>VLOOKUP(A202,Participanti!A:B,2,0)</f>
        <v>M</v>
      </c>
      <c r="C202" s="61">
        <v>3</v>
      </c>
      <c r="D202" s="43">
        <v>4.7699999999999996</v>
      </c>
      <c r="E202" s="44">
        <v>1.6134259259259258E-2</v>
      </c>
      <c r="F202" s="44">
        <v>1.6134259259259258E-2</v>
      </c>
      <c r="G202" s="59">
        <f t="shared" si="81"/>
        <v>1.6134259259259258E-2</v>
      </c>
      <c r="H202" s="45">
        <v>4</v>
      </c>
      <c r="I202" s="11">
        <f t="shared" si="87"/>
        <v>3.3824442891528844E-3</v>
      </c>
      <c r="J202" s="31">
        <f t="shared" si="88"/>
        <v>1.1357142857142855</v>
      </c>
      <c r="K202" s="31">
        <f>IF(J202=0,0,IF(B202="F",VLOOKUP(I202,Barem!$G$2:$H$16,2,1),VLOOKUP(I202,Barem!$G$17:$H$31,2,1)))</f>
        <v>3</v>
      </c>
      <c r="L202" s="43">
        <v>4.5</v>
      </c>
      <c r="M202" s="95" t="s">
        <v>80</v>
      </c>
      <c r="N202" s="10">
        <f t="shared" si="93"/>
        <v>0.25</v>
      </c>
      <c r="O202" s="10">
        <f t="shared" si="93"/>
        <v>0.5</v>
      </c>
      <c r="P202" s="10">
        <f t="shared" si="93"/>
        <v>0.25</v>
      </c>
      <c r="Q202" s="33">
        <f>IF(B202="M",IF(AND(H202&gt;=200,H202&lt;500,I202&lt;Barem!$N$21),H202/1500,IF(AND(H202&gt;=500,H202&lt;750,I202&lt;Barem!$N$22),H202/1500,IF(AND(H202&gt;=750,H202&lt;1000,I202&lt;Barem!$N$23),H202/1500,IF(AND(H202&gt;=1000,H202&lt;1500,I202&lt;Barem!$N$24),H202/1500,IF(AND(H202&gt;=1500,H202&lt;2000,I202&lt;Barem!$N$25),H202/1500,IF(AND(H202&gt;=2000,H202&lt;3000,I202&lt;Barem!$N$26),H202/1500,IF(AND(H202&gt;=3000,I202&lt;Barem!$N$27),H202/1500,0))))))),IF(AND(H202&gt;=200,H202&lt;500,I202&lt;Barem!$O$21),H202/1500,IF(AND(H202&gt;=500,H202&lt;750,I202&lt;Barem!$O$22),H202/1500,IF(AND(H202&gt;=750,H202&lt;1000,I202&lt;Barem!$O$23),H202/1500,IF(AND(H202&gt;=1000,H202&lt;1500,I202&lt;Barem!$O$24),H202/1500,IF(AND(H202&gt;=1500,H202&lt;2000,I202&lt;Barem!$O$25),H202/1500,IF(AND(H202&gt;=2000,H202&lt;3000,I202&lt;Barem!$O$26),H202/1500,IF(AND(H202&gt;=3000,I202&lt;Barem!$O$27),H202/1500,0))))))))</f>
        <v>0</v>
      </c>
      <c r="R202" s="19">
        <f>IF(D202&gt;21,VLOOKUP(D202,Barem!$T$1:$U$141,2,1),0)</f>
        <v>0</v>
      </c>
      <c r="S202" s="104">
        <f>IF(D202&lt;1,0,IF(B202="F",VLOOKUP(I202,Barem!$X$2:$Z$13,2,1),VLOOKUP(I202,Barem!$X$14:$Z$25,2,1)))</f>
        <v>0</v>
      </c>
      <c r="T202" s="19">
        <f>VLOOKUP(A202,Participanti!A:C,3,0)</f>
        <v>0</v>
      </c>
      <c r="U202" s="17">
        <f t="shared" si="89"/>
        <v>2.9089285714285715</v>
      </c>
      <c r="W202" s="162" t="s">
        <v>543</v>
      </c>
      <c r="X202" s="108">
        <f t="shared" si="91"/>
        <v>5</v>
      </c>
      <c r="Y202" s="63">
        <f t="shared" si="92"/>
        <v>1</v>
      </c>
      <c r="Z202" s="92">
        <f t="shared" si="90"/>
        <v>1</v>
      </c>
      <c r="AA202" s="141"/>
      <c r="AB202" s="107" t="str">
        <f>VLOOKUP(A202,Participanti!A:E,5,0)</f>
        <v>Gold</v>
      </c>
    </row>
    <row r="203" spans="1:28" x14ac:dyDescent="0.2">
      <c r="A203" s="42" t="s">
        <v>235</v>
      </c>
      <c r="B203" s="1" t="str">
        <f>VLOOKUP(A203,Participanti!A:B,2,0)</f>
        <v>M</v>
      </c>
      <c r="C203" s="61">
        <v>3</v>
      </c>
      <c r="D203" s="43">
        <v>17.02</v>
      </c>
      <c r="E203" s="44">
        <v>6.2905092592592596E-2</v>
      </c>
      <c r="F203" s="44">
        <v>6.4675925925925928E-2</v>
      </c>
      <c r="G203" s="59">
        <f t="shared" si="81"/>
        <v>6.3790509259259262E-2</v>
      </c>
      <c r="H203" s="45">
        <v>41</v>
      </c>
      <c r="I203" s="11">
        <f t="shared" si="87"/>
        <v>3.7479735169952564E-3</v>
      </c>
      <c r="J203" s="31">
        <f t="shared" si="88"/>
        <v>4.0523809523809522</v>
      </c>
      <c r="K203" s="31">
        <f>IF(J203=0,0,IF(B203="F",VLOOKUP(I203,Barem!$G$2:$H$16,2,1),VLOOKUP(I203,Barem!$G$17:$H$31,2,1)))</f>
        <v>2</v>
      </c>
      <c r="L203" s="43">
        <v>4</v>
      </c>
      <c r="M203" s="95" t="s">
        <v>82</v>
      </c>
      <c r="N203" s="10">
        <f t="shared" si="93"/>
        <v>0.5</v>
      </c>
      <c r="O203" s="10">
        <f t="shared" si="93"/>
        <v>0.25</v>
      </c>
      <c r="P203" s="10">
        <f t="shared" si="93"/>
        <v>0.25</v>
      </c>
      <c r="Q203" s="33">
        <f>IF(B203="M",IF(AND(H203&gt;=200,H203&lt;500,I203&lt;Barem!$N$21),H203/1500,IF(AND(H203&gt;=500,H203&lt;750,I203&lt;Barem!$N$22),H203/1500,IF(AND(H203&gt;=750,H203&lt;1000,I203&lt;Barem!$N$23),H203/1500,IF(AND(H203&gt;=1000,H203&lt;1500,I203&lt;Barem!$N$24),H203/1500,IF(AND(H203&gt;=1500,H203&lt;2000,I203&lt;Barem!$N$25),H203/1500,IF(AND(H203&gt;=2000,H203&lt;3000,I203&lt;Barem!$N$26),H203/1500,IF(AND(H203&gt;=3000,I203&lt;Barem!$N$27),H203/1500,0))))))),IF(AND(H203&gt;=200,H203&lt;500,I203&lt;Barem!$O$21),H203/1500,IF(AND(H203&gt;=500,H203&lt;750,I203&lt;Barem!$O$22),H203/1500,IF(AND(H203&gt;=750,H203&lt;1000,I203&lt;Barem!$O$23),H203/1500,IF(AND(H203&gt;=1000,H203&lt;1500,I203&lt;Barem!$O$24),H203/1500,IF(AND(H203&gt;=1500,H203&lt;2000,I203&lt;Barem!$O$25),H203/1500,IF(AND(H203&gt;=2000,H203&lt;3000,I203&lt;Barem!$O$26),H203/1500,IF(AND(H203&gt;=3000,I203&lt;Barem!$O$27),H203/1500,0))))))))</f>
        <v>0</v>
      </c>
      <c r="R203" s="19">
        <f>IF(D203&gt;21,VLOOKUP(D203,Barem!$T$1:$U$141,2,1),0)</f>
        <v>0</v>
      </c>
      <c r="S203" s="104">
        <f>IF(D203&lt;1,0,IF(B203="F",VLOOKUP(I203,Barem!$X$2:$Z$13,2,1),VLOOKUP(I203,Barem!$X$14:$Z$25,2,1)))</f>
        <v>0</v>
      </c>
      <c r="T203" s="19">
        <f>VLOOKUP(A203,Participanti!A:C,3,0)</f>
        <v>0</v>
      </c>
      <c r="U203" s="17">
        <f t="shared" si="89"/>
        <v>3.5261904761904761</v>
      </c>
      <c r="W203" s="162"/>
      <c r="X203" s="108">
        <f t="shared" si="91"/>
        <v>5</v>
      </c>
      <c r="Y203" s="63">
        <f t="shared" si="92"/>
        <v>1</v>
      </c>
      <c r="Z203" s="92">
        <f t="shared" si="90"/>
        <v>1</v>
      </c>
      <c r="AA203" s="141"/>
      <c r="AB203" s="107" t="str">
        <f>VLOOKUP(A203,Participanti!A:E,5,0)</f>
        <v>Gold</v>
      </c>
    </row>
    <row r="204" spans="1:28" x14ac:dyDescent="0.2">
      <c r="A204" s="42" t="s">
        <v>201</v>
      </c>
      <c r="B204" s="1" t="str">
        <f>VLOOKUP(A204,Participanti!A:B,2,0)</f>
        <v>M</v>
      </c>
      <c r="C204" s="61">
        <v>3</v>
      </c>
      <c r="D204" s="43">
        <v>4.67</v>
      </c>
      <c r="E204" s="44">
        <v>1.2719907407407407E-2</v>
      </c>
      <c r="F204" s="44">
        <v>1.2719907407407407E-2</v>
      </c>
      <c r="G204" s="59">
        <f t="shared" si="81"/>
        <v>1.2719907407407407E-2</v>
      </c>
      <c r="H204" s="45">
        <v>0</v>
      </c>
      <c r="I204" s="11">
        <f t="shared" si="87"/>
        <v>2.7237489095090807E-3</v>
      </c>
      <c r="J204" s="31">
        <f t="shared" si="88"/>
        <v>1.111904761904762</v>
      </c>
      <c r="K204" s="31">
        <f>IF(J204=0,0,IF(B204="F",VLOOKUP(I204,Barem!$G$2:$H$16,2,1),VLOOKUP(I204,Barem!$G$17:$H$31,2,1)))</f>
        <v>5</v>
      </c>
      <c r="L204" s="43">
        <v>2.25</v>
      </c>
      <c r="M204" s="95" t="s">
        <v>80</v>
      </c>
      <c r="N204" s="10">
        <f t="shared" si="93"/>
        <v>0.25</v>
      </c>
      <c r="O204" s="10">
        <f t="shared" si="93"/>
        <v>0.5</v>
      </c>
      <c r="P204" s="10">
        <f t="shared" si="93"/>
        <v>0.25</v>
      </c>
      <c r="Q204" s="33">
        <f>IF(B204="M",IF(AND(H204&gt;=200,H204&lt;500,I204&lt;Barem!$N$21),H204/1500,IF(AND(H204&gt;=500,H204&lt;750,I204&lt;Barem!$N$22),H204/1500,IF(AND(H204&gt;=750,H204&lt;1000,I204&lt;Barem!$N$23),H204/1500,IF(AND(H204&gt;=1000,H204&lt;1500,I204&lt;Barem!$N$24),H204/1500,IF(AND(H204&gt;=1500,H204&lt;2000,I204&lt;Barem!$N$25),H204/1500,IF(AND(H204&gt;=2000,H204&lt;3000,I204&lt;Barem!$N$26),H204/1500,IF(AND(H204&gt;=3000,I204&lt;Barem!$N$27),H204/1500,0))))))),IF(AND(H204&gt;=200,H204&lt;500,I204&lt;Barem!$O$21),H204/1500,IF(AND(H204&gt;=500,H204&lt;750,I204&lt;Barem!$O$22),H204/1500,IF(AND(H204&gt;=750,H204&lt;1000,I204&lt;Barem!$O$23),H204/1500,IF(AND(H204&gt;=1000,H204&lt;1500,I204&lt;Barem!$O$24),H204/1500,IF(AND(H204&gt;=1500,H204&lt;2000,I204&lt;Barem!$O$25),H204/1500,IF(AND(H204&gt;=2000,H204&lt;3000,I204&lt;Barem!$O$26),H204/1500,IF(AND(H204&gt;=3000,I204&lt;Barem!$O$27),H204/1500,0))))))))</f>
        <v>0</v>
      </c>
      <c r="R204" s="19">
        <f>IF(D204&gt;21,VLOOKUP(D204,Barem!$T$1:$U$141,2,1),0)</f>
        <v>0</v>
      </c>
      <c r="S204" s="104">
        <f>IF(D204&lt;1,0,IF(B204="F",VLOOKUP(I204,Barem!$X$2:$Z$13,2,1),VLOOKUP(I204,Barem!$X$14:$Z$25,2,1)))</f>
        <v>0.45000000000000007</v>
      </c>
      <c r="T204" s="19">
        <f>VLOOKUP(A204,Participanti!A:C,3,0)</f>
        <v>0</v>
      </c>
      <c r="U204" s="17">
        <f t="shared" si="89"/>
        <v>3.7904761904761908</v>
      </c>
      <c r="W204" s="162" t="s">
        <v>543</v>
      </c>
      <c r="X204" s="108">
        <f t="shared" si="91"/>
        <v>4</v>
      </c>
      <c r="Y204" s="63">
        <f t="shared" si="92"/>
        <v>1</v>
      </c>
      <c r="Z204" s="92">
        <f t="shared" si="90"/>
        <v>1</v>
      </c>
      <c r="AA204" s="141"/>
      <c r="AB204" s="107" t="str">
        <f>VLOOKUP(A204,Participanti!A:E,5,0)</f>
        <v>Gold</v>
      </c>
    </row>
    <row r="205" spans="1:28" x14ac:dyDescent="0.2">
      <c r="A205" s="42" t="s">
        <v>363</v>
      </c>
      <c r="B205" s="1" t="str">
        <f>VLOOKUP(A205,Participanti!A:B,2,0)</f>
        <v>M</v>
      </c>
      <c r="C205" s="61">
        <v>3</v>
      </c>
      <c r="D205" s="43">
        <v>22</v>
      </c>
      <c r="E205" s="44">
        <v>6.9351851851851845E-2</v>
      </c>
      <c r="F205" s="44">
        <v>6.986111111111111E-2</v>
      </c>
      <c r="G205" s="59">
        <f t="shared" si="81"/>
        <v>6.9606481481481478E-2</v>
      </c>
      <c r="H205" s="45">
        <v>80</v>
      </c>
      <c r="I205" s="11">
        <f t="shared" si="87"/>
        <v>3.1639309764309761E-3</v>
      </c>
      <c r="J205" s="31">
        <f t="shared" si="88"/>
        <v>5</v>
      </c>
      <c r="K205" s="31">
        <f>IF(J205=0,0,IF(B205="F",VLOOKUP(I205,Barem!$G$2:$H$16,2,1),VLOOKUP(I205,Barem!$G$17:$H$31,2,1)))</f>
        <v>3.5</v>
      </c>
      <c r="L205" s="43">
        <v>2.25</v>
      </c>
      <c r="M205" s="95" t="s">
        <v>80</v>
      </c>
      <c r="N205" s="10">
        <f t="shared" si="93"/>
        <v>0.25</v>
      </c>
      <c r="O205" s="10">
        <f t="shared" si="93"/>
        <v>0.5</v>
      </c>
      <c r="P205" s="10">
        <f t="shared" si="93"/>
        <v>0.25</v>
      </c>
      <c r="Q205" s="33">
        <f>IF(B205="M",IF(AND(H205&gt;=200,H205&lt;500,I205&lt;Barem!$N$21),H205/1500,IF(AND(H205&gt;=500,H205&lt;750,I205&lt;Barem!$N$22),H205/1500,IF(AND(H205&gt;=750,H205&lt;1000,I205&lt;Barem!$N$23),H205/1500,IF(AND(H205&gt;=1000,H205&lt;1500,I205&lt;Barem!$N$24),H205/1500,IF(AND(H205&gt;=1500,H205&lt;2000,I205&lt;Barem!$N$25),H205/1500,IF(AND(H205&gt;=2000,H205&lt;3000,I205&lt;Barem!$N$26),H205/1500,IF(AND(H205&gt;=3000,I205&lt;Barem!$N$27),H205/1500,0))))))),IF(AND(H205&gt;=200,H205&lt;500,I205&lt;Barem!$O$21),H205/1500,IF(AND(H205&gt;=500,H205&lt;750,I205&lt;Barem!$O$22),H205/1500,IF(AND(H205&gt;=750,H205&lt;1000,I205&lt;Barem!$O$23),H205/1500,IF(AND(H205&gt;=1000,H205&lt;1500,I205&lt;Barem!$O$24),H205/1500,IF(AND(H205&gt;=1500,H205&lt;2000,I205&lt;Barem!$O$25),H205/1500,IF(AND(H205&gt;=2000,H205&lt;3000,I205&lt;Barem!$O$26),H205/1500,IF(AND(H205&gt;=3000,I205&lt;Barem!$O$27),H205/1500,0))))))))</f>
        <v>0</v>
      </c>
      <c r="R205" s="19">
        <f>IF(D205&gt;21,VLOOKUP(D205,Barem!$T$1:$U$141,2,1),0)</f>
        <v>0</v>
      </c>
      <c r="S205" s="104">
        <f>IF(D205&lt;1,0,IF(B205="F",VLOOKUP(I205,Barem!$X$2:$Z$13,2,1),VLOOKUP(I205,Barem!$X$14:$Z$25,2,1)))</f>
        <v>0</v>
      </c>
      <c r="T205" s="19">
        <f>VLOOKUP(A205,Participanti!A:C,3,0)</f>
        <v>0</v>
      </c>
      <c r="U205" s="17">
        <f t="shared" si="89"/>
        <v>3.5625</v>
      </c>
      <c r="W205" s="162"/>
      <c r="X205" s="108">
        <f t="shared" si="91"/>
        <v>5</v>
      </c>
      <c r="Y205" s="63">
        <f t="shared" si="92"/>
        <v>1</v>
      </c>
      <c r="Z205" s="92">
        <f t="shared" si="90"/>
        <v>1</v>
      </c>
      <c r="AA205" s="141"/>
      <c r="AB205" s="107" t="str">
        <f>VLOOKUP(A205,Participanti!A:E,5,0)</f>
        <v>Gold</v>
      </c>
    </row>
    <row r="206" spans="1:28" x14ac:dyDescent="0.2">
      <c r="A206" s="42" t="s">
        <v>7</v>
      </c>
      <c r="B206" s="1" t="str">
        <f>VLOOKUP(A206,Participanti!A:B,2,0)</f>
        <v>M</v>
      </c>
      <c r="C206" s="61">
        <v>3</v>
      </c>
      <c r="D206" s="43">
        <v>43.19</v>
      </c>
      <c r="E206" s="44">
        <v>0.40318287037037037</v>
      </c>
      <c r="F206" s="44">
        <v>0.43721064814814814</v>
      </c>
      <c r="G206" s="59">
        <f t="shared" si="81"/>
        <v>0.42019675925925926</v>
      </c>
      <c r="H206" s="45">
        <v>3223</v>
      </c>
      <c r="I206" s="11">
        <f t="shared" si="87"/>
        <v>9.7290289247339498E-3</v>
      </c>
      <c r="J206" s="31">
        <f t="shared" si="88"/>
        <v>5</v>
      </c>
      <c r="K206" s="31">
        <f>IF(J206=0,0,IF(B206="F",VLOOKUP(I206,Barem!$G$2:$H$16,2,1),VLOOKUP(I206,Barem!$G$17:$H$31,2,1)))</f>
        <v>0</v>
      </c>
      <c r="L206" s="43">
        <v>1.5</v>
      </c>
      <c r="M206" s="95" t="s">
        <v>82</v>
      </c>
      <c r="N206" s="10">
        <f t="shared" si="93"/>
        <v>0.5</v>
      </c>
      <c r="O206" s="10">
        <f t="shared" si="93"/>
        <v>0.25</v>
      </c>
      <c r="P206" s="10">
        <f t="shared" si="93"/>
        <v>0.25</v>
      </c>
      <c r="Q206" s="33">
        <f>IF(B206="M",IF(AND(H206&gt;=200,H206&lt;500,I206&lt;Barem!$N$21),H206/1500,IF(AND(H206&gt;=500,H206&lt;750,I206&lt;Barem!$N$22),H206/1500,IF(AND(H206&gt;=750,H206&lt;1000,I206&lt;Barem!$N$23),H206/1500,IF(AND(H206&gt;=1000,H206&lt;1500,I206&lt;Barem!$N$24),H206/1500,IF(AND(H206&gt;=1500,H206&lt;2000,I206&lt;Barem!$N$25),H206/1500,IF(AND(H206&gt;=2000,H206&lt;3000,I206&lt;Barem!$N$26),H206/1500,IF(AND(H206&gt;=3000,I206&lt;Barem!$N$27),H206/1500,0))))))),IF(AND(H206&gt;=200,H206&lt;500,I206&lt;Barem!$O$21),H206/1500,IF(AND(H206&gt;=500,H206&lt;750,I206&lt;Barem!$O$22),H206/1500,IF(AND(H206&gt;=750,H206&lt;1000,I206&lt;Barem!$O$23),H206/1500,IF(AND(H206&gt;=1000,H206&lt;1500,I206&lt;Barem!$O$24),H206/1500,IF(AND(H206&gt;=1500,H206&lt;2000,I206&lt;Barem!$O$25),H206/1500,IF(AND(H206&gt;=2000,H206&lt;3000,I206&lt;Barem!$O$26),H206/1500,IF(AND(H206&gt;=3000,I206&lt;Barem!$O$27),H206/1500,0))))))))</f>
        <v>2.1486666666666667</v>
      </c>
      <c r="R206" s="19">
        <f>IF(D206&gt;21,VLOOKUP(D206,Barem!$T$1:$U$141,2,1),0)</f>
        <v>1.1000000000000001</v>
      </c>
      <c r="S206" s="104">
        <f>IF(D206&lt;1,0,IF(B206="F",VLOOKUP(I206,Barem!$X$2:$Z$13,2,1),VLOOKUP(I206,Barem!$X$14:$Z$25,2,1)))</f>
        <v>0</v>
      </c>
      <c r="T206" s="19">
        <f>VLOOKUP(A206,Participanti!A:C,3,0)</f>
        <v>0.4</v>
      </c>
      <c r="U206" s="17">
        <f t="shared" si="89"/>
        <v>6.5236666666666672</v>
      </c>
      <c r="W206" s="162"/>
      <c r="X206" s="108">
        <f t="shared" si="91"/>
        <v>5</v>
      </c>
      <c r="Y206" s="63">
        <f t="shared" si="92"/>
        <v>1</v>
      </c>
      <c r="Z206" s="92">
        <f t="shared" si="90"/>
        <v>0</v>
      </c>
      <c r="AA206" s="141"/>
      <c r="AB206" s="107" t="str">
        <f>VLOOKUP(A206,Participanti!A:E,5,0)</f>
        <v>Gold</v>
      </c>
    </row>
    <row r="207" spans="1:28" x14ac:dyDescent="0.2">
      <c r="A207" s="42" t="s">
        <v>194</v>
      </c>
      <c r="B207" s="1" t="str">
        <f>VLOOKUP(A207,Participanti!A:B,2,0)</f>
        <v>M</v>
      </c>
      <c r="C207" s="61">
        <v>3</v>
      </c>
      <c r="D207" s="43">
        <v>15.04</v>
      </c>
      <c r="E207" s="44">
        <v>5.8333333333333334E-2</v>
      </c>
      <c r="F207" s="44">
        <v>6.9849537037037043E-2</v>
      </c>
      <c r="G207" s="59">
        <f t="shared" si="81"/>
        <v>6.4091435185185189E-2</v>
      </c>
      <c r="H207" s="45">
        <v>65</v>
      </c>
      <c r="I207" s="11">
        <f t="shared" si="87"/>
        <v>4.2613986160362494E-3</v>
      </c>
      <c r="J207" s="31">
        <f t="shared" si="88"/>
        <v>3.5809523809523807</v>
      </c>
      <c r="K207" s="31">
        <f>IF(J207=0,0,IF(B207="F",VLOOKUP(I207,Barem!$G$2:$H$16,2,1),VLOOKUP(I207,Barem!$G$17:$H$31,2,1)))</f>
        <v>1.25</v>
      </c>
      <c r="L207" s="43">
        <v>0.5</v>
      </c>
      <c r="M207" s="95" t="s">
        <v>83</v>
      </c>
      <c r="N207" s="10">
        <f t="shared" si="93"/>
        <v>0.25</v>
      </c>
      <c r="O207" s="10">
        <f t="shared" si="93"/>
        <v>0.25</v>
      </c>
      <c r="P207" s="10">
        <f t="shared" si="93"/>
        <v>0.5</v>
      </c>
      <c r="Q207" s="33">
        <f>IF(B207="M",IF(AND(H207&gt;=200,H207&lt;500,I207&lt;Barem!$N$21),H207/1500,IF(AND(H207&gt;=500,H207&lt;750,I207&lt;Barem!$N$22),H207/1500,IF(AND(H207&gt;=750,H207&lt;1000,I207&lt;Barem!$N$23),H207/1500,IF(AND(H207&gt;=1000,H207&lt;1500,I207&lt;Barem!$N$24),H207/1500,IF(AND(H207&gt;=1500,H207&lt;2000,I207&lt;Barem!$N$25),H207/1500,IF(AND(H207&gt;=2000,H207&lt;3000,I207&lt;Barem!$N$26),H207/1500,IF(AND(H207&gt;=3000,I207&lt;Barem!$N$27),H207/1500,0))))))),IF(AND(H207&gt;=200,H207&lt;500,I207&lt;Barem!$O$21),H207/1500,IF(AND(H207&gt;=500,H207&lt;750,I207&lt;Barem!$O$22),H207/1500,IF(AND(H207&gt;=750,H207&lt;1000,I207&lt;Barem!$O$23),H207/1500,IF(AND(H207&gt;=1000,H207&lt;1500,I207&lt;Barem!$O$24),H207/1500,IF(AND(H207&gt;=1500,H207&lt;2000,I207&lt;Barem!$O$25),H207/1500,IF(AND(H207&gt;=2000,H207&lt;3000,I207&lt;Barem!$O$26),H207/1500,IF(AND(H207&gt;=3000,I207&lt;Barem!$O$27),H207/1500,0))))))))</f>
        <v>0</v>
      </c>
      <c r="R207" s="19">
        <f>IF(D207&gt;21,VLOOKUP(D207,Barem!$T$1:$U$141,2,1),0)</f>
        <v>0</v>
      </c>
      <c r="S207" s="104">
        <f>IF(D207&lt;1,0,IF(B207="F",VLOOKUP(I207,Barem!$X$2:$Z$13,2,1),VLOOKUP(I207,Barem!$X$14:$Z$25,2,1)))</f>
        <v>0</v>
      </c>
      <c r="T207" s="19">
        <f>VLOOKUP(A207,Participanti!A:C,3,0)</f>
        <v>0</v>
      </c>
      <c r="U207" s="17">
        <f t="shared" si="89"/>
        <v>1.4577380952380952</v>
      </c>
      <c r="W207" s="162"/>
      <c r="X207" s="108">
        <f t="shared" si="91"/>
        <v>5</v>
      </c>
      <c r="Y207" s="63">
        <f t="shared" si="92"/>
        <v>1</v>
      </c>
      <c r="Z207" s="92">
        <f t="shared" si="90"/>
        <v>1</v>
      </c>
      <c r="AA207" s="141"/>
      <c r="AB207" s="107" t="str">
        <f>VLOOKUP(A207,Participanti!A:E,5,0)</f>
        <v>Gold</v>
      </c>
    </row>
    <row r="208" spans="1:28" x14ac:dyDescent="0.2">
      <c r="A208" s="42" t="s">
        <v>231</v>
      </c>
      <c r="B208" s="1" t="str">
        <f>VLOOKUP(A208,Participanti!A:B,2,0)</f>
        <v>M</v>
      </c>
      <c r="C208" s="61">
        <v>3</v>
      </c>
      <c r="D208" s="43">
        <v>22.08</v>
      </c>
      <c r="E208" s="44">
        <v>8.6226851851851846E-2</v>
      </c>
      <c r="F208" s="44">
        <v>8.6307870370370368E-2</v>
      </c>
      <c r="G208" s="59">
        <f t="shared" si="81"/>
        <v>8.6267361111111107E-2</v>
      </c>
      <c r="H208" s="45">
        <v>12</v>
      </c>
      <c r="I208" s="11">
        <f t="shared" si="87"/>
        <v>3.9070362822061196E-3</v>
      </c>
      <c r="J208" s="31">
        <f t="shared" si="88"/>
        <v>5</v>
      </c>
      <c r="K208" s="31">
        <f>IF(J208=0,0,IF(B208="F",VLOOKUP(I208,Barem!$G$2:$H$16,2,1),VLOOKUP(I208,Barem!$G$17:$H$31,2,1)))</f>
        <v>1.75</v>
      </c>
      <c r="L208" s="43">
        <v>0.5</v>
      </c>
      <c r="M208" s="95" t="s">
        <v>82</v>
      </c>
      <c r="N208" s="10">
        <f t="shared" si="93"/>
        <v>0.5</v>
      </c>
      <c r="O208" s="10">
        <f t="shared" si="93"/>
        <v>0.25</v>
      </c>
      <c r="P208" s="10">
        <f t="shared" si="93"/>
        <v>0.25</v>
      </c>
      <c r="Q208" s="33">
        <f>IF(B208="M",IF(AND(H208&gt;=200,H208&lt;500,I208&lt;Barem!$N$21),H208/1500,IF(AND(H208&gt;=500,H208&lt;750,I208&lt;Barem!$N$22),H208/1500,IF(AND(H208&gt;=750,H208&lt;1000,I208&lt;Barem!$N$23),H208/1500,IF(AND(H208&gt;=1000,H208&lt;1500,I208&lt;Barem!$N$24),H208/1500,IF(AND(H208&gt;=1500,H208&lt;2000,I208&lt;Barem!$N$25),H208/1500,IF(AND(H208&gt;=2000,H208&lt;3000,I208&lt;Barem!$N$26),H208/1500,IF(AND(H208&gt;=3000,I208&lt;Barem!$N$27),H208/1500,0))))))),IF(AND(H208&gt;=200,H208&lt;500,I208&lt;Barem!$O$21),H208/1500,IF(AND(H208&gt;=500,H208&lt;750,I208&lt;Barem!$O$22),H208/1500,IF(AND(H208&gt;=750,H208&lt;1000,I208&lt;Barem!$O$23),H208/1500,IF(AND(H208&gt;=1000,H208&lt;1500,I208&lt;Barem!$O$24),H208/1500,IF(AND(H208&gt;=1500,H208&lt;2000,I208&lt;Barem!$O$25),H208/1500,IF(AND(H208&gt;=2000,H208&lt;3000,I208&lt;Barem!$O$26),H208/1500,IF(AND(H208&gt;=3000,I208&lt;Barem!$O$27),H208/1500,0))))))))</f>
        <v>0</v>
      </c>
      <c r="R208" s="19">
        <f>IF(D208&gt;21,VLOOKUP(D208,Barem!$T$1:$U$141,2,1),0)</f>
        <v>0</v>
      </c>
      <c r="S208" s="104">
        <f>IF(D208&lt;1,0,IF(B208="F",VLOOKUP(I208,Barem!$X$2:$Z$13,2,1),VLOOKUP(I208,Barem!$X$14:$Z$25,2,1)))</f>
        <v>0</v>
      </c>
      <c r="T208" s="19">
        <f>VLOOKUP(A208,Participanti!A:C,3,0)</f>
        <v>0</v>
      </c>
      <c r="U208" s="17">
        <f t="shared" si="89"/>
        <v>3.0625</v>
      </c>
      <c r="W208" s="162"/>
      <c r="X208" s="108">
        <f t="shared" si="91"/>
        <v>5</v>
      </c>
      <c r="Y208" s="63">
        <f t="shared" si="92"/>
        <v>1</v>
      </c>
      <c r="Z208" s="92">
        <f t="shared" si="90"/>
        <v>1</v>
      </c>
      <c r="AA208" s="141"/>
      <c r="AB208" s="107" t="str">
        <f>VLOOKUP(A208,Participanti!A:E,5,0)</f>
        <v>Gold</v>
      </c>
    </row>
    <row r="209" spans="1:28" x14ac:dyDescent="0.2">
      <c r="A209" s="42" t="s">
        <v>368</v>
      </c>
      <c r="B209" s="1" t="str">
        <f>VLOOKUP(A209,Participanti!A:B,2,0)</f>
        <v>M</v>
      </c>
      <c r="C209" s="61">
        <v>3</v>
      </c>
      <c r="D209" s="43">
        <v>9.89</v>
      </c>
      <c r="E209" s="44">
        <v>3.8807870370370368E-2</v>
      </c>
      <c r="F209" s="44">
        <v>3.923611111111111E-2</v>
      </c>
      <c r="G209" s="59">
        <f t="shared" si="81"/>
        <v>3.9021990740740739E-2</v>
      </c>
      <c r="H209" s="45">
        <v>95</v>
      </c>
      <c r="I209" s="11">
        <f t="shared" si="87"/>
        <v>3.9456006815713589E-3</v>
      </c>
      <c r="J209" s="31">
        <f t="shared" si="88"/>
        <v>2.3547619047619048</v>
      </c>
      <c r="K209" s="31">
        <f>IF(J209=0,0,IF(B209="F",VLOOKUP(I209,Barem!$G$2:$H$16,2,1),VLOOKUP(I209,Barem!$G$17:$H$31,2,1)))</f>
        <v>1.75</v>
      </c>
      <c r="L209" s="43">
        <v>2</v>
      </c>
      <c r="M209" s="95" t="s">
        <v>83</v>
      </c>
      <c r="N209" s="10">
        <f t="shared" si="93"/>
        <v>0.25</v>
      </c>
      <c r="O209" s="10">
        <f t="shared" si="93"/>
        <v>0.25</v>
      </c>
      <c r="P209" s="10">
        <f t="shared" si="93"/>
        <v>0.5</v>
      </c>
      <c r="Q209" s="33">
        <f>IF(B209="M",IF(AND(H209&gt;=200,H209&lt;500,I209&lt;Barem!$N$21),H209/1500,IF(AND(H209&gt;=500,H209&lt;750,I209&lt;Barem!$N$22),H209/1500,IF(AND(H209&gt;=750,H209&lt;1000,I209&lt;Barem!$N$23),H209/1500,IF(AND(H209&gt;=1000,H209&lt;1500,I209&lt;Barem!$N$24),H209/1500,IF(AND(H209&gt;=1500,H209&lt;2000,I209&lt;Barem!$N$25),H209/1500,IF(AND(H209&gt;=2000,H209&lt;3000,I209&lt;Barem!$N$26),H209/1500,IF(AND(H209&gt;=3000,I209&lt;Barem!$N$27),H209/1500,0))))))),IF(AND(H209&gt;=200,H209&lt;500,I209&lt;Barem!$O$21),H209/1500,IF(AND(H209&gt;=500,H209&lt;750,I209&lt;Barem!$O$22),H209/1500,IF(AND(H209&gt;=750,H209&lt;1000,I209&lt;Barem!$O$23),H209/1500,IF(AND(H209&gt;=1000,H209&lt;1500,I209&lt;Barem!$O$24),H209/1500,IF(AND(H209&gt;=1500,H209&lt;2000,I209&lt;Barem!$O$25),H209/1500,IF(AND(H209&gt;=2000,H209&lt;3000,I209&lt;Barem!$O$26),H209/1500,IF(AND(H209&gt;=3000,I209&lt;Barem!$O$27),H209/1500,0))))))))</f>
        <v>0</v>
      </c>
      <c r="R209" s="19">
        <f>IF(D209&gt;21,VLOOKUP(D209,Barem!$T$1:$U$141,2,1),0)</f>
        <v>0</v>
      </c>
      <c r="S209" s="104">
        <f>IF(D209&lt;1,0,IF(B209="F",VLOOKUP(I209,Barem!$X$2:$Z$13,2,1),VLOOKUP(I209,Barem!$X$14:$Z$25,2,1)))</f>
        <v>0</v>
      </c>
      <c r="T209" s="19">
        <f>VLOOKUP(A209,Participanti!A:C,3,0)</f>
        <v>0</v>
      </c>
      <c r="U209" s="17">
        <f t="shared" si="89"/>
        <v>2.0261904761904761</v>
      </c>
      <c r="W209" s="162"/>
      <c r="X209" s="108">
        <f t="shared" si="91"/>
        <v>5</v>
      </c>
      <c r="Y209" s="63">
        <f t="shared" si="92"/>
        <v>1</v>
      </c>
      <c r="Z209" s="92">
        <f t="shared" si="90"/>
        <v>1</v>
      </c>
      <c r="AA209" s="141"/>
      <c r="AB209" s="107" t="str">
        <f>VLOOKUP(A209,Participanti!A:E,5,0)</f>
        <v>Gold</v>
      </c>
    </row>
    <row r="210" spans="1:28" x14ac:dyDescent="0.2">
      <c r="A210" s="42" t="s">
        <v>423</v>
      </c>
      <c r="B210" s="1" t="str">
        <f>VLOOKUP(A210,Participanti!A:B,2,0)</f>
        <v>F</v>
      </c>
      <c r="C210" s="61">
        <v>4</v>
      </c>
      <c r="D210" s="43">
        <v>20.79</v>
      </c>
      <c r="E210" s="44">
        <v>9.0532407407407409E-2</v>
      </c>
      <c r="F210" s="44">
        <v>9.1851851851851851E-2</v>
      </c>
      <c r="G210" s="59">
        <f t="shared" si="81"/>
        <v>9.1192129629629637E-2</v>
      </c>
      <c r="H210" s="45">
        <v>100</v>
      </c>
      <c r="I210" s="11">
        <f t="shared" ref="I210:I242" si="94">G210/D210</f>
        <v>4.3863458215310071E-3</v>
      </c>
      <c r="J210" s="31">
        <f t="shared" ref="J210:J242" si="95">IF(B210="F",IF(D210&lt;2.5,0,IF(D210&gt;19.99,5,D210/4)),IF(D210&lt;3,0, IF(D210&gt;20.99,5,D210/4.2)))</f>
        <v>5</v>
      </c>
      <c r="K210" s="31">
        <f>IF(J210=0,0,IF(B210="F",VLOOKUP(I210,Barem!$G$2:$H$16,2,1),VLOOKUP(I210,Barem!$G$17:$H$31,2,1)))</f>
        <v>1.5</v>
      </c>
      <c r="L210" s="43">
        <v>2</v>
      </c>
      <c r="M210" s="95" t="s">
        <v>82</v>
      </c>
      <c r="N210" s="10">
        <f t="shared" si="93"/>
        <v>0.5</v>
      </c>
      <c r="O210" s="10">
        <f t="shared" si="93"/>
        <v>0.25</v>
      </c>
      <c r="P210" s="10">
        <f t="shared" si="93"/>
        <v>0.25</v>
      </c>
      <c r="Q210" s="33">
        <f>IF(B210="M",IF(AND(H210&gt;=200,H210&lt;500,I210&lt;Barem!$N$21),H210/1500,IF(AND(H210&gt;=500,H210&lt;750,I210&lt;Barem!$N$22),H210/1500,IF(AND(H210&gt;=750,H210&lt;1000,I210&lt;Barem!$N$23),H210/1500,IF(AND(H210&gt;=1000,H210&lt;1500,I210&lt;Barem!$N$24),H210/1500,IF(AND(H210&gt;=1500,H210&lt;2000,I210&lt;Barem!$N$25),H210/1500,IF(AND(H210&gt;=2000,H210&lt;3000,I210&lt;Barem!$N$26),H210/1500,IF(AND(H210&gt;=3000,I210&lt;Barem!$N$27),H210/1500,0))))))),IF(AND(H210&gt;=200,H210&lt;500,I210&lt;Barem!$O$21),H210/1500,IF(AND(H210&gt;=500,H210&lt;750,I210&lt;Barem!$O$22),H210/1500,IF(AND(H210&gt;=750,H210&lt;1000,I210&lt;Barem!$O$23),H210/1500,IF(AND(H210&gt;=1000,H210&lt;1500,I210&lt;Barem!$O$24),H210/1500,IF(AND(H210&gt;=1500,H210&lt;2000,I210&lt;Barem!$O$25),H210/1500,IF(AND(H210&gt;=2000,H210&lt;3000,I210&lt;Barem!$O$26),H210/1500,IF(AND(H210&gt;=3000,I210&lt;Barem!$O$27),H210/1500,0))))))))</f>
        <v>0</v>
      </c>
      <c r="R210" s="19">
        <f>IF(D210&gt;21,VLOOKUP(D210,Barem!$T$1:$U$141,2,1),0)</f>
        <v>0</v>
      </c>
      <c r="S210" s="104">
        <f>IF(D210&lt;1,0,IF(B210="F",VLOOKUP(I210,Barem!$X$2:$Z$13,2,1),VLOOKUP(I210,Barem!$X$14:$Z$25,2,1)))</f>
        <v>0</v>
      </c>
      <c r="T210" s="19">
        <f>VLOOKUP(A210,Participanti!A:C,3,0)</f>
        <v>0</v>
      </c>
      <c r="U210" s="17">
        <f t="shared" ref="U210:U242" si="96">IF(H210&lt;0,0,J210*N210+K210*O210+L210*P210+Q210+R210+S210+T210)</f>
        <v>3.375</v>
      </c>
      <c r="W210" s="162" t="s">
        <v>547</v>
      </c>
      <c r="X210" s="108">
        <f t="shared" si="91"/>
        <v>3</v>
      </c>
      <c r="Y210" s="63">
        <f t="shared" si="92"/>
        <v>1</v>
      </c>
      <c r="Z210" s="92">
        <f t="shared" ref="Z210:Z242" si="97">IF(K210&gt;0,1,0)</f>
        <v>1</v>
      </c>
      <c r="AA210" s="141"/>
      <c r="AB210" s="107" t="str">
        <f>VLOOKUP(A210,Participanti!A:E,5,0)</f>
        <v>Bronze</v>
      </c>
    </row>
    <row r="211" spans="1:28" x14ac:dyDescent="0.2">
      <c r="A211" s="42" t="s">
        <v>546</v>
      </c>
      <c r="B211" s="1" t="str">
        <f>VLOOKUP(A211,Participanti!A:B,2,0)</f>
        <v>F</v>
      </c>
      <c r="C211" s="61">
        <v>4</v>
      </c>
      <c r="D211" s="43">
        <v>5.12</v>
      </c>
      <c r="E211" s="44">
        <v>1.579861111111111E-2</v>
      </c>
      <c r="F211" s="44">
        <v>1.579861111111111E-2</v>
      </c>
      <c r="G211" s="59">
        <f t="shared" si="81"/>
        <v>1.579861111111111E-2</v>
      </c>
      <c r="H211" s="45">
        <v>9</v>
      </c>
      <c r="I211" s="11">
        <f t="shared" si="94"/>
        <v>3.0856662326388886E-3</v>
      </c>
      <c r="J211" s="31">
        <f t="shared" si="95"/>
        <v>1.28</v>
      </c>
      <c r="K211" s="31">
        <f>IF(J211=0,0,IF(B211="F",VLOOKUP(I211,Barem!$G$2:$H$16,2,1),VLOOKUP(I211,Barem!$G$17:$H$31,2,1)))</f>
        <v>5</v>
      </c>
      <c r="L211" s="43">
        <v>1.5</v>
      </c>
      <c r="M211" s="95" t="s">
        <v>80</v>
      </c>
      <c r="N211" s="10">
        <f t="shared" si="93"/>
        <v>0.25</v>
      </c>
      <c r="O211" s="10">
        <f t="shared" si="93"/>
        <v>0.5</v>
      </c>
      <c r="P211" s="10">
        <f t="shared" si="93"/>
        <v>0.25</v>
      </c>
      <c r="Q211" s="33">
        <f>IF(B211="M",IF(AND(H211&gt;=200,H211&lt;500,I211&lt;Barem!$N$21),H211/1500,IF(AND(H211&gt;=500,H211&lt;750,I211&lt;Barem!$N$22),H211/1500,IF(AND(H211&gt;=750,H211&lt;1000,I211&lt;Barem!$N$23),H211/1500,IF(AND(H211&gt;=1000,H211&lt;1500,I211&lt;Barem!$N$24),H211/1500,IF(AND(H211&gt;=1500,H211&lt;2000,I211&lt;Barem!$N$25),H211/1500,IF(AND(H211&gt;=2000,H211&lt;3000,I211&lt;Barem!$N$26),H211/1500,IF(AND(H211&gt;=3000,I211&lt;Barem!$N$27),H211/1500,0))))))),IF(AND(H211&gt;=200,H211&lt;500,I211&lt;Barem!$O$21),H211/1500,IF(AND(H211&gt;=500,H211&lt;750,I211&lt;Barem!$O$22),H211/1500,IF(AND(H211&gt;=750,H211&lt;1000,I211&lt;Barem!$O$23),H211/1500,IF(AND(H211&gt;=1000,H211&lt;1500,I211&lt;Barem!$O$24),H211/1500,IF(AND(H211&gt;=1500,H211&lt;2000,I211&lt;Barem!$O$25),H211/1500,IF(AND(H211&gt;=2000,H211&lt;3000,I211&lt;Barem!$O$26),H211/1500,IF(AND(H211&gt;=3000,I211&lt;Barem!$O$27),H211/1500,0))))))))</f>
        <v>0</v>
      </c>
      <c r="R211" s="19">
        <f>IF(D211&gt;21,VLOOKUP(D211,Barem!$T$1:$U$141,2,1),0)</f>
        <v>0</v>
      </c>
      <c r="S211" s="104">
        <f>IF(D211&lt;1,0,IF(B211="F",VLOOKUP(I211,Barem!$X$2:$Z$13,2,1),VLOOKUP(I211,Barem!$X$14:$Z$25,2,1)))</f>
        <v>0.15000000000000002</v>
      </c>
      <c r="T211" s="19">
        <f>VLOOKUP(A211,Participanti!A:C,3,0)</f>
        <v>0</v>
      </c>
      <c r="U211" s="17">
        <f t="shared" si="96"/>
        <v>3.3449999999999998</v>
      </c>
      <c r="W211" s="162" t="s">
        <v>550</v>
      </c>
      <c r="X211" s="108">
        <f t="shared" si="91"/>
        <v>1</v>
      </c>
      <c r="Y211" s="63">
        <f t="shared" si="92"/>
        <v>1</v>
      </c>
      <c r="Z211" s="92">
        <f t="shared" si="97"/>
        <v>1</v>
      </c>
      <c r="AA211" s="141"/>
      <c r="AB211" s="107" t="str">
        <f>VLOOKUP(A211,Participanti!A:E,5,0)</f>
        <v>Bronze</v>
      </c>
    </row>
    <row r="212" spans="1:28" ht="24" x14ac:dyDescent="0.2">
      <c r="A212" s="42" t="s">
        <v>512</v>
      </c>
      <c r="B212" s="1" t="str">
        <f>VLOOKUP(A212,Participanti!A:B,2,0)</f>
        <v>M</v>
      </c>
      <c r="C212" s="61">
        <v>4</v>
      </c>
      <c r="D212" s="43">
        <v>21.11</v>
      </c>
      <c r="E212" s="44">
        <v>6.3912037037037031E-2</v>
      </c>
      <c r="F212" s="44">
        <v>6.6030092592592585E-2</v>
      </c>
      <c r="G212" s="59">
        <f t="shared" si="81"/>
        <v>6.4971064814814808E-2</v>
      </c>
      <c r="H212" s="45">
        <v>21</v>
      </c>
      <c r="I212" s="11">
        <f t="shared" si="94"/>
        <v>3.0777387406354718E-3</v>
      </c>
      <c r="J212" s="31">
        <f t="shared" si="95"/>
        <v>5</v>
      </c>
      <c r="K212" s="31">
        <f>IF(J212=0,0,IF(B212="F",VLOOKUP(I212,Barem!$G$2:$H$16,2,1),VLOOKUP(I212,Barem!$G$17:$H$31,2,1)))</f>
        <v>4</v>
      </c>
      <c r="L212" s="43">
        <v>2</v>
      </c>
      <c r="M212" s="95" t="s">
        <v>82</v>
      </c>
      <c r="N212" s="10">
        <f t="shared" si="93"/>
        <v>0.5</v>
      </c>
      <c r="O212" s="10">
        <f t="shared" si="93"/>
        <v>0.25</v>
      </c>
      <c r="P212" s="10">
        <f t="shared" si="93"/>
        <v>0.25</v>
      </c>
      <c r="Q212" s="33">
        <f>IF(B212="M",IF(AND(H212&gt;=200,H212&lt;500,I212&lt;Barem!$N$21),H212/1500,IF(AND(H212&gt;=500,H212&lt;750,I212&lt;Barem!$N$22),H212/1500,IF(AND(H212&gt;=750,H212&lt;1000,I212&lt;Barem!$N$23),H212/1500,IF(AND(H212&gt;=1000,H212&lt;1500,I212&lt;Barem!$N$24),H212/1500,IF(AND(H212&gt;=1500,H212&lt;2000,I212&lt;Barem!$N$25),H212/1500,IF(AND(H212&gt;=2000,H212&lt;3000,I212&lt;Barem!$N$26),H212/1500,IF(AND(H212&gt;=3000,I212&lt;Barem!$N$27),H212/1500,0))))))),IF(AND(H212&gt;=200,H212&lt;500,I212&lt;Barem!$O$21),H212/1500,IF(AND(H212&gt;=500,H212&lt;750,I212&lt;Barem!$O$22),H212/1500,IF(AND(H212&gt;=750,H212&lt;1000,I212&lt;Barem!$O$23),H212/1500,IF(AND(H212&gt;=1000,H212&lt;1500,I212&lt;Barem!$O$24),H212/1500,IF(AND(H212&gt;=1500,H212&lt;2000,I212&lt;Barem!$O$25),H212/1500,IF(AND(H212&gt;=2000,H212&lt;3000,I212&lt;Barem!$O$26),H212/1500,IF(AND(H212&gt;=3000,I212&lt;Barem!$O$27),H212/1500,0))))))))</f>
        <v>0</v>
      </c>
      <c r="R212" s="19">
        <f>IF(D212&gt;21,VLOOKUP(D212,Barem!$T$1:$U$141,2,1),0)</f>
        <v>0</v>
      </c>
      <c r="S212" s="104">
        <f>IF(D212&lt;1,0,IF(B212="F",VLOOKUP(I212,Barem!$X$2:$Z$13,2,1),VLOOKUP(I212,Barem!$X$14:$Z$25,2,1)))</f>
        <v>0</v>
      </c>
      <c r="T212" s="19">
        <f>VLOOKUP(A212,Participanti!A:C,3,0)</f>
        <v>0</v>
      </c>
      <c r="U212" s="17">
        <f t="shared" si="96"/>
        <v>4</v>
      </c>
      <c r="W212" s="162"/>
      <c r="X212" s="108">
        <f t="shared" si="91"/>
        <v>5</v>
      </c>
      <c r="Y212" s="63">
        <f t="shared" si="92"/>
        <v>1</v>
      </c>
      <c r="Z212" s="92">
        <f t="shared" si="97"/>
        <v>1</v>
      </c>
      <c r="AA212" s="141"/>
      <c r="AB212" s="107" t="str">
        <f>VLOOKUP(A212,Participanti!A:E,5,0)</f>
        <v>Bronze</v>
      </c>
    </row>
    <row r="213" spans="1:28" x14ac:dyDescent="0.2">
      <c r="A213" s="42" t="s">
        <v>184</v>
      </c>
      <c r="B213" s="1" t="str">
        <f>VLOOKUP(A213,Participanti!A:B,2,0)</f>
        <v>M</v>
      </c>
      <c r="C213" s="61">
        <v>4</v>
      </c>
      <c r="D213" s="43">
        <v>20.74</v>
      </c>
      <c r="E213" s="44">
        <v>7.3993055555555562E-2</v>
      </c>
      <c r="F213" s="44">
        <v>7.408564814814815E-2</v>
      </c>
      <c r="G213" s="59">
        <f t="shared" si="81"/>
        <v>7.4039351851851856E-2</v>
      </c>
      <c r="H213" s="45">
        <v>867</v>
      </c>
      <c r="I213" s="11">
        <f t="shared" si="94"/>
        <v>3.5698819600700031E-3</v>
      </c>
      <c r="J213" s="31">
        <f t="shared" si="95"/>
        <v>4.9380952380952374</v>
      </c>
      <c r="K213" s="31">
        <f>IF(J213=0,0,IF(B213="F",VLOOKUP(I213,Barem!$G$2:$H$16,2,1),VLOOKUP(I213,Barem!$G$17:$H$31,2,1)))</f>
        <v>2.5</v>
      </c>
      <c r="L213" s="43">
        <v>2.5</v>
      </c>
      <c r="M213" s="95" t="s">
        <v>83</v>
      </c>
      <c r="N213" s="10">
        <f t="shared" si="93"/>
        <v>0.25</v>
      </c>
      <c r="O213" s="10">
        <f t="shared" si="93"/>
        <v>0.25</v>
      </c>
      <c r="P213" s="10">
        <f t="shared" si="93"/>
        <v>0.5</v>
      </c>
      <c r="Q213" s="33">
        <f>IF(B213="M",IF(AND(H213&gt;=200,H213&lt;500,I213&lt;Barem!$N$21),H213/1500,IF(AND(H213&gt;=500,H213&lt;750,I213&lt;Barem!$N$22),H213/1500,IF(AND(H213&gt;=750,H213&lt;1000,I213&lt;Barem!$N$23),H213/1500,IF(AND(H213&gt;=1000,H213&lt;1500,I213&lt;Barem!$N$24),H213/1500,IF(AND(H213&gt;=1500,H213&lt;2000,I213&lt;Barem!$N$25),H213/1500,IF(AND(H213&gt;=2000,H213&lt;3000,I213&lt;Barem!$N$26),H213/1500,IF(AND(H213&gt;=3000,I213&lt;Barem!$N$27),H213/1500,0))))))),IF(AND(H213&gt;=200,H213&lt;500,I213&lt;Barem!$O$21),H213/1500,IF(AND(H213&gt;=500,H213&lt;750,I213&lt;Barem!$O$22),H213/1500,IF(AND(H213&gt;=750,H213&lt;1000,I213&lt;Barem!$O$23),H213/1500,IF(AND(H213&gt;=1000,H213&lt;1500,I213&lt;Barem!$O$24),H213/1500,IF(AND(H213&gt;=1500,H213&lt;2000,I213&lt;Barem!$O$25),H213/1500,IF(AND(H213&gt;=2000,H213&lt;3000,I213&lt;Barem!$O$26),H213/1500,IF(AND(H213&gt;=3000,I213&lt;Barem!$O$27),H213/1500,0))))))))</f>
        <v>0.57799999999999996</v>
      </c>
      <c r="R213" s="19">
        <f>IF(D213&gt;21,VLOOKUP(D213,Barem!$T$1:$U$141,2,1),0)</f>
        <v>0</v>
      </c>
      <c r="S213" s="104">
        <f>IF(D213&lt;1,0,IF(B213="F",VLOOKUP(I213,Barem!$X$2:$Z$13,2,1),VLOOKUP(I213,Barem!$X$14:$Z$25,2,1)))</f>
        <v>0</v>
      </c>
      <c r="T213" s="19">
        <f>VLOOKUP(A213,Participanti!A:C,3,0)</f>
        <v>0</v>
      </c>
      <c r="U213" s="17">
        <f t="shared" si="96"/>
        <v>3.687523809523809</v>
      </c>
      <c r="W213" s="162" t="s">
        <v>551</v>
      </c>
      <c r="X213" s="108">
        <f t="shared" si="91"/>
        <v>2</v>
      </c>
      <c r="Y213" s="63">
        <f t="shared" si="92"/>
        <v>1</v>
      </c>
      <c r="Z213" s="92">
        <f t="shared" si="97"/>
        <v>1</v>
      </c>
      <c r="AA213" s="141"/>
      <c r="AB213" s="107" t="str">
        <f>VLOOKUP(A213,Participanti!A:E,5,0)</f>
        <v>Bronze</v>
      </c>
    </row>
    <row r="214" spans="1:28" x14ac:dyDescent="0.2">
      <c r="A214" s="42" t="s">
        <v>17</v>
      </c>
      <c r="B214" s="1" t="str">
        <f>VLOOKUP(A214,Participanti!A:B,2,0)</f>
        <v>M</v>
      </c>
      <c r="C214" s="61">
        <v>4</v>
      </c>
      <c r="D214" s="43">
        <v>18.25</v>
      </c>
      <c r="E214" s="44">
        <v>6.008101851851852E-2</v>
      </c>
      <c r="F214" s="44">
        <v>6.0879629629629638E-2</v>
      </c>
      <c r="G214" s="59">
        <f t="shared" si="81"/>
        <v>6.0480324074074082E-2</v>
      </c>
      <c r="H214" s="45">
        <v>270</v>
      </c>
      <c r="I214" s="11">
        <f t="shared" si="94"/>
        <v>3.3139903602232373E-3</v>
      </c>
      <c r="J214" s="31">
        <f t="shared" si="95"/>
        <v>4.3452380952380949</v>
      </c>
      <c r="K214" s="31">
        <f>IF(J214=0,0,IF(B214="F",VLOOKUP(I214,Barem!$G$2:$H$16,2,1),VLOOKUP(I214,Barem!$G$17:$H$31,2,1)))</f>
        <v>3</v>
      </c>
      <c r="L214" s="43">
        <v>3</v>
      </c>
      <c r="M214" s="95" t="s">
        <v>82</v>
      </c>
      <c r="N214" s="10">
        <f t="shared" si="93"/>
        <v>0.5</v>
      </c>
      <c r="O214" s="10">
        <f t="shared" si="93"/>
        <v>0.25</v>
      </c>
      <c r="P214" s="10">
        <f t="shared" si="93"/>
        <v>0.25</v>
      </c>
      <c r="Q214" s="33">
        <f>IF(B214="M",IF(AND(H214&gt;=200,H214&lt;500,I214&lt;Barem!$N$21),H214/1500,IF(AND(H214&gt;=500,H214&lt;750,I214&lt;Barem!$N$22),H214/1500,IF(AND(H214&gt;=750,H214&lt;1000,I214&lt;Barem!$N$23),H214/1500,IF(AND(H214&gt;=1000,H214&lt;1500,I214&lt;Barem!$N$24),H214/1500,IF(AND(H214&gt;=1500,H214&lt;2000,I214&lt;Barem!$N$25),H214/1500,IF(AND(H214&gt;=2000,H214&lt;3000,I214&lt;Barem!$N$26),H214/1500,IF(AND(H214&gt;=3000,I214&lt;Barem!$N$27),H214/1500,0))))))),IF(AND(H214&gt;=200,H214&lt;500,I214&lt;Barem!$O$21),H214/1500,IF(AND(H214&gt;=500,H214&lt;750,I214&lt;Barem!$O$22),H214/1500,IF(AND(H214&gt;=750,H214&lt;1000,I214&lt;Barem!$O$23),H214/1500,IF(AND(H214&gt;=1000,H214&lt;1500,I214&lt;Barem!$O$24),H214/1500,IF(AND(H214&gt;=1500,H214&lt;2000,I214&lt;Barem!$O$25),H214/1500,IF(AND(H214&gt;=2000,H214&lt;3000,I214&lt;Barem!$O$26),H214/1500,IF(AND(H214&gt;=3000,I214&lt;Barem!$O$27),H214/1500,0))))))))</f>
        <v>0.18</v>
      </c>
      <c r="R214" s="19">
        <f>IF(D214&gt;21,VLOOKUP(D214,Barem!$T$1:$U$141,2,1),0)</f>
        <v>0</v>
      </c>
      <c r="S214" s="104">
        <f>IF(D214&lt;1,0,IF(B214="F",VLOOKUP(I214,Barem!$X$2:$Z$13,2,1),VLOOKUP(I214,Barem!$X$14:$Z$25,2,1)))</f>
        <v>0</v>
      </c>
      <c r="T214" s="19">
        <f>VLOOKUP(A214,Participanti!A:C,3,0)</f>
        <v>0</v>
      </c>
      <c r="U214" s="17">
        <f t="shared" si="96"/>
        <v>3.8526190476190476</v>
      </c>
      <c r="W214" s="162"/>
      <c r="X214" s="108">
        <f t="shared" si="91"/>
        <v>5</v>
      </c>
      <c r="Y214" s="63">
        <f t="shared" si="92"/>
        <v>1</v>
      </c>
      <c r="Z214" s="92">
        <f t="shared" si="97"/>
        <v>1</v>
      </c>
      <c r="AA214" s="141"/>
      <c r="AB214" s="107" t="str">
        <f>VLOOKUP(A214,Participanti!A:E,5,0)</f>
        <v>Bronze</v>
      </c>
    </row>
    <row r="215" spans="1:28" x14ac:dyDescent="0.2">
      <c r="A215" s="42" t="s">
        <v>511</v>
      </c>
      <c r="B215" s="1" t="str">
        <f>VLOOKUP(A215,Participanti!A:B,2,0)</f>
        <v>M</v>
      </c>
      <c r="C215" s="61">
        <v>4</v>
      </c>
      <c r="D215" s="43">
        <v>21.35</v>
      </c>
      <c r="E215" s="44">
        <v>7.768518518518519E-2</v>
      </c>
      <c r="F215" s="44">
        <v>7.9525462962962964E-2</v>
      </c>
      <c r="G215" s="59">
        <f t="shared" si="81"/>
        <v>7.8605324074074084E-2</v>
      </c>
      <c r="H215" s="45">
        <v>38</v>
      </c>
      <c r="I215" s="11">
        <f t="shared" si="94"/>
        <v>3.6817482001908234E-3</v>
      </c>
      <c r="J215" s="31">
        <f t="shared" si="95"/>
        <v>5</v>
      </c>
      <c r="K215" s="31">
        <f>IF(J215=0,0,IF(B215="F",VLOOKUP(I215,Barem!$G$2:$H$16,2,1),VLOOKUP(I215,Barem!$G$17:$H$31,2,1)))</f>
        <v>2</v>
      </c>
      <c r="L215" s="43">
        <v>4.5</v>
      </c>
      <c r="M215" s="95" t="s">
        <v>83</v>
      </c>
      <c r="N215" s="10">
        <f t="shared" si="93"/>
        <v>0.25</v>
      </c>
      <c r="O215" s="10">
        <f t="shared" si="93"/>
        <v>0.25</v>
      </c>
      <c r="P215" s="10">
        <f t="shared" si="93"/>
        <v>0.5</v>
      </c>
      <c r="Q215" s="33">
        <f>IF(B215="M",IF(AND(H215&gt;=200,H215&lt;500,I215&lt;Barem!$N$21),H215/1500,IF(AND(H215&gt;=500,H215&lt;750,I215&lt;Barem!$N$22),H215/1500,IF(AND(H215&gt;=750,H215&lt;1000,I215&lt;Barem!$N$23),H215/1500,IF(AND(H215&gt;=1000,H215&lt;1500,I215&lt;Barem!$N$24),H215/1500,IF(AND(H215&gt;=1500,H215&lt;2000,I215&lt;Barem!$N$25),H215/1500,IF(AND(H215&gt;=2000,H215&lt;3000,I215&lt;Barem!$N$26),H215/1500,IF(AND(H215&gt;=3000,I215&lt;Barem!$N$27),H215/1500,0))))))),IF(AND(H215&gt;=200,H215&lt;500,I215&lt;Barem!$O$21),H215/1500,IF(AND(H215&gt;=500,H215&lt;750,I215&lt;Barem!$O$22),H215/1500,IF(AND(H215&gt;=750,H215&lt;1000,I215&lt;Barem!$O$23),H215/1500,IF(AND(H215&gt;=1000,H215&lt;1500,I215&lt;Barem!$O$24),H215/1500,IF(AND(H215&gt;=1500,H215&lt;2000,I215&lt;Barem!$O$25),H215/1500,IF(AND(H215&gt;=2000,H215&lt;3000,I215&lt;Barem!$O$26),H215/1500,IF(AND(H215&gt;=3000,I215&lt;Barem!$O$27),H215/1500,0))))))))</f>
        <v>0</v>
      </c>
      <c r="R215" s="19">
        <f>IF(D215&gt;21,VLOOKUP(D215,Barem!$T$1:$U$141,2,1),0)</f>
        <v>0</v>
      </c>
      <c r="S215" s="104">
        <f>IF(D215&lt;1,0,IF(B215="F",VLOOKUP(I215,Barem!$X$2:$Z$13,2,1),VLOOKUP(I215,Barem!$X$14:$Z$25,2,1)))</f>
        <v>0</v>
      </c>
      <c r="T215" s="19">
        <f>VLOOKUP(A215,Participanti!A:C,3,0)</f>
        <v>0</v>
      </c>
      <c r="U215" s="17">
        <f t="shared" si="96"/>
        <v>4</v>
      </c>
      <c r="W215" s="162"/>
      <c r="X215" s="108">
        <f t="shared" si="91"/>
        <v>5</v>
      </c>
      <c r="Y215" s="63">
        <f t="shared" si="92"/>
        <v>1</v>
      </c>
      <c r="Z215" s="92">
        <f t="shared" si="97"/>
        <v>1</v>
      </c>
      <c r="AA215" s="141"/>
      <c r="AB215" s="107" t="str">
        <f>VLOOKUP(A215,Participanti!A:E,5,0)</f>
        <v>Bronze</v>
      </c>
    </row>
    <row r="216" spans="1:28" x14ac:dyDescent="0.2">
      <c r="A216" s="42" t="s">
        <v>352</v>
      </c>
      <c r="B216" s="1" t="str">
        <f>VLOOKUP(A216,Participanti!A:B,2,0)</f>
        <v>M</v>
      </c>
      <c r="C216" s="61">
        <v>4</v>
      </c>
      <c r="D216" s="43">
        <v>6.63</v>
      </c>
      <c r="E216" s="44">
        <v>2.7835648148148151E-2</v>
      </c>
      <c r="F216" s="44">
        <v>2.8715277777777781E-2</v>
      </c>
      <c r="G216" s="59">
        <f t="shared" si="81"/>
        <v>2.8275462962962968E-2</v>
      </c>
      <c r="H216" s="45">
        <v>359</v>
      </c>
      <c r="I216" s="11">
        <f t="shared" si="94"/>
        <v>4.2647757108541431E-3</v>
      </c>
      <c r="J216" s="31">
        <f t="shared" si="95"/>
        <v>1.5785714285714285</v>
      </c>
      <c r="K216" s="31">
        <f>IF(J216=0,0,IF(B216="F",VLOOKUP(I216,Barem!$G$2:$H$16,2,1),VLOOKUP(I216,Barem!$G$17:$H$31,2,1)))</f>
        <v>1.25</v>
      </c>
      <c r="L216" s="43">
        <v>3.5</v>
      </c>
      <c r="M216" s="95" t="s">
        <v>83</v>
      </c>
      <c r="N216" s="10">
        <f t="shared" ref="N216:P243" si="98">IF($M216=N$1,50%,25%)</f>
        <v>0.25</v>
      </c>
      <c r="O216" s="10">
        <f t="shared" si="98"/>
        <v>0.25</v>
      </c>
      <c r="P216" s="10">
        <f t="shared" si="98"/>
        <v>0.5</v>
      </c>
      <c r="Q216" s="33">
        <f>IF(B216="M",IF(AND(H216&gt;=200,H216&lt;500,I216&lt;Barem!$N$21),H216/1500,IF(AND(H216&gt;=500,H216&lt;750,I216&lt;Barem!$N$22),H216/1500,IF(AND(H216&gt;=750,H216&lt;1000,I216&lt;Barem!$N$23),H216/1500,IF(AND(H216&gt;=1000,H216&lt;1500,I216&lt;Barem!$N$24),H216/1500,IF(AND(H216&gt;=1500,H216&lt;2000,I216&lt;Barem!$N$25),H216/1500,IF(AND(H216&gt;=2000,H216&lt;3000,I216&lt;Barem!$N$26),H216/1500,IF(AND(H216&gt;=3000,I216&lt;Barem!$N$27),H216/1500,0))))))),IF(AND(H216&gt;=200,H216&lt;500,I216&lt;Barem!$O$21),H216/1500,IF(AND(H216&gt;=500,H216&lt;750,I216&lt;Barem!$O$22),H216/1500,IF(AND(H216&gt;=750,H216&lt;1000,I216&lt;Barem!$O$23),H216/1500,IF(AND(H216&gt;=1000,H216&lt;1500,I216&lt;Barem!$O$24),H216/1500,IF(AND(H216&gt;=1500,H216&lt;2000,I216&lt;Barem!$O$25),H216/1500,IF(AND(H216&gt;=2000,H216&lt;3000,I216&lt;Barem!$O$26),H216/1500,IF(AND(H216&gt;=3000,I216&lt;Barem!$O$27),H216/1500,0))))))))</f>
        <v>0.23933333333333334</v>
      </c>
      <c r="R216" s="19">
        <f>IF(D216&gt;21,VLOOKUP(D216,Barem!$T$1:$U$141,2,1),0)</f>
        <v>0</v>
      </c>
      <c r="S216" s="104">
        <f>IF(D216&lt;1,0,IF(B216="F",VLOOKUP(I216,Barem!$X$2:$Z$13,2,1),VLOOKUP(I216,Barem!$X$14:$Z$25,2,1)))</f>
        <v>0</v>
      </c>
      <c r="T216" s="19">
        <f>VLOOKUP(A216,Participanti!A:C,3,0)</f>
        <v>0</v>
      </c>
      <c r="U216" s="17">
        <f t="shared" si="96"/>
        <v>2.6964761904761905</v>
      </c>
      <c r="W216" s="162" t="s">
        <v>552</v>
      </c>
      <c r="X216" s="108">
        <f t="shared" si="91"/>
        <v>5</v>
      </c>
      <c r="Y216" s="63">
        <f t="shared" si="92"/>
        <v>1</v>
      </c>
      <c r="Z216" s="92">
        <f t="shared" si="97"/>
        <v>1</v>
      </c>
      <c r="AA216" s="141"/>
      <c r="AB216" s="107" t="str">
        <f>VLOOKUP(A216,Participanti!A:E,5,0)</f>
        <v>Bronze</v>
      </c>
    </row>
    <row r="217" spans="1:28" x14ac:dyDescent="0.2">
      <c r="A217" s="42" t="s">
        <v>514</v>
      </c>
      <c r="B217" s="1" t="str">
        <f>VLOOKUP(A217,Participanti!A:B,2,0)</f>
        <v>M</v>
      </c>
      <c r="C217" s="61">
        <v>4</v>
      </c>
      <c r="D217" s="43">
        <v>14.48</v>
      </c>
      <c r="E217" s="44">
        <v>4.4293981481481483E-2</v>
      </c>
      <c r="F217" s="44">
        <v>4.4293981481481483E-2</v>
      </c>
      <c r="G217" s="59">
        <f t="shared" si="81"/>
        <v>4.4293981481481483E-2</v>
      </c>
      <c r="H217" s="45">
        <v>70</v>
      </c>
      <c r="I217" s="11">
        <f t="shared" si="94"/>
        <v>3.0589766216492734E-3</v>
      </c>
      <c r="J217" s="31">
        <f t="shared" si="95"/>
        <v>3.4476190476190474</v>
      </c>
      <c r="K217" s="31">
        <f>IF(J217=0,0,IF(B217="F",VLOOKUP(I217,Barem!$G$2:$H$16,2,1),VLOOKUP(I217,Barem!$G$17:$H$31,2,1)))</f>
        <v>4</v>
      </c>
      <c r="L217" s="43">
        <v>2.5</v>
      </c>
      <c r="M217" s="95" t="s">
        <v>80</v>
      </c>
      <c r="N217" s="10">
        <f t="shared" si="98"/>
        <v>0.25</v>
      </c>
      <c r="O217" s="10">
        <f t="shared" si="98"/>
        <v>0.5</v>
      </c>
      <c r="P217" s="10">
        <f t="shared" si="98"/>
        <v>0.25</v>
      </c>
      <c r="Q217" s="33">
        <f>IF(B217="M",IF(AND(H217&gt;=200,H217&lt;500,I217&lt;Barem!$N$21),H217/1500,IF(AND(H217&gt;=500,H217&lt;750,I217&lt;Barem!$N$22),H217/1500,IF(AND(H217&gt;=750,H217&lt;1000,I217&lt;Barem!$N$23),H217/1500,IF(AND(H217&gt;=1000,H217&lt;1500,I217&lt;Barem!$N$24),H217/1500,IF(AND(H217&gt;=1500,H217&lt;2000,I217&lt;Barem!$N$25),H217/1500,IF(AND(H217&gt;=2000,H217&lt;3000,I217&lt;Barem!$N$26),H217/1500,IF(AND(H217&gt;=3000,I217&lt;Barem!$N$27),H217/1500,0))))))),IF(AND(H217&gt;=200,H217&lt;500,I217&lt;Barem!$O$21),H217/1500,IF(AND(H217&gt;=500,H217&lt;750,I217&lt;Barem!$O$22),H217/1500,IF(AND(H217&gt;=750,H217&lt;1000,I217&lt;Barem!$O$23),H217/1500,IF(AND(H217&gt;=1000,H217&lt;1500,I217&lt;Barem!$O$24),H217/1500,IF(AND(H217&gt;=1500,H217&lt;2000,I217&lt;Barem!$O$25),H217/1500,IF(AND(H217&gt;=2000,H217&lt;3000,I217&lt;Barem!$O$26),H217/1500,IF(AND(H217&gt;=3000,I217&lt;Barem!$O$27),H217/1500,0))))))))</f>
        <v>0</v>
      </c>
      <c r="R217" s="19">
        <f>IF(D217&gt;21,VLOOKUP(D217,Barem!$T$1:$U$141,2,1),0)</f>
        <v>0</v>
      </c>
      <c r="S217" s="104">
        <f>IF(D217&lt;1,0,IF(B217="F",VLOOKUP(I217,Barem!$X$2:$Z$13,2,1),VLOOKUP(I217,Barem!$X$14:$Z$25,2,1)))</f>
        <v>0</v>
      </c>
      <c r="T217" s="19">
        <f>VLOOKUP(A217,Participanti!A:C,3,0)</f>
        <v>0</v>
      </c>
      <c r="U217" s="17">
        <f t="shared" si="96"/>
        <v>3.486904761904762</v>
      </c>
      <c r="W217" s="162" t="s">
        <v>553</v>
      </c>
      <c r="X217" s="108">
        <f t="shared" si="91"/>
        <v>4</v>
      </c>
      <c r="Y217" s="63">
        <f t="shared" si="92"/>
        <v>1</v>
      </c>
      <c r="Z217" s="92">
        <f t="shared" si="97"/>
        <v>1</v>
      </c>
      <c r="AA217" s="141"/>
      <c r="AB217" s="107" t="str">
        <f>VLOOKUP(A217,Participanti!A:E,5,0)</f>
        <v>Bronze</v>
      </c>
    </row>
    <row r="218" spans="1:28" x14ac:dyDescent="0.2">
      <c r="A218" s="42" t="s">
        <v>308</v>
      </c>
      <c r="B218" s="1" t="str">
        <f>VLOOKUP(A218,Participanti!A:B,2,0)</f>
        <v>M</v>
      </c>
      <c r="C218" s="61">
        <v>4</v>
      </c>
      <c r="D218" s="43">
        <v>7</v>
      </c>
      <c r="E218" s="44">
        <v>2.9421296296296296E-2</v>
      </c>
      <c r="F218" s="44">
        <v>2.9583333333333336E-2</v>
      </c>
      <c r="G218" s="59">
        <f t="shared" si="81"/>
        <v>2.9502314814814815E-2</v>
      </c>
      <c r="H218" s="45">
        <v>396</v>
      </c>
      <c r="I218" s="11">
        <f t="shared" si="94"/>
        <v>4.2146164021164018E-3</v>
      </c>
      <c r="J218" s="31">
        <f t="shared" si="95"/>
        <v>1.6666666666666665</v>
      </c>
      <c r="K218" s="31">
        <f>IF(J218=0,0,IF(B218="F",VLOOKUP(I218,Barem!$G$2:$H$16,2,1),VLOOKUP(I218,Barem!$G$17:$H$31,2,1)))</f>
        <v>1.25</v>
      </c>
      <c r="L218" s="43">
        <v>2.75</v>
      </c>
      <c r="M218" s="95" t="s">
        <v>80</v>
      </c>
      <c r="N218" s="10">
        <f t="shared" si="98"/>
        <v>0.25</v>
      </c>
      <c r="O218" s="10">
        <f t="shared" si="98"/>
        <v>0.5</v>
      </c>
      <c r="P218" s="10">
        <f t="shared" si="98"/>
        <v>0.25</v>
      </c>
      <c r="Q218" s="33">
        <f>IF(B218="M",IF(AND(H218&gt;=200,H218&lt;500,I218&lt;Barem!$N$21),H218/1500,IF(AND(H218&gt;=500,H218&lt;750,I218&lt;Barem!$N$22),H218/1500,IF(AND(H218&gt;=750,H218&lt;1000,I218&lt;Barem!$N$23),H218/1500,IF(AND(H218&gt;=1000,H218&lt;1500,I218&lt;Barem!$N$24),H218/1500,IF(AND(H218&gt;=1500,H218&lt;2000,I218&lt;Barem!$N$25),H218/1500,IF(AND(H218&gt;=2000,H218&lt;3000,I218&lt;Barem!$N$26),H218/1500,IF(AND(H218&gt;=3000,I218&lt;Barem!$N$27),H218/1500,0))))))),IF(AND(H218&gt;=200,H218&lt;500,I218&lt;Barem!$O$21),H218/1500,IF(AND(H218&gt;=500,H218&lt;750,I218&lt;Barem!$O$22),H218/1500,IF(AND(H218&gt;=750,H218&lt;1000,I218&lt;Barem!$O$23),H218/1500,IF(AND(H218&gt;=1000,H218&lt;1500,I218&lt;Barem!$O$24),H218/1500,IF(AND(H218&gt;=1500,H218&lt;2000,I218&lt;Barem!$O$25),H218/1500,IF(AND(H218&gt;=2000,H218&lt;3000,I218&lt;Barem!$O$26),H218/1500,IF(AND(H218&gt;=3000,I218&lt;Barem!$O$27),H218/1500,0))))))))</f>
        <v>0.26400000000000001</v>
      </c>
      <c r="R218" s="19">
        <f>IF(D218&gt;21,VLOOKUP(D218,Barem!$T$1:$U$141,2,1),0)</f>
        <v>0</v>
      </c>
      <c r="S218" s="104">
        <f>IF(D218&lt;1,0,IF(B218="F",VLOOKUP(I218,Barem!$X$2:$Z$13,2,1),VLOOKUP(I218,Barem!$X$14:$Z$25,2,1)))</f>
        <v>0</v>
      </c>
      <c r="T218" s="19">
        <f>VLOOKUP(A218,Participanti!A:C,3,0)</f>
        <v>0</v>
      </c>
      <c r="U218" s="17">
        <f t="shared" si="96"/>
        <v>1.9931666666666665</v>
      </c>
      <c r="W218" s="162" t="s">
        <v>552</v>
      </c>
      <c r="X218" s="108">
        <f t="shared" si="91"/>
        <v>5</v>
      </c>
      <c r="Y218" s="63">
        <f t="shared" si="92"/>
        <v>1</v>
      </c>
      <c r="Z218" s="92">
        <f t="shared" si="97"/>
        <v>1</v>
      </c>
      <c r="AA218" s="141"/>
      <c r="AB218" s="107" t="str">
        <f>VLOOKUP(A218,Participanti!A:E,5,0)</f>
        <v>Bronze</v>
      </c>
    </row>
    <row r="219" spans="1:28" x14ac:dyDescent="0.2">
      <c r="A219" s="42" t="s">
        <v>517</v>
      </c>
      <c r="B219" s="1" t="str">
        <f>VLOOKUP(A219,Participanti!A:B,2,0)</f>
        <v>F</v>
      </c>
      <c r="C219" s="61">
        <v>4</v>
      </c>
      <c r="D219" s="43">
        <v>14.51</v>
      </c>
      <c r="E219" s="44">
        <v>4.7210648148148147E-2</v>
      </c>
      <c r="F219" s="44">
        <v>4.7210648148148147E-2</v>
      </c>
      <c r="G219" s="59">
        <f t="shared" si="81"/>
        <v>4.7210648148148147E-2</v>
      </c>
      <c r="H219" s="45">
        <v>82</v>
      </c>
      <c r="I219" s="11">
        <f t="shared" si="94"/>
        <v>3.2536628634147586E-3</v>
      </c>
      <c r="J219" s="31">
        <f t="shared" si="95"/>
        <v>3.6274999999999999</v>
      </c>
      <c r="K219" s="31">
        <f>IF(J219=0,0,IF(B219="F",VLOOKUP(I219,Barem!$G$2:$H$16,2,1),VLOOKUP(I219,Barem!$G$17:$H$31,2,1)))</f>
        <v>4.5</v>
      </c>
      <c r="L219" s="43">
        <v>2</v>
      </c>
      <c r="M219" s="95" t="s">
        <v>82</v>
      </c>
      <c r="N219" s="10">
        <f t="shared" si="98"/>
        <v>0.5</v>
      </c>
      <c r="O219" s="10">
        <f t="shared" si="98"/>
        <v>0.25</v>
      </c>
      <c r="P219" s="10">
        <f t="shared" si="98"/>
        <v>0.25</v>
      </c>
      <c r="Q219" s="33">
        <f>IF(B219="M",IF(AND(H219&gt;=200,H219&lt;500,I219&lt;Barem!$N$21),H219/1500,IF(AND(H219&gt;=500,H219&lt;750,I219&lt;Barem!$N$22),H219/1500,IF(AND(H219&gt;=750,H219&lt;1000,I219&lt;Barem!$N$23),H219/1500,IF(AND(H219&gt;=1000,H219&lt;1500,I219&lt;Barem!$N$24),H219/1500,IF(AND(H219&gt;=1500,H219&lt;2000,I219&lt;Barem!$N$25),H219/1500,IF(AND(H219&gt;=2000,H219&lt;3000,I219&lt;Barem!$N$26),H219/1500,IF(AND(H219&gt;=3000,I219&lt;Barem!$N$27),H219/1500,0))))))),IF(AND(H219&gt;=200,H219&lt;500,I219&lt;Barem!$O$21),H219/1500,IF(AND(H219&gt;=500,H219&lt;750,I219&lt;Barem!$O$22),H219/1500,IF(AND(H219&gt;=750,H219&lt;1000,I219&lt;Barem!$O$23),H219/1500,IF(AND(H219&gt;=1000,H219&lt;1500,I219&lt;Barem!$O$24),H219/1500,IF(AND(H219&gt;=1500,H219&lt;2000,I219&lt;Barem!$O$25),H219/1500,IF(AND(H219&gt;=2000,H219&lt;3000,I219&lt;Barem!$O$26),H219/1500,IF(AND(H219&gt;=3000,I219&lt;Barem!$O$27),H219/1500,0))))))))</f>
        <v>0</v>
      </c>
      <c r="R219" s="19">
        <f>IF(D219&gt;21,VLOOKUP(D219,Barem!$T$1:$U$141,2,1),0)</f>
        <v>0</v>
      </c>
      <c r="S219" s="104">
        <f>IF(D219&lt;1,0,IF(B219="F",VLOOKUP(I219,Barem!$X$2:$Z$13,2,1),VLOOKUP(I219,Barem!$X$14:$Z$25,2,1)))</f>
        <v>0</v>
      </c>
      <c r="T219" s="19">
        <f>VLOOKUP(A219,Participanti!A:C,3,0)</f>
        <v>0</v>
      </c>
      <c r="U219" s="17">
        <f t="shared" si="96"/>
        <v>3.4387499999999998</v>
      </c>
      <c r="W219" s="162" t="s">
        <v>553</v>
      </c>
      <c r="X219" s="108">
        <f t="shared" si="91"/>
        <v>5</v>
      </c>
      <c r="Y219" s="63">
        <f t="shared" si="92"/>
        <v>1</v>
      </c>
      <c r="Z219" s="92">
        <f t="shared" si="97"/>
        <v>1</v>
      </c>
      <c r="AA219" s="141"/>
      <c r="AB219" s="107" t="str">
        <f>VLOOKUP(A219,Participanti!A:E,5,0)</f>
        <v>Bronze</v>
      </c>
    </row>
    <row r="220" spans="1:28" x14ac:dyDescent="0.2">
      <c r="A220" s="42" t="s">
        <v>573</v>
      </c>
      <c r="B220" s="1" t="str">
        <f>VLOOKUP(A220,Participanti!A:B,2,0)</f>
        <v>F</v>
      </c>
      <c r="C220" s="61">
        <v>4</v>
      </c>
      <c r="D220" s="43">
        <v>19.98</v>
      </c>
      <c r="E220" s="44">
        <v>9.9560185185185182E-2</v>
      </c>
      <c r="F220" s="44">
        <v>9.9583333333333343E-2</v>
      </c>
      <c r="G220" s="59">
        <f t="shared" si="81"/>
        <v>9.9571759259259263E-2</v>
      </c>
      <c r="H220" s="45">
        <v>10</v>
      </c>
      <c r="I220" s="11">
        <f t="shared" si="94"/>
        <v>4.9835715344974602E-3</v>
      </c>
      <c r="J220" s="31">
        <f t="shared" si="95"/>
        <v>4.9950000000000001</v>
      </c>
      <c r="K220" s="31">
        <f>IF(J220=0,0,IF(B220="F",VLOOKUP(I220,Barem!$G$2:$H$16,2,1),VLOOKUP(I220,Barem!$G$17:$H$31,2,1)))</f>
        <v>0.75</v>
      </c>
      <c r="L220" s="43">
        <v>4.5</v>
      </c>
      <c r="M220" s="95" t="s">
        <v>82</v>
      </c>
      <c r="N220" s="10">
        <f t="shared" si="98"/>
        <v>0.5</v>
      </c>
      <c r="O220" s="10">
        <f t="shared" si="98"/>
        <v>0.25</v>
      </c>
      <c r="P220" s="10">
        <f t="shared" si="98"/>
        <v>0.25</v>
      </c>
      <c r="Q220" s="33">
        <f>IF(B220="M",IF(AND(H220&gt;=200,H220&lt;500,I220&lt;Barem!$N$21),H220/1500,IF(AND(H220&gt;=500,H220&lt;750,I220&lt;Barem!$N$22),H220/1500,IF(AND(H220&gt;=750,H220&lt;1000,I220&lt;Barem!$N$23),H220/1500,IF(AND(H220&gt;=1000,H220&lt;1500,I220&lt;Barem!$N$24),H220/1500,IF(AND(H220&gt;=1500,H220&lt;2000,I220&lt;Barem!$N$25),H220/1500,IF(AND(H220&gt;=2000,H220&lt;3000,I220&lt;Barem!$N$26),H220/1500,IF(AND(H220&gt;=3000,I220&lt;Barem!$N$27),H220/1500,0))))))),IF(AND(H220&gt;=200,H220&lt;500,I220&lt;Barem!$O$21),H220/1500,IF(AND(H220&gt;=500,H220&lt;750,I220&lt;Barem!$O$22),H220/1500,IF(AND(H220&gt;=750,H220&lt;1000,I220&lt;Barem!$O$23),H220/1500,IF(AND(H220&gt;=1000,H220&lt;1500,I220&lt;Barem!$O$24),H220/1500,IF(AND(H220&gt;=1500,H220&lt;2000,I220&lt;Barem!$O$25),H220/1500,IF(AND(H220&gt;=2000,H220&lt;3000,I220&lt;Barem!$O$26),H220/1500,IF(AND(H220&gt;=3000,I220&lt;Barem!$O$27),H220/1500,0))))))))</f>
        <v>0</v>
      </c>
      <c r="R220" s="19">
        <f>IF(D220&gt;21,VLOOKUP(D220,Barem!$T$1:$U$141,2,1),0)</f>
        <v>0</v>
      </c>
      <c r="S220" s="104">
        <f>IF(D220&lt;1,0,IF(B220="F",VLOOKUP(I220,Barem!$X$2:$Z$13,2,1),VLOOKUP(I220,Barem!$X$14:$Z$25,2,1)))</f>
        <v>0</v>
      </c>
      <c r="T220" s="19">
        <f>VLOOKUP(A220,Participanti!A:C,3,0)</f>
        <v>0.4</v>
      </c>
      <c r="U220" s="17">
        <f t="shared" si="96"/>
        <v>4.21</v>
      </c>
      <c r="W220" s="162" t="s">
        <v>547</v>
      </c>
      <c r="X220" s="108">
        <f t="shared" si="91"/>
        <v>4</v>
      </c>
      <c r="Y220" s="63">
        <f t="shared" si="92"/>
        <v>1</v>
      </c>
      <c r="Z220" s="92">
        <f t="shared" si="97"/>
        <v>1</v>
      </c>
      <c r="AA220" s="141"/>
      <c r="AB220" s="107" t="str">
        <f>VLOOKUP(A220,Participanti!A:E,5,0)</f>
        <v>Bronze</v>
      </c>
    </row>
    <row r="221" spans="1:28" x14ac:dyDescent="0.2">
      <c r="A221" s="42" t="s">
        <v>520</v>
      </c>
      <c r="B221" s="1" t="str">
        <f>VLOOKUP(A221,Participanti!A:B,2,0)</f>
        <v>M</v>
      </c>
      <c r="C221" s="61">
        <v>4</v>
      </c>
      <c r="D221" s="43">
        <v>13.08</v>
      </c>
      <c r="E221" s="44">
        <v>5.5532407407407412E-2</v>
      </c>
      <c r="F221" s="44">
        <v>5.5555555555555552E-2</v>
      </c>
      <c r="G221" s="59">
        <f t="shared" si="81"/>
        <v>5.5543981481481486E-2</v>
      </c>
      <c r="H221" s="45">
        <v>24</v>
      </c>
      <c r="I221" s="11">
        <f t="shared" si="94"/>
        <v>4.2464817646392572E-3</v>
      </c>
      <c r="J221" s="31">
        <f t="shared" si="95"/>
        <v>3.1142857142857143</v>
      </c>
      <c r="K221" s="31">
        <f>IF(J221=0,0,IF(B221="F",VLOOKUP(I221,Barem!$G$2:$H$16,2,1),VLOOKUP(I221,Barem!$G$17:$H$31,2,1)))</f>
        <v>1.25</v>
      </c>
      <c r="L221" s="43">
        <v>1.5</v>
      </c>
      <c r="M221" s="95" t="s">
        <v>82</v>
      </c>
      <c r="N221" s="10">
        <f t="shared" si="98"/>
        <v>0.5</v>
      </c>
      <c r="O221" s="10">
        <f t="shared" si="98"/>
        <v>0.25</v>
      </c>
      <c r="P221" s="10">
        <f t="shared" si="98"/>
        <v>0.25</v>
      </c>
      <c r="Q221" s="33">
        <f>IF(B221="M",IF(AND(H221&gt;=200,H221&lt;500,I221&lt;Barem!$N$21),H221/1500,IF(AND(H221&gt;=500,H221&lt;750,I221&lt;Barem!$N$22),H221/1500,IF(AND(H221&gt;=750,H221&lt;1000,I221&lt;Barem!$N$23),H221/1500,IF(AND(H221&gt;=1000,H221&lt;1500,I221&lt;Barem!$N$24),H221/1500,IF(AND(H221&gt;=1500,H221&lt;2000,I221&lt;Barem!$N$25),H221/1500,IF(AND(H221&gt;=2000,H221&lt;3000,I221&lt;Barem!$N$26),H221/1500,IF(AND(H221&gt;=3000,I221&lt;Barem!$N$27),H221/1500,0))))))),IF(AND(H221&gt;=200,H221&lt;500,I221&lt;Barem!$O$21),H221/1500,IF(AND(H221&gt;=500,H221&lt;750,I221&lt;Barem!$O$22),H221/1500,IF(AND(H221&gt;=750,H221&lt;1000,I221&lt;Barem!$O$23),H221/1500,IF(AND(H221&gt;=1000,H221&lt;1500,I221&lt;Barem!$O$24),H221/1500,IF(AND(H221&gt;=1500,H221&lt;2000,I221&lt;Barem!$O$25),H221/1500,IF(AND(H221&gt;=2000,H221&lt;3000,I221&lt;Barem!$O$26),H221/1500,IF(AND(H221&gt;=3000,I221&lt;Barem!$O$27),H221/1500,0))))))))</f>
        <v>0</v>
      </c>
      <c r="R221" s="19">
        <f>IF(D221&gt;21,VLOOKUP(D221,Barem!$T$1:$U$141,2,1),0)</f>
        <v>0</v>
      </c>
      <c r="S221" s="104">
        <f>IF(D221&lt;1,0,IF(B221="F",VLOOKUP(I221,Barem!$X$2:$Z$13,2,1),VLOOKUP(I221,Barem!$X$14:$Z$25,2,1)))</f>
        <v>0</v>
      </c>
      <c r="T221" s="19">
        <f>VLOOKUP(A221,Participanti!A:C,3,0)</f>
        <v>0</v>
      </c>
      <c r="U221" s="17">
        <f t="shared" si="96"/>
        <v>2.2446428571428569</v>
      </c>
      <c r="W221" s="162"/>
      <c r="X221" s="108">
        <f t="shared" si="91"/>
        <v>5</v>
      </c>
      <c r="Y221" s="63">
        <f t="shared" si="92"/>
        <v>1</v>
      </c>
      <c r="Z221" s="92">
        <f t="shared" si="97"/>
        <v>1</v>
      </c>
      <c r="AA221" s="141"/>
      <c r="AB221" s="107" t="str">
        <f>VLOOKUP(A221,Participanti!A:E,5,0)</f>
        <v>Bronze</v>
      </c>
    </row>
    <row r="222" spans="1:28" x14ac:dyDescent="0.2">
      <c r="A222" s="42" t="s">
        <v>513</v>
      </c>
      <c r="B222" s="1" t="str">
        <f>VLOOKUP(A222,Participanti!A:B,2,0)</f>
        <v>M</v>
      </c>
      <c r="C222" s="61">
        <v>4</v>
      </c>
      <c r="D222" s="43">
        <v>5.29</v>
      </c>
      <c r="E222" s="44">
        <v>1.4467592592592593E-2</v>
      </c>
      <c r="F222" s="44">
        <v>1.4467592592592593E-2</v>
      </c>
      <c r="G222" s="59">
        <f t="shared" si="81"/>
        <v>1.4467592592592593E-2</v>
      </c>
      <c r="H222" s="45">
        <v>12</v>
      </c>
      <c r="I222" s="11">
        <f t="shared" si="94"/>
        <v>2.7348946299796963E-3</v>
      </c>
      <c r="J222" s="31">
        <f t="shared" si="95"/>
        <v>1.2595238095238095</v>
      </c>
      <c r="K222" s="31">
        <f>IF(J222=0,0,IF(B222="F",VLOOKUP(I222,Barem!$G$2:$H$16,2,1),VLOOKUP(I222,Barem!$G$17:$H$31,2,1)))</f>
        <v>5</v>
      </c>
      <c r="L222" s="43">
        <v>3.5</v>
      </c>
      <c r="M222" s="95" t="s">
        <v>80</v>
      </c>
      <c r="N222" s="10">
        <f t="shared" si="98"/>
        <v>0.25</v>
      </c>
      <c r="O222" s="10">
        <f t="shared" si="98"/>
        <v>0.5</v>
      </c>
      <c r="P222" s="10">
        <f t="shared" si="98"/>
        <v>0.25</v>
      </c>
      <c r="Q222" s="33">
        <f>IF(B222="M",IF(AND(H222&gt;=200,H222&lt;500,I222&lt;Barem!$N$21),H222/1500,IF(AND(H222&gt;=500,H222&lt;750,I222&lt;Barem!$N$22),H222/1500,IF(AND(H222&gt;=750,H222&lt;1000,I222&lt;Barem!$N$23),H222/1500,IF(AND(H222&gt;=1000,H222&lt;1500,I222&lt;Barem!$N$24),H222/1500,IF(AND(H222&gt;=1500,H222&lt;2000,I222&lt;Barem!$N$25),H222/1500,IF(AND(H222&gt;=2000,H222&lt;3000,I222&lt;Barem!$N$26),H222/1500,IF(AND(H222&gt;=3000,I222&lt;Barem!$N$27),H222/1500,0))))))),IF(AND(H222&gt;=200,H222&lt;500,I222&lt;Barem!$O$21),H222/1500,IF(AND(H222&gt;=500,H222&lt;750,I222&lt;Barem!$O$22),H222/1500,IF(AND(H222&gt;=750,H222&lt;1000,I222&lt;Barem!$O$23),H222/1500,IF(AND(H222&gt;=1000,H222&lt;1500,I222&lt;Barem!$O$24),H222/1500,IF(AND(H222&gt;=1500,H222&lt;2000,I222&lt;Barem!$O$25),H222/1500,IF(AND(H222&gt;=2000,H222&lt;3000,I222&lt;Barem!$O$26),H222/1500,IF(AND(H222&gt;=3000,I222&lt;Barem!$O$27),H222/1500,0))))))))</f>
        <v>0</v>
      </c>
      <c r="R222" s="19">
        <f>IF(D222&gt;21,VLOOKUP(D222,Barem!$T$1:$U$141,2,1),0)</f>
        <v>0</v>
      </c>
      <c r="S222" s="104">
        <f>IF(D222&lt;1,0,IF(B222="F",VLOOKUP(I222,Barem!$X$2:$Z$13,2,1),VLOOKUP(I222,Barem!$X$14:$Z$25,2,1)))</f>
        <v>0.15000000000000002</v>
      </c>
      <c r="T222" s="19">
        <f>VLOOKUP(A222,Participanti!A:C,3,0)</f>
        <v>0</v>
      </c>
      <c r="U222" s="17">
        <f t="shared" si="96"/>
        <v>3.8398809523809523</v>
      </c>
      <c r="W222" s="162" t="s">
        <v>547</v>
      </c>
      <c r="X222" s="108">
        <f t="shared" si="91"/>
        <v>5</v>
      </c>
      <c r="Y222" s="63">
        <f t="shared" si="92"/>
        <v>1</v>
      </c>
      <c r="Z222" s="92">
        <f t="shared" si="97"/>
        <v>1</v>
      </c>
      <c r="AA222" s="141"/>
      <c r="AB222" s="107" t="str">
        <f>VLOOKUP(A222,Participanti!A:E,5,0)</f>
        <v>Bronze</v>
      </c>
    </row>
    <row r="223" spans="1:28" x14ac:dyDescent="0.2">
      <c r="A223" s="42" t="s">
        <v>207</v>
      </c>
      <c r="B223" s="1" t="str">
        <f>VLOOKUP(A223,Participanti!A:B,2,0)</f>
        <v>M</v>
      </c>
      <c r="C223" s="61">
        <v>4</v>
      </c>
      <c r="D223" s="43">
        <v>21.02</v>
      </c>
      <c r="E223" s="44">
        <v>8.7685185185185185E-2</v>
      </c>
      <c r="F223" s="44">
        <v>8.774305555555556E-2</v>
      </c>
      <c r="G223" s="59">
        <f t="shared" si="81"/>
        <v>8.771412037037038E-2</v>
      </c>
      <c r="H223" s="45">
        <v>97</v>
      </c>
      <c r="I223" s="11">
        <f t="shared" si="94"/>
        <v>4.1728886950699517E-3</v>
      </c>
      <c r="J223" s="31">
        <f t="shared" si="95"/>
        <v>5</v>
      </c>
      <c r="K223" s="31">
        <f>IF(J223=0,0,IF(B223="F",VLOOKUP(I223,Barem!$G$2:$H$16,2,1),VLOOKUP(I223,Barem!$G$17:$H$31,2,1)))</f>
        <v>1.5</v>
      </c>
      <c r="L223" s="43">
        <v>3</v>
      </c>
      <c r="M223" s="95" t="s">
        <v>82</v>
      </c>
      <c r="N223" s="10">
        <f t="shared" si="98"/>
        <v>0.5</v>
      </c>
      <c r="O223" s="10">
        <f t="shared" si="98"/>
        <v>0.25</v>
      </c>
      <c r="P223" s="10">
        <f t="shared" si="98"/>
        <v>0.25</v>
      </c>
      <c r="Q223" s="33">
        <f>IF(B223="M",IF(AND(H223&gt;=200,H223&lt;500,I223&lt;Barem!$N$21),H223/1500,IF(AND(H223&gt;=500,H223&lt;750,I223&lt;Barem!$N$22),H223/1500,IF(AND(H223&gt;=750,H223&lt;1000,I223&lt;Barem!$N$23),H223/1500,IF(AND(H223&gt;=1000,H223&lt;1500,I223&lt;Barem!$N$24),H223/1500,IF(AND(H223&gt;=1500,H223&lt;2000,I223&lt;Barem!$N$25),H223/1500,IF(AND(H223&gt;=2000,H223&lt;3000,I223&lt;Barem!$N$26),H223/1500,IF(AND(H223&gt;=3000,I223&lt;Barem!$N$27),H223/1500,0))))))),IF(AND(H223&gt;=200,H223&lt;500,I223&lt;Barem!$O$21),H223/1500,IF(AND(H223&gt;=500,H223&lt;750,I223&lt;Barem!$O$22),H223/1500,IF(AND(H223&gt;=750,H223&lt;1000,I223&lt;Barem!$O$23),H223/1500,IF(AND(H223&gt;=1000,H223&lt;1500,I223&lt;Barem!$O$24),H223/1500,IF(AND(H223&gt;=1500,H223&lt;2000,I223&lt;Barem!$O$25),H223/1500,IF(AND(H223&gt;=2000,H223&lt;3000,I223&lt;Barem!$O$26),H223/1500,IF(AND(H223&gt;=3000,I223&lt;Barem!$O$27),H223/1500,0))))))))</f>
        <v>0</v>
      </c>
      <c r="R223" s="19">
        <f>IF(D223&gt;21,VLOOKUP(D223,Barem!$T$1:$U$141,2,1),0)</f>
        <v>0</v>
      </c>
      <c r="S223" s="104">
        <f>IF(D223&lt;1,0,IF(B223="F",VLOOKUP(I223,Barem!$X$2:$Z$13,2,1),VLOOKUP(I223,Barem!$X$14:$Z$25,2,1)))</f>
        <v>0</v>
      </c>
      <c r="T223" s="19">
        <f>VLOOKUP(A223,Participanti!A:C,3,0)</f>
        <v>0</v>
      </c>
      <c r="U223" s="17">
        <f t="shared" si="96"/>
        <v>3.625</v>
      </c>
      <c r="W223" s="162" t="s">
        <v>547</v>
      </c>
      <c r="X223" s="108">
        <f t="shared" si="91"/>
        <v>4</v>
      </c>
      <c r="Y223" s="63">
        <f t="shared" si="92"/>
        <v>1</v>
      </c>
      <c r="Z223" s="92">
        <f t="shared" si="97"/>
        <v>1</v>
      </c>
      <c r="AA223" s="141"/>
      <c r="AB223" s="107" t="str">
        <f>VLOOKUP(A223,Participanti!A:E,5,0)</f>
        <v>Bronze</v>
      </c>
    </row>
    <row r="224" spans="1:28" x14ac:dyDescent="0.2">
      <c r="A224" s="42" t="s">
        <v>233</v>
      </c>
      <c r="B224" s="1" t="str">
        <f>VLOOKUP(A224,Participanti!A:B,2,0)</f>
        <v>M</v>
      </c>
      <c r="C224" s="61">
        <v>4</v>
      </c>
      <c r="D224" s="43">
        <v>21.22</v>
      </c>
      <c r="E224" s="44">
        <v>7.059027777777778E-2</v>
      </c>
      <c r="F224" s="44">
        <v>7.059027777777778E-2</v>
      </c>
      <c r="G224" s="59">
        <f t="shared" si="81"/>
        <v>7.059027777777778E-2</v>
      </c>
      <c r="H224" s="45">
        <v>20</v>
      </c>
      <c r="I224" s="11">
        <f t="shared" si="94"/>
        <v>3.3265917897162011E-3</v>
      </c>
      <c r="J224" s="31">
        <f t="shared" si="95"/>
        <v>5</v>
      </c>
      <c r="K224" s="31">
        <f>IF(J224=0,0,IF(B224="F",VLOOKUP(I224,Barem!$G$2:$H$16,2,1),VLOOKUP(I224,Barem!$G$17:$H$31,2,1)))</f>
        <v>3</v>
      </c>
      <c r="L224" s="43">
        <v>3.25</v>
      </c>
      <c r="M224" s="95" t="s">
        <v>82</v>
      </c>
      <c r="N224" s="10">
        <f t="shared" si="98"/>
        <v>0.5</v>
      </c>
      <c r="O224" s="10">
        <f t="shared" si="98"/>
        <v>0.25</v>
      </c>
      <c r="P224" s="10">
        <f t="shared" si="98"/>
        <v>0.25</v>
      </c>
      <c r="Q224" s="33">
        <f>IF(B224="M",IF(AND(H224&gt;=200,H224&lt;500,I224&lt;Barem!$N$21),H224/1500,IF(AND(H224&gt;=500,H224&lt;750,I224&lt;Barem!$N$22),H224/1500,IF(AND(H224&gt;=750,H224&lt;1000,I224&lt;Barem!$N$23),H224/1500,IF(AND(H224&gt;=1000,H224&lt;1500,I224&lt;Barem!$N$24),H224/1500,IF(AND(H224&gt;=1500,H224&lt;2000,I224&lt;Barem!$N$25),H224/1500,IF(AND(H224&gt;=2000,H224&lt;3000,I224&lt;Barem!$N$26),H224/1500,IF(AND(H224&gt;=3000,I224&lt;Barem!$N$27),H224/1500,0))))))),IF(AND(H224&gt;=200,H224&lt;500,I224&lt;Barem!$O$21),H224/1500,IF(AND(H224&gt;=500,H224&lt;750,I224&lt;Barem!$O$22),H224/1500,IF(AND(H224&gt;=750,H224&lt;1000,I224&lt;Barem!$O$23),H224/1500,IF(AND(H224&gt;=1000,H224&lt;1500,I224&lt;Barem!$O$24),H224/1500,IF(AND(H224&gt;=1500,H224&lt;2000,I224&lt;Barem!$O$25),H224/1500,IF(AND(H224&gt;=2000,H224&lt;3000,I224&lt;Barem!$O$26),H224/1500,IF(AND(H224&gt;=3000,I224&lt;Barem!$O$27),H224/1500,0))))))))</f>
        <v>0</v>
      </c>
      <c r="R224" s="19">
        <f>IF(D224&gt;21,VLOOKUP(D224,Barem!$T$1:$U$141,2,1),0)</f>
        <v>0</v>
      </c>
      <c r="S224" s="104">
        <f>IF(D224&lt;1,0,IF(B224="F",VLOOKUP(I224,Barem!$X$2:$Z$13,2,1),VLOOKUP(I224,Barem!$X$14:$Z$25,2,1)))</f>
        <v>0</v>
      </c>
      <c r="T224" s="19">
        <f>VLOOKUP(A224,Participanti!A:C,3,0)</f>
        <v>0</v>
      </c>
      <c r="U224" s="17">
        <f t="shared" si="96"/>
        <v>4.0625</v>
      </c>
      <c r="W224" s="162" t="s">
        <v>550</v>
      </c>
      <c r="X224" s="108">
        <f t="shared" si="91"/>
        <v>5</v>
      </c>
      <c r="Y224" s="63">
        <f t="shared" si="92"/>
        <v>1</v>
      </c>
      <c r="Z224" s="92">
        <f t="shared" si="97"/>
        <v>1</v>
      </c>
      <c r="AA224" s="141"/>
      <c r="AB224" s="107" t="str">
        <f>VLOOKUP(A224,Participanti!A:E,5,0)</f>
        <v>Bronze</v>
      </c>
    </row>
    <row r="225" spans="1:28" x14ac:dyDescent="0.2">
      <c r="A225" s="42" t="s">
        <v>509</v>
      </c>
      <c r="B225" s="1" t="str">
        <f>VLOOKUP(A225,Participanti!A:B,2,0)</f>
        <v>M</v>
      </c>
      <c r="C225" s="61">
        <v>4</v>
      </c>
      <c r="D225" s="43">
        <v>14.51</v>
      </c>
      <c r="E225" s="44">
        <v>4.9502314814814818E-2</v>
      </c>
      <c r="F225" s="44">
        <v>4.9548611111111113E-2</v>
      </c>
      <c r="G225" s="59">
        <f t="shared" si="81"/>
        <v>4.9525462962962966E-2</v>
      </c>
      <c r="H225" s="45">
        <v>58</v>
      </c>
      <c r="I225" s="11">
        <f t="shared" si="94"/>
        <v>3.413195242106338E-3</v>
      </c>
      <c r="J225" s="31">
        <f t="shared" si="95"/>
        <v>3.4547619047619045</v>
      </c>
      <c r="K225" s="31">
        <f>IF(J225=0,0,IF(B225="F",VLOOKUP(I225,Barem!$G$2:$H$16,2,1),VLOOKUP(I225,Barem!$G$17:$H$31,2,1)))</f>
        <v>3</v>
      </c>
      <c r="L225" s="43">
        <v>2.5</v>
      </c>
      <c r="M225" s="95" t="s">
        <v>80</v>
      </c>
      <c r="N225" s="10">
        <f t="shared" si="98"/>
        <v>0.25</v>
      </c>
      <c r="O225" s="10">
        <f t="shared" si="98"/>
        <v>0.5</v>
      </c>
      <c r="P225" s="10">
        <f t="shared" si="98"/>
        <v>0.25</v>
      </c>
      <c r="Q225" s="33">
        <f>IF(B225="M",IF(AND(H225&gt;=200,H225&lt;500,I225&lt;Barem!$N$21),H225/1500,IF(AND(H225&gt;=500,H225&lt;750,I225&lt;Barem!$N$22),H225/1500,IF(AND(H225&gt;=750,H225&lt;1000,I225&lt;Barem!$N$23),H225/1500,IF(AND(H225&gt;=1000,H225&lt;1500,I225&lt;Barem!$N$24),H225/1500,IF(AND(H225&gt;=1500,H225&lt;2000,I225&lt;Barem!$N$25),H225/1500,IF(AND(H225&gt;=2000,H225&lt;3000,I225&lt;Barem!$N$26),H225/1500,IF(AND(H225&gt;=3000,I225&lt;Barem!$N$27),H225/1500,0))))))),IF(AND(H225&gt;=200,H225&lt;500,I225&lt;Barem!$O$21),H225/1500,IF(AND(H225&gt;=500,H225&lt;750,I225&lt;Barem!$O$22),H225/1500,IF(AND(H225&gt;=750,H225&lt;1000,I225&lt;Barem!$O$23),H225/1500,IF(AND(H225&gt;=1000,H225&lt;1500,I225&lt;Barem!$O$24),H225/1500,IF(AND(H225&gt;=1500,H225&lt;2000,I225&lt;Barem!$O$25),H225/1500,IF(AND(H225&gt;=2000,H225&lt;3000,I225&lt;Barem!$O$26),H225/1500,IF(AND(H225&gt;=3000,I225&lt;Barem!$O$27),H225/1500,0))))))))</f>
        <v>0</v>
      </c>
      <c r="R225" s="19">
        <f>IF(D225&gt;21,VLOOKUP(D225,Barem!$T$1:$U$141,2,1),0)</f>
        <v>0</v>
      </c>
      <c r="S225" s="104">
        <f>IF(D225&lt;1,0,IF(B225="F",VLOOKUP(I225,Barem!$X$2:$Z$13,2,1),VLOOKUP(I225,Barem!$X$14:$Z$25,2,1)))</f>
        <v>0</v>
      </c>
      <c r="T225" s="19">
        <f>VLOOKUP(A225,Participanti!A:C,3,0)</f>
        <v>0</v>
      </c>
      <c r="U225" s="17">
        <f t="shared" si="96"/>
        <v>2.988690476190476</v>
      </c>
      <c r="W225" s="162" t="s">
        <v>553</v>
      </c>
      <c r="X225" s="108">
        <f t="shared" si="91"/>
        <v>5</v>
      </c>
      <c r="Y225" s="63">
        <f t="shared" si="92"/>
        <v>1</v>
      </c>
      <c r="Z225" s="92">
        <f t="shared" si="97"/>
        <v>1</v>
      </c>
      <c r="AA225" s="141"/>
      <c r="AB225" s="107" t="str">
        <f>VLOOKUP(A225,Participanti!A:E,5,0)</f>
        <v>Bronze</v>
      </c>
    </row>
    <row r="226" spans="1:28" x14ac:dyDescent="0.2">
      <c r="A226" s="42" t="s">
        <v>428</v>
      </c>
      <c r="B226" s="1" t="str">
        <f>VLOOKUP(A226,Participanti!A:B,2,0)</f>
        <v>M</v>
      </c>
      <c r="C226" s="61">
        <v>4</v>
      </c>
      <c r="D226" s="43">
        <v>15.02</v>
      </c>
      <c r="E226" s="44">
        <v>5.5289351851851853E-2</v>
      </c>
      <c r="F226" s="44">
        <v>5.5289351851851853E-2</v>
      </c>
      <c r="G226" s="59">
        <f t="shared" si="81"/>
        <v>5.5289351851851853E-2</v>
      </c>
      <c r="H226" s="45">
        <v>37</v>
      </c>
      <c r="I226" s="11">
        <f t="shared" si="94"/>
        <v>3.6810487251565816E-3</v>
      </c>
      <c r="J226" s="31">
        <f t="shared" si="95"/>
        <v>3.5761904761904759</v>
      </c>
      <c r="K226" s="31">
        <f>IF(J226=0,0,IF(B226="F",VLOOKUP(I226,Barem!$G$2:$H$16,2,1),VLOOKUP(I226,Barem!$G$17:$H$31,2,1)))</f>
        <v>2</v>
      </c>
      <c r="L226" s="43">
        <v>3.75</v>
      </c>
      <c r="M226" s="95" t="s">
        <v>82</v>
      </c>
      <c r="N226" s="10">
        <f t="shared" si="98"/>
        <v>0.5</v>
      </c>
      <c r="O226" s="10">
        <f t="shared" si="98"/>
        <v>0.25</v>
      </c>
      <c r="P226" s="10">
        <f t="shared" si="98"/>
        <v>0.25</v>
      </c>
      <c r="Q226" s="33">
        <f>IF(B226="M",IF(AND(H226&gt;=200,H226&lt;500,I226&lt;Barem!$N$21),H226/1500,IF(AND(H226&gt;=500,H226&lt;750,I226&lt;Barem!$N$22),H226/1500,IF(AND(H226&gt;=750,H226&lt;1000,I226&lt;Barem!$N$23),H226/1500,IF(AND(H226&gt;=1000,H226&lt;1500,I226&lt;Barem!$N$24),H226/1500,IF(AND(H226&gt;=1500,H226&lt;2000,I226&lt;Barem!$N$25),H226/1500,IF(AND(H226&gt;=2000,H226&lt;3000,I226&lt;Barem!$N$26),H226/1500,IF(AND(H226&gt;=3000,I226&lt;Barem!$N$27),H226/1500,0))))))),IF(AND(H226&gt;=200,H226&lt;500,I226&lt;Barem!$O$21),H226/1500,IF(AND(H226&gt;=500,H226&lt;750,I226&lt;Barem!$O$22),H226/1500,IF(AND(H226&gt;=750,H226&lt;1000,I226&lt;Barem!$O$23),H226/1500,IF(AND(H226&gt;=1000,H226&lt;1500,I226&lt;Barem!$O$24),H226/1500,IF(AND(H226&gt;=1500,H226&lt;2000,I226&lt;Barem!$O$25),H226/1500,IF(AND(H226&gt;=2000,H226&lt;3000,I226&lt;Barem!$O$26),H226/1500,IF(AND(H226&gt;=3000,I226&lt;Barem!$O$27),H226/1500,0))))))))</f>
        <v>0</v>
      </c>
      <c r="R226" s="19">
        <f>IF(D226&gt;21,VLOOKUP(D226,Barem!$T$1:$U$141,2,1),0)</f>
        <v>0</v>
      </c>
      <c r="S226" s="104">
        <f>IF(D226&lt;1,0,IF(B226="F",VLOOKUP(I226,Barem!$X$2:$Z$13,2,1),VLOOKUP(I226,Barem!$X$14:$Z$25,2,1)))</f>
        <v>0</v>
      </c>
      <c r="T226" s="19">
        <f>VLOOKUP(A226,Participanti!A:C,3,0)</f>
        <v>0</v>
      </c>
      <c r="U226" s="17">
        <f t="shared" si="96"/>
        <v>3.225595238095238</v>
      </c>
      <c r="W226" s="162"/>
      <c r="X226" s="108">
        <f t="shared" si="91"/>
        <v>5</v>
      </c>
      <c r="Y226" s="63">
        <f t="shared" si="92"/>
        <v>1</v>
      </c>
      <c r="Z226" s="92">
        <f t="shared" si="97"/>
        <v>1</v>
      </c>
      <c r="AA226" s="141"/>
      <c r="AB226" s="107" t="str">
        <f>VLOOKUP(A226,Participanti!A:E,5,0)</f>
        <v>Bronze</v>
      </c>
    </row>
    <row r="227" spans="1:28" x14ac:dyDescent="0.2">
      <c r="A227" s="42" t="s">
        <v>430</v>
      </c>
      <c r="B227" s="1" t="str">
        <f>VLOOKUP(A227,Participanti!A:B,2,0)</f>
        <v>M</v>
      </c>
      <c r="C227" s="61">
        <v>4</v>
      </c>
      <c r="D227" s="43">
        <v>6.51</v>
      </c>
      <c r="E227" s="44">
        <v>2.3356481481481482E-2</v>
      </c>
      <c r="F227" s="44">
        <v>2.3356481481481482E-2</v>
      </c>
      <c r="G227" s="59">
        <f t="shared" si="81"/>
        <v>2.3356481481481482E-2</v>
      </c>
      <c r="H227" s="45">
        <v>1</v>
      </c>
      <c r="I227" s="11">
        <f t="shared" si="94"/>
        <v>3.5877851738066791E-3</v>
      </c>
      <c r="J227" s="31">
        <f t="shared" si="95"/>
        <v>1.5499999999999998</v>
      </c>
      <c r="K227" s="31">
        <f>IF(J227=0,0,IF(B227="F",VLOOKUP(I227,Barem!$G$2:$H$16,2,1),VLOOKUP(I227,Barem!$G$17:$H$31,2,1)))</f>
        <v>2.5</v>
      </c>
      <c r="L227" s="43">
        <v>1.5</v>
      </c>
      <c r="M227" s="95" t="s">
        <v>80</v>
      </c>
      <c r="N227" s="10">
        <f t="shared" si="98"/>
        <v>0.25</v>
      </c>
      <c r="O227" s="10">
        <f t="shared" si="98"/>
        <v>0.5</v>
      </c>
      <c r="P227" s="10">
        <f t="shared" si="98"/>
        <v>0.25</v>
      </c>
      <c r="Q227" s="33">
        <f>IF(B227="M",IF(AND(H227&gt;=200,H227&lt;500,I227&lt;Barem!$N$21),H227/1500,IF(AND(H227&gt;=500,H227&lt;750,I227&lt;Barem!$N$22),H227/1500,IF(AND(H227&gt;=750,H227&lt;1000,I227&lt;Barem!$N$23),H227/1500,IF(AND(H227&gt;=1000,H227&lt;1500,I227&lt;Barem!$N$24),H227/1500,IF(AND(H227&gt;=1500,H227&lt;2000,I227&lt;Barem!$N$25),H227/1500,IF(AND(H227&gt;=2000,H227&lt;3000,I227&lt;Barem!$N$26),H227/1500,IF(AND(H227&gt;=3000,I227&lt;Barem!$N$27),H227/1500,0))))))),IF(AND(H227&gt;=200,H227&lt;500,I227&lt;Barem!$O$21),H227/1500,IF(AND(H227&gt;=500,H227&lt;750,I227&lt;Barem!$O$22),H227/1500,IF(AND(H227&gt;=750,H227&lt;1000,I227&lt;Barem!$O$23),H227/1500,IF(AND(H227&gt;=1000,H227&lt;1500,I227&lt;Barem!$O$24),H227/1500,IF(AND(H227&gt;=1500,H227&lt;2000,I227&lt;Barem!$O$25),H227/1500,IF(AND(H227&gt;=2000,H227&lt;3000,I227&lt;Barem!$O$26),H227/1500,IF(AND(H227&gt;=3000,I227&lt;Barem!$O$27),H227/1500,0))))))))</f>
        <v>0</v>
      </c>
      <c r="R227" s="19">
        <f>IF(D227&gt;21,VLOOKUP(D227,Barem!$T$1:$U$141,2,1),0)</f>
        <v>0</v>
      </c>
      <c r="S227" s="104">
        <f>IF(D227&lt;1,0,IF(B227="F",VLOOKUP(I227,Barem!$X$2:$Z$13,2,1),VLOOKUP(I227,Barem!$X$14:$Z$25,2,1)))</f>
        <v>0</v>
      </c>
      <c r="T227" s="19">
        <f>VLOOKUP(A227,Participanti!A:C,3,0)</f>
        <v>0.4</v>
      </c>
      <c r="U227" s="17">
        <f t="shared" si="96"/>
        <v>2.4125000000000001</v>
      </c>
      <c r="W227" s="162"/>
      <c r="X227" s="108">
        <f t="shared" si="91"/>
        <v>5</v>
      </c>
      <c r="Y227" s="63">
        <f t="shared" si="92"/>
        <v>1</v>
      </c>
      <c r="Z227" s="92">
        <f t="shared" si="97"/>
        <v>1</v>
      </c>
      <c r="AA227" s="141"/>
      <c r="AB227" s="107" t="str">
        <f>VLOOKUP(A227,Participanti!A:E,5,0)</f>
        <v>Bronze</v>
      </c>
    </row>
    <row r="228" spans="1:28" x14ac:dyDescent="0.2">
      <c r="A228" s="42" t="s">
        <v>519</v>
      </c>
      <c r="B228" s="1" t="str">
        <f>VLOOKUP(A228,Participanti!A:B,2,0)</f>
        <v>F</v>
      </c>
      <c r="C228" s="61">
        <v>4</v>
      </c>
      <c r="D228" s="43">
        <v>21.17</v>
      </c>
      <c r="E228" s="44">
        <v>0.10148148148148149</v>
      </c>
      <c r="F228" s="44">
        <v>0.10780092592592593</v>
      </c>
      <c r="G228" s="59">
        <f t="shared" si="81"/>
        <v>0.10464120370370371</v>
      </c>
      <c r="H228" s="45">
        <v>12</v>
      </c>
      <c r="I228" s="11">
        <f t="shared" si="94"/>
        <v>4.9429005056071656E-3</v>
      </c>
      <c r="J228" s="31">
        <f t="shared" si="95"/>
        <v>5</v>
      </c>
      <c r="K228" s="31">
        <f>IF(J228=0,0,IF(B228="F",VLOOKUP(I228,Barem!$G$2:$H$16,2,1),VLOOKUP(I228,Barem!$G$17:$H$31,2,1)))</f>
        <v>0.75</v>
      </c>
      <c r="L228" s="43">
        <v>3.5</v>
      </c>
      <c r="M228" s="95" t="s">
        <v>82</v>
      </c>
      <c r="N228" s="10">
        <f t="shared" si="98"/>
        <v>0.5</v>
      </c>
      <c r="O228" s="10">
        <f t="shared" si="98"/>
        <v>0.25</v>
      </c>
      <c r="P228" s="10">
        <f t="shared" si="98"/>
        <v>0.25</v>
      </c>
      <c r="Q228" s="33">
        <f>IF(B228="M",IF(AND(H228&gt;=200,H228&lt;500,I228&lt;Barem!$N$21),H228/1500,IF(AND(H228&gt;=500,H228&lt;750,I228&lt;Barem!$N$22),H228/1500,IF(AND(H228&gt;=750,H228&lt;1000,I228&lt;Barem!$N$23),H228/1500,IF(AND(H228&gt;=1000,H228&lt;1500,I228&lt;Barem!$N$24),H228/1500,IF(AND(H228&gt;=1500,H228&lt;2000,I228&lt;Barem!$N$25),H228/1500,IF(AND(H228&gt;=2000,H228&lt;3000,I228&lt;Barem!$N$26),H228/1500,IF(AND(H228&gt;=3000,I228&lt;Barem!$N$27),H228/1500,0))))))),IF(AND(H228&gt;=200,H228&lt;500,I228&lt;Barem!$O$21),H228/1500,IF(AND(H228&gt;=500,H228&lt;750,I228&lt;Barem!$O$22),H228/1500,IF(AND(H228&gt;=750,H228&lt;1000,I228&lt;Barem!$O$23),H228/1500,IF(AND(H228&gt;=1000,H228&lt;1500,I228&lt;Barem!$O$24),H228/1500,IF(AND(H228&gt;=1500,H228&lt;2000,I228&lt;Barem!$O$25),H228/1500,IF(AND(H228&gt;=2000,H228&lt;3000,I228&lt;Barem!$O$26),H228/1500,IF(AND(H228&gt;=3000,I228&lt;Barem!$O$27),H228/1500,0))))))))</f>
        <v>0</v>
      </c>
      <c r="R228" s="19">
        <f>IF(D228&gt;21,VLOOKUP(D228,Barem!$T$1:$U$141,2,1),0)</f>
        <v>0</v>
      </c>
      <c r="S228" s="104">
        <f>IF(D228&lt;1,0,IF(B228="F",VLOOKUP(I228,Barem!$X$2:$Z$13,2,1),VLOOKUP(I228,Barem!$X$14:$Z$25,2,1)))</f>
        <v>0</v>
      </c>
      <c r="T228" s="19">
        <f>VLOOKUP(A228,Participanti!A:C,3,0)</f>
        <v>0</v>
      </c>
      <c r="U228" s="17">
        <f t="shared" si="96"/>
        <v>3.5625</v>
      </c>
      <c r="W228" s="162" t="s">
        <v>554</v>
      </c>
      <c r="X228" s="108">
        <f t="shared" si="91"/>
        <v>5</v>
      </c>
      <c r="Y228" s="63">
        <f t="shared" si="92"/>
        <v>1</v>
      </c>
      <c r="Z228" s="92">
        <f t="shared" si="97"/>
        <v>1</v>
      </c>
      <c r="AA228" s="141"/>
      <c r="AB228" s="107" t="str">
        <f>VLOOKUP(A228,Participanti!A:E,5,0)</f>
        <v>Bronze</v>
      </c>
    </row>
    <row r="229" spans="1:28" x14ac:dyDescent="0.2">
      <c r="A229" s="42" t="s">
        <v>528</v>
      </c>
      <c r="B229" s="1" t="str">
        <f>VLOOKUP(A229,Participanti!A:B,2,0)</f>
        <v>M</v>
      </c>
      <c r="C229" s="61">
        <v>4</v>
      </c>
      <c r="D229" s="43">
        <v>20.74</v>
      </c>
      <c r="E229" s="44">
        <v>6.4791666666666664E-2</v>
      </c>
      <c r="F229" s="44">
        <v>6.5717592592592591E-2</v>
      </c>
      <c r="G229" s="59">
        <f t="shared" si="81"/>
        <v>6.5254629629629635E-2</v>
      </c>
      <c r="H229" s="45">
        <v>30</v>
      </c>
      <c r="I229" s="11">
        <f t="shared" si="94"/>
        <v>3.1463177256330589E-3</v>
      </c>
      <c r="J229" s="31">
        <f t="shared" si="95"/>
        <v>4.9380952380952374</v>
      </c>
      <c r="K229" s="31">
        <f>IF(J229=0,0,IF(B229="F",VLOOKUP(I229,Barem!$G$2:$H$16,2,1),VLOOKUP(I229,Barem!$G$17:$H$31,2,1)))</f>
        <v>3.5</v>
      </c>
      <c r="L229" s="43">
        <v>3.25</v>
      </c>
      <c r="M229" s="95" t="s">
        <v>80</v>
      </c>
      <c r="N229" s="10">
        <f t="shared" si="98"/>
        <v>0.25</v>
      </c>
      <c r="O229" s="10">
        <f t="shared" si="98"/>
        <v>0.5</v>
      </c>
      <c r="P229" s="10">
        <f t="shared" si="98"/>
        <v>0.25</v>
      </c>
      <c r="Q229" s="33">
        <f>IF(B229="M",IF(AND(H229&gt;=200,H229&lt;500,I229&lt;Barem!$N$21),H229/1500,IF(AND(H229&gt;=500,H229&lt;750,I229&lt;Barem!$N$22),H229/1500,IF(AND(H229&gt;=750,H229&lt;1000,I229&lt;Barem!$N$23),H229/1500,IF(AND(H229&gt;=1000,H229&lt;1500,I229&lt;Barem!$N$24),H229/1500,IF(AND(H229&gt;=1500,H229&lt;2000,I229&lt;Barem!$N$25),H229/1500,IF(AND(H229&gt;=2000,H229&lt;3000,I229&lt;Barem!$N$26),H229/1500,IF(AND(H229&gt;=3000,I229&lt;Barem!$N$27),H229/1500,0))))))),IF(AND(H229&gt;=200,H229&lt;500,I229&lt;Barem!$O$21),H229/1500,IF(AND(H229&gt;=500,H229&lt;750,I229&lt;Barem!$O$22),H229/1500,IF(AND(H229&gt;=750,H229&lt;1000,I229&lt;Barem!$O$23),H229/1500,IF(AND(H229&gt;=1000,H229&lt;1500,I229&lt;Barem!$O$24),H229/1500,IF(AND(H229&gt;=1500,H229&lt;2000,I229&lt;Barem!$O$25),H229/1500,IF(AND(H229&gt;=2000,H229&lt;3000,I229&lt;Barem!$O$26),H229/1500,IF(AND(H229&gt;=3000,I229&lt;Barem!$O$27),H229/1500,0))))))))</f>
        <v>0</v>
      </c>
      <c r="R229" s="19">
        <f>IF(D229&gt;21,VLOOKUP(D229,Barem!$T$1:$U$141,2,1),0)</f>
        <v>0</v>
      </c>
      <c r="S229" s="104">
        <f>IF(D229&lt;1,0,IF(B229="F",VLOOKUP(I229,Barem!$X$2:$Z$13,2,1),VLOOKUP(I229,Barem!$X$14:$Z$25,2,1)))</f>
        <v>0</v>
      </c>
      <c r="T229" s="19">
        <f>VLOOKUP(A229,Participanti!A:C,3,0)</f>
        <v>0</v>
      </c>
      <c r="U229" s="17">
        <f t="shared" si="96"/>
        <v>3.7970238095238091</v>
      </c>
      <c r="W229" s="162" t="s">
        <v>550</v>
      </c>
      <c r="X229" s="108">
        <f t="shared" si="91"/>
        <v>5</v>
      </c>
      <c r="Y229" s="63">
        <f t="shared" si="92"/>
        <v>1</v>
      </c>
      <c r="Z229" s="92">
        <f t="shared" si="97"/>
        <v>1</v>
      </c>
      <c r="AA229" s="141"/>
      <c r="AB229" s="107" t="str">
        <f>VLOOKUP(A229,Participanti!A:E,5,0)</f>
        <v>Bronze</v>
      </c>
    </row>
    <row r="230" spans="1:28" ht="24" x14ac:dyDescent="0.2">
      <c r="A230" s="42" t="s">
        <v>541</v>
      </c>
      <c r="B230" s="1" t="str">
        <f>VLOOKUP(A230,Participanti!A:B,2,0)</f>
        <v>M</v>
      </c>
      <c r="C230" s="61">
        <v>4</v>
      </c>
      <c r="D230" s="43">
        <v>9.7100000000000009</v>
      </c>
      <c r="E230" s="44">
        <v>3.4907407407407408E-2</v>
      </c>
      <c r="F230" s="44">
        <v>3.6087962962962968E-2</v>
      </c>
      <c r="G230" s="59">
        <f t="shared" si="81"/>
        <v>3.5497685185185188E-2</v>
      </c>
      <c r="H230" s="45">
        <v>26</v>
      </c>
      <c r="I230" s="11">
        <f t="shared" si="94"/>
        <v>3.6557863218522331E-3</v>
      </c>
      <c r="J230" s="31">
        <f t="shared" si="95"/>
        <v>2.3119047619047621</v>
      </c>
      <c r="K230" s="31">
        <f>IF(J230=0,0,IF(B230="F",VLOOKUP(I230,Barem!$G$2:$H$16,2,1),VLOOKUP(I230,Barem!$G$17:$H$31,2,1)))</f>
        <v>2.5</v>
      </c>
      <c r="L230" s="43">
        <v>2</v>
      </c>
      <c r="M230" s="95" t="s">
        <v>82</v>
      </c>
      <c r="N230" s="10">
        <f t="shared" si="98"/>
        <v>0.5</v>
      </c>
      <c r="O230" s="10">
        <f t="shared" si="98"/>
        <v>0.25</v>
      </c>
      <c r="P230" s="10">
        <f t="shared" si="98"/>
        <v>0.25</v>
      </c>
      <c r="Q230" s="33">
        <f>IF(B230="M",IF(AND(H230&gt;=200,H230&lt;500,I230&lt;Barem!$N$21),H230/1500,IF(AND(H230&gt;=500,H230&lt;750,I230&lt;Barem!$N$22),H230/1500,IF(AND(H230&gt;=750,H230&lt;1000,I230&lt;Barem!$N$23),H230/1500,IF(AND(H230&gt;=1000,H230&lt;1500,I230&lt;Barem!$N$24),H230/1500,IF(AND(H230&gt;=1500,H230&lt;2000,I230&lt;Barem!$N$25),H230/1500,IF(AND(H230&gt;=2000,H230&lt;3000,I230&lt;Barem!$N$26),H230/1500,IF(AND(H230&gt;=3000,I230&lt;Barem!$N$27),H230/1500,0))))))),IF(AND(H230&gt;=200,H230&lt;500,I230&lt;Barem!$O$21),H230/1500,IF(AND(H230&gt;=500,H230&lt;750,I230&lt;Barem!$O$22),H230/1500,IF(AND(H230&gt;=750,H230&lt;1000,I230&lt;Barem!$O$23),H230/1500,IF(AND(H230&gt;=1000,H230&lt;1500,I230&lt;Barem!$O$24),H230/1500,IF(AND(H230&gt;=1500,H230&lt;2000,I230&lt;Barem!$O$25),H230/1500,IF(AND(H230&gt;=2000,H230&lt;3000,I230&lt;Barem!$O$26),H230/1500,IF(AND(H230&gt;=3000,I230&lt;Barem!$O$27),H230/1500,0))))))))</f>
        <v>0</v>
      </c>
      <c r="R230" s="19">
        <f>IF(D230&gt;21,VLOOKUP(D230,Barem!$T$1:$U$141,2,1),0)</f>
        <v>0</v>
      </c>
      <c r="S230" s="104">
        <f>IF(D230&lt;1,0,IF(B230="F",VLOOKUP(I230,Barem!$X$2:$Z$13,2,1),VLOOKUP(I230,Barem!$X$14:$Z$25,2,1)))</f>
        <v>0</v>
      </c>
      <c r="T230" s="19">
        <f>VLOOKUP(A230,Participanti!A:C,3,0)</f>
        <v>0</v>
      </c>
      <c r="U230" s="17">
        <f t="shared" si="96"/>
        <v>2.2809523809523808</v>
      </c>
      <c r="W230" s="162"/>
      <c r="X230" s="108">
        <f t="shared" si="91"/>
        <v>3</v>
      </c>
      <c r="Y230" s="63">
        <f t="shared" si="92"/>
        <v>1</v>
      </c>
      <c r="Z230" s="92">
        <f t="shared" si="97"/>
        <v>1</v>
      </c>
      <c r="AA230" s="141"/>
      <c r="AB230" s="107" t="str">
        <f>VLOOKUP(A230,Participanti!A:E,5,0)</f>
        <v>Bronze</v>
      </c>
    </row>
    <row r="231" spans="1:28" x14ac:dyDescent="0.2">
      <c r="A231" s="42" t="s">
        <v>226</v>
      </c>
      <c r="B231" s="1" t="str">
        <f>VLOOKUP(A231,Participanti!A:B,2,0)</f>
        <v>F</v>
      </c>
      <c r="C231" s="61">
        <v>4</v>
      </c>
      <c r="D231" s="43">
        <v>4.88</v>
      </c>
      <c r="E231" s="44">
        <v>2.225694444444444E-2</v>
      </c>
      <c r="F231" s="44">
        <v>2.2303240740740738E-2</v>
      </c>
      <c r="G231" s="59">
        <f t="shared" si="81"/>
        <v>2.2280092592592587E-2</v>
      </c>
      <c r="H231" s="45">
        <v>14</v>
      </c>
      <c r="I231" s="11">
        <f t="shared" si="94"/>
        <v>4.5655927443837268E-3</v>
      </c>
      <c r="J231" s="31">
        <f t="shared" si="95"/>
        <v>1.22</v>
      </c>
      <c r="K231" s="31">
        <f>IF(J231=0,0,IF(B231="F",VLOOKUP(I231,Barem!$G$2:$H$16,2,1),VLOOKUP(I231,Barem!$G$17:$H$31,2,1)))</f>
        <v>1.25</v>
      </c>
      <c r="L231" s="43">
        <v>3.5</v>
      </c>
      <c r="M231" s="95" t="s">
        <v>83</v>
      </c>
      <c r="N231" s="10">
        <f t="shared" si="98"/>
        <v>0.25</v>
      </c>
      <c r="O231" s="10">
        <f t="shared" si="98"/>
        <v>0.25</v>
      </c>
      <c r="P231" s="10">
        <f t="shared" si="98"/>
        <v>0.5</v>
      </c>
      <c r="Q231" s="33">
        <f>IF(B231="M",IF(AND(H231&gt;=200,H231&lt;500,I231&lt;Barem!$N$21),H231/1500,IF(AND(H231&gt;=500,H231&lt;750,I231&lt;Barem!$N$22),H231/1500,IF(AND(H231&gt;=750,H231&lt;1000,I231&lt;Barem!$N$23),H231/1500,IF(AND(H231&gt;=1000,H231&lt;1500,I231&lt;Barem!$N$24),H231/1500,IF(AND(H231&gt;=1500,H231&lt;2000,I231&lt;Barem!$N$25),H231/1500,IF(AND(H231&gt;=2000,H231&lt;3000,I231&lt;Barem!$N$26),H231/1500,IF(AND(H231&gt;=3000,I231&lt;Barem!$N$27),H231/1500,0))))))),IF(AND(H231&gt;=200,H231&lt;500,I231&lt;Barem!$O$21),H231/1500,IF(AND(H231&gt;=500,H231&lt;750,I231&lt;Barem!$O$22),H231/1500,IF(AND(H231&gt;=750,H231&lt;1000,I231&lt;Barem!$O$23),H231/1500,IF(AND(H231&gt;=1000,H231&lt;1500,I231&lt;Barem!$O$24),H231/1500,IF(AND(H231&gt;=1500,H231&lt;2000,I231&lt;Barem!$O$25),H231/1500,IF(AND(H231&gt;=2000,H231&lt;3000,I231&lt;Barem!$O$26),H231/1500,IF(AND(H231&gt;=3000,I231&lt;Barem!$O$27),H231/1500,0))))))))</f>
        <v>0</v>
      </c>
      <c r="R231" s="19">
        <f>IF(D231&gt;21,VLOOKUP(D231,Barem!$T$1:$U$141,2,1),0)</f>
        <v>0</v>
      </c>
      <c r="S231" s="104">
        <f>IF(D231&lt;1,0,IF(B231="F",VLOOKUP(I231,Barem!$X$2:$Z$13,2,1),VLOOKUP(I231,Barem!$X$14:$Z$25,2,1)))</f>
        <v>0</v>
      </c>
      <c r="T231" s="19">
        <f>VLOOKUP(A231,Participanti!A:C,3,0)</f>
        <v>0</v>
      </c>
      <c r="U231" s="17">
        <f t="shared" si="96"/>
        <v>2.3674999999999997</v>
      </c>
      <c r="W231" s="162"/>
      <c r="X231" s="108">
        <f t="shared" si="91"/>
        <v>4</v>
      </c>
      <c r="Y231" s="63">
        <f t="shared" si="92"/>
        <v>1</v>
      </c>
      <c r="Z231" s="92">
        <f t="shared" si="97"/>
        <v>1</v>
      </c>
      <c r="AA231" s="141"/>
      <c r="AB231" s="107" t="str">
        <f>VLOOKUP(A231,Participanti!A:E,5,0)</f>
        <v>Bronze</v>
      </c>
    </row>
    <row r="232" spans="1:28" x14ac:dyDescent="0.2">
      <c r="A232" s="42" t="s">
        <v>371</v>
      </c>
      <c r="B232" s="1" t="str">
        <f>VLOOKUP(A232,Participanti!A:B,2,0)</f>
        <v>M</v>
      </c>
      <c r="C232" s="61">
        <v>4</v>
      </c>
      <c r="D232" s="43">
        <v>10.01</v>
      </c>
      <c r="E232" s="44">
        <v>3.1631944444444442E-2</v>
      </c>
      <c r="F232" s="44">
        <v>3.1759259259259258E-2</v>
      </c>
      <c r="G232" s="59">
        <f t="shared" si="81"/>
        <v>3.169560185185185E-2</v>
      </c>
      <c r="H232" s="45">
        <v>4</v>
      </c>
      <c r="I232" s="11">
        <f t="shared" si="94"/>
        <v>3.1663937913937912E-3</v>
      </c>
      <c r="J232" s="31">
        <f t="shared" si="95"/>
        <v>2.3833333333333333</v>
      </c>
      <c r="K232" s="31">
        <f>IF(J232=0,0,IF(B232="F",VLOOKUP(I232,Barem!$G$2:$H$16,2,1),VLOOKUP(I232,Barem!$G$17:$H$31,2,1)))</f>
        <v>3.5</v>
      </c>
      <c r="L232" s="43">
        <v>4.5</v>
      </c>
      <c r="M232" s="95" t="s">
        <v>83</v>
      </c>
      <c r="N232" s="10">
        <f t="shared" si="98"/>
        <v>0.25</v>
      </c>
      <c r="O232" s="10">
        <f t="shared" si="98"/>
        <v>0.25</v>
      </c>
      <c r="P232" s="10">
        <f t="shared" si="98"/>
        <v>0.5</v>
      </c>
      <c r="Q232" s="33">
        <f>IF(B232="M",IF(AND(H232&gt;=200,H232&lt;500,I232&lt;Barem!$N$21),H232/1500,IF(AND(H232&gt;=500,H232&lt;750,I232&lt;Barem!$N$22),H232/1500,IF(AND(H232&gt;=750,H232&lt;1000,I232&lt;Barem!$N$23),H232/1500,IF(AND(H232&gt;=1000,H232&lt;1500,I232&lt;Barem!$N$24),H232/1500,IF(AND(H232&gt;=1500,H232&lt;2000,I232&lt;Barem!$N$25),H232/1500,IF(AND(H232&gt;=2000,H232&lt;3000,I232&lt;Barem!$N$26),H232/1500,IF(AND(H232&gt;=3000,I232&lt;Barem!$N$27),H232/1500,0))))))),IF(AND(H232&gt;=200,H232&lt;500,I232&lt;Barem!$O$21),H232/1500,IF(AND(H232&gt;=500,H232&lt;750,I232&lt;Barem!$O$22),H232/1500,IF(AND(H232&gt;=750,H232&lt;1000,I232&lt;Barem!$O$23),H232/1500,IF(AND(H232&gt;=1000,H232&lt;1500,I232&lt;Barem!$O$24),H232/1500,IF(AND(H232&gt;=1500,H232&lt;2000,I232&lt;Barem!$O$25),H232/1500,IF(AND(H232&gt;=2000,H232&lt;3000,I232&lt;Barem!$O$26),H232/1500,IF(AND(H232&gt;=3000,I232&lt;Barem!$O$27),H232/1500,0))))))))</f>
        <v>0</v>
      </c>
      <c r="R232" s="19">
        <f>IF(D232&gt;21,VLOOKUP(D232,Barem!$T$1:$U$141,2,1),0)</f>
        <v>0</v>
      </c>
      <c r="S232" s="104">
        <f>IF(D232&lt;1,0,IF(B232="F",VLOOKUP(I232,Barem!$X$2:$Z$13,2,1),VLOOKUP(I232,Barem!$X$14:$Z$25,2,1)))</f>
        <v>0</v>
      </c>
      <c r="T232" s="19">
        <f>VLOOKUP(A232,Participanti!A:C,3,0)</f>
        <v>0</v>
      </c>
      <c r="U232" s="17">
        <f t="shared" si="96"/>
        <v>3.7208333333333332</v>
      </c>
      <c r="W232" s="162"/>
      <c r="X232" s="108">
        <f t="shared" si="91"/>
        <v>1</v>
      </c>
      <c r="Y232" s="63">
        <f t="shared" si="92"/>
        <v>1</v>
      </c>
      <c r="Z232" s="92">
        <f t="shared" si="97"/>
        <v>1</v>
      </c>
      <c r="AA232" s="141"/>
      <c r="AB232" s="107" t="str">
        <f>VLOOKUP(A232,Participanti!A:E,5,0)</f>
        <v>Bronze</v>
      </c>
    </row>
    <row r="233" spans="1:28" x14ac:dyDescent="0.2">
      <c r="A233" s="42" t="s">
        <v>232</v>
      </c>
      <c r="B233" s="1" t="str">
        <f>VLOOKUP(A233,Participanti!A:B,2,0)</f>
        <v>M</v>
      </c>
      <c r="C233" s="61">
        <v>4</v>
      </c>
      <c r="D233" s="43">
        <v>9.17</v>
      </c>
      <c r="E233" s="44">
        <v>3.0682870370370371E-2</v>
      </c>
      <c r="F233" s="44">
        <v>3.2372685185185185E-2</v>
      </c>
      <c r="G233" s="59">
        <f t="shared" si="81"/>
        <v>3.152777777777778E-2</v>
      </c>
      <c r="H233" s="45">
        <v>16</v>
      </c>
      <c r="I233" s="11">
        <f t="shared" si="94"/>
        <v>3.4381437053192781E-3</v>
      </c>
      <c r="J233" s="31">
        <f t="shared" si="95"/>
        <v>2.1833333333333331</v>
      </c>
      <c r="K233" s="31">
        <f>IF(J233=0,0,IF(B233="F",VLOOKUP(I233,Barem!$G$2:$H$16,2,1),VLOOKUP(I233,Barem!$G$17:$H$31,2,1)))</f>
        <v>3</v>
      </c>
      <c r="L233" s="43">
        <v>2</v>
      </c>
      <c r="M233" s="95" t="s">
        <v>80</v>
      </c>
      <c r="N233" s="10">
        <f t="shared" si="98"/>
        <v>0.25</v>
      </c>
      <c r="O233" s="10">
        <f t="shared" si="98"/>
        <v>0.5</v>
      </c>
      <c r="P233" s="10">
        <f t="shared" si="98"/>
        <v>0.25</v>
      </c>
      <c r="Q233" s="33">
        <f>IF(B233="M",IF(AND(H233&gt;=200,H233&lt;500,I233&lt;Barem!$N$21),H233/1500,IF(AND(H233&gt;=500,H233&lt;750,I233&lt;Barem!$N$22),H233/1500,IF(AND(H233&gt;=750,H233&lt;1000,I233&lt;Barem!$N$23),H233/1500,IF(AND(H233&gt;=1000,H233&lt;1500,I233&lt;Barem!$N$24),H233/1500,IF(AND(H233&gt;=1500,H233&lt;2000,I233&lt;Barem!$N$25),H233/1500,IF(AND(H233&gt;=2000,H233&lt;3000,I233&lt;Barem!$N$26),H233/1500,IF(AND(H233&gt;=3000,I233&lt;Barem!$N$27),H233/1500,0))))))),IF(AND(H233&gt;=200,H233&lt;500,I233&lt;Barem!$O$21),H233/1500,IF(AND(H233&gt;=500,H233&lt;750,I233&lt;Barem!$O$22),H233/1500,IF(AND(H233&gt;=750,H233&lt;1000,I233&lt;Barem!$O$23),H233/1500,IF(AND(H233&gt;=1000,H233&lt;1500,I233&lt;Barem!$O$24),H233/1500,IF(AND(H233&gt;=1500,H233&lt;2000,I233&lt;Barem!$O$25),H233/1500,IF(AND(H233&gt;=2000,H233&lt;3000,I233&lt;Barem!$O$26),H233/1500,IF(AND(H233&gt;=3000,I233&lt;Barem!$O$27),H233/1500,0))))))))</f>
        <v>0</v>
      </c>
      <c r="R233" s="19">
        <f>IF(D233&gt;21,VLOOKUP(D233,Barem!$T$1:$U$141,2,1),0)</f>
        <v>0</v>
      </c>
      <c r="S233" s="104">
        <f>IF(D233&lt;1,0,IF(B233="F",VLOOKUP(I233,Barem!$X$2:$Z$13,2,1),VLOOKUP(I233,Barem!$X$14:$Z$25,2,1)))</f>
        <v>0</v>
      </c>
      <c r="T233" s="19">
        <f>VLOOKUP(A233,Participanti!A:C,3,0)</f>
        <v>0</v>
      </c>
      <c r="U233" s="17">
        <f t="shared" si="96"/>
        <v>2.5458333333333334</v>
      </c>
      <c r="W233" s="162"/>
      <c r="X233" s="108">
        <f t="shared" si="91"/>
        <v>5</v>
      </c>
      <c r="Y233" s="63">
        <f t="shared" si="92"/>
        <v>1</v>
      </c>
      <c r="Z233" s="92">
        <f t="shared" si="97"/>
        <v>1</v>
      </c>
      <c r="AA233" s="141"/>
      <c r="AB233" s="107" t="str">
        <f>VLOOKUP(A233,Participanti!A:E,5,0)</f>
        <v>Bronze</v>
      </c>
    </row>
    <row r="234" spans="1:28" x14ac:dyDescent="0.2">
      <c r="A234" s="42" t="s">
        <v>306</v>
      </c>
      <c r="B234" s="1" t="str">
        <f>VLOOKUP(A234,Participanti!A:B,2,0)</f>
        <v>F</v>
      </c>
      <c r="C234" s="61">
        <v>4</v>
      </c>
      <c r="D234" s="43">
        <v>4</v>
      </c>
      <c r="E234" s="44">
        <v>1.741898148148148E-2</v>
      </c>
      <c r="F234" s="44">
        <v>2.0254629629629629E-2</v>
      </c>
      <c r="G234" s="59">
        <f t="shared" si="81"/>
        <v>1.8836805555555555E-2</v>
      </c>
      <c r="H234" s="45">
        <v>32</v>
      </c>
      <c r="I234" s="11">
        <f t="shared" si="94"/>
        <v>4.7092013888888886E-3</v>
      </c>
      <c r="J234" s="31">
        <f t="shared" si="95"/>
        <v>1</v>
      </c>
      <c r="K234" s="31">
        <f>IF(J234=0,0,IF(B234="F",VLOOKUP(I234,Barem!$G$2:$H$16,2,1),VLOOKUP(I234,Barem!$G$17:$H$31,2,1)))</f>
        <v>1</v>
      </c>
      <c r="L234" s="43">
        <v>1</v>
      </c>
      <c r="M234" s="95" t="s">
        <v>83</v>
      </c>
      <c r="N234" s="10">
        <f t="shared" si="98"/>
        <v>0.25</v>
      </c>
      <c r="O234" s="10">
        <f t="shared" si="98"/>
        <v>0.25</v>
      </c>
      <c r="P234" s="10">
        <f t="shared" si="98"/>
        <v>0.5</v>
      </c>
      <c r="Q234" s="33">
        <f>IF(B234="M",IF(AND(H234&gt;=200,H234&lt;500,I234&lt;Barem!$N$21),H234/1500,IF(AND(H234&gt;=500,H234&lt;750,I234&lt;Barem!$N$22),H234/1500,IF(AND(H234&gt;=750,H234&lt;1000,I234&lt;Barem!$N$23),H234/1500,IF(AND(H234&gt;=1000,H234&lt;1500,I234&lt;Barem!$N$24),H234/1500,IF(AND(H234&gt;=1500,H234&lt;2000,I234&lt;Barem!$N$25),H234/1500,IF(AND(H234&gt;=2000,H234&lt;3000,I234&lt;Barem!$N$26),H234/1500,IF(AND(H234&gt;=3000,I234&lt;Barem!$N$27),H234/1500,0))))))),IF(AND(H234&gt;=200,H234&lt;500,I234&lt;Barem!$O$21),H234/1500,IF(AND(H234&gt;=500,H234&lt;750,I234&lt;Barem!$O$22),H234/1500,IF(AND(H234&gt;=750,H234&lt;1000,I234&lt;Barem!$O$23),H234/1500,IF(AND(H234&gt;=1000,H234&lt;1500,I234&lt;Barem!$O$24),H234/1500,IF(AND(H234&gt;=1500,H234&lt;2000,I234&lt;Barem!$O$25),H234/1500,IF(AND(H234&gt;=2000,H234&lt;3000,I234&lt;Barem!$O$26),H234/1500,IF(AND(H234&gt;=3000,I234&lt;Barem!$O$27),H234/1500,0))))))))</f>
        <v>0</v>
      </c>
      <c r="R234" s="19">
        <f>IF(D234&gt;21,VLOOKUP(D234,Barem!$T$1:$U$141,2,1),0)</f>
        <v>0</v>
      </c>
      <c r="S234" s="104">
        <f>IF(D234&lt;1,0,IF(B234="F",VLOOKUP(I234,Barem!$X$2:$Z$13,2,1),VLOOKUP(I234,Barem!$X$14:$Z$25,2,1)))</f>
        <v>0</v>
      </c>
      <c r="T234" s="19">
        <f>VLOOKUP(A234,Participanti!A:C,3,0)</f>
        <v>0</v>
      </c>
      <c r="U234" s="17">
        <f t="shared" si="96"/>
        <v>1</v>
      </c>
      <c r="W234" s="162"/>
      <c r="X234" s="108">
        <f t="shared" si="91"/>
        <v>5</v>
      </c>
      <c r="Y234" s="63">
        <f t="shared" si="92"/>
        <v>1</v>
      </c>
      <c r="Z234" s="92">
        <f t="shared" si="97"/>
        <v>1</v>
      </c>
      <c r="AA234" s="141"/>
      <c r="AB234" s="107" t="str">
        <f>VLOOKUP(A234,Participanti!A:E,5,0)</f>
        <v>Bronze</v>
      </c>
    </row>
    <row r="235" spans="1:28" x14ac:dyDescent="0.2">
      <c r="A235" s="42" t="s">
        <v>333</v>
      </c>
      <c r="B235" s="1" t="str">
        <f>VLOOKUP(A235,Participanti!A:B,2,0)</f>
        <v>M</v>
      </c>
      <c r="C235" s="61">
        <v>4</v>
      </c>
      <c r="D235" s="43">
        <v>10.5</v>
      </c>
      <c r="E235" s="44">
        <v>3.7465277777777778E-2</v>
      </c>
      <c r="F235" s="44">
        <v>4.0115740740740737E-2</v>
      </c>
      <c r="G235" s="59">
        <f t="shared" si="81"/>
        <v>3.8790509259259254E-2</v>
      </c>
      <c r="H235" s="45">
        <v>21</v>
      </c>
      <c r="I235" s="11">
        <f t="shared" si="94"/>
        <v>3.6943342151675479E-3</v>
      </c>
      <c r="J235" s="31">
        <f t="shared" si="95"/>
        <v>2.5</v>
      </c>
      <c r="K235" s="31">
        <f>IF(J235=0,0,IF(B235="F",VLOOKUP(I235,Barem!$G$2:$H$16,2,1),VLOOKUP(I235,Barem!$G$17:$H$31,2,1)))</f>
        <v>2</v>
      </c>
      <c r="L235" s="43">
        <v>2</v>
      </c>
      <c r="M235" s="95" t="s">
        <v>80</v>
      </c>
      <c r="N235" s="10">
        <f t="shared" si="98"/>
        <v>0.25</v>
      </c>
      <c r="O235" s="10">
        <f t="shared" si="98"/>
        <v>0.5</v>
      </c>
      <c r="P235" s="10">
        <f t="shared" si="98"/>
        <v>0.25</v>
      </c>
      <c r="Q235" s="33">
        <f>IF(B235="M",IF(AND(H235&gt;=200,H235&lt;500,I235&lt;Barem!$N$21),H235/1500,IF(AND(H235&gt;=500,H235&lt;750,I235&lt;Barem!$N$22),H235/1500,IF(AND(H235&gt;=750,H235&lt;1000,I235&lt;Barem!$N$23),H235/1500,IF(AND(H235&gt;=1000,H235&lt;1500,I235&lt;Barem!$N$24),H235/1500,IF(AND(H235&gt;=1500,H235&lt;2000,I235&lt;Barem!$N$25),H235/1500,IF(AND(H235&gt;=2000,H235&lt;3000,I235&lt;Barem!$N$26),H235/1500,IF(AND(H235&gt;=3000,I235&lt;Barem!$N$27),H235/1500,0))))))),IF(AND(H235&gt;=200,H235&lt;500,I235&lt;Barem!$O$21),H235/1500,IF(AND(H235&gt;=500,H235&lt;750,I235&lt;Barem!$O$22),H235/1500,IF(AND(H235&gt;=750,H235&lt;1000,I235&lt;Barem!$O$23),H235/1500,IF(AND(H235&gt;=1000,H235&lt;1500,I235&lt;Barem!$O$24),H235/1500,IF(AND(H235&gt;=1500,H235&lt;2000,I235&lt;Barem!$O$25),H235/1500,IF(AND(H235&gt;=2000,H235&lt;3000,I235&lt;Barem!$O$26),H235/1500,IF(AND(H235&gt;=3000,I235&lt;Barem!$O$27),H235/1500,0))))))))</f>
        <v>0</v>
      </c>
      <c r="R235" s="19">
        <f>IF(D235&gt;21,VLOOKUP(D235,Barem!$T$1:$U$141,2,1),0)</f>
        <v>0</v>
      </c>
      <c r="S235" s="104">
        <f>IF(D235&lt;1,0,IF(B235="F",VLOOKUP(I235,Barem!$X$2:$Z$13,2,1),VLOOKUP(I235,Barem!$X$14:$Z$25,2,1)))</f>
        <v>0</v>
      </c>
      <c r="T235" s="19">
        <f>VLOOKUP(A235,Participanti!A:C,3,0)</f>
        <v>0</v>
      </c>
      <c r="U235" s="17">
        <f t="shared" si="96"/>
        <v>2.125</v>
      </c>
      <c r="W235" s="162"/>
      <c r="X235" s="108">
        <f t="shared" si="91"/>
        <v>5</v>
      </c>
      <c r="Y235" s="63">
        <f t="shared" si="92"/>
        <v>1</v>
      </c>
      <c r="Z235" s="92">
        <f t="shared" si="97"/>
        <v>1</v>
      </c>
      <c r="AA235" s="141"/>
      <c r="AB235" s="107" t="str">
        <f>VLOOKUP(A235,Participanti!A:E,5,0)</f>
        <v>Bronze</v>
      </c>
    </row>
    <row r="236" spans="1:28" x14ac:dyDescent="0.2">
      <c r="A236" s="42" t="s">
        <v>21</v>
      </c>
      <c r="B236" s="1" t="str">
        <f>VLOOKUP(A236,Participanti!A:B,2,0)</f>
        <v>F</v>
      </c>
      <c r="C236" s="61">
        <v>4</v>
      </c>
      <c r="D236" s="43">
        <v>7</v>
      </c>
      <c r="E236" s="44">
        <v>2.7245370370370368E-2</v>
      </c>
      <c r="F236" s="44">
        <v>3.8194444444444441E-2</v>
      </c>
      <c r="G236" s="59">
        <f t="shared" si="81"/>
        <v>3.2719907407407406E-2</v>
      </c>
      <c r="H236" s="45">
        <v>8</v>
      </c>
      <c r="I236" s="11">
        <f t="shared" si="94"/>
        <v>4.6742724867724862E-3</v>
      </c>
      <c r="J236" s="31">
        <f t="shared" si="95"/>
        <v>1.75</v>
      </c>
      <c r="K236" s="31">
        <f>IF(J236=0,0,IF(B236="F",VLOOKUP(I236,Barem!$G$2:$H$16,2,1),VLOOKUP(I236,Barem!$G$17:$H$31,2,1)))</f>
        <v>1.25</v>
      </c>
      <c r="L236" s="43">
        <v>0.5</v>
      </c>
      <c r="M236" s="95" t="s">
        <v>83</v>
      </c>
      <c r="N236" s="10">
        <f t="shared" si="98"/>
        <v>0.25</v>
      </c>
      <c r="O236" s="10">
        <f t="shared" si="98"/>
        <v>0.25</v>
      </c>
      <c r="P236" s="10">
        <f t="shared" si="98"/>
        <v>0.5</v>
      </c>
      <c r="Q236" s="33">
        <f>IF(B236="M",IF(AND(H236&gt;=200,H236&lt;500,I236&lt;Barem!$N$21),H236/1500,IF(AND(H236&gt;=500,H236&lt;750,I236&lt;Barem!$N$22),H236/1500,IF(AND(H236&gt;=750,H236&lt;1000,I236&lt;Barem!$N$23),H236/1500,IF(AND(H236&gt;=1000,H236&lt;1500,I236&lt;Barem!$N$24),H236/1500,IF(AND(H236&gt;=1500,H236&lt;2000,I236&lt;Barem!$N$25),H236/1500,IF(AND(H236&gt;=2000,H236&lt;3000,I236&lt;Barem!$N$26),H236/1500,IF(AND(H236&gt;=3000,I236&lt;Barem!$N$27),H236/1500,0))))))),IF(AND(H236&gt;=200,H236&lt;500,I236&lt;Barem!$O$21),H236/1500,IF(AND(H236&gt;=500,H236&lt;750,I236&lt;Barem!$O$22),H236/1500,IF(AND(H236&gt;=750,H236&lt;1000,I236&lt;Barem!$O$23),H236/1500,IF(AND(H236&gt;=1000,H236&lt;1500,I236&lt;Barem!$O$24),H236/1500,IF(AND(H236&gt;=1500,H236&lt;2000,I236&lt;Barem!$O$25),H236/1500,IF(AND(H236&gt;=2000,H236&lt;3000,I236&lt;Barem!$O$26),H236/1500,IF(AND(H236&gt;=3000,I236&lt;Barem!$O$27),H236/1500,0))))))))</f>
        <v>0</v>
      </c>
      <c r="R236" s="19">
        <f>IF(D236&gt;21,VLOOKUP(D236,Barem!$T$1:$U$141,2,1),0)</f>
        <v>0</v>
      </c>
      <c r="S236" s="104">
        <f>IF(D236&lt;1,0,IF(B236="F",VLOOKUP(I236,Barem!$X$2:$Z$13,2,1),VLOOKUP(I236,Barem!$X$14:$Z$25,2,1)))</f>
        <v>0</v>
      </c>
      <c r="T236" s="19">
        <f>VLOOKUP(A236,Participanti!A:C,3,0)</f>
        <v>0</v>
      </c>
      <c r="U236" s="17">
        <f t="shared" si="96"/>
        <v>1</v>
      </c>
      <c r="W236" s="162"/>
      <c r="X236" s="108">
        <f t="shared" si="91"/>
        <v>4</v>
      </c>
      <c r="Y236" s="63">
        <f t="shared" si="92"/>
        <v>1</v>
      </c>
      <c r="Z236" s="92">
        <f t="shared" si="97"/>
        <v>1</v>
      </c>
      <c r="AA236" s="141"/>
      <c r="AB236" s="107" t="str">
        <f>VLOOKUP(A236,Participanti!A:E,5,0)</f>
        <v>Bronze</v>
      </c>
    </row>
    <row r="237" spans="1:28" x14ac:dyDescent="0.2">
      <c r="A237" s="42" t="s">
        <v>429</v>
      </c>
      <c r="B237" s="1" t="str">
        <f>VLOOKUP(A237,Participanti!A:B,2,0)</f>
        <v>M</v>
      </c>
      <c r="C237" s="61">
        <v>4</v>
      </c>
      <c r="D237" s="43">
        <v>10.130000000000001</v>
      </c>
      <c r="E237" s="44">
        <v>3.3460648148148149E-2</v>
      </c>
      <c r="F237" s="44">
        <v>3.4062500000000002E-2</v>
      </c>
      <c r="G237" s="59">
        <f t="shared" si="81"/>
        <v>3.3761574074074076E-2</v>
      </c>
      <c r="H237" s="45">
        <v>14</v>
      </c>
      <c r="I237" s="11">
        <f t="shared" si="94"/>
        <v>3.332830609484114E-3</v>
      </c>
      <c r="J237" s="31">
        <f t="shared" si="95"/>
        <v>2.4119047619047618</v>
      </c>
      <c r="K237" s="31">
        <f>IF(J237=0,0,IF(B237="F",VLOOKUP(I237,Barem!$G$2:$H$16,2,1),VLOOKUP(I237,Barem!$G$17:$H$31,2,1)))</f>
        <v>3</v>
      </c>
      <c r="L237" s="43">
        <v>1.25</v>
      </c>
      <c r="M237" s="95" t="s">
        <v>80</v>
      </c>
      <c r="N237" s="10">
        <f t="shared" si="98"/>
        <v>0.25</v>
      </c>
      <c r="O237" s="10">
        <f t="shared" si="98"/>
        <v>0.5</v>
      </c>
      <c r="P237" s="10">
        <f t="shared" si="98"/>
        <v>0.25</v>
      </c>
      <c r="Q237" s="33">
        <f>IF(B237="M",IF(AND(H237&gt;=200,H237&lt;500,I237&lt;Barem!$N$21),H237/1500,IF(AND(H237&gt;=500,H237&lt;750,I237&lt;Barem!$N$22),H237/1500,IF(AND(H237&gt;=750,H237&lt;1000,I237&lt;Barem!$N$23),H237/1500,IF(AND(H237&gt;=1000,H237&lt;1500,I237&lt;Barem!$N$24),H237/1500,IF(AND(H237&gt;=1500,H237&lt;2000,I237&lt;Barem!$N$25),H237/1500,IF(AND(H237&gt;=2000,H237&lt;3000,I237&lt;Barem!$N$26),H237/1500,IF(AND(H237&gt;=3000,I237&lt;Barem!$N$27),H237/1500,0))))))),IF(AND(H237&gt;=200,H237&lt;500,I237&lt;Barem!$O$21),H237/1500,IF(AND(H237&gt;=500,H237&lt;750,I237&lt;Barem!$O$22),H237/1500,IF(AND(H237&gt;=750,H237&lt;1000,I237&lt;Barem!$O$23),H237/1500,IF(AND(H237&gt;=1000,H237&lt;1500,I237&lt;Barem!$O$24),H237/1500,IF(AND(H237&gt;=1500,H237&lt;2000,I237&lt;Barem!$O$25),H237/1500,IF(AND(H237&gt;=2000,H237&lt;3000,I237&lt;Barem!$O$26),H237/1500,IF(AND(H237&gt;=3000,I237&lt;Barem!$O$27),H237/1500,0))))))))</f>
        <v>0</v>
      </c>
      <c r="R237" s="19">
        <f>IF(D237&gt;21,VLOOKUP(D237,Barem!$T$1:$U$141,2,1),0)</f>
        <v>0</v>
      </c>
      <c r="S237" s="104">
        <f>IF(D237&lt;1,0,IF(B237="F",VLOOKUP(I237,Barem!$X$2:$Z$13,2,1),VLOOKUP(I237,Barem!$X$14:$Z$25,2,1)))</f>
        <v>0</v>
      </c>
      <c r="T237" s="19">
        <f>VLOOKUP(A237,Participanti!A:C,3,0)</f>
        <v>0</v>
      </c>
      <c r="U237" s="17">
        <f t="shared" si="96"/>
        <v>2.4154761904761903</v>
      </c>
      <c r="W237" s="162" t="s">
        <v>550</v>
      </c>
      <c r="X237" s="108">
        <f t="shared" si="91"/>
        <v>3</v>
      </c>
      <c r="Y237" s="63">
        <f t="shared" si="92"/>
        <v>1</v>
      </c>
      <c r="Z237" s="92">
        <f t="shared" si="97"/>
        <v>1</v>
      </c>
      <c r="AA237" s="141"/>
      <c r="AB237" s="107" t="str">
        <f>VLOOKUP(A237,Participanti!A:E,5,0)</f>
        <v>Bronze</v>
      </c>
    </row>
    <row r="238" spans="1:28" x14ac:dyDescent="0.2">
      <c r="A238" s="42" t="s">
        <v>374</v>
      </c>
      <c r="B238" s="1" t="str">
        <f>VLOOKUP(A238,Participanti!A:B,2,0)</f>
        <v>M</v>
      </c>
      <c r="C238" s="61">
        <v>4</v>
      </c>
      <c r="D238" s="43">
        <v>6.1</v>
      </c>
      <c r="E238" s="44">
        <v>2.5613425925925925E-2</v>
      </c>
      <c r="F238" s="44">
        <v>5.3634259259259263E-2</v>
      </c>
      <c r="G238" s="59">
        <f t="shared" si="81"/>
        <v>3.9623842592592592E-2</v>
      </c>
      <c r="H238" s="45">
        <v>7</v>
      </c>
      <c r="I238" s="11">
        <f t="shared" si="94"/>
        <v>6.4957119004250153E-3</v>
      </c>
      <c r="J238" s="31">
        <f t="shared" si="95"/>
        <v>1.4523809523809523</v>
      </c>
      <c r="K238" s="31">
        <f>IF(J238=0,0,IF(B238="F",VLOOKUP(I238,Barem!$G$2:$H$16,2,1),VLOOKUP(I238,Barem!$G$17:$H$31,2,1)))</f>
        <v>0</v>
      </c>
      <c r="L238" s="43">
        <v>0.5</v>
      </c>
      <c r="M238" s="95" t="s">
        <v>82</v>
      </c>
      <c r="N238" s="10">
        <f t="shared" si="98"/>
        <v>0.5</v>
      </c>
      <c r="O238" s="10">
        <f t="shared" si="98"/>
        <v>0.25</v>
      </c>
      <c r="P238" s="10">
        <f t="shared" si="98"/>
        <v>0.25</v>
      </c>
      <c r="Q238" s="33">
        <f>IF(B238="M",IF(AND(H238&gt;=200,H238&lt;500,I238&lt;Barem!$N$21),H238/1500,IF(AND(H238&gt;=500,H238&lt;750,I238&lt;Barem!$N$22),H238/1500,IF(AND(H238&gt;=750,H238&lt;1000,I238&lt;Barem!$N$23),H238/1500,IF(AND(H238&gt;=1000,H238&lt;1500,I238&lt;Barem!$N$24),H238/1500,IF(AND(H238&gt;=1500,H238&lt;2000,I238&lt;Barem!$N$25),H238/1500,IF(AND(H238&gt;=2000,H238&lt;3000,I238&lt;Barem!$N$26),H238/1500,IF(AND(H238&gt;=3000,I238&lt;Barem!$N$27),H238/1500,0))))))),IF(AND(H238&gt;=200,H238&lt;500,I238&lt;Barem!$O$21),H238/1500,IF(AND(H238&gt;=500,H238&lt;750,I238&lt;Barem!$O$22),H238/1500,IF(AND(H238&gt;=750,H238&lt;1000,I238&lt;Barem!$O$23),H238/1500,IF(AND(H238&gt;=1000,H238&lt;1500,I238&lt;Barem!$O$24),H238/1500,IF(AND(H238&gt;=1500,H238&lt;2000,I238&lt;Barem!$O$25),H238/1500,IF(AND(H238&gt;=2000,H238&lt;3000,I238&lt;Barem!$O$26),H238/1500,IF(AND(H238&gt;=3000,I238&lt;Barem!$O$27),H238/1500,0))))))))</f>
        <v>0</v>
      </c>
      <c r="R238" s="19">
        <f>IF(D238&gt;21,VLOOKUP(D238,Barem!$T$1:$U$141,2,1),0)</f>
        <v>0</v>
      </c>
      <c r="S238" s="104">
        <f>IF(D238&lt;1,0,IF(B238="F",VLOOKUP(I238,Barem!$X$2:$Z$13,2,1),VLOOKUP(I238,Barem!$X$14:$Z$25,2,1)))</f>
        <v>0</v>
      </c>
      <c r="T238" s="19">
        <f>VLOOKUP(A238,Participanti!A:C,3,0)</f>
        <v>0</v>
      </c>
      <c r="U238" s="17">
        <f t="shared" si="96"/>
        <v>0.85119047619047616</v>
      </c>
      <c r="W238" s="162"/>
      <c r="X238" s="108">
        <f t="shared" si="91"/>
        <v>4</v>
      </c>
      <c r="Y238" s="63">
        <f t="shared" si="92"/>
        <v>1</v>
      </c>
      <c r="Z238" s="92">
        <f t="shared" si="97"/>
        <v>0</v>
      </c>
      <c r="AA238" s="141"/>
      <c r="AB238" s="107" t="str">
        <f>VLOOKUP(A238,Participanti!A:E,5,0)</f>
        <v>Bronze</v>
      </c>
    </row>
    <row r="239" spans="1:28" x14ac:dyDescent="0.2">
      <c r="A239" s="42" t="s">
        <v>205</v>
      </c>
      <c r="B239" s="1" t="str">
        <f>VLOOKUP(A239,Participanti!A:B,2,0)</f>
        <v>F</v>
      </c>
      <c r="C239" s="61">
        <v>4</v>
      </c>
      <c r="D239" s="43">
        <v>5.15</v>
      </c>
      <c r="E239" s="44">
        <v>2.0254629629629629E-2</v>
      </c>
      <c r="F239" s="44">
        <v>2.0509259259259258E-2</v>
      </c>
      <c r="G239" s="59">
        <f t="shared" si="81"/>
        <v>2.0381944444444446E-2</v>
      </c>
      <c r="H239" s="45">
        <v>11</v>
      </c>
      <c r="I239" s="11">
        <f t="shared" si="94"/>
        <v>3.9576591154261058E-3</v>
      </c>
      <c r="J239" s="31">
        <f t="shared" si="95"/>
        <v>1.2875000000000001</v>
      </c>
      <c r="K239" s="31">
        <f>IF(J239=0,0,IF(B239="F",VLOOKUP(I239,Barem!$G$2:$H$16,2,1),VLOOKUP(I239,Barem!$G$17:$H$31,2,1)))</f>
        <v>2.5</v>
      </c>
      <c r="L239" s="43">
        <v>3.5</v>
      </c>
      <c r="M239" s="95" t="s">
        <v>80</v>
      </c>
      <c r="N239" s="10">
        <f t="shared" si="98"/>
        <v>0.25</v>
      </c>
      <c r="O239" s="10">
        <f t="shared" si="98"/>
        <v>0.5</v>
      </c>
      <c r="P239" s="10">
        <f t="shared" si="98"/>
        <v>0.25</v>
      </c>
      <c r="Q239" s="33">
        <f>IF(B239="M",IF(AND(H239&gt;=200,H239&lt;500,I239&lt;Barem!$N$21),H239/1500,IF(AND(H239&gt;=500,H239&lt;750,I239&lt;Barem!$N$22),H239/1500,IF(AND(H239&gt;=750,H239&lt;1000,I239&lt;Barem!$N$23),H239/1500,IF(AND(H239&gt;=1000,H239&lt;1500,I239&lt;Barem!$N$24),H239/1500,IF(AND(H239&gt;=1500,H239&lt;2000,I239&lt;Barem!$N$25),H239/1500,IF(AND(H239&gt;=2000,H239&lt;3000,I239&lt;Barem!$N$26),H239/1500,IF(AND(H239&gt;=3000,I239&lt;Barem!$N$27),H239/1500,0))))))),IF(AND(H239&gt;=200,H239&lt;500,I239&lt;Barem!$O$21),H239/1500,IF(AND(H239&gt;=500,H239&lt;750,I239&lt;Barem!$O$22),H239/1500,IF(AND(H239&gt;=750,H239&lt;1000,I239&lt;Barem!$O$23),H239/1500,IF(AND(H239&gt;=1000,H239&lt;1500,I239&lt;Barem!$O$24),H239/1500,IF(AND(H239&gt;=1500,H239&lt;2000,I239&lt;Barem!$O$25),H239/1500,IF(AND(H239&gt;=2000,H239&lt;3000,I239&lt;Barem!$O$26),H239/1500,IF(AND(H239&gt;=3000,I239&lt;Barem!$O$27),H239/1500,0))))))))</f>
        <v>0</v>
      </c>
      <c r="R239" s="19">
        <f>IF(D239&gt;21,VLOOKUP(D239,Barem!$T$1:$U$141,2,1),0)</f>
        <v>0</v>
      </c>
      <c r="S239" s="104">
        <f>IF(D239&lt;1,0,IF(B239="F",VLOOKUP(I239,Barem!$X$2:$Z$13,2,1),VLOOKUP(I239,Barem!$X$14:$Z$25,2,1)))</f>
        <v>0</v>
      </c>
      <c r="T239" s="19">
        <f>VLOOKUP(A239,Participanti!A:C,3,0)</f>
        <v>0</v>
      </c>
      <c r="U239" s="17">
        <f t="shared" si="96"/>
        <v>2.4468749999999999</v>
      </c>
      <c r="W239" s="162" t="s">
        <v>547</v>
      </c>
      <c r="X239" s="108">
        <f t="shared" si="91"/>
        <v>3</v>
      </c>
      <c r="Y239" s="63">
        <f t="shared" si="92"/>
        <v>1</v>
      </c>
      <c r="Z239" s="92">
        <f t="shared" si="97"/>
        <v>1</v>
      </c>
      <c r="AA239" s="141"/>
      <c r="AB239" s="107" t="str">
        <f>VLOOKUP(A239,Participanti!A:E,5,0)</f>
        <v>Bronze</v>
      </c>
    </row>
    <row r="240" spans="1:28" x14ac:dyDescent="0.2">
      <c r="A240" s="42" t="s">
        <v>351</v>
      </c>
      <c r="B240" s="1" t="str">
        <f>VLOOKUP(A240,Participanti!A:B,2,0)</f>
        <v>F</v>
      </c>
      <c r="C240" s="61">
        <v>4</v>
      </c>
      <c r="D240" s="43">
        <v>3.21</v>
      </c>
      <c r="E240" s="44">
        <v>1.2881944444444446E-2</v>
      </c>
      <c r="F240" s="44">
        <v>1.2962962962962963E-2</v>
      </c>
      <c r="G240" s="59">
        <f t="shared" si="81"/>
        <v>1.2922453703703703E-2</v>
      </c>
      <c r="H240" s="45">
        <v>3</v>
      </c>
      <c r="I240" s="11">
        <f t="shared" si="94"/>
        <v>4.0256865120572288E-3</v>
      </c>
      <c r="J240" s="31">
        <f t="shared" si="95"/>
        <v>0.80249999999999999</v>
      </c>
      <c r="K240" s="31">
        <f>IF(J240=0,0,IF(B240="F",VLOOKUP(I240,Barem!$G$2:$H$16,2,1),VLOOKUP(I240,Barem!$G$17:$H$31,2,1)))</f>
        <v>2</v>
      </c>
      <c r="L240" s="43">
        <v>1.75</v>
      </c>
      <c r="M240" s="95" t="s">
        <v>83</v>
      </c>
      <c r="N240" s="10">
        <f t="shared" si="98"/>
        <v>0.25</v>
      </c>
      <c r="O240" s="10">
        <f t="shared" si="98"/>
        <v>0.25</v>
      </c>
      <c r="P240" s="10">
        <f t="shared" si="98"/>
        <v>0.5</v>
      </c>
      <c r="Q240" s="33">
        <f>IF(B240="M",IF(AND(H240&gt;=200,H240&lt;500,I240&lt;Barem!$N$21),H240/1500,IF(AND(H240&gt;=500,H240&lt;750,I240&lt;Barem!$N$22),H240/1500,IF(AND(H240&gt;=750,H240&lt;1000,I240&lt;Barem!$N$23),H240/1500,IF(AND(H240&gt;=1000,H240&lt;1500,I240&lt;Barem!$N$24),H240/1500,IF(AND(H240&gt;=1500,H240&lt;2000,I240&lt;Barem!$N$25),H240/1500,IF(AND(H240&gt;=2000,H240&lt;3000,I240&lt;Barem!$N$26),H240/1500,IF(AND(H240&gt;=3000,I240&lt;Barem!$N$27),H240/1500,0))))))),IF(AND(H240&gt;=200,H240&lt;500,I240&lt;Barem!$O$21),H240/1500,IF(AND(H240&gt;=500,H240&lt;750,I240&lt;Barem!$O$22),H240/1500,IF(AND(H240&gt;=750,H240&lt;1000,I240&lt;Barem!$O$23),H240/1500,IF(AND(H240&gt;=1000,H240&lt;1500,I240&lt;Barem!$O$24),H240/1500,IF(AND(H240&gt;=1500,H240&lt;2000,I240&lt;Barem!$O$25),H240/1500,IF(AND(H240&gt;=2000,H240&lt;3000,I240&lt;Barem!$O$26),H240/1500,IF(AND(H240&gt;=3000,I240&lt;Barem!$O$27),H240/1500,0))))))))</f>
        <v>0</v>
      </c>
      <c r="R240" s="19">
        <f>IF(D240&gt;21,VLOOKUP(D240,Barem!$T$1:$U$141,2,1),0)</f>
        <v>0</v>
      </c>
      <c r="S240" s="104">
        <f>IF(D240&lt;1,0,IF(B240="F",VLOOKUP(I240,Barem!$X$2:$Z$13,2,1),VLOOKUP(I240,Barem!$X$14:$Z$25,2,1)))</f>
        <v>0</v>
      </c>
      <c r="T240" s="19">
        <f>VLOOKUP(A240,Participanti!A:C,3,0)</f>
        <v>0</v>
      </c>
      <c r="U240" s="17">
        <f t="shared" si="96"/>
        <v>1.5756250000000001</v>
      </c>
      <c r="W240" s="162" t="s">
        <v>555</v>
      </c>
      <c r="X240" s="108">
        <f t="shared" si="91"/>
        <v>3</v>
      </c>
      <c r="Y240" s="63">
        <f t="shared" si="92"/>
        <v>1</v>
      </c>
      <c r="Z240" s="92">
        <f t="shared" si="97"/>
        <v>1</v>
      </c>
      <c r="AA240" s="141"/>
      <c r="AB240" s="107" t="str">
        <f>VLOOKUP(A240,Participanti!A:E,5,0)</f>
        <v>Bronze</v>
      </c>
    </row>
    <row r="241" spans="1:28" x14ac:dyDescent="0.2">
      <c r="A241" s="42" t="s">
        <v>521</v>
      </c>
      <c r="B241" s="1" t="str">
        <f>VLOOKUP(A241,Participanti!A:B,2,0)</f>
        <v>F</v>
      </c>
      <c r="C241" s="61">
        <v>4</v>
      </c>
      <c r="D241" s="43">
        <v>5.88</v>
      </c>
      <c r="E241" s="44">
        <v>2.4328703703703703E-2</v>
      </c>
      <c r="F241" s="44">
        <v>2.5057870370370373E-2</v>
      </c>
      <c r="G241" s="59">
        <f t="shared" si="81"/>
        <v>2.4693287037037038E-2</v>
      </c>
      <c r="H241" s="45">
        <v>2</v>
      </c>
      <c r="I241" s="11">
        <f t="shared" si="94"/>
        <v>4.199538611740993E-3</v>
      </c>
      <c r="J241" s="31">
        <f t="shared" si="95"/>
        <v>1.47</v>
      </c>
      <c r="K241" s="31">
        <f>IF(J241=0,0,IF(B241="F",VLOOKUP(I241,Barem!$G$2:$H$16,2,1),VLOOKUP(I241,Barem!$G$17:$H$31,2,1)))</f>
        <v>1.75</v>
      </c>
      <c r="L241" s="43">
        <v>2</v>
      </c>
      <c r="M241" s="95" t="s">
        <v>80</v>
      </c>
      <c r="N241" s="10">
        <f t="shared" si="98"/>
        <v>0.25</v>
      </c>
      <c r="O241" s="10">
        <f t="shared" si="98"/>
        <v>0.5</v>
      </c>
      <c r="P241" s="10">
        <f t="shared" si="98"/>
        <v>0.25</v>
      </c>
      <c r="Q241" s="33">
        <f>IF(B241="M",IF(AND(H241&gt;=200,H241&lt;500,I241&lt;Barem!$N$21),H241/1500,IF(AND(H241&gt;=500,H241&lt;750,I241&lt;Barem!$N$22),H241/1500,IF(AND(H241&gt;=750,H241&lt;1000,I241&lt;Barem!$N$23),H241/1500,IF(AND(H241&gt;=1000,H241&lt;1500,I241&lt;Barem!$N$24),H241/1500,IF(AND(H241&gt;=1500,H241&lt;2000,I241&lt;Barem!$N$25),H241/1500,IF(AND(H241&gt;=2000,H241&lt;3000,I241&lt;Barem!$N$26),H241/1500,IF(AND(H241&gt;=3000,I241&lt;Barem!$N$27),H241/1500,0))))))),IF(AND(H241&gt;=200,H241&lt;500,I241&lt;Barem!$O$21),H241/1500,IF(AND(H241&gt;=500,H241&lt;750,I241&lt;Barem!$O$22),H241/1500,IF(AND(H241&gt;=750,H241&lt;1000,I241&lt;Barem!$O$23),H241/1500,IF(AND(H241&gt;=1000,H241&lt;1500,I241&lt;Barem!$O$24),H241/1500,IF(AND(H241&gt;=1500,H241&lt;2000,I241&lt;Barem!$O$25),H241/1500,IF(AND(H241&gt;=2000,H241&lt;3000,I241&lt;Barem!$O$26),H241/1500,IF(AND(H241&gt;=3000,I241&lt;Barem!$O$27),H241/1500,0))))))))</f>
        <v>0</v>
      </c>
      <c r="R241" s="19">
        <f>IF(D241&gt;21,VLOOKUP(D241,Barem!$T$1:$U$141,2,1),0)</f>
        <v>0</v>
      </c>
      <c r="S241" s="104">
        <f>IF(D241&lt;1,0,IF(B241="F",VLOOKUP(I241,Barem!$X$2:$Z$13,2,1),VLOOKUP(I241,Barem!$X$14:$Z$25,2,1)))</f>
        <v>0</v>
      </c>
      <c r="T241" s="19">
        <f>VLOOKUP(A241,Participanti!A:C,3,0)</f>
        <v>0</v>
      </c>
      <c r="U241" s="17">
        <f t="shared" si="96"/>
        <v>1.7424999999999999</v>
      </c>
      <c r="W241" s="162"/>
      <c r="X241" s="108">
        <f t="shared" si="91"/>
        <v>1</v>
      </c>
      <c r="Y241" s="63">
        <f t="shared" si="92"/>
        <v>1</v>
      </c>
      <c r="Z241" s="92">
        <f t="shared" si="97"/>
        <v>1</v>
      </c>
      <c r="AA241" s="141"/>
      <c r="AB241" s="107" t="str">
        <f>VLOOKUP(A241,Participanti!A:E,5,0)</f>
        <v>Bronze</v>
      </c>
    </row>
    <row r="242" spans="1:28" x14ac:dyDescent="0.2">
      <c r="A242" s="42" t="s">
        <v>360</v>
      </c>
      <c r="B242" s="1" t="str">
        <f>VLOOKUP(A242,Participanti!A:B,2,0)</f>
        <v>F</v>
      </c>
      <c r="C242" s="61">
        <v>4</v>
      </c>
      <c r="D242" s="43">
        <v>6.22</v>
      </c>
      <c r="E242" s="44">
        <v>2.8206018518518519E-2</v>
      </c>
      <c r="F242" s="44">
        <v>3.6354166666666667E-2</v>
      </c>
      <c r="G242" s="59">
        <f t="shared" ref="G242:G300" si="99">AVERAGE(E242:F242)</f>
        <v>3.2280092592592596E-2</v>
      </c>
      <c r="H242" s="45">
        <v>47</v>
      </c>
      <c r="I242" s="11">
        <f t="shared" si="94"/>
        <v>5.1897254972013826E-3</v>
      </c>
      <c r="J242" s="31">
        <f t="shared" si="95"/>
        <v>1.5549999999999999</v>
      </c>
      <c r="K242" s="31">
        <f>IF(J242=0,0,IF(B242="F",VLOOKUP(I242,Barem!$G$2:$H$16,2,1),VLOOKUP(I242,Barem!$G$17:$H$31,2,1)))</f>
        <v>0.5</v>
      </c>
      <c r="L242" s="43">
        <v>2</v>
      </c>
      <c r="M242" s="95" t="s">
        <v>83</v>
      </c>
      <c r="N242" s="10">
        <f t="shared" si="98"/>
        <v>0.25</v>
      </c>
      <c r="O242" s="10">
        <f t="shared" si="98"/>
        <v>0.25</v>
      </c>
      <c r="P242" s="10">
        <f t="shared" si="98"/>
        <v>0.5</v>
      </c>
      <c r="Q242" s="33">
        <f>IF(B242="M",IF(AND(H242&gt;=200,H242&lt;500,I242&lt;Barem!$N$21),H242/1500,IF(AND(H242&gt;=500,H242&lt;750,I242&lt;Barem!$N$22),H242/1500,IF(AND(H242&gt;=750,H242&lt;1000,I242&lt;Barem!$N$23),H242/1500,IF(AND(H242&gt;=1000,H242&lt;1500,I242&lt;Barem!$N$24),H242/1500,IF(AND(H242&gt;=1500,H242&lt;2000,I242&lt;Barem!$N$25),H242/1500,IF(AND(H242&gt;=2000,H242&lt;3000,I242&lt;Barem!$N$26),H242/1500,IF(AND(H242&gt;=3000,I242&lt;Barem!$N$27),H242/1500,0))))))),IF(AND(H242&gt;=200,H242&lt;500,I242&lt;Barem!$O$21),H242/1500,IF(AND(H242&gt;=500,H242&lt;750,I242&lt;Barem!$O$22),H242/1500,IF(AND(H242&gt;=750,H242&lt;1000,I242&lt;Barem!$O$23),H242/1500,IF(AND(H242&gt;=1000,H242&lt;1500,I242&lt;Barem!$O$24),H242/1500,IF(AND(H242&gt;=1500,H242&lt;2000,I242&lt;Barem!$O$25),H242/1500,IF(AND(H242&gt;=2000,H242&lt;3000,I242&lt;Barem!$O$26),H242/1500,IF(AND(H242&gt;=3000,I242&lt;Barem!$O$27),H242/1500,0))))))))</f>
        <v>0</v>
      </c>
      <c r="R242" s="19">
        <f>IF(D242&gt;21,VLOOKUP(D242,Barem!$T$1:$U$141,2,1),0)</f>
        <v>0</v>
      </c>
      <c r="S242" s="104">
        <f>IF(D242&lt;1,0,IF(B242="F",VLOOKUP(I242,Barem!$X$2:$Z$13,2,1),VLOOKUP(I242,Barem!$X$14:$Z$25,2,1)))</f>
        <v>0</v>
      </c>
      <c r="T242" s="19">
        <f>VLOOKUP(A242,Participanti!A:C,3,0)</f>
        <v>0</v>
      </c>
      <c r="U242" s="17">
        <f t="shared" si="96"/>
        <v>1.5137499999999999</v>
      </c>
      <c r="W242" s="162"/>
      <c r="X242" s="108">
        <f t="shared" si="91"/>
        <v>4</v>
      </c>
      <c r="Y242" s="63">
        <f t="shared" si="92"/>
        <v>1</v>
      </c>
      <c r="Z242" s="92">
        <f t="shared" si="97"/>
        <v>1</v>
      </c>
      <c r="AA242" s="141"/>
      <c r="AB242" s="107" t="str">
        <f>VLOOKUP(A242,Participanti!A:E,5,0)</f>
        <v>Bronze</v>
      </c>
    </row>
    <row r="243" spans="1:28" x14ac:dyDescent="0.2">
      <c r="A243" s="42" t="s">
        <v>357</v>
      </c>
      <c r="B243" s="1" t="str">
        <f>VLOOKUP(A243,Participanti!A:B,2,0)</f>
        <v>M</v>
      </c>
      <c r="C243" s="61">
        <v>4</v>
      </c>
      <c r="D243" s="43">
        <v>15.15</v>
      </c>
      <c r="E243" s="44">
        <v>4.7407407407407405E-2</v>
      </c>
      <c r="F243" s="44">
        <v>5.1111111111111114E-2</v>
      </c>
      <c r="G243" s="59">
        <f t="shared" si="99"/>
        <v>4.925925925925926E-2</v>
      </c>
      <c r="H243" s="45">
        <v>27</v>
      </c>
      <c r="I243" s="11">
        <f t="shared" ref="I243:I261" si="100">G243/D243</f>
        <v>3.2514362547365846E-3</v>
      </c>
      <c r="J243" s="31">
        <f t="shared" ref="J243:J261" si="101">IF(B243="F",IF(D243&lt;2.5,0,IF(D243&gt;19.99,5,D243/4)),IF(D243&lt;3,0, IF(D243&gt;20.99,5,D243/4.2)))</f>
        <v>3.6071428571428572</v>
      </c>
      <c r="K243" s="31">
        <f>IF(J243=0,0,IF(B243="F",VLOOKUP(I243,Barem!$G$2:$H$16,2,1),VLOOKUP(I243,Barem!$G$17:$H$31,2,1)))</f>
        <v>3.5</v>
      </c>
      <c r="L243" s="43">
        <v>2.25</v>
      </c>
      <c r="M243" s="95" t="s">
        <v>83</v>
      </c>
      <c r="N243" s="10">
        <f t="shared" si="98"/>
        <v>0.25</v>
      </c>
      <c r="O243" s="10">
        <f t="shared" si="98"/>
        <v>0.25</v>
      </c>
      <c r="P243" s="10">
        <f t="shared" si="98"/>
        <v>0.5</v>
      </c>
      <c r="Q243" s="33">
        <f>IF(B243="M",IF(AND(H243&gt;=200,H243&lt;500,I243&lt;Barem!$N$21),H243/1500,IF(AND(H243&gt;=500,H243&lt;750,I243&lt;Barem!$N$22),H243/1500,IF(AND(H243&gt;=750,H243&lt;1000,I243&lt;Barem!$N$23),H243/1500,IF(AND(H243&gt;=1000,H243&lt;1500,I243&lt;Barem!$N$24),H243/1500,IF(AND(H243&gt;=1500,H243&lt;2000,I243&lt;Barem!$N$25),H243/1500,IF(AND(H243&gt;=2000,H243&lt;3000,I243&lt;Barem!$N$26),H243/1500,IF(AND(H243&gt;=3000,I243&lt;Barem!$N$27),H243/1500,0))))))),IF(AND(H243&gt;=200,H243&lt;500,I243&lt;Barem!$O$21),H243/1500,IF(AND(H243&gt;=500,H243&lt;750,I243&lt;Barem!$O$22),H243/1500,IF(AND(H243&gt;=750,H243&lt;1000,I243&lt;Barem!$O$23),H243/1500,IF(AND(H243&gt;=1000,H243&lt;1500,I243&lt;Barem!$O$24),H243/1500,IF(AND(H243&gt;=1500,H243&lt;2000,I243&lt;Barem!$O$25),H243/1500,IF(AND(H243&gt;=2000,H243&lt;3000,I243&lt;Barem!$O$26),H243/1500,IF(AND(H243&gt;=3000,I243&lt;Barem!$O$27),H243/1500,0))))))))</f>
        <v>0</v>
      </c>
      <c r="R243" s="19">
        <f>IF(D243&gt;21,VLOOKUP(D243,Barem!$T$1:$U$141,2,1),0)</f>
        <v>0</v>
      </c>
      <c r="S243" s="104">
        <f>IF(D243&lt;1,0,IF(B243="F",VLOOKUP(I243,Barem!$X$2:$Z$13,2,1),VLOOKUP(I243,Barem!$X$14:$Z$25,2,1)))</f>
        <v>0</v>
      </c>
      <c r="T243" s="19">
        <f>VLOOKUP(A243,Participanti!A:C,3,0)</f>
        <v>0</v>
      </c>
      <c r="U243" s="17">
        <f t="shared" ref="U243:U261" si="102">IF(H243&lt;0,0,J243*N243+K243*O243+L243*P243+Q243+R243+S243+T243)</f>
        <v>2.9017857142857144</v>
      </c>
      <c r="W243" s="162"/>
      <c r="X243" s="108">
        <f t="shared" si="91"/>
        <v>5</v>
      </c>
      <c r="Y243" s="63">
        <f t="shared" si="92"/>
        <v>1</v>
      </c>
      <c r="Z243" s="92">
        <f t="shared" ref="Z243:Z261" si="103">IF(K243&gt;0,1,0)</f>
        <v>1</v>
      </c>
      <c r="AA243" s="141"/>
      <c r="AB243" s="107" t="str">
        <f>VLOOKUP(A243,Participanti!A:E,5,0)</f>
        <v>Silver</v>
      </c>
    </row>
    <row r="244" spans="1:28" x14ac:dyDescent="0.2">
      <c r="A244" s="42" t="s">
        <v>377</v>
      </c>
      <c r="B244" s="1" t="str">
        <f>VLOOKUP(A244,Participanti!A:B,2,0)</f>
        <v>M</v>
      </c>
      <c r="C244" s="61">
        <v>4</v>
      </c>
      <c r="D244" s="43">
        <v>15</v>
      </c>
      <c r="E244" s="44">
        <v>4.8993055555555554E-2</v>
      </c>
      <c r="F244" s="44">
        <v>5.0810185185185187E-2</v>
      </c>
      <c r="G244" s="59">
        <f t="shared" si="99"/>
        <v>4.9901620370370367E-2</v>
      </c>
      <c r="H244" s="45">
        <v>32</v>
      </c>
      <c r="I244" s="11">
        <f t="shared" si="100"/>
        <v>3.3267746913580244E-3</v>
      </c>
      <c r="J244" s="31">
        <f t="shared" si="101"/>
        <v>3.5714285714285712</v>
      </c>
      <c r="K244" s="31">
        <f>IF(J244=0,0,IF(B244="F",VLOOKUP(I244,Barem!$G$2:$H$16,2,1),VLOOKUP(I244,Barem!$G$17:$H$31,2,1)))</f>
        <v>3</v>
      </c>
      <c r="L244" s="43">
        <v>1.5</v>
      </c>
      <c r="M244" s="95" t="s">
        <v>82</v>
      </c>
      <c r="N244" s="10">
        <f t="shared" ref="N244:P262" si="104">IF($M244=N$1,50%,25%)</f>
        <v>0.5</v>
      </c>
      <c r="O244" s="10">
        <f t="shared" si="104"/>
        <v>0.25</v>
      </c>
      <c r="P244" s="10">
        <f t="shared" si="104"/>
        <v>0.25</v>
      </c>
      <c r="Q244" s="33">
        <f>IF(B244="M",IF(AND(H244&gt;=200,H244&lt;500,I244&lt;Barem!$N$21),H244/1500,IF(AND(H244&gt;=500,H244&lt;750,I244&lt;Barem!$N$22),H244/1500,IF(AND(H244&gt;=750,H244&lt;1000,I244&lt;Barem!$N$23),H244/1500,IF(AND(H244&gt;=1000,H244&lt;1500,I244&lt;Barem!$N$24),H244/1500,IF(AND(H244&gt;=1500,H244&lt;2000,I244&lt;Barem!$N$25),H244/1500,IF(AND(H244&gt;=2000,H244&lt;3000,I244&lt;Barem!$N$26),H244/1500,IF(AND(H244&gt;=3000,I244&lt;Barem!$N$27),H244/1500,0))))))),IF(AND(H244&gt;=200,H244&lt;500,I244&lt;Barem!$O$21),H244/1500,IF(AND(H244&gt;=500,H244&lt;750,I244&lt;Barem!$O$22),H244/1500,IF(AND(H244&gt;=750,H244&lt;1000,I244&lt;Barem!$O$23),H244/1500,IF(AND(H244&gt;=1000,H244&lt;1500,I244&lt;Barem!$O$24),H244/1500,IF(AND(H244&gt;=1500,H244&lt;2000,I244&lt;Barem!$O$25),H244/1500,IF(AND(H244&gt;=2000,H244&lt;3000,I244&lt;Barem!$O$26),H244/1500,IF(AND(H244&gt;=3000,I244&lt;Barem!$O$27),H244/1500,0))))))))</f>
        <v>0</v>
      </c>
      <c r="R244" s="19">
        <f>IF(D244&gt;21,VLOOKUP(D244,Barem!$T$1:$U$141,2,1),0)</f>
        <v>0</v>
      </c>
      <c r="S244" s="104">
        <f>IF(D244&lt;1,0,IF(B244="F",VLOOKUP(I244,Barem!$X$2:$Z$13,2,1),VLOOKUP(I244,Barem!$X$14:$Z$25,2,1)))</f>
        <v>0</v>
      </c>
      <c r="T244" s="19">
        <f>VLOOKUP(A244,Participanti!A:C,3,0)</f>
        <v>0</v>
      </c>
      <c r="U244" s="17">
        <f t="shared" si="102"/>
        <v>2.9107142857142856</v>
      </c>
      <c r="W244" s="162"/>
      <c r="X244" s="108">
        <f t="shared" si="91"/>
        <v>5</v>
      </c>
      <c r="Y244" s="63">
        <f t="shared" si="92"/>
        <v>1</v>
      </c>
      <c r="Z244" s="92">
        <f t="shared" si="103"/>
        <v>1</v>
      </c>
      <c r="AA244" s="141"/>
      <c r="AB244" s="107" t="str">
        <f>VLOOKUP(A244,Participanti!A:E,5,0)</f>
        <v>Silver</v>
      </c>
    </row>
    <row r="245" spans="1:28" x14ac:dyDescent="0.2">
      <c r="A245" s="42" t="s">
        <v>227</v>
      </c>
      <c r="B245" s="1" t="str">
        <f>VLOOKUP(A245,Participanti!A:B,2,0)</f>
        <v>F</v>
      </c>
      <c r="C245" s="61">
        <v>4</v>
      </c>
      <c r="D245" s="43">
        <v>5.27</v>
      </c>
      <c r="E245" s="44">
        <v>1.7939814814814815E-2</v>
      </c>
      <c r="F245" s="44">
        <v>1.7939814814814815E-2</v>
      </c>
      <c r="G245" s="59">
        <f t="shared" si="99"/>
        <v>1.7939814814814815E-2</v>
      </c>
      <c r="H245" s="45">
        <v>8</v>
      </c>
      <c r="I245" s="11">
        <f t="shared" si="100"/>
        <v>3.4041394335511985E-3</v>
      </c>
      <c r="J245" s="31">
        <f t="shared" si="101"/>
        <v>1.3174999999999999</v>
      </c>
      <c r="K245" s="31">
        <f>IF(J245=0,0,IF(B245="F",VLOOKUP(I245,Barem!$G$2:$H$16,2,1),VLOOKUP(I245,Barem!$G$17:$H$31,2,1)))</f>
        <v>4</v>
      </c>
      <c r="L245" s="43">
        <v>5</v>
      </c>
      <c r="M245" s="95" t="s">
        <v>80</v>
      </c>
      <c r="N245" s="10">
        <f t="shared" si="104"/>
        <v>0.25</v>
      </c>
      <c r="O245" s="10">
        <f t="shared" si="104"/>
        <v>0.5</v>
      </c>
      <c r="P245" s="10">
        <f t="shared" si="104"/>
        <v>0.25</v>
      </c>
      <c r="Q245" s="33">
        <f>IF(B245="M",IF(AND(H245&gt;=200,H245&lt;500,I245&lt;Barem!$N$21),H245/1500,IF(AND(H245&gt;=500,H245&lt;750,I245&lt;Barem!$N$22),H245/1500,IF(AND(H245&gt;=750,H245&lt;1000,I245&lt;Barem!$N$23),H245/1500,IF(AND(H245&gt;=1000,H245&lt;1500,I245&lt;Barem!$N$24),H245/1500,IF(AND(H245&gt;=1500,H245&lt;2000,I245&lt;Barem!$N$25),H245/1500,IF(AND(H245&gt;=2000,H245&lt;3000,I245&lt;Barem!$N$26),H245/1500,IF(AND(H245&gt;=3000,I245&lt;Barem!$N$27),H245/1500,0))))))),IF(AND(H245&gt;=200,H245&lt;500,I245&lt;Barem!$O$21),H245/1500,IF(AND(H245&gt;=500,H245&lt;750,I245&lt;Barem!$O$22),H245/1500,IF(AND(H245&gt;=750,H245&lt;1000,I245&lt;Barem!$O$23),H245/1500,IF(AND(H245&gt;=1000,H245&lt;1500,I245&lt;Barem!$O$24),H245/1500,IF(AND(H245&gt;=1500,H245&lt;2000,I245&lt;Barem!$O$25),H245/1500,IF(AND(H245&gt;=2000,H245&lt;3000,I245&lt;Barem!$O$26),H245/1500,IF(AND(H245&gt;=3000,I245&lt;Barem!$O$27),H245/1500,0))))))))</f>
        <v>0</v>
      </c>
      <c r="R245" s="19">
        <f>IF(D245&gt;21,VLOOKUP(D245,Barem!$T$1:$U$141,2,1),0)</f>
        <v>0</v>
      </c>
      <c r="S245" s="104">
        <f>IF(D245&lt;1,0,IF(B245="F",VLOOKUP(I245,Barem!$X$2:$Z$13,2,1),VLOOKUP(I245,Barem!$X$14:$Z$25,2,1)))</f>
        <v>0</v>
      </c>
      <c r="T245" s="19">
        <f>VLOOKUP(A245,Participanti!A:C,3,0)</f>
        <v>0</v>
      </c>
      <c r="U245" s="17">
        <f t="shared" si="102"/>
        <v>3.5793749999999998</v>
      </c>
      <c r="W245" s="162" t="s">
        <v>547</v>
      </c>
      <c r="X245" s="108">
        <f t="shared" si="91"/>
        <v>5</v>
      </c>
      <c r="Y245" s="63">
        <f t="shared" si="92"/>
        <v>1</v>
      </c>
      <c r="Z245" s="92">
        <f t="shared" si="103"/>
        <v>1</v>
      </c>
      <c r="AA245" s="141"/>
      <c r="AB245" s="107" t="str">
        <f>VLOOKUP(A245,Participanti!A:E,5,0)</f>
        <v>Silver</v>
      </c>
    </row>
    <row r="246" spans="1:28" x14ac:dyDescent="0.2">
      <c r="A246" s="42" t="s">
        <v>13</v>
      </c>
      <c r="B246" s="1" t="str">
        <f>VLOOKUP(A246,Participanti!A:B,2,0)</f>
        <v>M</v>
      </c>
      <c r="C246" s="61">
        <v>4</v>
      </c>
      <c r="D246" s="43">
        <v>19.88</v>
      </c>
      <c r="E246" s="44">
        <v>5.8553240740740739E-2</v>
      </c>
      <c r="F246" s="44">
        <v>5.8553240740740739E-2</v>
      </c>
      <c r="G246" s="59">
        <f t="shared" si="99"/>
        <v>5.8553240740740739E-2</v>
      </c>
      <c r="H246" s="45">
        <v>56</v>
      </c>
      <c r="I246" s="11">
        <f t="shared" si="100"/>
        <v>2.9453340412847456E-3</v>
      </c>
      <c r="J246" s="31">
        <f t="shared" si="101"/>
        <v>4.7333333333333325</v>
      </c>
      <c r="K246" s="31">
        <f>IF(J246=0,0,IF(B246="F",VLOOKUP(I246,Barem!$G$2:$H$16,2,1),VLOOKUP(I246,Barem!$G$17:$H$31,2,1)))</f>
        <v>4.5</v>
      </c>
      <c r="L246" s="43">
        <v>4.9000000000000004</v>
      </c>
      <c r="M246" s="95" t="s">
        <v>80</v>
      </c>
      <c r="N246" s="10">
        <f t="shared" si="104"/>
        <v>0.25</v>
      </c>
      <c r="O246" s="10">
        <f t="shared" si="104"/>
        <v>0.5</v>
      </c>
      <c r="P246" s="10">
        <f t="shared" si="104"/>
        <v>0.25</v>
      </c>
      <c r="Q246" s="33">
        <f>IF(B246="M",IF(AND(H246&gt;=200,H246&lt;500,I246&lt;Barem!$N$21),H246/1500,IF(AND(H246&gt;=500,H246&lt;750,I246&lt;Barem!$N$22),H246/1500,IF(AND(H246&gt;=750,H246&lt;1000,I246&lt;Barem!$N$23),H246/1500,IF(AND(H246&gt;=1000,H246&lt;1500,I246&lt;Barem!$N$24),H246/1500,IF(AND(H246&gt;=1500,H246&lt;2000,I246&lt;Barem!$N$25),H246/1500,IF(AND(H246&gt;=2000,H246&lt;3000,I246&lt;Barem!$N$26),H246/1500,IF(AND(H246&gt;=3000,I246&lt;Barem!$N$27),H246/1500,0))))))),IF(AND(H246&gt;=200,H246&lt;500,I246&lt;Barem!$O$21),H246/1500,IF(AND(H246&gt;=500,H246&lt;750,I246&lt;Barem!$O$22),H246/1500,IF(AND(H246&gt;=750,H246&lt;1000,I246&lt;Barem!$O$23),H246/1500,IF(AND(H246&gt;=1000,H246&lt;1500,I246&lt;Barem!$O$24),H246/1500,IF(AND(H246&gt;=1500,H246&lt;2000,I246&lt;Barem!$O$25),H246/1500,IF(AND(H246&gt;=2000,H246&lt;3000,I246&lt;Barem!$O$26),H246/1500,IF(AND(H246&gt;=3000,I246&lt;Barem!$O$27),H246/1500,0))))))))</f>
        <v>0</v>
      </c>
      <c r="R246" s="19">
        <f>IF(D246&gt;21,VLOOKUP(D246,Barem!$T$1:$U$141,2,1),0)</f>
        <v>0</v>
      </c>
      <c r="S246" s="104">
        <f>IF(D246&lt;1,0,IF(B246="F",VLOOKUP(I246,Barem!$X$2:$Z$13,2,1),VLOOKUP(I246,Barem!$X$14:$Z$25,2,1)))</f>
        <v>0</v>
      </c>
      <c r="T246" s="19">
        <f>VLOOKUP(A246,Participanti!A:C,3,0)</f>
        <v>0</v>
      </c>
      <c r="U246" s="17">
        <f t="shared" si="102"/>
        <v>4.6583333333333332</v>
      </c>
      <c r="W246" s="162" t="s">
        <v>548</v>
      </c>
      <c r="X246" s="108">
        <f t="shared" si="91"/>
        <v>5</v>
      </c>
      <c r="Y246" s="63">
        <f t="shared" si="92"/>
        <v>1</v>
      </c>
      <c r="Z246" s="92">
        <f t="shared" si="103"/>
        <v>1</v>
      </c>
      <c r="AA246" s="141"/>
      <c r="AB246" s="107" t="str">
        <f>VLOOKUP(A246,Participanti!A:E,5,0)</f>
        <v>Silver</v>
      </c>
    </row>
    <row r="247" spans="1:28" x14ac:dyDescent="0.2">
      <c r="A247" s="42" t="s">
        <v>425</v>
      </c>
      <c r="B247" s="1" t="str">
        <f>VLOOKUP(A247,Participanti!A:B,2,0)</f>
        <v>F</v>
      </c>
      <c r="C247" s="61">
        <v>4</v>
      </c>
      <c r="D247" s="43">
        <v>9.01</v>
      </c>
      <c r="E247" s="44">
        <v>2.8020833333333332E-2</v>
      </c>
      <c r="F247" s="44">
        <v>4.085648148148148E-2</v>
      </c>
      <c r="G247" s="59">
        <f t="shared" si="99"/>
        <v>3.4438657407407404E-2</v>
      </c>
      <c r="H247" s="45">
        <v>25</v>
      </c>
      <c r="I247" s="11">
        <f t="shared" si="100"/>
        <v>3.8222705224647507E-3</v>
      </c>
      <c r="J247" s="31">
        <f t="shared" si="101"/>
        <v>2.2524999999999999</v>
      </c>
      <c r="K247" s="31">
        <f>IF(J247=0,0,IF(B247="F",VLOOKUP(I247,Barem!$G$2:$H$16,2,1),VLOOKUP(I247,Barem!$G$17:$H$31,2,1)))</f>
        <v>3</v>
      </c>
      <c r="L247" s="43">
        <v>2.5</v>
      </c>
      <c r="M247" s="95" t="s">
        <v>80</v>
      </c>
      <c r="N247" s="10">
        <f t="shared" si="104"/>
        <v>0.25</v>
      </c>
      <c r="O247" s="10">
        <f t="shared" si="104"/>
        <v>0.5</v>
      </c>
      <c r="P247" s="10">
        <f t="shared" si="104"/>
        <v>0.25</v>
      </c>
      <c r="Q247" s="33">
        <f>IF(B247="M",IF(AND(H247&gt;=200,H247&lt;500,I247&lt;Barem!$N$21),H247/1500,IF(AND(H247&gt;=500,H247&lt;750,I247&lt;Barem!$N$22),H247/1500,IF(AND(H247&gt;=750,H247&lt;1000,I247&lt;Barem!$N$23),H247/1500,IF(AND(H247&gt;=1000,H247&lt;1500,I247&lt;Barem!$N$24),H247/1500,IF(AND(H247&gt;=1500,H247&lt;2000,I247&lt;Barem!$N$25),H247/1500,IF(AND(H247&gt;=2000,H247&lt;3000,I247&lt;Barem!$N$26),H247/1500,IF(AND(H247&gt;=3000,I247&lt;Barem!$N$27),H247/1500,0))))))),IF(AND(H247&gt;=200,H247&lt;500,I247&lt;Barem!$O$21),H247/1500,IF(AND(H247&gt;=500,H247&lt;750,I247&lt;Barem!$O$22),H247/1500,IF(AND(H247&gt;=750,H247&lt;1000,I247&lt;Barem!$O$23),H247/1500,IF(AND(H247&gt;=1000,H247&lt;1500,I247&lt;Barem!$O$24),H247/1500,IF(AND(H247&gt;=1500,H247&lt;2000,I247&lt;Barem!$O$25),H247/1500,IF(AND(H247&gt;=2000,H247&lt;3000,I247&lt;Barem!$O$26),H247/1500,IF(AND(H247&gt;=3000,I247&lt;Barem!$O$27),H247/1500,0))))))))</f>
        <v>0</v>
      </c>
      <c r="R247" s="19">
        <f>IF(D247&gt;21,VLOOKUP(D247,Barem!$T$1:$U$141,2,1),0)</f>
        <v>0</v>
      </c>
      <c r="S247" s="104">
        <f>IF(D247&lt;1,0,IF(B247="F",VLOOKUP(I247,Barem!$X$2:$Z$13,2,1),VLOOKUP(I247,Barem!$X$14:$Z$25,2,1)))</f>
        <v>0</v>
      </c>
      <c r="T247" s="19">
        <f>VLOOKUP(A247,Participanti!A:C,3,0)</f>
        <v>0</v>
      </c>
      <c r="U247" s="17">
        <f t="shared" si="102"/>
        <v>2.6881249999999999</v>
      </c>
      <c r="W247" s="162" t="s">
        <v>549</v>
      </c>
      <c r="X247" s="108">
        <f t="shared" si="91"/>
        <v>5</v>
      </c>
      <c r="Y247" s="63">
        <f t="shared" si="92"/>
        <v>1</v>
      </c>
      <c r="Z247" s="92">
        <f t="shared" si="103"/>
        <v>1</v>
      </c>
      <c r="AA247" s="141"/>
      <c r="AB247" s="107" t="str">
        <f>VLOOKUP(A247,Participanti!A:E,5,0)</f>
        <v>Silver</v>
      </c>
    </row>
    <row r="248" spans="1:28" x14ac:dyDescent="0.2">
      <c r="A248" s="42" t="s">
        <v>220</v>
      </c>
      <c r="B248" s="1" t="str">
        <f>VLOOKUP(A248,Participanti!A:B,2,0)</f>
        <v>M</v>
      </c>
      <c r="C248" s="61">
        <v>4</v>
      </c>
      <c r="D248" s="43">
        <v>6.34</v>
      </c>
      <c r="E248" s="44">
        <v>1.7743055555555557E-2</v>
      </c>
      <c r="F248" s="44">
        <v>1.7743055555555557E-2</v>
      </c>
      <c r="G248" s="59">
        <f t="shared" si="99"/>
        <v>1.7743055555555557E-2</v>
      </c>
      <c r="H248" s="45"/>
      <c r="I248" s="11">
        <f t="shared" si="100"/>
        <v>2.7985892043463022E-3</v>
      </c>
      <c r="J248" s="31">
        <f t="shared" si="101"/>
        <v>1.5095238095238095</v>
      </c>
      <c r="K248" s="31">
        <f>IF(J248=0,0,IF(B248="F",VLOOKUP(I248,Barem!$G$2:$H$16,2,1),VLOOKUP(I248,Barem!$G$17:$H$31,2,1)))</f>
        <v>4.5</v>
      </c>
      <c r="L248" s="43">
        <v>3.75</v>
      </c>
      <c r="M248" s="95" t="s">
        <v>80</v>
      </c>
      <c r="N248" s="10">
        <f t="shared" si="104"/>
        <v>0.25</v>
      </c>
      <c r="O248" s="10">
        <f t="shared" si="104"/>
        <v>0.5</v>
      </c>
      <c r="P248" s="10">
        <f t="shared" si="104"/>
        <v>0.25</v>
      </c>
      <c r="Q248" s="33">
        <f>IF(B248="M",IF(AND(H248&gt;=200,H248&lt;500,I248&lt;Barem!$N$21),H248/1500,IF(AND(H248&gt;=500,H248&lt;750,I248&lt;Barem!$N$22),H248/1500,IF(AND(H248&gt;=750,H248&lt;1000,I248&lt;Barem!$N$23),H248/1500,IF(AND(H248&gt;=1000,H248&lt;1500,I248&lt;Barem!$N$24),H248/1500,IF(AND(H248&gt;=1500,H248&lt;2000,I248&lt;Barem!$N$25),H248/1500,IF(AND(H248&gt;=2000,H248&lt;3000,I248&lt;Barem!$N$26),H248/1500,IF(AND(H248&gt;=3000,I248&lt;Barem!$N$27),H248/1500,0))))))),IF(AND(H248&gt;=200,H248&lt;500,I248&lt;Barem!$O$21),H248/1500,IF(AND(H248&gt;=500,H248&lt;750,I248&lt;Barem!$O$22),H248/1500,IF(AND(H248&gt;=750,H248&lt;1000,I248&lt;Barem!$O$23),H248/1500,IF(AND(H248&gt;=1000,H248&lt;1500,I248&lt;Barem!$O$24),H248/1500,IF(AND(H248&gt;=1500,H248&lt;2000,I248&lt;Barem!$O$25),H248/1500,IF(AND(H248&gt;=2000,H248&lt;3000,I248&lt;Barem!$O$26),H248/1500,IF(AND(H248&gt;=3000,I248&lt;Barem!$O$27),H248/1500,0))))))))</f>
        <v>0</v>
      </c>
      <c r="R248" s="19">
        <f>IF(D248&gt;21,VLOOKUP(D248,Barem!$T$1:$U$141,2,1),0)</f>
        <v>0</v>
      </c>
      <c r="S248" s="104">
        <f>IF(D248&lt;1,0,IF(B248="F",VLOOKUP(I248,Barem!$X$2:$Z$13,2,1),VLOOKUP(I248,Barem!$X$14:$Z$25,2,1)))</f>
        <v>0</v>
      </c>
      <c r="T248" s="19">
        <f>VLOOKUP(A248,Participanti!A:C,3,0)</f>
        <v>0</v>
      </c>
      <c r="U248" s="17">
        <f t="shared" si="102"/>
        <v>3.5648809523809524</v>
      </c>
      <c r="W248" s="162"/>
      <c r="X248" s="108">
        <f t="shared" si="91"/>
        <v>5</v>
      </c>
      <c r="Y248" s="63">
        <f t="shared" si="92"/>
        <v>1</v>
      </c>
      <c r="Z248" s="92">
        <f t="shared" si="103"/>
        <v>1</v>
      </c>
      <c r="AA248" s="141"/>
      <c r="AB248" s="107" t="str">
        <f>VLOOKUP(A248,Participanti!A:E,5,0)</f>
        <v>Silver</v>
      </c>
    </row>
    <row r="249" spans="1:28" x14ac:dyDescent="0.2">
      <c r="A249" s="42" t="s">
        <v>373</v>
      </c>
      <c r="B249" s="1" t="str">
        <f>VLOOKUP(A249,Participanti!A:B,2,0)</f>
        <v>M</v>
      </c>
      <c r="C249" s="61">
        <v>4</v>
      </c>
      <c r="D249" s="43">
        <v>26.17</v>
      </c>
      <c r="E249" s="44">
        <v>0.12256944444444444</v>
      </c>
      <c r="F249" s="44">
        <v>0.13594907407407408</v>
      </c>
      <c r="G249" s="59">
        <f t="shared" si="99"/>
        <v>0.12925925925925927</v>
      </c>
      <c r="H249" s="45">
        <v>1060</v>
      </c>
      <c r="I249" s="11">
        <f t="shared" si="100"/>
        <v>4.9392151035253821E-3</v>
      </c>
      <c r="J249" s="31">
        <f t="shared" si="101"/>
        <v>5</v>
      </c>
      <c r="K249" s="31">
        <f>IF(J249=0,0,IF(B249="F",VLOOKUP(I249,Barem!$G$2:$H$16,2,1),VLOOKUP(I249,Barem!$G$17:$H$31,2,1)))</f>
        <v>0.25</v>
      </c>
      <c r="L249" s="43">
        <v>2</v>
      </c>
      <c r="M249" s="95" t="s">
        <v>82</v>
      </c>
      <c r="N249" s="10">
        <f t="shared" si="104"/>
        <v>0.5</v>
      </c>
      <c r="O249" s="10">
        <f t="shared" si="104"/>
        <v>0.25</v>
      </c>
      <c r="P249" s="10">
        <f t="shared" si="104"/>
        <v>0.25</v>
      </c>
      <c r="Q249" s="33">
        <f>IF(B249="M",IF(AND(H249&gt;=200,H249&lt;500,I249&lt;Barem!$N$21),H249/1500,IF(AND(H249&gt;=500,H249&lt;750,I249&lt;Barem!$N$22),H249/1500,IF(AND(H249&gt;=750,H249&lt;1000,I249&lt;Barem!$N$23),H249/1500,IF(AND(H249&gt;=1000,H249&lt;1500,I249&lt;Barem!$N$24),H249/1500,IF(AND(H249&gt;=1500,H249&lt;2000,I249&lt;Barem!$N$25),H249/1500,IF(AND(H249&gt;=2000,H249&lt;3000,I249&lt;Barem!$N$26),H249/1500,IF(AND(H249&gt;=3000,I249&lt;Barem!$N$27),H249/1500,0))))))),IF(AND(H249&gt;=200,H249&lt;500,I249&lt;Barem!$O$21),H249/1500,IF(AND(H249&gt;=500,H249&lt;750,I249&lt;Barem!$O$22),H249/1500,IF(AND(H249&gt;=750,H249&lt;1000,I249&lt;Barem!$O$23),H249/1500,IF(AND(H249&gt;=1000,H249&lt;1500,I249&lt;Barem!$O$24),H249/1500,IF(AND(H249&gt;=1500,H249&lt;2000,I249&lt;Barem!$O$25),H249/1500,IF(AND(H249&gt;=2000,H249&lt;3000,I249&lt;Barem!$O$26),H249/1500,IF(AND(H249&gt;=3000,I249&lt;Barem!$O$27),H249/1500,0))))))))</f>
        <v>0.70666666666666667</v>
      </c>
      <c r="R249" s="19">
        <f>IF(D249&gt;21,VLOOKUP(D249,Barem!$T$1:$U$141,2,1),0)</f>
        <v>0.2</v>
      </c>
      <c r="S249" s="104">
        <f>IF(D249&lt;1,0,IF(B249="F",VLOOKUP(I249,Barem!$X$2:$Z$13,2,1),VLOOKUP(I249,Barem!$X$14:$Z$25,2,1)))</f>
        <v>0</v>
      </c>
      <c r="T249" s="19">
        <f>VLOOKUP(A249,Participanti!A:C,3,0)</f>
        <v>0</v>
      </c>
      <c r="U249" s="17">
        <f t="shared" si="102"/>
        <v>3.9691666666666667</v>
      </c>
      <c r="W249" s="162"/>
      <c r="X249" s="108">
        <f t="shared" si="91"/>
        <v>5</v>
      </c>
      <c r="Y249" s="63">
        <f t="shared" si="92"/>
        <v>1</v>
      </c>
      <c r="Z249" s="92">
        <f t="shared" si="103"/>
        <v>1</v>
      </c>
      <c r="AA249" s="141"/>
      <c r="AB249" s="107" t="str">
        <f>VLOOKUP(A249,Participanti!A:E,5,0)</f>
        <v>Silver</v>
      </c>
    </row>
    <row r="250" spans="1:28" x14ac:dyDescent="0.2">
      <c r="A250" s="42" t="s">
        <v>191</v>
      </c>
      <c r="B250" s="1" t="str">
        <f>VLOOKUP(A250,Participanti!A:B,2,0)</f>
        <v>M</v>
      </c>
      <c r="C250" s="61">
        <v>4</v>
      </c>
      <c r="D250" s="43">
        <v>20.010000000000002</v>
      </c>
      <c r="E250" s="44">
        <v>6.8472222222222226E-2</v>
      </c>
      <c r="F250" s="44">
        <v>6.8541666666666667E-2</v>
      </c>
      <c r="G250" s="59">
        <f t="shared" si="99"/>
        <v>6.850694444444444E-2</v>
      </c>
      <c r="H250" s="45">
        <v>38</v>
      </c>
      <c r="I250" s="11">
        <f t="shared" si="100"/>
        <v>3.4236354045199618E-3</v>
      </c>
      <c r="J250" s="31">
        <f t="shared" si="101"/>
        <v>4.7642857142857142</v>
      </c>
      <c r="K250" s="31">
        <f>IF(J250=0,0,IF(B250="F",VLOOKUP(I250,Barem!$G$2:$H$16,2,1),VLOOKUP(I250,Barem!$G$17:$H$31,2,1)))</f>
        <v>3</v>
      </c>
      <c r="L250" s="43">
        <v>4</v>
      </c>
      <c r="M250" s="95" t="s">
        <v>82</v>
      </c>
      <c r="N250" s="10">
        <f t="shared" si="104"/>
        <v>0.5</v>
      </c>
      <c r="O250" s="10">
        <f t="shared" si="104"/>
        <v>0.25</v>
      </c>
      <c r="P250" s="10">
        <f t="shared" si="104"/>
        <v>0.25</v>
      </c>
      <c r="Q250" s="33">
        <f>IF(B250="M",IF(AND(H250&gt;=200,H250&lt;500,I250&lt;Barem!$N$21),H250/1500,IF(AND(H250&gt;=500,H250&lt;750,I250&lt;Barem!$N$22),H250/1500,IF(AND(H250&gt;=750,H250&lt;1000,I250&lt;Barem!$N$23),H250/1500,IF(AND(H250&gt;=1000,H250&lt;1500,I250&lt;Barem!$N$24),H250/1500,IF(AND(H250&gt;=1500,H250&lt;2000,I250&lt;Barem!$N$25),H250/1500,IF(AND(H250&gt;=2000,H250&lt;3000,I250&lt;Barem!$N$26),H250/1500,IF(AND(H250&gt;=3000,I250&lt;Barem!$N$27),H250/1500,0))))))),IF(AND(H250&gt;=200,H250&lt;500,I250&lt;Barem!$O$21),H250/1500,IF(AND(H250&gt;=500,H250&lt;750,I250&lt;Barem!$O$22),H250/1500,IF(AND(H250&gt;=750,H250&lt;1000,I250&lt;Barem!$O$23),H250/1500,IF(AND(H250&gt;=1000,H250&lt;1500,I250&lt;Barem!$O$24),H250/1500,IF(AND(H250&gt;=1500,H250&lt;2000,I250&lt;Barem!$O$25),H250/1500,IF(AND(H250&gt;=2000,H250&lt;3000,I250&lt;Barem!$O$26),H250/1500,IF(AND(H250&gt;=3000,I250&lt;Barem!$O$27),H250/1500,0))))))))</f>
        <v>0</v>
      </c>
      <c r="R250" s="19">
        <f>IF(D250&gt;21,VLOOKUP(D250,Barem!$T$1:$U$141,2,1),0)</f>
        <v>0</v>
      </c>
      <c r="S250" s="104">
        <f>IF(D250&lt;1,0,IF(B250="F",VLOOKUP(I250,Barem!$X$2:$Z$13,2,1),VLOOKUP(I250,Barem!$X$14:$Z$25,2,1)))</f>
        <v>0</v>
      </c>
      <c r="T250" s="19">
        <f>VLOOKUP(A250,Participanti!A:C,3,0)</f>
        <v>0</v>
      </c>
      <c r="U250" s="17">
        <f t="shared" si="102"/>
        <v>4.1321428571428571</v>
      </c>
      <c r="W250" s="162"/>
      <c r="X250" s="108">
        <f t="shared" si="91"/>
        <v>5</v>
      </c>
      <c r="Y250" s="63">
        <f t="shared" si="92"/>
        <v>1</v>
      </c>
      <c r="Z250" s="92">
        <f t="shared" si="103"/>
        <v>1</v>
      </c>
      <c r="AA250" s="141"/>
      <c r="AB250" s="107" t="str">
        <f>VLOOKUP(A250,Participanti!A:E,5,0)</f>
        <v>Silver</v>
      </c>
    </row>
    <row r="251" spans="1:28" x14ac:dyDescent="0.2">
      <c r="A251" s="42" t="s">
        <v>365</v>
      </c>
      <c r="B251" s="1" t="str">
        <f>VLOOKUP(A251,Participanti!A:B,2,0)</f>
        <v>F</v>
      </c>
      <c r="C251" s="61">
        <v>4</v>
      </c>
      <c r="D251" s="43">
        <v>21.13</v>
      </c>
      <c r="E251" s="44">
        <v>7.2152777777777774E-2</v>
      </c>
      <c r="F251" s="44">
        <v>7.2152777777777774E-2</v>
      </c>
      <c r="G251" s="59">
        <f t="shared" si="99"/>
        <v>7.2152777777777774E-2</v>
      </c>
      <c r="H251" s="45">
        <v>89</v>
      </c>
      <c r="I251" s="11">
        <f t="shared" si="100"/>
        <v>3.4147078929378976E-3</v>
      </c>
      <c r="J251" s="31">
        <f t="shared" si="101"/>
        <v>5</v>
      </c>
      <c r="K251" s="31">
        <f>IF(J251=0,0,IF(B251="F",VLOOKUP(I251,Barem!$G$2:$H$16,2,1),VLOOKUP(I251,Barem!$G$17:$H$31,2,1)))</f>
        <v>4</v>
      </c>
      <c r="L251" s="43">
        <v>1.75</v>
      </c>
      <c r="M251" s="95" t="s">
        <v>82</v>
      </c>
      <c r="N251" s="10">
        <f t="shared" si="104"/>
        <v>0.5</v>
      </c>
      <c r="O251" s="10">
        <f t="shared" si="104"/>
        <v>0.25</v>
      </c>
      <c r="P251" s="10">
        <f t="shared" si="104"/>
        <v>0.25</v>
      </c>
      <c r="Q251" s="33">
        <f>IF(B251="M",IF(AND(H251&gt;=200,H251&lt;500,I251&lt;Barem!$N$21),H251/1500,IF(AND(H251&gt;=500,H251&lt;750,I251&lt;Barem!$N$22),H251/1500,IF(AND(H251&gt;=750,H251&lt;1000,I251&lt;Barem!$N$23),H251/1500,IF(AND(H251&gt;=1000,H251&lt;1500,I251&lt;Barem!$N$24),H251/1500,IF(AND(H251&gt;=1500,H251&lt;2000,I251&lt;Barem!$N$25),H251/1500,IF(AND(H251&gt;=2000,H251&lt;3000,I251&lt;Barem!$N$26),H251/1500,IF(AND(H251&gt;=3000,I251&lt;Barem!$N$27),H251/1500,0))))))),IF(AND(H251&gt;=200,H251&lt;500,I251&lt;Barem!$O$21),H251/1500,IF(AND(H251&gt;=500,H251&lt;750,I251&lt;Barem!$O$22),H251/1500,IF(AND(H251&gt;=750,H251&lt;1000,I251&lt;Barem!$O$23),H251/1500,IF(AND(H251&gt;=1000,H251&lt;1500,I251&lt;Barem!$O$24),H251/1500,IF(AND(H251&gt;=1500,H251&lt;2000,I251&lt;Barem!$O$25),H251/1500,IF(AND(H251&gt;=2000,H251&lt;3000,I251&lt;Barem!$O$26),H251/1500,IF(AND(H251&gt;=3000,I251&lt;Barem!$O$27),H251/1500,0))))))))</f>
        <v>0</v>
      </c>
      <c r="R251" s="19">
        <f>IF(D251&gt;21,VLOOKUP(D251,Barem!$T$1:$U$141,2,1),0)</f>
        <v>0</v>
      </c>
      <c r="S251" s="104">
        <f>IF(D251&lt;1,0,IF(B251="F",VLOOKUP(I251,Barem!$X$2:$Z$13,2,1),VLOOKUP(I251,Barem!$X$14:$Z$25,2,1)))</f>
        <v>0</v>
      </c>
      <c r="T251" s="19">
        <f>VLOOKUP(A251,Participanti!A:C,3,0)</f>
        <v>0</v>
      </c>
      <c r="U251" s="17">
        <f t="shared" si="102"/>
        <v>3.9375</v>
      </c>
      <c r="W251" s="162"/>
      <c r="X251" s="108">
        <f t="shared" si="91"/>
        <v>4</v>
      </c>
      <c r="Y251" s="63">
        <f t="shared" si="92"/>
        <v>1</v>
      </c>
      <c r="Z251" s="92">
        <f t="shared" si="103"/>
        <v>1</v>
      </c>
      <c r="AA251" s="141"/>
      <c r="AB251" s="107" t="str">
        <f>VLOOKUP(A251,Participanti!A:E,5,0)</f>
        <v>Silver</v>
      </c>
    </row>
    <row r="252" spans="1:28" x14ac:dyDescent="0.2">
      <c r="A252" s="42" t="s">
        <v>369</v>
      </c>
      <c r="B252" s="1" t="str">
        <f>VLOOKUP(A252,Participanti!A:B,2,0)</f>
        <v>M</v>
      </c>
      <c r="C252" s="61">
        <v>4</v>
      </c>
      <c r="D252" s="43">
        <v>8.01</v>
      </c>
      <c r="E252" s="44">
        <v>2.7442129629629629E-2</v>
      </c>
      <c r="F252" s="44">
        <v>2.7442129629629629E-2</v>
      </c>
      <c r="G252" s="59">
        <f t="shared" si="99"/>
        <v>2.7442129629629629E-2</v>
      </c>
      <c r="H252" s="45">
        <v>1</v>
      </c>
      <c r="I252" s="11">
        <f t="shared" si="100"/>
        <v>3.4259837240486427E-3</v>
      </c>
      <c r="J252" s="31">
        <f t="shared" si="101"/>
        <v>1.907142857142857</v>
      </c>
      <c r="K252" s="31">
        <f>IF(J252=0,0,IF(B252="F",VLOOKUP(I252,Barem!$G$2:$H$16,2,1),VLOOKUP(I252,Barem!$G$17:$H$31,2,1)))</f>
        <v>3</v>
      </c>
      <c r="L252" s="43">
        <v>3</v>
      </c>
      <c r="M252" s="95" t="s">
        <v>80</v>
      </c>
      <c r="N252" s="10">
        <f t="shared" si="104"/>
        <v>0.25</v>
      </c>
      <c r="O252" s="10">
        <f t="shared" si="104"/>
        <v>0.5</v>
      </c>
      <c r="P252" s="10">
        <f t="shared" si="104"/>
        <v>0.25</v>
      </c>
      <c r="Q252" s="33">
        <f>IF(B252="M",IF(AND(H252&gt;=200,H252&lt;500,I252&lt;Barem!$N$21),H252/1500,IF(AND(H252&gt;=500,H252&lt;750,I252&lt;Barem!$N$22),H252/1500,IF(AND(H252&gt;=750,H252&lt;1000,I252&lt;Barem!$N$23),H252/1500,IF(AND(H252&gt;=1000,H252&lt;1500,I252&lt;Barem!$N$24),H252/1500,IF(AND(H252&gt;=1500,H252&lt;2000,I252&lt;Barem!$N$25),H252/1500,IF(AND(H252&gt;=2000,H252&lt;3000,I252&lt;Barem!$N$26),H252/1500,IF(AND(H252&gt;=3000,I252&lt;Barem!$N$27),H252/1500,0))))))),IF(AND(H252&gt;=200,H252&lt;500,I252&lt;Barem!$O$21),H252/1500,IF(AND(H252&gt;=500,H252&lt;750,I252&lt;Barem!$O$22),H252/1500,IF(AND(H252&gt;=750,H252&lt;1000,I252&lt;Barem!$O$23),H252/1500,IF(AND(H252&gt;=1000,H252&lt;1500,I252&lt;Barem!$O$24),H252/1500,IF(AND(H252&gt;=1500,H252&lt;2000,I252&lt;Barem!$O$25),H252/1500,IF(AND(H252&gt;=2000,H252&lt;3000,I252&lt;Barem!$O$26),H252/1500,IF(AND(H252&gt;=3000,I252&lt;Barem!$O$27),H252/1500,0))))))))</f>
        <v>0</v>
      </c>
      <c r="R252" s="19">
        <f>IF(D252&gt;21,VLOOKUP(D252,Barem!$T$1:$U$141,2,1),0)</f>
        <v>0</v>
      </c>
      <c r="S252" s="104">
        <f>IF(D252&lt;1,0,IF(B252="F",VLOOKUP(I252,Barem!$X$2:$Z$13,2,1),VLOOKUP(I252,Barem!$X$14:$Z$25,2,1)))</f>
        <v>0</v>
      </c>
      <c r="T252" s="19">
        <f>VLOOKUP(A252,Participanti!A:C,3,0)</f>
        <v>0</v>
      </c>
      <c r="U252" s="17">
        <f t="shared" si="102"/>
        <v>2.7267857142857141</v>
      </c>
      <c r="W252" s="162"/>
      <c r="X252" s="108">
        <f t="shared" si="91"/>
        <v>5</v>
      </c>
      <c r="Y252" s="63">
        <f t="shared" si="92"/>
        <v>1</v>
      </c>
      <c r="Z252" s="92">
        <f t="shared" si="103"/>
        <v>1</v>
      </c>
      <c r="AA252" s="141"/>
      <c r="AB252" s="107" t="str">
        <f>VLOOKUP(A252,Participanti!A:E,5,0)</f>
        <v>Silver</v>
      </c>
    </row>
    <row r="253" spans="1:28" x14ac:dyDescent="0.2">
      <c r="A253" s="42" t="s">
        <v>261</v>
      </c>
      <c r="B253" s="1" t="str">
        <f>VLOOKUP(A253,Participanti!A:B,2,0)</f>
        <v>M</v>
      </c>
      <c r="C253" s="61">
        <v>4</v>
      </c>
      <c r="D253" s="43">
        <v>16.399999999999999</v>
      </c>
      <c r="E253" s="44">
        <v>6.1365740740740742E-2</v>
      </c>
      <c r="F253" s="44">
        <v>6.5486111111111106E-2</v>
      </c>
      <c r="G253" s="59">
        <f t="shared" si="99"/>
        <v>6.3425925925925927E-2</v>
      </c>
      <c r="H253" s="45">
        <v>45</v>
      </c>
      <c r="I253" s="11">
        <f t="shared" si="100"/>
        <v>3.8674345076784105E-3</v>
      </c>
      <c r="J253" s="31">
        <f t="shared" si="101"/>
        <v>3.9047619047619042</v>
      </c>
      <c r="K253" s="31">
        <f>IF(J253=0,0,IF(B253="F",VLOOKUP(I253,Barem!$G$2:$H$16,2,1),VLOOKUP(I253,Barem!$G$17:$H$31,2,1)))</f>
        <v>1.75</v>
      </c>
      <c r="L253" s="43">
        <v>5</v>
      </c>
      <c r="M253" s="95" t="s">
        <v>83</v>
      </c>
      <c r="N253" s="10">
        <f t="shared" si="104"/>
        <v>0.25</v>
      </c>
      <c r="O253" s="10">
        <f t="shared" si="104"/>
        <v>0.25</v>
      </c>
      <c r="P253" s="10">
        <f t="shared" si="104"/>
        <v>0.5</v>
      </c>
      <c r="Q253" s="33">
        <f>IF(B253="M",IF(AND(H253&gt;=200,H253&lt;500,I253&lt;Barem!$N$21),H253/1500,IF(AND(H253&gt;=500,H253&lt;750,I253&lt;Barem!$N$22),H253/1500,IF(AND(H253&gt;=750,H253&lt;1000,I253&lt;Barem!$N$23),H253/1500,IF(AND(H253&gt;=1000,H253&lt;1500,I253&lt;Barem!$N$24),H253/1500,IF(AND(H253&gt;=1500,H253&lt;2000,I253&lt;Barem!$N$25),H253/1500,IF(AND(H253&gt;=2000,H253&lt;3000,I253&lt;Barem!$N$26),H253/1500,IF(AND(H253&gt;=3000,I253&lt;Barem!$N$27),H253/1500,0))))))),IF(AND(H253&gt;=200,H253&lt;500,I253&lt;Barem!$O$21),H253/1500,IF(AND(H253&gt;=500,H253&lt;750,I253&lt;Barem!$O$22),H253/1500,IF(AND(H253&gt;=750,H253&lt;1000,I253&lt;Barem!$O$23),H253/1500,IF(AND(H253&gt;=1000,H253&lt;1500,I253&lt;Barem!$O$24),H253/1500,IF(AND(H253&gt;=1500,H253&lt;2000,I253&lt;Barem!$O$25),H253/1500,IF(AND(H253&gt;=2000,H253&lt;3000,I253&lt;Barem!$O$26),H253/1500,IF(AND(H253&gt;=3000,I253&lt;Barem!$O$27),H253/1500,0))))))))</f>
        <v>0</v>
      </c>
      <c r="R253" s="19">
        <f>IF(D253&gt;21,VLOOKUP(D253,Barem!$T$1:$U$141,2,1),0)</f>
        <v>0</v>
      </c>
      <c r="S253" s="104">
        <f>IF(D253&lt;1,0,IF(B253="F",VLOOKUP(I253,Barem!$X$2:$Z$13,2,1),VLOOKUP(I253,Barem!$X$14:$Z$25,2,1)))</f>
        <v>0</v>
      </c>
      <c r="T253" s="19">
        <f>VLOOKUP(A253,Participanti!A:C,3,0)</f>
        <v>0</v>
      </c>
      <c r="U253" s="17">
        <f t="shared" si="102"/>
        <v>3.9136904761904763</v>
      </c>
      <c r="W253" s="162"/>
      <c r="X253" s="108">
        <f t="shared" si="91"/>
        <v>2</v>
      </c>
      <c r="Y253" s="63">
        <f t="shared" si="92"/>
        <v>1</v>
      </c>
      <c r="Z253" s="92">
        <f t="shared" si="103"/>
        <v>1</v>
      </c>
      <c r="AA253" s="141"/>
      <c r="AB253" s="107" t="str">
        <f>VLOOKUP(A253,Participanti!A:E,5,0)</f>
        <v>Silver</v>
      </c>
    </row>
    <row r="254" spans="1:28" x14ac:dyDescent="0.2">
      <c r="A254" s="42" t="s">
        <v>426</v>
      </c>
      <c r="B254" s="1" t="str">
        <f>VLOOKUP(A254,Participanti!A:B,2,0)</f>
        <v>M</v>
      </c>
      <c r="C254" s="61">
        <v>4</v>
      </c>
      <c r="D254" s="43">
        <v>13.41</v>
      </c>
      <c r="E254" s="44">
        <v>4.1689814814814811E-2</v>
      </c>
      <c r="F254" s="44">
        <v>4.1689814814814811E-2</v>
      </c>
      <c r="G254" s="59">
        <f t="shared" si="99"/>
        <v>4.1689814814814811E-2</v>
      </c>
      <c r="H254" s="45">
        <v>95</v>
      </c>
      <c r="I254" s="11">
        <f t="shared" si="100"/>
        <v>3.1088601651614325E-3</v>
      </c>
      <c r="J254" s="31">
        <f t="shared" si="101"/>
        <v>3.1928571428571426</v>
      </c>
      <c r="K254" s="31">
        <f>IF(J254=0,0,IF(B254="F",VLOOKUP(I254,Barem!$G$2:$H$16,2,1),VLOOKUP(I254,Barem!$G$17:$H$31,2,1)))</f>
        <v>4</v>
      </c>
      <c r="L254" s="43">
        <v>1.5</v>
      </c>
      <c r="M254" s="95" t="s">
        <v>80</v>
      </c>
      <c r="N254" s="10">
        <f t="shared" si="104"/>
        <v>0.25</v>
      </c>
      <c r="O254" s="10">
        <f t="shared" si="104"/>
        <v>0.5</v>
      </c>
      <c r="P254" s="10">
        <f t="shared" si="104"/>
        <v>0.25</v>
      </c>
      <c r="Q254" s="33">
        <f>IF(B254="M",IF(AND(H254&gt;=200,H254&lt;500,I254&lt;Barem!$N$21),H254/1500,IF(AND(H254&gt;=500,H254&lt;750,I254&lt;Barem!$N$22),H254/1500,IF(AND(H254&gt;=750,H254&lt;1000,I254&lt;Barem!$N$23),H254/1500,IF(AND(H254&gt;=1000,H254&lt;1500,I254&lt;Barem!$N$24),H254/1500,IF(AND(H254&gt;=1500,H254&lt;2000,I254&lt;Barem!$N$25),H254/1500,IF(AND(H254&gt;=2000,H254&lt;3000,I254&lt;Barem!$N$26),H254/1500,IF(AND(H254&gt;=3000,I254&lt;Barem!$N$27),H254/1500,0))))))),IF(AND(H254&gt;=200,H254&lt;500,I254&lt;Barem!$O$21),H254/1500,IF(AND(H254&gt;=500,H254&lt;750,I254&lt;Barem!$O$22),H254/1500,IF(AND(H254&gt;=750,H254&lt;1000,I254&lt;Barem!$O$23),H254/1500,IF(AND(H254&gt;=1000,H254&lt;1500,I254&lt;Barem!$O$24),H254/1500,IF(AND(H254&gt;=1500,H254&lt;2000,I254&lt;Barem!$O$25),H254/1500,IF(AND(H254&gt;=2000,H254&lt;3000,I254&lt;Barem!$O$26),H254/1500,IF(AND(H254&gt;=3000,I254&lt;Barem!$O$27),H254/1500,0))))))))</f>
        <v>0</v>
      </c>
      <c r="R254" s="19">
        <f>IF(D254&gt;21,VLOOKUP(D254,Barem!$T$1:$U$141,2,1),0)</f>
        <v>0</v>
      </c>
      <c r="S254" s="104">
        <f>IF(D254&lt;1,0,IF(B254="F",VLOOKUP(I254,Barem!$X$2:$Z$13,2,1),VLOOKUP(I254,Barem!$X$14:$Z$25,2,1)))</f>
        <v>0</v>
      </c>
      <c r="T254" s="19">
        <f>VLOOKUP(A254,Participanti!A:C,3,0)</f>
        <v>0</v>
      </c>
      <c r="U254" s="17">
        <f t="shared" si="102"/>
        <v>3.1732142857142858</v>
      </c>
      <c r="W254" s="162"/>
      <c r="X254" s="108">
        <f t="shared" si="91"/>
        <v>5</v>
      </c>
      <c r="Y254" s="63">
        <f t="shared" si="92"/>
        <v>1</v>
      </c>
      <c r="Z254" s="92">
        <f t="shared" si="103"/>
        <v>1</v>
      </c>
      <c r="AA254" s="141"/>
      <c r="AB254" s="107" t="str">
        <f>VLOOKUP(A254,Participanti!A:E,5,0)</f>
        <v>Silver</v>
      </c>
    </row>
    <row r="255" spans="1:28" ht="24" x14ac:dyDescent="0.2">
      <c r="A255" s="42" t="s">
        <v>136</v>
      </c>
      <c r="B255" s="1" t="str">
        <f>VLOOKUP(A255,Participanti!A:B,2,0)</f>
        <v>M</v>
      </c>
      <c r="C255" s="61">
        <v>4</v>
      </c>
      <c r="D255" s="43">
        <v>4.84</v>
      </c>
      <c r="E255" s="44">
        <v>1.412037037037037E-2</v>
      </c>
      <c r="F255" s="44">
        <v>1.412037037037037E-2</v>
      </c>
      <c r="G255" s="59">
        <f t="shared" si="99"/>
        <v>1.412037037037037E-2</v>
      </c>
      <c r="H255" s="45">
        <v>21</v>
      </c>
      <c r="I255" s="11">
        <f t="shared" si="100"/>
        <v>2.9174318947046219E-3</v>
      </c>
      <c r="J255" s="31">
        <f t="shared" si="101"/>
        <v>1.1523809523809523</v>
      </c>
      <c r="K255" s="31">
        <f>IF(J255=0,0,IF(B255="F",VLOOKUP(I255,Barem!$G$2:$H$16,2,1),VLOOKUP(I255,Barem!$G$17:$H$31,2,1)))</f>
        <v>4.5</v>
      </c>
      <c r="L255" s="43">
        <v>4</v>
      </c>
      <c r="M255" s="95" t="s">
        <v>80</v>
      </c>
      <c r="N255" s="10">
        <f t="shared" si="104"/>
        <v>0.25</v>
      </c>
      <c r="O255" s="10">
        <f t="shared" si="104"/>
        <v>0.5</v>
      </c>
      <c r="P255" s="10">
        <f t="shared" si="104"/>
        <v>0.25</v>
      </c>
      <c r="Q255" s="33">
        <f>IF(B255="M",IF(AND(H255&gt;=200,H255&lt;500,I255&lt;Barem!$N$21),H255/1500,IF(AND(H255&gt;=500,H255&lt;750,I255&lt;Barem!$N$22),H255/1500,IF(AND(H255&gt;=750,H255&lt;1000,I255&lt;Barem!$N$23),H255/1500,IF(AND(H255&gt;=1000,H255&lt;1500,I255&lt;Barem!$N$24),H255/1500,IF(AND(H255&gt;=1500,H255&lt;2000,I255&lt;Barem!$N$25),H255/1500,IF(AND(H255&gt;=2000,H255&lt;3000,I255&lt;Barem!$N$26),H255/1500,IF(AND(H255&gt;=3000,I255&lt;Barem!$N$27),H255/1500,0))))))),IF(AND(H255&gt;=200,H255&lt;500,I255&lt;Barem!$O$21),H255/1500,IF(AND(H255&gt;=500,H255&lt;750,I255&lt;Barem!$O$22),H255/1500,IF(AND(H255&gt;=750,H255&lt;1000,I255&lt;Barem!$O$23),H255/1500,IF(AND(H255&gt;=1000,H255&lt;1500,I255&lt;Barem!$O$24),H255/1500,IF(AND(H255&gt;=1500,H255&lt;2000,I255&lt;Barem!$O$25),H255/1500,IF(AND(H255&gt;=2000,H255&lt;3000,I255&lt;Barem!$O$26),H255/1500,IF(AND(H255&gt;=3000,I255&lt;Barem!$O$27),H255/1500,0))))))))</f>
        <v>0</v>
      </c>
      <c r="R255" s="19">
        <f>IF(D255&gt;21,VLOOKUP(D255,Barem!$T$1:$U$141,2,1),0)</f>
        <v>0</v>
      </c>
      <c r="S255" s="104">
        <f>IF(D255&lt;1,0,IF(B255="F",VLOOKUP(I255,Barem!$X$2:$Z$13,2,1),VLOOKUP(I255,Barem!$X$14:$Z$25,2,1)))</f>
        <v>0</v>
      </c>
      <c r="T255" s="19">
        <f>VLOOKUP(A255,Participanti!A:C,3,0)</f>
        <v>0</v>
      </c>
      <c r="U255" s="17">
        <f t="shared" si="102"/>
        <v>3.538095238095238</v>
      </c>
      <c r="W255" s="162" t="s">
        <v>548</v>
      </c>
      <c r="X255" s="108">
        <f t="shared" si="91"/>
        <v>5</v>
      </c>
      <c r="Y255" s="63">
        <f t="shared" si="92"/>
        <v>1</v>
      </c>
      <c r="Z255" s="92">
        <f t="shared" si="103"/>
        <v>1</v>
      </c>
      <c r="AA255" s="141"/>
      <c r="AB255" s="107" t="str">
        <f>VLOOKUP(A255,Participanti!A:E,5,0)</f>
        <v>Silver</v>
      </c>
    </row>
    <row r="256" spans="1:28" x14ac:dyDescent="0.2">
      <c r="A256" s="42" t="s">
        <v>362</v>
      </c>
      <c r="B256" s="1" t="str">
        <f>VLOOKUP(A256,Participanti!A:B,2,0)</f>
        <v>F</v>
      </c>
      <c r="C256" s="61">
        <v>4</v>
      </c>
      <c r="D256" s="43">
        <v>7.29</v>
      </c>
      <c r="E256" s="44">
        <v>4.310185185185185E-2</v>
      </c>
      <c r="F256" s="44">
        <v>4.4398148148148145E-2</v>
      </c>
      <c r="G256" s="59">
        <f t="shared" si="99"/>
        <v>4.3749999999999997E-2</v>
      </c>
      <c r="H256" s="45">
        <v>195</v>
      </c>
      <c r="I256" s="11">
        <f t="shared" si="100"/>
        <v>6.0013717421124827E-3</v>
      </c>
      <c r="J256" s="31">
        <f t="shared" si="101"/>
        <v>1.8225</v>
      </c>
      <c r="K256" s="31">
        <f>IF(J256=0,0,IF(B256="F",VLOOKUP(I256,Barem!$G$2:$H$16,2,1),VLOOKUP(I256,Barem!$G$17:$H$31,2,1)))</f>
        <v>0.25</v>
      </c>
      <c r="L256" s="43">
        <v>2</v>
      </c>
      <c r="M256" s="95" t="s">
        <v>83</v>
      </c>
      <c r="N256" s="10">
        <f t="shared" si="104"/>
        <v>0.25</v>
      </c>
      <c r="O256" s="10">
        <f t="shared" si="104"/>
        <v>0.25</v>
      </c>
      <c r="P256" s="10">
        <f t="shared" si="104"/>
        <v>0.5</v>
      </c>
      <c r="Q256" s="33">
        <f>IF(B256="M",IF(AND(H256&gt;=200,H256&lt;500,I256&lt;Barem!$N$21),H256/1500,IF(AND(H256&gt;=500,H256&lt;750,I256&lt;Barem!$N$22),H256/1500,IF(AND(H256&gt;=750,H256&lt;1000,I256&lt;Barem!$N$23),H256/1500,IF(AND(H256&gt;=1000,H256&lt;1500,I256&lt;Barem!$N$24),H256/1500,IF(AND(H256&gt;=1500,H256&lt;2000,I256&lt;Barem!$N$25),H256/1500,IF(AND(H256&gt;=2000,H256&lt;3000,I256&lt;Barem!$N$26),H256/1500,IF(AND(H256&gt;=3000,I256&lt;Barem!$N$27),H256/1500,0))))))),IF(AND(H256&gt;=200,H256&lt;500,I256&lt;Barem!$O$21),H256/1500,IF(AND(H256&gt;=500,H256&lt;750,I256&lt;Barem!$O$22),H256/1500,IF(AND(H256&gt;=750,H256&lt;1000,I256&lt;Barem!$O$23),H256/1500,IF(AND(H256&gt;=1000,H256&lt;1500,I256&lt;Barem!$O$24),H256/1500,IF(AND(H256&gt;=1500,H256&lt;2000,I256&lt;Barem!$O$25),H256/1500,IF(AND(H256&gt;=2000,H256&lt;3000,I256&lt;Barem!$O$26),H256/1500,IF(AND(H256&gt;=3000,I256&lt;Barem!$O$27),H256/1500,0))))))))</f>
        <v>0</v>
      </c>
      <c r="R256" s="19">
        <f>IF(D256&gt;21,VLOOKUP(D256,Barem!$T$1:$U$141,2,1),0)</f>
        <v>0</v>
      </c>
      <c r="S256" s="104">
        <f>IF(D256&lt;1,0,IF(B256="F",VLOOKUP(I256,Barem!$X$2:$Z$13,2,1),VLOOKUP(I256,Barem!$X$14:$Z$25,2,1)))</f>
        <v>0</v>
      </c>
      <c r="T256" s="19">
        <f>VLOOKUP(A256,Participanti!A:C,3,0)</f>
        <v>0.4</v>
      </c>
      <c r="U256" s="17">
        <f t="shared" si="102"/>
        <v>1.9181249999999999</v>
      </c>
      <c r="W256" s="162"/>
      <c r="X256" s="108">
        <f t="shared" si="91"/>
        <v>5</v>
      </c>
      <c r="Y256" s="63">
        <f t="shared" si="92"/>
        <v>1</v>
      </c>
      <c r="Z256" s="92">
        <f t="shared" si="103"/>
        <v>1</v>
      </c>
      <c r="AA256" s="141"/>
      <c r="AB256" s="107" t="str">
        <f>VLOOKUP(A256,Participanti!A:E,5,0)</f>
        <v>Silver</v>
      </c>
    </row>
    <row r="257" spans="1:28" x14ac:dyDescent="0.2">
      <c r="A257" s="42" t="s">
        <v>328</v>
      </c>
      <c r="B257" s="1" t="str">
        <f>VLOOKUP(A257,Participanti!A:B,2,0)</f>
        <v>M</v>
      </c>
      <c r="C257" s="61">
        <v>4</v>
      </c>
      <c r="D257" s="43">
        <v>9.06</v>
      </c>
      <c r="E257" s="44">
        <v>3.2604166666666663E-2</v>
      </c>
      <c r="F257" s="44">
        <v>3.30787037037037E-2</v>
      </c>
      <c r="G257" s="59">
        <f t="shared" si="99"/>
        <v>3.2841435185185182E-2</v>
      </c>
      <c r="H257" s="45">
        <v>0</v>
      </c>
      <c r="I257" s="11">
        <f t="shared" si="100"/>
        <v>3.624882470770991E-3</v>
      </c>
      <c r="J257" s="31">
        <f t="shared" si="101"/>
        <v>2.157142857142857</v>
      </c>
      <c r="K257" s="31">
        <f>IF(J257=0,0,IF(B257="F",VLOOKUP(I257,Barem!$G$2:$H$16,2,1),VLOOKUP(I257,Barem!$G$17:$H$31,2,1)))</f>
        <v>2.5</v>
      </c>
      <c r="L257" s="43">
        <v>2.5</v>
      </c>
      <c r="M257" s="95" t="s">
        <v>80</v>
      </c>
      <c r="N257" s="10">
        <f t="shared" si="104"/>
        <v>0.25</v>
      </c>
      <c r="O257" s="10">
        <f t="shared" si="104"/>
        <v>0.5</v>
      </c>
      <c r="P257" s="10">
        <f t="shared" si="104"/>
        <v>0.25</v>
      </c>
      <c r="Q257" s="33">
        <f>IF(B257="M",IF(AND(H257&gt;=200,H257&lt;500,I257&lt;Barem!$N$21),H257/1500,IF(AND(H257&gt;=500,H257&lt;750,I257&lt;Barem!$N$22),H257/1500,IF(AND(H257&gt;=750,H257&lt;1000,I257&lt;Barem!$N$23),H257/1500,IF(AND(H257&gt;=1000,H257&lt;1500,I257&lt;Barem!$N$24),H257/1500,IF(AND(H257&gt;=1500,H257&lt;2000,I257&lt;Barem!$N$25),H257/1500,IF(AND(H257&gt;=2000,H257&lt;3000,I257&lt;Barem!$N$26),H257/1500,IF(AND(H257&gt;=3000,I257&lt;Barem!$N$27),H257/1500,0))))))),IF(AND(H257&gt;=200,H257&lt;500,I257&lt;Barem!$O$21),H257/1500,IF(AND(H257&gt;=500,H257&lt;750,I257&lt;Barem!$O$22),H257/1500,IF(AND(H257&gt;=750,H257&lt;1000,I257&lt;Barem!$O$23),H257/1500,IF(AND(H257&gt;=1000,H257&lt;1500,I257&lt;Barem!$O$24),H257/1500,IF(AND(H257&gt;=1500,H257&lt;2000,I257&lt;Barem!$O$25),H257/1500,IF(AND(H257&gt;=2000,H257&lt;3000,I257&lt;Barem!$O$26),H257/1500,IF(AND(H257&gt;=3000,I257&lt;Barem!$O$27),H257/1500,0))))))))</f>
        <v>0</v>
      </c>
      <c r="R257" s="19">
        <f>IF(D257&gt;21,VLOOKUP(D257,Barem!$T$1:$U$141,2,1),0)</f>
        <v>0</v>
      </c>
      <c r="S257" s="104">
        <f>IF(D257&lt;1,0,IF(B257="F",VLOOKUP(I257,Barem!$X$2:$Z$13,2,1),VLOOKUP(I257,Barem!$X$14:$Z$25,2,1)))</f>
        <v>0</v>
      </c>
      <c r="T257" s="19">
        <f>VLOOKUP(A257,Participanti!A:C,3,0)</f>
        <v>0</v>
      </c>
      <c r="U257" s="17">
        <f t="shared" si="102"/>
        <v>2.4142857142857141</v>
      </c>
      <c r="W257" s="162"/>
      <c r="X257" s="108">
        <f t="shared" si="91"/>
        <v>3</v>
      </c>
      <c r="Y257" s="63">
        <f t="shared" si="92"/>
        <v>1</v>
      </c>
      <c r="Z257" s="92">
        <f t="shared" si="103"/>
        <v>1</v>
      </c>
      <c r="AA257" s="141"/>
      <c r="AB257" s="107" t="str">
        <f>VLOOKUP(A257,Participanti!A:E,5,0)</f>
        <v>Silver</v>
      </c>
    </row>
    <row r="258" spans="1:28" x14ac:dyDescent="0.2">
      <c r="A258" s="42" t="s">
        <v>234</v>
      </c>
      <c r="B258" s="1" t="str">
        <f>VLOOKUP(A258,Participanti!A:B,2,0)</f>
        <v>M</v>
      </c>
      <c r="C258" s="61">
        <v>4</v>
      </c>
      <c r="D258" s="43">
        <v>10.51</v>
      </c>
      <c r="E258" s="44">
        <v>3.7384259259259256E-2</v>
      </c>
      <c r="F258" s="44">
        <v>3.7384259259259256E-2</v>
      </c>
      <c r="G258" s="59">
        <f t="shared" si="99"/>
        <v>3.7384259259259256E-2</v>
      </c>
      <c r="H258" s="45">
        <v>50</v>
      </c>
      <c r="I258" s="11">
        <f t="shared" si="100"/>
        <v>3.5570180075413186E-3</v>
      </c>
      <c r="J258" s="31">
        <f t="shared" si="101"/>
        <v>2.5023809523809524</v>
      </c>
      <c r="K258" s="31">
        <f>IF(J258=0,0,IF(B258="F",VLOOKUP(I258,Barem!$G$2:$H$16,2,1),VLOOKUP(I258,Barem!$G$17:$H$31,2,1)))</f>
        <v>2.5</v>
      </c>
      <c r="L258" s="43">
        <v>4</v>
      </c>
      <c r="M258" s="95" t="s">
        <v>83</v>
      </c>
      <c r="N258" s="10">
        <f t="shared" si="104"/>
        <v>0.25</v>
      </c>
      <c r="O258" s="10">
        <f t="shared" si="104"/>
        <v>0.25</v>
      </c>
      <c r="P258" s="10">
        <f t="shared" si="104"/>
        <v>0.5</v>
      </c>
      <c r="Q258" s="33">
        <f>IF(B258="M",IF(AND(H258&gt;=200,H258&lt;500,I258&lt;Barem!$N$21),H258/1500,IF(AND(H258&gt;=500,H258&lt;750,I258&lt;Barem!$N$22),H258/1500,IF(AND(H258&gt;=750,H258&lt;1000,I258&lt;Barem!$N$23),H258/1500,IF(AND(H258&gt;=1000,H258&lt;1500,I258&lt;Barem!$N$24),H258/1500,IF(AND(H258&gt;=1500,H258&lt;2000,I258&lt;Barem!$N$25),H258/1500,IF(AND(H258&gt;=2000,H258&lt;3000,I258&lt;Barem!$N$26),H258/1500,IF(AND(H258&gt;=3000,I258&lt;Barem!$N$27),H258/1500,0))))))),IF(AND(H258&gt;=200,H258&lt;500,I258&lt;Barem!$O$21),H258/1500,IF(AND(H258&gt;=500,H258&lt;750,I258&lt;Barem!$O$22),H258/1500,IF(AND(H258&gt;=750,H258&lt;1000,I258&lt;Barem!$O$23),H258/1500,IF(AND(H258&gt;=1000,H258&lt;1500,I258&lt;Barem!$O$24),H258/1500,IF(AND(H258&gt;=1500,H258&lt;2000,I258&lt;Barem!$O$25),H258/1500,IF(AND(H258&gt;=2000,H258&lt;3000,I258&lt;Barem!$O$26),H258/1500,IF(AND(H258&gt;=3000,I258&lt;Barem!$O$27),H258/1500,0))))))))</f>
        <v>0</v>
      </c>
      <c r="R258" s="19">
        <f>IF(D258&gt;21,VLOOKUP(D258,Barem!$T$1:$U$141,2,1),0)</f>
        <v>0</v>
      </c>
      <c r="S258" s="104">
        <f>IF(D258&lt;1,0,IF(B258="F",VLOOKUP(I258,Barem!$X$2:$Z$13,2,1),VLOOKUP(I258,Barem!$X$14:$Z$25,2,1)))</f>
        <v>0</v>
      </c>
      <c r="T258" s="19">
        <f>VLOOKUP(A258,Participanti!A:C,3,0)</f>
        <v>0.4</v>
      </c>
      <c r="U258" s="17">
        <f t="shared" si="102"/>
        <v>3.6505952380952382</v>
      </c>
      <c r="W258" s="162" t="s">
        <v>547</v>
      </c>
      <c r="X258" s="108">
        <f t="shared" ref="X258:X321" si="105">COUNTIFS(A:A,A258,M:M,M258)</f>
        <v>5</v>
      </c>
      <c r="Y258" s="63">
        <f t="shared" ref="Y258:Y321" si="106">COUNTIFS(A:A,A258,C:C,C258)</f>
        <v>1</v>
      </c>
      <c r="Z258" s="92">
        <f t="shared" si="103"/>
        <v>1</v>
      </c>
      <c r="AA258" s="141"/>
      <c r="AB258" s="107" t="str">
        <f>VLOOKUP(A258,Participanti!A:E,5,0)</f>
        <v>Silver</v>
      </c>
    </row>
    <row r="259" spans="1:28" x14ac:dyDescent="0.2">
      <c r="A259" s="42" t="s">
        <v>277</v>
      </c>
      <c r="B259" s="1" t="str">
        <f>VLOOKUP(A259,Participanti!A:B,2,0)</f>
        <v>F</v>
      </c>
      <c r="C259" s="61">
        <v>4</v>
      </c>
      <c r="D259" s="43">
        <v>10.09</v>
      </c>
      <c r="E259" s="44">
        <v>4.1747685185185186E-2</v>
      </c>
      <c r="F259" s="44">
        <v>4.2928240740740739E-2</v>
      </c>
      <c r="G259" s="59">
        <f t="shared" si="99"/>
        <v>4.2337962962962966E-2</v>
      </c>
      <c r="H259" s="45">
        <v>17</v>
      </c>
      <c r="I259" s="11">
        <f t="shared" si="100"/>
        <v>4.1960320082222958E-3</v>
      </c>
      <c r="J259" s="31">
        <f t="shared" si="101"/>
        <v>2.5225</v>
      </c>
      <c r="K259" s="31">
        <f>IF(J259=0,0,IF(B259="F",VLOOKUP(I259,Barem!$G$2:$H$16,2,1),VLOOKUP(I259,Barem!$G$17:$H$31,2,1)))</f>
        <v>1.75</v>
      </c>
      <c r="L259" s="43">
        <v>1.5</v>
      </c>
      <c r="M259" s="95" t="s">
        <v>83</v>
      </c>
      <c r="N259" s="10">
        <f t="shared" si="104"/>
        <v>0.25</v>
      </c>
      <c r="O259" s="10">
        <f t="shared" si="104"/>
        <v>0.25</v>
      </c>
      <c r="P259" s="10">
        <f t="shared" si="104"/>
        <v>0.5</v>
      </c>
      <c r="Q259" s="33">
        <f>IF(B259="M",IF(AND(H259&gt;=200,H259&lt;500,I259&lt;Barem!$N$21),H259/1500,IF(AND(H259&gt;=500,H259&lt;750,I259&lt;Barem!$N$22),H259/1500,IF(AND(H259&gt;=750,H259&lt;1000,I259&lt;Barem!$N$23),H259/1500,IF(AND(H259&gt;=1000,H259&lt;1500,I259&lt;Barem!$N$24),H259/1500,IF(AND(H259&gt;=1500,H259&lt;2000,I259&lt;Barem!$N$25),H259/1500,IF(AND(H259&gt;=2000,H259&lt;3000,I259&lt;Barem!$N$26),H259/1500,IF(AND(H259&gt;=3000,I259&lt;Barem!$N$27),H259/1500,0))))))),IF(AND(H259&gt;=200,H259&lt;500,I259&lt;Barem!$O$21),H259/1500,IF(AND(H259&gt;=500,H259&lt;750,I259&lt;Barem!$O$22),H259/1500,IF(AND(H259&gt;=750,H259&lt;1000,I259&lt;Barem!$O$23),H259/1500,IF(AND(H259&gt;=1000,H259&lt;1500,I259&lt;Barem!$O$24),H259/1500,IF(AND(H259&gt;=1500,H259&lt;2000,I259&lt;Barem!$O$25),H259/1500,IF(AND(H259&gt;=2000,H259&lt;3000,I259&lt;Barem!$O$26),H259/1500,IF(AND(H259&gt;=3000,I259&lt;Barem!$O$27),H259/1500,0))))))))</f>
        <v>0</v>
      </c>
      <c r="R259" s="19">
        <f>IF(D259&gt;21,VLOOKUP(D259,Barem!$T$1:$U$141,2,1),0)</f>
        <v>0</v>
      </c>
      <c r="S259" s="104">
        <f>IF(D259&lt;1,0,IF(B259="F",VLOOKUP(I259,Barem!$X$2:$Z$13,2,1),VLOOKUP(I259,Barem!$X$14:$Z$25,2,1)))</f>
        <v>0</v>
      </c>
      <c r="T259" s="19">
        <f>VLOOKUP(A259,Participanti!A:C,3,0)</f>
        <v>0</v>
      </c>
      <c r="U259" s="17">
        <f t="shared" si="102"/>
        <v>1.818125</v>
      </c>
      <c r="W259" s="162"/>
      <c r="X259" s="108">
        <f t="shared" si="105"/>
        <v>5</v>
      </c>
      <c r="Y259" s="63">
        <f t="shared" si="106"/>
        <v>1</v>
      </c>
      <c r="Z259" s="92">
        <f t="shared" si="103"/>
        <v>1</v>
      </c>
      <c r="AA259" s="141"/>
      <c r="AB259" s="107" t="str">
        <f>VLOOKUP(A259,Participanti!A:E,5,0)</f>
        <v>Silver</v>
      </c>
    </row>
    <row r="260" spans="1:28" x14ac:dyDescent="0.2">
      <c r="A260" s="42" t="s">
        <v>275</v>
      </c>
      <c r="B260" s="1" t="str">
        <f>VLOOKUP(A260,Participanti!A:B,2,0)</f>
        <v>F</v>
      </c>
      <c r="C260" s="61">
        <v>4</v>
      </c>
      <c r="D260" s="43">
        <v>10.47</v>
      </c>
      <c r="E260" s="44">
        <v>3.8148148148148146E-2</v>
      </c>
      <c r="F260" s="44">
        <v>3.892361111111111E-2</v>
      </c>
      <c r="G260" s="59">
        <f t="shared" si="99"/>
        <v>3.8535879629629628E-2</v>
      </c>
      <c r="H260" s="45">
        <v>52</v>
      </c>
      <c r="I260" s="11">
        <f t="shared" si="100"/>
        <v>3.6805997736035936E-3</v>
      </c>
      <c r="J260" s="31">
        <f t="shared" si="101"/>
        <v>2.6175000000000002</v>
      </c>
      <c r="K260" s="31">
        <f>IF(J260=0,0,IF(B260="F",VLOOKUP(I260,Barem!$G$2:$H$16,2,1),VLOOKUP(I260,Barem!$G$17:$H$31,2,1)))</f>
        <v>3</v>
      </c>
      <c r="L260" s="43">
        <v>2.75</v>
      </c>
      <c r="M260" s="95" t="s">
        <v>83</v>
      </c>
      <c r="N260" s="10">
        <f t="shared" si="104"/>
        <v>0.25</v>
      </c>
      <c r="O260" s="10">
        <f t="shared" si="104"/>
        <v>0.25</v>
      </c>
      <c r="P260" s="10">
        <f t="shared" si="104"/>
        <v>0.5</v>
      </c>
      <c r="Q260" s="33">
        <f>IF(B260="M",IF(AND(H260&gt;=200,H260&lt;500,I260&lt;Barem!$N$21),H260/1500,IF(AND(H260&gt;=500,H260&lt;750,I260&lt;Barem!$N$22),H260/1500,IF(AND(H260&gt;=750,H260&lt;1000,I260&lt;Barem!$N$23),H260/1500,IF(AND(H260&gt;=1000,H260&lt;1500,I260&lt;Barem!$N$24),H260/1500,IF(AND(H260&gt;=1500,H260&lt;2000,I260&lt;Barem!$N$25),H260/1500,IF(AND(H260&gt;=2000,H260&lt;3000,I260&lt;Barem!$N$26),H260/1500,IF(AND(H260&gt;=3000,I260&lt;Barem!$N$27),H260/1500,0))))))),IF(AND(H260&gt;=200,H260&lt;500,I260&lt;Barem!$O$21),H260/1500,IF(AND(H260&gt;=500,H260&lt;750,I260&lt;Barem!$O$22),H260/1500,IF(AND(H260&gt;=750,H260&lt;1000,I260&lt;Barem!$O$23),H260/1500,IF(AND(H260&gt;=1000,H260&lt;1500,I260&lt;Barem!$O$24),H260/1500,IF(AND(H260&gt;=1500,H260&lt;2000,I260&lt;Barem!$O$25),H260/1500,IF(AND(H260&gt;=2000,H260&lt;3000,I260&lt;Barem!$O$26),H260/1500,IF(AND(H260&gt;=3000,I260&lt;Barem!$O$27),H260/1500,0))))))))</f>
        <v>0</v>
      </c>
      <c r="R260" s="19">
        <f>IF(D260&gt;21,VLOOKUP(D260,Barem!$T$1:$U$141,2,1),0)</f>
        <v>0</v>
      </c>
      <c r="S260" s="104">
        <f>IF(D260&lt;1,0,IF(B260="F",VLOOKUP(I260,Barem!$X$2:$Z$13,2,1),VLOOKUP(I260,Barem!$X$14:$Z$25,2,1)))</f>
        <v>0</v>
      </c>
      <c r="T260" s="19">
        <f>VLOOKUP(A260,Participanti!A:C,3,0)</f>
        <v>0</v>
      </c>
      <c r="U260" s="17">
        <f t="shared" si="102"/>
        <v>2.7793749999999999</v>
      </c>
      <c r="W260" s="162" t="s">
        <v>547</v>
      </c>
      <c r="X260" s="108">
        <f t="shared" si="105"/>
        <v>5</v>
      </c>
      <c r="Y260" s="63">
        <f t="shared" si="106"/>
        <v>1</v>
      </c>
      <c r="Z260" s="92">
        <f t="shared" si="103"/>
        <v>1</v>
      </c>
      <c r="AA260" s="141"/>
      <c r="AB260" s="107" t="str">
        <f>VLOOKUP(A260,Participanti!A:E,5,0)</f>
        <v>Silver</v>
      </c>
    </row>
    <row r="261" spans="1:28" x14ac:dyDescent="0.2">
      <c r="A261" s="42" t="s">
        <v>350</v>
      </c>
      <c r="B261" s="1" t="str">
        <f>VLOOKUP(A261,Participanti!A:B,2,0)</f>
        <v>M</v>
      </c>
      <c r="C261" s="61">
        <v>4</v>
      </c>
      <c r="D261" s="43">
        <v>12.63</v>
      </c>
      <c r="E261" s="44">
        <v>5.0312500000000003E-2</v>
      </c>
      <c r="F261" s="44">
        <v>5.0636574074074077E-2</v>
      </c>
      <c r="G261" s="59">
        <f t="shared" si="99"/>
        <v>5.047453703703704E-2</v>
      </c>
      <c r="H261" s="45">
        <v>82</v>
      </c>
      <c r="I261" s="11">
        <f t="shared" si="100"/>
        <v>3.9964003988152844E-3</v>
      </c>
      <c r="J261" s="31">
        <f t="shared" si="101"/>
        <v>3.0071428571428571</v>
      </c>
      <c r="K261" s="31">
        <f>IF(J261=0,0,IF(B261="F",VLOOKUP(I261,Barem!$G$2:$H$16,2,1),VLOOKUP(I261,Barem!$G$17:$H$31,2,1)))</f>
        <v>1.75</v>
      </c>
      <c r="L261" s="43">
        <v>3</v>
      </c>
      <c r="M261" s="95" t="s">
        <v>83</v>
      </c>
      <c r="N261" s="10">
        <f t="shared" si="104"/>
        <v>0.25</v>
      </c>
      <c r="O261" s="10">
        <f t="shared" si="104"/>
        <v>0.25</v>
      </c>
      <c r="P261" s="10">
        <f t="shared" si="104"/>
        <v>0.5</v>
      </c>
      <c r="Q261" s="33">
        <f>IF(B261="M",IF(AND(H261&gt;=200,H261&lt;500,I261&lt;Barem!$N$21),H261/1500,IF(AND(H261&gt;=500,H261&lt;750,I261&lt;Barem!$N$22),H261/1500,IF(AND(H261&gt;=750,H261&lt;1000,I261&lt;Barem!$N$23),H261/1500,IF(AND(H261&gt;=1000,H261&lt;1500,I261&lt;Barem!$N$24),H261/1500,IF(AND(H261&gt;=1500,H261&lt;2000,I261&lt;Barem!$N$25),H261/1500,IF(AND(H261&gt;=2000,H261&lt;3000,I261&lt;Barem!$N$26),H261/1500,IF(AND(H261&gt;=3000,I261&lt;Barem!$N$27),H261/1500,0))))))),IF(AND(H261&gt;=200,H261&lt;500,I261&lt;Barem!$O$21),H261/1500,IF(AND(H261&gt;=500,H261&lt;750,I261&lt;Barem!$O$22),H261/1500,IF(AND(H261&gt;=750,H261&lt;1000,I261&lt;Barem!$O$23),H261/1500,IF(AND(H261&gt;=1000,H261&lt;1500,I261&lt;Barem!$O$24),H261/1500,IF(AND(H261&gt;=1500,H261&lt;2000,I261&lt;Barem!$O$25),H261/1500,IF(AND(H261&gt;=2000,H261&lt;3000,I261&lt;Barem!$O$26),H261/1500,IF(AND(H261&gt;=3000,I261&lt;Barem!$O$27),H261/1500,0))))))))</f>
        <v>0</v>
      </c>
      <c r="R261" s="19">
        <f>IF(D261&gt;21,VLOOKUP(D261,Barem!$T$1:$U$141,2,1),0)</f>
        <v>0</v>
      </c>
      <c r="S261" s="104">
        <f>IF(D261&lt;1,0,IF(B261="F",VLOOKUP(I261,Barem!$X$2:$Z$13,2,1),VLOOKUP(I261,Barem!$X$14:$Z$25,2,1)))</f>
        <v>0</v>
      </c>
      <c r="T261" s="19">
        <f>VLOOKUP(A261,Participanti!A:C,3,0)</f>
        <v>0</v>
      </c>
      <c r="U261" s="17">
        <f t="shared" si="102"/>
        <v>2.6892857142857141</v>
      </c>
      <c r="W261" s="162"/>
      <c r="X261" s="108">
        <f t="shared" si="105"/>
        <v>5</v>
      </c>
      <c r="Y261" s="63">
        <f t="shared" si="106"/>
        <v>1</v>
      </c>
      <c r="Z261" s="92">
        <f t="shared" si="103"/>
        <v>1</v>
      </c>
      <c r="AA261" s="141"/>
      <c r="AB261" s="107" t="str">
        <f>VLOOKUP(A261,Participanti!A:E,5,0)</f>
        <v>Silver</v>
      </c>
    </row>
    <row r="262" spans="1:28" x14ac:dyDescent="0.2">
      <c r="A262" s="42" t="s">
        <v>258</v>
      </c>
      <c r="B262" s="1" t="str">
        <f>VLOOKUP(A262,Participanti!A:B,2,0)</f>
        <v>M</v>
      </c>
      <c r="C262" s="61">
        <v>4</v>
      </c>
      <c r="D262" s="43">
        <v>14.5</v>
      </c>
      <c r="E262" s="44">
        <v>3.7476851851851851E-2</v>
      </c>
      <c r="F262" s="44">
        <v>3.7476851851851851E-2</v>
      </c>
      <c r="G262" s="59">
        <f t="shared" si="99"/>
        <v>3.7476851851851851E-2</v>
      </c>
      <c r="H262" s="45">
        <v>73</v>
      </c>
      <c r="I262" s="11">
        <f t="shared" ref="I262:I280" si="107">G262/D262</f>
        <v>2.584610472541507E-3</v>
      </c>
      <c r="J262" s="31">
        <f t="shared" ref="J262:J280" si="108">IF(B262="F",IF(D262&lt;2.5,0,IF(D262&gt;19.99,5,D262/4)),IF(D262&lt;3,0, IF(D262&gt;20.99,5,D262/4.2)))</f>
        <v>3.4523809523809521</v>
      </c>
      <c r="K262" s="31">
        <f>IF(J262=0,0,IF(B262="F",VLOOKUP(I262,Barem!$G$2:$H$16,2,1),VLOOKUP(I262,Barem!$G$17:$H$31,2,1)))</f>
        <v>5</v>
      </c>
      <c r="L262" s="43">
        <v>4.5</v>
      </c>
      <c r="M262" s="95" t="s">
        <v>83</v>
      </c>
      <c r="N262" s="10">
        <f t="shared" si="104"/>
        <v>0.25</v>
      </c>
      <c r="O262" s="10">
        <f t="shared" si="104"/>
        <v>0.25</v>
      </c>
      <c r="P262" s="10">
        <f t="shared" si="104"/>
        <v>0.5</v>
      </c>
      <c r="Q262" s="33">
        <f>IF(B262="M",IF(AND(H262&gt;=200,H262&lt;500,I262&lt;Barem!$N$21),H262/1500,IF(AND(H262&gt;=500,H262&lt;750,I262&lt;Barem!$N$22),H262/1500,IF(AND(H262&gt;=750,H262&lt;1000,I262&lt;Barem!$N$23),H262/1500,IF(AND(H262&gt;=1000,H262&lt;1500,I262&lt;Barem!$N$24),H262/1500,IF(AND(H262&gt;=1500,H262&lt;2000,I262&lt;Barem!$N$25),H262/1500,IF(AND(H262&gt;=2000,H262&lt;3000,I262&lt;Barem!$N$26),H262/1500,IF(AND(H262&gt;=3000,I262&lt;Barem!$N$27),H262/1500,0))))))),IF(AND(H262&gt;=200,H262&lt;500,I262&lt;Barem!$O$21),H262/1500,IF(AND(H262&gt;=500,H262&lt;750,I262&lt;Barem!$O$22),H262/1500,IF(AND(H262&gt;=750,H262&lt;1000,I262&lt;Barem!$O$23),H262/1500,IF(AND(H262&gt;=1000,H262&lt;1500,I262&lt;Barem!$O$24),H262/1500,IF(AND(H262&gt;=1500,H262&lt;2000,I262&lt;Barem!$O$25),H262/1500,IF(AND(H262&gt;=2000,H262&lt;3000,I262&lt;Barem!$O$26),H262/1500,IF(AND(H262&gt;=3000,I262&lt;Barem!$O$27),H262/1500,0))))))))</f>
        <v>0</v>
      </c>
      <c r="R262" s="19">
        <f>IF(D262&gt;21,VLOOKUP(D262,Barem!$T$1:$U$141,2,1),0)</f>
        <v>0</v>
      </c>
      <c r="S262" s="104">
        <f>IF(D262&lt;1,0,IF(B262="F",VLOOKUP(I262,Barem!$X$2:$Z$13,2,1),VLOOKUP(I262,Barem!$X$14:$Z$25,2,1)))</f>
        <v>1.4999999999999998</v>
      </c>
      <c r="T262" s="19">
        <f>VLOOKUP(A262,Participanti!A:C,3,0)</f>
        <v>0</v>
      </c>
      <c r="U262" s="17">
        <f t="shared" ref="U262:U280" si="109">IF(H262&lt;0,0,J262*N262+K262*O262+L262*P262+Q262+R262+S262+T262)</f>
        <v>5.8630952380952381</v>
      </c>
      <c r="W262" s="162"/>
      <c r="X262" s="108">
        <f t="shared" si="105"/>
        <v>5</v>
      </c>
      <c r="Y262" s="63">
        <f t="shared" si="106"/>
        <v>1</v>
      </c>
      <c r="Z262" s="92">
        <f t="shared" ref="Z262:Z280" si="110">IF(K262&gt;0,1,0)</f>
        <v>1</v>
      </c>
      <c r="AA262" s="141"/>
      <c r="AB262" s="107" t="str">
        <f>VLOOKUP(A262,Participanti!A:E,5,0)</f>
        <v>Gold</v>
      </c>
    </row>
    <row r="263" spans="1:28" x14ac:dyDescent="0.2">
      <c r="A263" s="42" t="s">
        <v>171</v>
      </c>
      <c r="B263" s="1" t="str">
        <f>VLOOKUP(A263,Participanti!A:B,2,0)</f>
        <v>M</v>
      </c>
      <c r="C263" s="61">
        <v>4</v>
      </c>
      <c r="D263" s="43">
        <v>13.65</v>
      </c>
      <c r="E263" s="44">
        <v>4.6238425925925926E-2</v>
      </c>
      <c r="F263" s="44">
        <v>4.6319444444444448E-2</v>
      </c>
      <c r="G263" s="59">
        <f t="shared" si="99"/>
        <v>4.6278935185185187E-2</v>
      </c>
      <c r="H263" s="45">
        <v>619</v>
      </c>
      <c r="I263" s="11">
        <f t="shared" si="107"/>
        <v>3.3903981820648486E-3</v>
      </c>
      <c r="J263" s="31">
        <f t="shared" si="108"/>
        <v>3.25</v>
      </c>
      <c r="K263" s="31">
        <f>IF(J263=0,0,IF(B263="F",VLOOKUP(I263,Barem!$G$2:$H$16,2,1),VLOOKUP(I263,Barem!$G$17:$H$31,2,1)))</f>
        <v>3</v>
      </c>
      <c r="L263" s="43">
        <v>5</v>
      </c>
      <c r="M263" s="95" t="s">
        <v>83</v>
      </c>
      <c r="N263" s="10">
        <f t="shared" ref="N263:P283" si="111">IF($M263=N$1,50%,25%)</f>
        <v>0.25</v>
      </c>
      <c r="O263" s="10">
        <f t="shared" si="111"/>
        <v>0.25</v>
      </c>
      <c r="P263" s="10">
        <f t="shared" si="111"/>
        <v>0.5</v>
      </c>
      <c r="Q263" s="33">
        <f>IF(B263="M",IF(AND(H263&gt;=200,H263&lt;500,I263&lt;Barem!$N$21),H263/1500,IF(AND(H263&gt;=500,H263&lt;750,I263&lt;Barem!$N$22),H263/1500,IF(AND(H263&gt;=750,H263&lt;1000,I263&lt;Barem!$N$23),H263/1500,IF(AND(H263&gt;=1000,H263&lt;1500,I263&lt;Barem!$N$24),H263/1500,IF(AND(H263&gt;=1500,H263&lt;2000,I263&lt;Barem!$N$25),H263/1500,IF(AND(H263&gt;=2000,H263&lt;3000,I263&lt;Barem!$N$26),H263/1500,IF(AND(H263&gt;=3000,I263&lt;Barem!$N$27),H263/1500,0))))))),IF(AND(H263&gt;=200,H263&lt;500,I263&lt;Barem!$O$21),H263/1500,IF(AND(H263&gt;=500,H263&lt;750,I263&lt;Barem!$O$22),H263/1500,IF(AND(H263&gt;=750,H263&lt;1000,I263&lt;Barem!$O$23),H263/1500,IF(AND(H263&gt;=1000,H263&lt;1500,I263&lt;Barem!$O$24),H263/1500,IF(AND(H263&gt;=1500,H263&lt;2000,I263&lt;Barem!$O$25),H263/1500,IF(AND(H263&gt;=2000,H263&lt;3000,I263&lt;Barem!$O$26),H263/1500,IF(AND(H263&gt;=3000,I263&lt;Barem!$O$27),H263/1500,0))))))))</f>
        <v>0.41266666666666668</v>
      </c>
      <c r="R263" s="19">
        <f>IF(D263&gt;21,VLOOKUP(D263,Barem!$T$1:$U$141,2,1),0)</f>
        <v>0</v>
      </c>
      <c r="S263" s="104">
        <f>IF(D263&lt;1,0,IF(B263="F",VLOOKUP(I263,Barem!$X$2:$Z$13,2,1),VLOOKUP(I263,Barem!$X$14:$Z$25,2,1)))</f>
        <v>0</v>
      </c>
      <c r="T263" s="19">
        <f>VLOOKUP(A263,Participanti!A:C,3,0)</f>
        <v>0</v>
      </c>
      <c r="U263" s="17">
        <f t="shared" si="109"/>
        <v>4.4751666666666665</v>
      </c>
      <c r="W263" s="162"/>
      <c r="X263" s="108">
        <f t="shared" si="105"/>
        <v>5</v>
      </c>
      <c r="Y263" s="63">
        <f t="shared" si="106"/>
        <v>1</v>
      </c>
      <c r="Z263" s="92">
        <f t="shared" si="110"/>
        <v>1</v>
      </c>
      <c r="AA263" s="141"/>
      <c r="AB263" s="107" t="str">
        <f>VLOOKUP(A263,Participanti!A:E,5,0)</f>
        <v>Gold</v>
      </c>
    </row>
    <row r="264" spans="1:28" x14ac:dyDescent="0.2">
      <c r="A264" s="42" t="s">
        <v>417</v>
      </c>
      <c r="B264" s="1" t="str">
        <f>VLOOKUP(A264,Participanti!A:B,2,0)</f>
        <v>F</v>
      </c>
      <c r="C264" s="61">
        <v>4</v>
      </c>
      <c r="D264" s="43">
        <v>4.84</v>
      </c>
      <c r="E264" s="44">
        <v>1.5219907407407408E-2</v>
      </c>
      <c r="F264" s="44">
        <v>1.5219907407407408E-2</v>
      </c>
      <c r="G264" s="59">
        <f t="shared" si="99"/>
        <v>1.5219907407407408E-2</v>
      </c>
      <c r="H264" s="45">
        <v>16</v>
      </c>
      <c r="I264" s="11">
        <f t="shared" si="107"/>
        <v>3.1446089684726052E-3</v>
      </c>
      <c r="J264" s="31">
        <f t="shared" si="108"/>
        <v>1.21</v>
      </c>
      <c r="K264" s="31">
        <f>IF(J264=0,0,IF(B264="F",VLOOKUP(I264,Barem!$G$2:$H$16,2,1),VLOOKUP(I264,Barem!$G$17:$H$31,2,1)))</f>
        <v>4.5</v>
      </c>
      <c r="L264" s="43">
        <v>4.25</v>
      </c>
      <c r="M264" s="95" t="s">
        <v>80</v>
      </c>
      <c r="N264" s="10">
        <f t="shared" si="111"/>
        <v>0.25</v>
      </c>
      <c r="O264" s="10">
        <f t="shared" si="111"/>
        <v>0.5</v>
      </c>
      <c r="P264" s="10">
        <f t="shared" si="111"/>
        <v>0.25</v>
      </c>
      <c r="Q264" s="33">
        <f>IF(B264="M",IF(AND(H264&gt;=200,H264&lt;500,I264&lt;Barem!$N$21),H264/1500,IF(AND(H264&gt;=500,H264&lt;750,I264&lt;Barem!$N$22),H264/1500,IF(AND(H264&gt;=750,H264&lt;1000,I264&lt;Barem!$N$23),H264/1500,IF(AND(H264&gt;=1000,H264&lt;1500,I264&lt;Barem!$N$24),H264/1500,IF(AND(H264&gt;=1500,H264&lt;2000,I264&lt;Barem!$N$25),H264/1500,IF(AND(H264&gt;=2000,H264&lt;3000,I264&lt;Barem!$N$26),H264/1500,IF(AND(H264&gt;=3000,I264&lt;Barem!$N$27),H264/1500,0))))))),IF(AND(H264&gt;=200,H264&lt;500,I264&lt;Barem!$O$21),H264/1500,IF(AND(H264&gt;=500,H264&lt;750,I264&lt;Barem!$O$22),H264/1500,IF(AND(H264&gt;=750,H264&lt;1000,I264&lt;Barem!$O$23),H264/1500,IF(AND(H264&gt;=1000,H264&lt;1500,I264&lt;Barem!$O$24),H264/1500,IF(AND(H264&gt;=1500,H264&lt;2000,I264&lt;Barem!$O$25),H264/1500,IF(AND(H264&gt;=2000,H264&lt;3000,I264&lt;Barem!$O$26),H264/1500,IF(AND(H264&gt;=3000,I264&lt;Barem!$O$27),H264/1500,0))))))))</f>
        <v>0</v>
      </c>
      <c r="R264" s="19">
        <f>IF(D264&gt;21,VLOOKUP(D264,Barem!$T$1:$U$141,2,1),0)</f>
        <v>0</v>
      </c>
      <c r="S264" s="104">
        <f>IF(D264&lt;1,0,IF(B264="F",VLOOKUP(I264,Barem!$X$2:$Z$13,2,1),VLOOKUP(I264,Barem!$X$14:$Z$25,2,1)))</f>
        <v>0</v>
      </c>
      <c r="T264" s="19">
        <f>VLOOKUP(A264,Participanti!A:C,3,0)</f>
        <v>0</v>
      </c>
      <c r="U264" s="17">
        <f t="shared" si="109"/>
        <v>3.6150000000000002</v>
      </c>
      <c r="W264" s="162"/>
      <c r="X264" s="108">
        <f t="shared" si="105"/>
        <v>5</v>
      </c>
      <c r="Y264" s="63">
        <f t="shared" si="106"/>
        <v>1</v>
      </c>
      <c r="Z264" s="92">
        <f t="shared" si="110"/>
        <v>1</v>
      </c>
      <c r="AA264" s="141"/>
      <c r="AB264" s="107" t="str">
        <f>VLOOKUP(A264,Participanti!A:E,5,0)</f>
        <v>Gold</v>
      </c>
    </row>
    <row r="265" spans="1:28" x14ac:dyDescent="0.2">
      <c r="A265" s="42" t="s">
        <v>293</v>
      </c>
      <c r="B265" s="1" t="str">
        <f>VLOOKUP(A265,Participanti!A:B,2,0)</f>
        <v>M</v>
      </c>
      <c r="C265" s="61">
        <v>4</v>
      </c>
      <c r="D265" s="43">
        <v>10.029999999999999</v>
      </c>
      <c r="E265" s="44">
        <v>3.4583333333333334E-2</v>
      </c>
      <c r="F265" s="44">
        <v>3.4618055555555555E-2</v>
      </c>
      <c r="G265" s="59">
        <f t="shared" si="99"/>
        <v>3.4600694444444441E-2</v>
      </c>
      <c r="H265" s="45">
        <v>11</v>
      </c>
      <c r="I265" s="11">
        <f t="shared" si="107"/>
        <v>3.4497202835936632E-3</v>
      </c>
      <c r="J265" s="31">
        <f t="shared" si="108"/>
        <v>2.388095238095238</v>
      </c>
      <c r="K265" s="31">
        <f>IF(J265=0,0,IF(B265="F",VLOOKUP(I265,Barem!$G$2:$H$16,2,1),VLOOKUP(I265,Barem!$G$17:$H$31,2,1)))</f>
        <v>3</v>
      </c>
      <c r="L265" s="43">
        <v>4.25</v>
      </c>
      <c r="M265" s="95" t="s">
        <v>80</v>
      </c>
      <c r="N265" s="10">
        <f t="shared" si="111"/>
        <v>0.25</v>
      </c>
      <c r="O265" s="10">
        <f t="shared" si="111"/>
        <v>0.5</v>
      </c>
      <c r="P265" s="10">
        <f t="shared" si="111"/>
        <v>0.25</v>
      </c>
      <c r="Q265" s="33">
        <f>IF(B265="M",IF(AND(H265&gt;=200,H265&lt;500,I265&lt;Barem!$N$21),H265/1500,IF(AND(H265&gt;=500,H265&lt;750,I265&lt;Barem!$N$22),H265/1500,IF(AND(H265&gt;=750,H265&lt;1000,I265&lt;Barem!$N$23),H265/1500,IF(AND(H265&gt;=1000,H265&lt;1500,I265&lt;Barem!$N$24),H265/1500,IF(AND(H265&gt;=1500,H265&lt;2000,I265&lt;Barem!$N$25),H265/1500,IF(AND(H265&gt;=2000,H265&lt;3000,I265&lt;Barem!$N$26),H265/1500,IF(AND(H265&gt;=3000,I265&lt;Barem!$N$27),H265/1500,0))))))),IF(AND(H265&gt;=200,H265&lt;500,I265&lt;Barem!$O$21),H265/1500,IF(AND(H265&gt;=500,H265&lt;750,I265&lt;Barem!$O$22),H265/1500,IF(AND(H265&gt;=750,H265&lt;1000,I265&lt;Barem!$O$23),H265/1500,IF(AND(H265&gt;=1000,H265&lt;1500,I265&lt;Barem!$O$24),H265/1500,IF(AND(H265&gt;=1500,H265&lt;2000,I265&lt;Barem!$O$25),H265/1500,IF(AND(H265&gt;=2000,H265&lt;3000,I265&lt;Barem!$O$26),H265/1500,IF(AND(H265&gt;=3000,I265&lt;Barem!$O$27),H265/1500,0))))))))</f>
        <v>0</v>
      </c>
      <c r="R265" s="19">
        <f>IF(D265&gt;21,VLOOKUP(D265,Barem!$T$1:$U$141,2,1),0)</f>
        <v>0</v>
      </c>
      <c r="S265" s="104">
        <f>IF(D265&lt;1,0,IF(B265="F",VLOOKUP(I265,Barem!$X$2:$Z$13,2,1),VLOOKUP(I265,Barem!$X$14:$Z$25,2,1)))</f>
        <v>0</v>
      </c>
      <c r="T265" s="19">
        <f>VLOOKUP(A265,Participanti!A:C,3,0)</f>
        <v>0</v>
      </c>
      <c r="U265" s="17">
        <f t="shared" si="109"/>
        <v>3.1595238095238094</v>
      </c>
      <c r="W265" s="162"/>
      <c r="X265" s="108">
        <f t="shared" si="105"/>
        <v>5</v>
      </c>
      <c r="Y265" s="63">
        <f t="shared" si="106"/>
        <v>1</v>
      </c>
      <c r="Z265" s="92">
        <f t="shared" si="110"/>
        <v>1</v>
      </c>
      <c r="AA265" s="141"/>
      <c r="AB265" s="107" t="str">
        <f>VLOOKUP(A265,Participanti!A:E,5,0)</f>
        <v>Gold</v>
      </c>
    </row>
    <row r="266" spans="1:28" x14ac:dyDescent="0.2">
      <c r="A266" s="42" t="s">
        <v>39</v>
      </c>
      <c r="B266" s="1" t="str">
        <f>VLOOKUP(A266,Participanti!A:B,2,0)</f>
        <v>M</v>
      </c>
      <c r="C266" s="61">
        <v>4</v>
      </c>
      <c r="D266" s="43">
        <v>15.03</v>
      </c>
      <c r="E266" s="44">
        <v>3.7442129629629631E-2</v>
      </c>
      <c r="F266" s="44">
        <v>3.7442129629629631E-2</v>
      </c>
      <c r="G266" s="59">
        <f t="shared" si="99"/>
        <v>3.7442129629629631E-2</v>
      </c>
      <c r="H266" s="45">
        <v>68</v>
      </c>
      <c r="I266" s="11">
        <f t="shared" si="107"/>
        <v>2.4911596559966487E-3</v>
      </c>
      <c r="J266" s="31">
        <f t="shared" si="108"/>
        <v>3.5785714285714283</v>
      </c>
      <c r="K266" s="31">
        <f>IF(J266=0,0,IF(B266="F",VLOOKUP(I266,Barem!$G$2:$H$16,2,1),VLOOKUP(I266,Barem!$G$17:$H$31,2,1)))</f>
        <v>5</v>
      </c>
      <c r="L266" s="43">
        <v>2.75</v>
      </c>
      <c r="M266" s="95" t="s">
        <v>80</v>
      </c>
      <c r="N266" s="10">
        <f t="shared" si="111"/>
        <v>0.25</v>
      </c>
      <c r="O266" s="10">
        <f t="shared" si="111"/>
        <v>0.5</v>
      </c>
      <c r="P266" s="10">
        <f t="shared" si="111"/>
        <v>0.25</v>
      </c>
      <c r="Q266" s="33">
        <f>IF(B266="M",IF(AND(H266&gt;=200,H266&lt;500,I266&lt;Barem!$N$21),H266/1500,IF(AND(H266&gt;=500,H266&lt;750,I266&lt;Barem!$N$22),H266/1500,IF(AND(H266&gt;=750,H266&lt;1000,I266&lt;Barem!$N$23),H266/1500,IF(AND(H266&gt;=1000,H266&lt;1500,I266&lt;Barem!$N$24),H266/1500,IF(AND(H266&gt;=1500,H266&lt;2000,I266&lt;Barem!$N$25),H266/1500,IF(AND(H266&gt;=2000,H266&lt;3000,I266&lt;Barem!$N$26),H266/1500,IF(AND(H266&gt;=3000,I266&lt;Barem!$N$27),H266/1500,0))))))),IF(AND(H266&gt;=200,H266&lt;500,I266&lt;Barem!$O$21),H266/1500,IF(AND(H266&gt;=500,H266&lt;750,I266&lt;Barem!$O$22),H266/1500,IF(AND(H266&gt;=750,H266&lt;1000,I266&lt;Barem!$O$23),H266/1500,IF(AND(H266&gt;=1000,H266&lt;1500,I266&lt;Barem!$O$24),H266/1500,IF(AND(H266&gt;=1500,H266&lt;2000,I266&lt;Barem!$O$25),H266/1500,IF(AND(H266&gt;=2000,H266&lt;3000,I266&lt;Barem!$O$26),H266/1500,IF(AND(H266&gt;=3000,I266&lt;Barem!$O$27),H266/1500,0))))))))</f>
        <v>0</v>
      </c>
      <c r="R266" s="19">
        <f>IF(D266&gt;21,VLOOKUP(D266,Barem!$T$1:$U$141,2,1),0)</f>
        <v>0</v>
      </c>
      <c r="S266" s="104">
        <f>IF(D266&lt;1,0,IF(B266="F",VLOOKUP(I266,Barem!$X$2:$Z$13,2,1),VLOOKUP(I266,Barem!$X$14:$Z$25,2,1)))</f>
        <v>3.1500000000000004</v>
      </c>
      <c r="T266" s="19">
        <f>VLOOKUP(A266,Participanti!A:C,3,0)</f>
        <v>0</v>
      </c>
      <c r="U266" s="17">
        <f t="shared" si="109"/>
        <v>7.2321428571428577</v>
      </c>
      <c r="W266" s="162"/>
      <c r="X266" s="108">
        <f t="shared" si="105"/>
        <v>5</v>
      </c>
      <c r="Y266" s="63">
        <f t="shared" si="106"/>
        <v>1</v>
      </c>
      <c r="Z266" s="92">
        <f t="shared" si="110"/>
        <v>1</v>
      </c>
      <c r="AA266" s="141"/>
      <c r="AB266" s="107" t="str">
        <f>VLOOKUP(A266,Participanti!A:E,5,0)</f>
        <v>Gold</v>
      </c>
    </row>
    <row r="267" spans="1:28" x14ac:dyDescent="0.2">
      <c r="A267" s="42" t="s">
        <v>10</v>
      </c>
      <c r="B267" s="1" t="str">
        <f>VLOOKUP(A267,Participanti!A:B,2,0)</f>
        <v>F</v>
      </c>
      <c r="C267" s="61">
        <v>4</v>
      </c>
      <c r="D267" s="43">
        <v>26.02</v>
      </c>
      <c r="E267" s="44">
        <v>0.10185185185185185</v>
      </c>
      <c r="F267" s="44">
        <v>0.11506944444444445</v>
      </c>
      <c r="G267" s="59">
        <f t="shared" si="99"/>
        <v>0.10846064814814815</v>
      </c>
      <c r="H267" s="45">
        <v>137</v>
      </c>
      <c r="I267" s="11">
        <f t="shared" si="107"/>
        <v>4.1683569618811743E-3</v>
      </c>
      <c r="J267" s="31">
        <f t="shared" si="108"/>
        <v>5</v>
      </c>
      <c r="K267" s="31">
        <f>IF(J267=0,0,IF(B267="F",VLOOKUP(I267,Barem!$G$2:$H$16,2,1),VLOOKUP(I267,Barem!$G$17:$H$31,2,1)))</f>
        <v>2</v>
      </c>
      <c r="L267" s="43">
        <v>5</v>
      </c>
      <c r="M267" s="95" t="s">
        <v>82</v>
      </c>
      <c r="N267" s="10">
        <f t="shared" si="111"/>
        <v>0.5</v>
      </c>
      <c r="O267" s="10">
        <f t="shared" si="111"/>
        <v>0.25</v>
      </c>
      <c r="P267" s="10">
        <f t="shared" si="111"/>
        <v>0.25</v>
      </c>
      <c r="Q267" s="33">
        <f>IF(B267="M",IF(AND(H267&gt;=200,H267&lt;500,I267&lt;Barem!$N$21),H267/1500,IF(AND(H267&gt;=500,H267&lt;750,I267&lt;Barem!$N$22),H267/1500,IF(AND(H267&gt;=750,H267&lt;1000,I267&lt;Barem!$N$23),H267/1500,IF(AND(H267&gt;=1000,H267&lt;1500,I267&lt;Barem!$N$24),H267/1500,IF(AND(H267&gt;=1500,H267&lt;2000,I267&lt;Barem!$N$25),H267/1500,IF(AND(H267&gt;=2000,H267&lt;3000,I267&lt;Barem!$N$26),H267/1500,IF(AND(H267&gt;=3000,I267&lt;Barem!$N$27),H267/1500,0))))))),IF(AND(H267&gt;=200,H267&lt;500,I267&lt;Barem!$O$21),H267/1500,IF(AND(H267&gt;=500,H267&lt;750,I267&lt;Barem!$O$22),H267/1500,IF(AND(H267&gt;=750,H267&lt;1000,I267&lt;Barem!$O$23),H267/1500,IF(AND(H267&gt;=1000,H267&lt;1500,I267&lt;Barem!$O$24),H267/1500,IF(AND(H267&gt;=1500,H267&lt;2000,I267&lt;Barem!$O$25),H267/1500,IF(AND(H267&gt;=2000,H267&lt;3000,I267&lt;Barem!$O$26),H267/1500,IF(AND(H267&gt;=3000,I267&lt;Barem!$O$27),H267/1500,0))))))))</f>
        <v>0</v>
      </c>
      <c r="R267" s="19">
        <f>IF(D267&gt;21,VLOOKUP(D267,Barem!$T$1:$U$141,2,1),0)</f>
        <v>0.2</v>
      </c>
      <c r="S267" s="104">
        <f>IF(D267&lt;1,0,IF(B267="F",VLOOKUP(I267,Barem!$X$2:$Z$13,2,1),VLOOKUP(I267,Barem!$X$14:$Z$25,2,1)))</f>
        <v>0</v>
      </c>
      <c r="T267" s="19">
        <f>VLOOKUP(A267,Participanti!A:C,3,0)</f>
        <v>0</v>
      </c>
      <c r="U267" s="17">
        <f t="shared" si="109"/>
        <v>4.45</v>
      </c>
      <c r="W267" s="162"/>
      <c r="X267" s="108">
        <f t="shared" si="105"/>
        <v>5</v>
      </c>
      <c r="Y267" s="63">
        <f t="shared" si="106"/>
        <v>1</v>
      </c>
      <c r="Z267" s="92">
        <f t="shared" si="110"/>
        <v>1</v>
      </c>
      <c r="AA267" s="141"/>
      <c r="AB267" s="107" t="str">
        <f>VLOOKUP(A267,Participanti!A:E,5,0)</f>
        <v>Gold</v>
      </c>
    </row>
    <row r="268" spans="1:28" x14ac:dyDescent="0.2">
      <c r="A268" s="42" t="s">
        <v>370</v>
      </c>
      <c r="B268" s="1" t="str">
        <f>VLOOKUP(A268,Participanti!A:B,2,0)</f>
        <v>M</v>
      </c>
      <c r="C268" s="61">
        <v>4</v>
      </c>
      <c r="D268" s="43">
        <v>10.1</v>
      </c>
      <c r="E268" s="44">
        <v>3.622685185185185E-2</v>
      </c>
      <c r="F268" s="44">
        <v>3.622685185185185E-2</v>
      </c>
      <c r="G268" s="59">
        <f t="shared" si="99"/>
        <v>3.622685185185185E-2</v>
      </c>
      <c r="H268" s="45">
        <v>17</v>
      </c>
      <c r="I268" s="11">
        <f t="shared" si="107"/>
        <v>3.5868170150348366E-3</v>
      </c>
      <c r="J268" s="31">
        <f t="shared" si="108"/>
        <v>2.4047619047619047</v>
      </c>
      <c r="K268" s="31">
        <f>IF(J268=0,0,IF(B268="F",VLOOKUP(I268,Barem!$G$2:$H$16,2,1),VLOOKUP(I268,Barem!$G$17:$H$31,2,1)))</f>
        <v>2.5</v>
      </c>
      <c r="L268" s="43">
        <v>2.25</v>
      </c>
      <c r="M268" s="95" t="s">
        <v>83</v>
      </c>
      <c r="N268" s="10">
        <f t="shared" si="111"/>
        <v>0.25</v>
      </c>
      <c r="O268" s="10">
        <f t="shared" si="111"/>
        <v>0.25</v>
      </c>
      <c r="P268" s="10">
        <f t="shared" si="111"/>
        <v>0.5</v>
      </c>
      <c r="Q268" s="33">
        <f>IF(B268="M",IF(AND(H268&gt;=200,H268&lt;500,I268&lt;Barem!$N$21),H268/1500,IF(AND(H268&gt;=500,H268&lt;750,I268&lt;Barem!$N$22),H268/1500,IF(AND(H268&gt;=750,H268&lt;1000,I268&lt;Barem!$N$23),H268/1500,IF(AND(H268&gt;=1000,H268&lt;1500,I268&lt;Barem!$N$24),H268/1500,IF(AND(H268&gt;=1500,H268&lt;2000,I268&lt;Barem!$N$25),H268/1500,IF(AND(H268&gt;=2000,H268&lt;3000,I268&lt;Barem!$N$26),H268/1500,IF(AND(H268&gt;=3000,I268&lt;Barem!$N$27),H268/1500,0))))))),IF(AND(H268&gt;=200,H268&lt;500,I268&lt;Barem!$O$21),H268/1500,IF(AND(H268&gt;=500,H268&lt;750,I268&lt;Barem!$O$22),H268/1500,IF(AND(H268&gt;=750,H268&lt;1000,I268&lt;Barem!$O$23),H268/1500,IF(AND(H268&gt;=1000,H268&lt;1500,I268&lt;Barem!$O$24),H268/1500,IF(AND(H268&gt;=1500,H268&lt;2000,I268&lt;Barem!$O$25),H268/1500,IF(AND(H268&gt;=2000,H268&lt;3000,I268&lt;Barem!$O$26),H268/1500,IF(AND(H268&gt;=3000,I268&lt;Barem!$O$27),H268/1500,0))))))))</f>
        <v>0</v>
      </c>
      <c r="R268" s="19">
        <f>IF(D268&gt;21,VLOOKUP(D268,Barem!$T$1:$U$141,2,1),0)</f>
        <v>0</v>
      </c>
      <c r="S268" s="104">
        <f>IF(D268&lt;1,0,IF(B268="F",VLOOKUP(I268,Barem!$X$2:$Z$13,2,1),VLOOKUP(I268,Barem!$X$14:$Z$25,2,1)))</f>
        <v>0</v>
      </c>
      <c r="T268" s="19">
        <f>VLOOKUP(A268,Participanti!A:C,3,0)</f>
        <v>0.7</v>
      </c>
      <c r="U268" s="17">
        <f t="shared" si="109"/>
        <v>3.0511904761904765</v>
      </c>
      <c r="W268" s="162"/>
      <c r="X268" s="108">
        <f t="shared" si="105"/>
        <v>5</v>
      </c>
      <c r="Y268" s="63">
        <f t="shared" si="106"/>
        <v>1</v>
      </c>
      <c r="Z268" s="92">
        <f t="shared" si="110"/>
        <v>1</v>
      </c>
      <c r="AA268" s="141"/>
      <c r="AB268" s="107" t="str">
        <f>VLOOKUP(A268,Participanti!A:E,5,0)</f>
        <v>Gold</v>
      </c>
    </row>
    <row r="269" spans="1:28" x14ac:dyDescent="0.2">
      <c r="A269" s="42" t="s">
        <v>149</v>
      </c>
      <c r="B269" s="1" t="str">
        <f>VLOOKUP(A269,Participanti!A:B,2,0)</f>
        <v>M</v>
      </c>
      <c r="C269" s="61">
        <v>4</v>
      </c>
      <c r="D269" s="43">
        <v>21.23</v>
      </c>
      <c r="E269" s="44">
        <v>6.8020833333333336E-2</v>
      </c>
      <c r="F269" s="44">
        <v>6.8020833333333336E-2</v>
      </c>
      <c r="G269" s="59">
        <f t="shared" si="99"/>
        <v>6.8020833333333336E-2</v>
      </c>
      <c r="H269" s="45">
        <v>25</v>
      </c>
      <c r="I269" s="11">
        <f t="shared" si="107"/>
        <v>3.2039959177264875E-3</v>
      </c>
      <c r="J269" s="31">
        <f t="shared" si="108"/>
        <v>5</v>
      </c>
      <c r="K269" s="31">
        <f>IF(J269=0,0,IF(B269="F",VLOOKUP(I269,Barem!$G$2:$H$16,2,1),VLOOKUP(I269,Barem!$G$17:$H$31,2,1)))</f>
        <v>3.5</v>
      </c>
      <c r="L269" s="43">
        <v>3.25</v>
      </c>
      <c r="M269" s="95" t="s">
        <v>80</v>
      </c>
      <c r="N269" s="10">
        <f t="shared" si="111"/>
        <v>0.25</v>
      </c>
      <c r="O269" s="10">
        <f t="shared" si="111"/>
        <v>0.5</v>
      </c>
      <c r="P269" s="10">
        <f t="shared" si="111"/>
        <v>0.25</v>
      </c>
      <c r="Q269" s="33">
        <f>IF(B269="M",IF(AND(H269&gt;=200,H269&lt;500,I269&lt;Barem!$N$21),H269/1500,IF(AND(H269&gt;=500,H269&lt;750,I269&lt;Barem!$N$22),H269/1500,IF(AND(H269&gt;=750,H269&lt;1000,I269&lt;Barem!$N$23),H269/1500,IF(AND(H269&gt;=1000,H269&lt;1500,I269&lt;Barem!$N$24),H269/1500,IF(AND(H269&gt;=1500,H269&lt;2000,I269&lt;Barem!$N$25),H269/1500,IF(AND(H269&gt;=2000,H269&lt;3000,I269&lt;Barem!$N$26),H269/1500,IF(AND(H269&gt;=3000,I269&lt;Barem!$N$27),H269/1500,0))))))),IF(AND(H269&gt;=200,H269&lt;500,I269&lt;Barem!$O$21),H269/1500,IF(AND(H269&gt;=500,H269&lt;750,I269&lt;Barem!$O$22),H269/1500,IF(AND(H269&gt;=750,H269&lt;1000,I269&lt;Barem!$O$23),H269/1500,IF(AND(H269&gt;=1000,H269&lt;1500,I269&lt;Barem!$O$24),H269/1500,IF(AND(H269&gt;=1500,H269&lt;2000,I269&lt;Barem!$O$25),H269/1500,IF(AND(H269&gt;=2000,H269&lt;3000,I269&lt;Barem!$O$26),H269/1500,IF(AND(H269&gt;=3000,I269&lt;Barem!$O$27),H269/1500,0))))))))</f>
        <v>0</v>
      </c>
      <c r="R269" s="19">
        <f>IF(D269&gt;21,VLOOKUP(D269,Barem!$T$1:$U$141,2,1),0)</f>
        <v>0</v>
      </c>
      <c r="S269" s="104">
        <f>IF(D269&lt;1,0,IF(B269="F",VLOOKUP(I269,Barem!$X$2:$Z$13,2,1),VLOOKUP(I269,Barem!$X$14:$Z$25,2,1)))</f>
        <v>0</v>
      </c>
      <c r="T269" s="19">
        <f>VLOOKUP(A269,Participanti!A:C,3,0)</f>
        <v>0</v>
      </c>
      <c r="U269" s="17">
        <f t="shared" si="109"/>
        <v>3.8125</v>
      </c>
      <c r="W269" s="162"/>
      <c r="X269" s="108">
        <f t="shared" si="105"/>
        <v>5</v>
      </c>
      <c r="Y269" s="63">
        <f t="shared" si="106"/>
        <v>1</v>
      </c>
      <c r="Z269" s="92">
        <f t="shared" si="110"/>
        <v>1</v>
      </c>
      <c r="AA269" s="141"/>
      <c r="AB269" s="107" t="str">
        <f>VLOOKUP(A269,Participanti!A:E,5,0)</f>
        <v>Gold</v>
      </c>
    </row>
    <row r="270" spans="1:28" x14ac:dyDescent="0.2">
      <c r="A270" s="42" t="s">
        <v>427</v>
      </c>
      <c r="B270" s="1" t="str">
        <f>VLOOKUP(A270,Participanti!A:B,2,0)</f>
        <v>M</v>
      </c>
      <c r="C270" s="61">
        <v>4</v>
      </c>
      <c r="D270" s="43">
        <v>10.18</v>
      </c>
      <c r="E270" s="44">
        <v>2.9490740740740741E-2</v>
      </c>
      <c r="F270" s="44">
        <v>2.9490740740740741E-2</v>
      </c>
      <c r="G270" s="59">
        <f t="shared" si="99"/>
        <v>2.9490740740740741E-2</v>
      </c>
      <c r="H270" s="45">
        <v>78</v>
      </c>
      <c r="I270" s="11">
        <f t="shared" si="107"/>
        <v>2.8969293458487957E-3</v>
      </c>
      <c r="J270" s="31">
        <f t="shared" si="108"/>
        <v>2.4238095238095236</v>
      </c>
      <c r="K270" s="31">
        <f>IF(J270=0,0,IF(B270="F",VLOOKUP(I270,Barem!$G$2:$H$16,2,1),VLOOKUP(I270,Barem!$G$17:$H$31,2,1)))</f>
        <v>4.5</v>
      </c>
      <c r="L270" s="43">
        <v>1.5</v>
      </c>
      <c r="M270" s="95" t="s">
        <v>80</v>
      </c>
      <c r="N270" s="10">
        <f t="shared" si="111"/>
        <v>0.25</v>
      </c>
      <c r="O270" s="10">
        <f t="shared" si="111"/>
        <v>0.5</v>
      </c>
      <c r="P270" s="10">
        <f t="shared" si="111"/>
        <v>0.25</v>
      </c>
      <c r="Q270" s="33">
        <f>IF(B270="M",IF(AND(H270&gt;=200,H270&lt;500,I270&lt;Barem!$N$21),H270/1500,IF(AND(H270&gt;=500,H270&lt;750,I270&lt;Barem!$N$22),H270/1500,IF(AND(H270&gt;=750,H270&lt;1000,I270&lt;Barem!$N$23),H270/1500,IF(AND(H270&gt;=1000,H270&lt;1500,I270&lt;Barem!$N$24),H270/1500,IF(AND(H270&gt;=1500,H270&lt;2000,I270&lt;Barem!$N$25),H270/1500,IF(AND(H270&gt;=2000,H270&lt;3000,I270&lt;Barem!$N$26),H270/1500,IF(AND(H270&gt;=3000,I270&lt;Barem!$N$27),H270/1500,0))))))),IF(AND(H270&gt;=200,H270&lt;500,I270&lt;Barem!$O$21),H270/1500,IF(AND(H270&gt;=500,H270&lt;750,I270&lt;Barem!$O$22),H270/1500,IF(AND(H270&gt;=750,H270&lt;1000,I270&lt;Barem!$O$23),H270/1500,IF(AND(H270&gt;=1000,H270&lt;1500,I270&lt;Barem!$O$24),H270/1500,IF(AND(H270&gt;=1500,H270&lt;2000,I270&lt;Barem!$O$25),H270/1500,IF(AND(H270&gt;=2000,H270&lt;3000,I270&lt;Barem!$O$26),H270/1500,IF(AND(H270&gt;=3000,I270&lt;Barem!$O$27),H270/1500,0))))))))</f>
        <v>0</v>
      </c>
      <c r="R270" s="19">
        <f>IF(D270&gt;21,VLOOKUP(D270,Barem!$T$1:$U$141,2,1),0)</f>
        <v>0</v>
      </c>
      <c r="S270" s="104">
        <f>IF(D270&lt;1,0,IF(B270="F",VLOOKUP(I270,Barem!$X$2:$Z$13,2,1),VLOOKUP(I270,Barem!$X$14:$Z$25,2,1)))</f>
        <v>0</v>
      </c>
      <c r="T270" s="19">
        <f>VLOOKUP(A270,Participanti!A:C,3,0)</f>
        <v>0</v>
      </c>
      <c r="U270" s="17">
        <f t="shared" si="109"/>
        <v>3.230952380952381</v>
      </c>
      <c r="W270" s="162"/>
      <c r="X270" s="108">
        <f t="shared" si="105"/>
        <v>5</v>
      </c>
      <c r="Y270" s="63">
        <f t="shared" si="106"/>
        <v>1</v>
      </c>
      <c r="Z270" s="92">
        <f t="shared" si="110"/>
        <v>1</v>
      </c>
      <c r="AA270" s="141"/>
      <c r="AB270" s="107" t="str">
        <f>VLOOKUP(A270,Participanti!A:E,5,0)</f>
        <v>Gold</v>
      </c>
    </row>
    <row r="271" spans="1:28" x14ac:dyDescent="0.2">
      <c r="A271" s="42" t="s">
        <v>366</v>
      </c>
      <c r="B271" s="1" t="str">
        <f>VLOOKUP(A271,Participanti!A:B,2,0)</f>
        <v>F</v>
      </c>
      <c r="C271" s="61">
        <v>4</v>
      </c>
      <c r="D271" s="43">
        <v>7.14</v>
      </c>
      <c r="E271" s="44">
        <v>2.4780092592592593E-2</v>
      </c>
      <c r="F271" s="44">
        <v>2.4780092592592593E-2</v>
      </c>
      <c r="G271" s="59">
        <f t="shared" si="99"/>
        <v>2.4780092592592593E-2</v>
      </c>
      <c r="H271" s="45">
        <v>16</v>
      </c>
      <c r="I271" s="11">
        <f t="shared" si="107"/>
        <v>3.470601203444341E-3</v>
      </c>
      <c r="J271" s="31">
        <f t="shared" si="108"/>
        <v>1.7849999999999999</v>
      </c>
      <c r="K271" s="31">
        <f>IF(J271=0,0,IF(B271="F",VLOOKUP(I271,Barem!$G$2:$H$16,2,1),VLOOKUP(I271,Barem!$G$17:$H$31,2,1)))</f>
        <v>4</v>
      </c>
      <c r="L271" s="43">
        <v>2</v>
      </c>
      <c r="M271" s="95" t="s">
        <v>80</v>
      </c>
      <c r="N271" s="10">
        <f t="shared" si="111"/>
        <v>0.25</v>
      </c>
      <c r="O271" s="10">
        <f t="shared" si="111"/>
        <v>0.5</v>
      </c>
      <c r="P271" s="10">
        <f t="shared" si="111"/>
        <v>0.25</v>
      </c>
      <c r="Q271" s="33">
        <f>IF(B271="M",IF(AND(H271&gt;=200,H271&lt;500,I271&lt;Barem!$N$21),H271/1500,IF(AND(H271&gt;=500,H271&lt;750,I271&lt;Barem!$N$22),H271/1500,IF(AND(H271&gt;=750,H271&lt;1000,I271&lt;Barem!$N$23),H271/1500,IF(AND(H271&gt;=1000,H271&lt;1500,I271&lt;Barem!$N$24),H271/1500,IF(AND(H271&gt;=1500,H271&lt;2000,I271&lt;Barem!$N$25),H271/1500,IF(AND(H271&gt;=2000,H271&lt;3000,I271&lt;Barem!$N$26),H271/1500,IF(AND(H271&gt;=3000,I271&lt;Barem!$N$27),H271/1500,0))))))),IF(AND(H271&gt;=200,H271&lt;500,I271&lt;Barem!$O$21),H271/1500,IF(AND(H271&gt;=500,H271&lt;750,I271&lt;Barem!$O$22),H271/1500,IF(AND(H271&gt;=750,H271&lt;1000,I271&lt;Barem!$O$23),H271/1500,IF(AND(H271&gt;=1000,H271&lt;1500,I271&lt;Barem!$O$24),H271/1500,IF(AND(H271&gt;=1500,H271&lt;2000,I271&lt;Barem!$O$25),H271/1500,IF(AND(H271&gt;=2000,H271&lt;3000,I271&lt;Barem!$O$26),H271/1500,IF(AND(H271&gt;=3000,I271&lt;Barem!$O$27),H271/1500,0))))))))</f>
        <v>0</v>
      </c>
      <c r="R271" s="19">
        <f>IF(D271&gt;21,VLOOKUP(D271,Barem!$T$1:$U$141,2,1),0)</f>
        <v>0</v>
      </c>
      <c r="S271" s="104">
        <f>IF(D271&lt;1,0,IF(B271="F",VLOOKUP(I271,Barem!$X$2:$Z$13,2,1),VLOOKUP(I271,Barem!$X$14:$Z$25,2,1)))</f>
        <v>0</v>
      </c>
      <c r="T271" s="19">
        <f>VLOOKUP(A271,Participanti!A:C,3,0)</f>
        <v>0</v>
      </c>
      <c r="U271" s="17">
        <f t="shared" si="109"/>
        <v>2.94625</v>
      </c>
      <c r="W271" s="162"/>
      <c r="X271" s="108">
        <f t="shared" si="105"/>
        <v>5</v>
      </c>
      <c r="Y271" s="63">
        <f t="shared" si="106"/>
        <v>1</v>
      </c>
      <c r="Z271" s="92">
        <f t="shared" si="110"/>
        <v>1</v>
      </c>
      <c r="AA271" s="141"/>
      <c r="AB271" s="107" t="str">
        <f>VLOOKUP(A271,Participanti!A:E,5,0)</f>
        <v>Gold</v>
      </c>
    </row>
    <row r="272" spans="1:28" x14ac:dyDescent="0.2">
      <c r="A272" s="42" t="s">
        <v>187</v>
      </c>
      <c r="B272" s="1" t="str">
        <f>VLOOKUP(A272,Participanti!A:B,2,0)</f>
        <v>M</v>
      </c>
      <c r="C272" s="61">
        <v>4</v>
      </c>
      <c r="D272" s="43">
        <v>10.84</v>
      </c>
      <c r="E272" s="44">
        <v>3.5682870370370372E-2</v>
      </c>
      <c r="F272" s="44">
        <v>3.5682870370370372E-2</v>
      </c>
      <c r="G272" s="59">
        <f t="shared" si="99"/>
        <v>3.5682870370370372E-2</v>
      </c>
      <c r="H272" s="45">
        <v>5</v>
      </c>
      <c r="I272" s="11">
        <f t="shared" si="107"/>
        <v>3.2917777094437612E-3</v>
      </c>
      <c r="J272" s="31">
        <f t="shared" si="108"/>
        <v>2.5809523809523807</v>
      </c>
      <c r="K272" s="31">
        <f>IF(J272=0,0,IF(B272="F",VLOOKUP(I272,Barem!$G$2:$H$16,2,1),VLOOKUP(I272,Barem!$G$17:$H$31,2,1)))</f>
        <v>3.5</v>
      </c>
      <c r="L272" s="43">
        <v>2</v>
      </c>
      <c r="M272" s="95" t="s">
        <v>80</v>
      </c>
      <c r="N272" s="10">
        <f t="shared" si="111"/>
        <v>0.25</v>
      </c>
      <c r="O272" s="10">
        <f t="shared" si="111"/>
        <v>0.5</v>
      </c>
      <c r="P272" s="10">
        <f t="shared" si="111"/>
        <v>0.25</v>
      </c>
      <c r="Q272" s="33">
        <f>IF(B272="M",IF(AND(H272&gt;=200,H272&lt;500,I272&lt;Barem!$N$21),H272/1500,IF(AND(H272&gt;=500,H272&lt;750,I272&lt;Barem!$N$22),H272/1500,IF(AND(H272&gt;=750,H272&lt;1000,I272&lt;Barem!$N$23),H272/1500,IF(AND(H272&gt;=1000,H272&lt;1500,I272&lt;Barem!$N$24),H272/1500,IF(AND(H272&gt;=1500,H272&lt;2000,I272&lt;Barem!$N$25),H272/1500,IF(AND(H272&gt;=2000,H272&lt;3000,I272&lt;Barem!$N$26),H272/1500,IF(AND(H272&gt;=3000,I272&lt;Barem!$N$27),H272/1500,0))))))),IF(AND(H272&gt;=200,H272&lt;500,I272&lt;Barem!$O$21),H272/1500,IF(AND(H272&gt;=500,H272&lt;750,I272&lt;Barem!$O$22),H272/1500,IF(AND(H272&gt;=750,H272&lt;1000,I272&lt;Barem!$O$23),H272/1500,IF(AND(H272&gt;=1000,H272&lt;1500,I272&lt;Barem!$O$24),H272/1500,IF(AND(H272&gt;=1500,H272&lt;2000,I272&lt;Barem!$O$25),H272/1500,IF(AND(H272&gt;=2000,H272&lt;3000,I272&lt;Barem!$O$26),H272/1500,IF(AND(H272&gt;=3000,I272&lt;Barem!$O$27),H272/1500,0))))))))</f>
        <v>0</v>
      </c>
      <c r="R272" s="19">
        <f>IF(D272&gt;21,VLOOKUP(D272,Barem!$T$1:$U$141,2,1),0)</f>
        <v>0</v>
      </c>
      <c r="S272" s="104">
        <f>IF(D272&lt;1,0,IF(B272="F",VLOOKUP(I272,Barem!$X$2:$Z$13,2,1),VLOOKUP(I272,Barem!$X$14:$Z$25,2,1)))</f>
        <v>0</v>
      </c>
      <c r="T272" s="19">
        <f>VLOOKUP(A272,Participanti!A:C,3,0)</f>
        <v>0</v>
      </c>
      <c r="U272" s="17">
        <f t="shared" si="109"/>
        <v>2.8952380952380952</v>
      </c>
      <c r="W272" s="162"/>
      <c r="X272" s="108">
        <f t="shared" si="105"/>
        <v>5</v>
      </c>
      <c r="Y272" s="63">
        <f t="shared" si="106"/>
        <v>1</v>
      </c>
      <c r="Z272" s="92">
        <f t="shared" si="110"/>
        <v>1</v>
      </c>
      <c r="AA272" s="141"/>
      <c r="AB272" s="107" t="str">
        <f>VLOOKUP(A272,Participanti!A:E,5,0)</f>
        <v>Gold</v>
      </c>
    </row>
    <row r="273" spans="1:28" x14ac:dyDescent="0.2">
      <c r="A273" s="42" t="s">
        <v>342</v>
      </c>
      <c r="B273" s="1" t="str">
        <f>VLOOKUP(A273,Participanti!A:B,2,0)</f>
        <v>F</v>
      </c>
      <c r="C273" s="61">
        <v>4</v>
      </c>
      <c r="D273" s="43">
        <v>17.37</v>
      </c>
      <c r="E273" s="44">
        <v>7.6585648148148153E-2</v>
      </c>
      <c r="F273" s="44">
        <v>8.1319444444444444E-2</v>
      </c>
      <c r="G273" s="59">
        <f t="shared" si="99"/>
        <v>7.8952546296296305E-2</v>
      </c>
      <c r="H273" s="45">
        <v>320</v>
      </c>
      <c r="I273" s="11">
        <f t="shared" si="107"/>
        <v>4.5453394528667994E-3</v>
      </c>
      <c r="J273" s="31">
        <f t="shared" si="108"/>
        <v>4.3425000000000002</v>
      </c>
      <c r="K273" s="31">
        <f>IF(J273=0,0,IF(B273="F",VLOOKUP(I273,Barem!$G$2:$H$16,2,1),VLOOKUP(I273,Barem!$G$17:$H$31,2,1)))</f>
        <v>1.25</v>
      </c>
      <c r="L273" s="43">
        <v>3.25</v>
      </c>
      <c r="M273" s="95" t="s">
        <v>83</v>
      </c>
      <c r="N273" s="10">
        <f t="shared" si="111"/>
        <v>0.25</v>
      </c>
      <c r="O273" s="10">
        <f t="shared" si="111"/>
        <v>0.25</v>
      </c>
      <c r="P273" s="10">
        <f t="shared" si="111"/>
        <v>0.5</v>
      </c>
      <c r="Q273" s="33">
        <f>IF(B273="M",IF(AND(H273&gt;=200,H273&lt;500,I273&lt;Barem!$N$21),H273/1500,IF(AND(H273&gt;=500,H273&lt;750,I273&lt;Barem!$N$22),H273/1500,IF(AND(H273&gt;=750,H273&lt;1000,I273&lt;Barem!$N$23),H273/1500,IF(AND(H273&gt;=1000,H273&lt;1500,I273&lt;Barem!$N$24),H273/1500,IF(AND(H273&gt;=1500,H273&lt;2000,I273&lt;Barem!$N$25),H273/1500,IF(AND(H273&gt;=2000,H273&lt;3000,I273&lt;Barem!$N$26),H273/1500,IF(AND(H273&gt;=3000,I273&lt;Barem!$N$27),H273/1500,0))))))),IF(AND(H273&gt;=200,H273&lt;500,I273&lt;Barem!$O$21),H273/1500,IF(AND(H273&gt;=500,H273&lt;750,I273&lt;Barem!$O$22),H273/1500,IF(AND(H273&gt;=750,H273&lt;1000,I273&lt;Barem!$O$23),H273/1500,IF(AND(H273&gt;=1000,H273&lt;1500,I273&lt;Barem!$O$24),H273/1500,IF(AND(H273&gt;=1500,H273&lt;2000,I273&lt;Barem!$O$25),H273/1500,IF(AND(H273&gt;=2000,H273&lt;3000,I273&lt;Barem!$O$26),H273/1500,IF(AND(H273&gt;=3000,I273&lt;Barem!$O$27),H273/1500,0))))))))</f>
        <v>0.21333333333333335</v>
      </c>
      <c r="R273" s="19">
        <f>IF(D273&gt;21,VLOOKUP(D273,Barem!$T$1:$U$141,2,1),0)</f>
        <v>0</v>
      </c>
      <c r="S273" s="104">
        <f>IF(D273&lt;1,0,IF(B273="F",VLOOKUP(I273,Barem!$X$2:$Z$13,2,1),VLOOKUP(I273,Barem!$X$14:$Z$25,2,1)))</f>
        <v>0</v>
      </c>
      <c r="T273" s="19">
        <f>VLOOKUP(A273,Participanti!A:C,3,0)</f>
        <v>0</v>
      </c>
      <c r="U273" s="17">
        <f t="shared" si="109"/>
        <v>3.2364583333333337</v>
      </c>
      <c r="W273" s="162"/>
      <c r="X273" s="108">
        <f t="shared" si="105"/>
        <v>5</v>
      </c>
      <c r="Y273" s="63">
        <f t="shared" si="106"/>
        <v>1</v>
      </c>
      <c r="Z273" s="92">
        <f t="shared" si="110"/>
        <v>1</v>
      </c>
      <c r="AA273" s="141"/>
      <c r="AB273" s="107" t="str">
        <f>VLOOKUP(A273,Participanti!A:E,5,0)</f>
        <v>Gold</v>
      </c>
    </row>
    <row r="274" spans="1:28" x14ac:dyDescent="0.2">
      <c r="A274" s="42" t="s">
        <v>209</v>
      </c>
      <c r="B274" s="1" t="str">
        <f>VLOOKUP(A274,Participanti!A:B,2,0)</f>
        <v>M</v>
      </c>
      <c r="C274" s="61">
        <v>4</v>
      </c>
      <c r="D274" s="43">
        <v>25.1</v>
      </c>
      <c r="E274" s="44">
        <v>0.11068287037037038</v>
      </c>
      <c r="F274" s="44">
        <v>0.11182870370370371</v>
      </c>
      <c r="G274" s="59">
        <f t="shared" si="99"/>
        <v>0.11125578703703703</v>
      </c>
      <c r="H274" s="45">
        <v>295</v>
      </c>
      <c r="I274" s="11">
        <f t="shared" si="107"/>
        <v>4.4325014755791647E-3</v>
      </c>
      <c r="J274" s="31">
        <f t="shared" si="108"/>
        <v>5</v>
      </c>
      <c r="K274" s="31">
        <f>IF(J274=0,0,IF(B274="F",VLOOKUP(I274,Barem!$G$2:$H$16,2,1),VLOOKUP(I274,Barem!$G$17:$H$31,2,1)))</f>
        <v>1</v>
      </c>
      <c r="L274" s="43">
        <v>4</v>
      </c>
      <c r="M274" s="95" t="s">
        <v>82</v>
      </c>
      <c r="N274" s="10">
        <f t="shared" si="111"/>
        <v>0.5</v>
      </c>
      <c r="O274" s="10">
        <f t="shared" si="111"/>
        <v>0.25</v>
      </c>
      <c r="P274" s="10">
        <f t="shared" si="111"/>
        <v>0.25</v>
      </c>
      <c r="Q274" s="33">
        <f>IF(B274="M",IF(AND(H274&gt;=200,H274&lt;500,I274&lt;Barem!$N$21),H274/1500,IF(AND(H274&gt;=500,H274&lt;750,I274&lt;Barem!$N$22),H274/1500,IF(AND(H274&gt;=750,H274&lt;1000,I274&lt;Barem!$N$23),H274/1500,IF(AND(H274&gt;=1000,H274&lt;1500,I274&lt;Barem!$N$24),H274/1500,IF(AND(H274&gt;=1500,H274&lt;2000,I274&lt;Barem!$N$25),H274/1500,IF(AND(H274&gt;=2000,H274&lt;3000,I274&lt;Barem!$N$26),H274/1500,IF(AND(H274&gt;=3000,I274&lt;Barem!$N$27),H274/1500,0))))))),IF(AND(H274&gt;=200,H274&lt;500,I274&lt;Barem!$O$21),H274/1500,IF(AND(H274&gt;=500,H274&lt;750,I274&lt;Barem!$O$22),H274/1500,IF(AND(H274&gt;=750,H274&lt;1000,I274&lt;Barem!$O$23),H274/1500,IF(AND(H274&gt;=1000,H274&lt;1500,I274&lt;Barem!$O$24),H274/1500,IF(AND(H274&gt;=1500,H274&lt;2000,I274&lt;Barem!$O$25),H274/1500,IF(AND(H274&gt;=2000,H274&lt;3000,I274&lt;Barem!$O$26),H274/1500,IF(AND(H274&gt;=3000,I274&lt;Barem!$O$27),H274/1500,0))))))))</f>
        <v>0.19666666666666666</v>
      </c>
      <c r="R274" s="19">
        <f>IF(D274&gt;21,VLOOKUP(D274,Barem!$T$1:$U$141,2,1),0)</f>
        <v>0.2</v>
      </c>
      <c r="S274" s="104">
        <f>IF(D274&lt;1,0,IF(B274="F",VLOOKUP(I274,Barem!$X$2:$Z$13,2,1),VLOOKUP(I274,Barem!$X$14:$Z$25,2,1)))</f>
        <v>0</v>
      </c>
      <c r="T274" s="19">
        <f>VLOOKUP(A274,Participanti!A:C,3,0)</f>
        <v>0</v>
      </c>
      <c r="U274" s="17">
        <f t="shared" si="109"/>
        <v>4.1466666666666665</v>
      </c>
      <c r="W274" s="162"/>
      <c r="X274" s="108">
        <f t="shared" si="105"/>
        <v>5</v>
      </c>
      <c r="Y274" s="63">
        <f t="shared" si="106"/>
        <v>1</v>
      </c>
      <c r="Z274" s="92">
        <f t="shared" si="110"/>
        <v>1</v>
      </c>
      <c r="AA274" s="141"/>
      <c r="AB274" s="107" t="str">
        <f>VLOOKUP(A274,Participanti!A:E,5,0)</f>
        <v>Gold</v>
      </c>
    </row>
    <row r="275" spans="1:28" x14ac:dyDescent="0.2">
      <c r="A275" s="42" t="s">
        <v>235</v>
      </c>
      <c r="B275" s="1" t="str">
        <f>VLOOKUP(A275,Participanti!A:B,2,0)</f>
        <v>M</v>
      </c>
      <c r="C275" s="61">
        <v>4</v>
      </c>
      <c r="D275" s="43">
        <v>15.02</v>
      </c>
      <c r="E275" s="44">
        <v>5.0243055555555555E-2</v>
      </c>
      <c r="F275" s="44">
        <v>5.0972222222222224E-2</v>
      </c>
      <c r="G275" s="59">
        <f t="shared" si="99"/>
        <v>5.060763888888889E-2</v>
      </c>
      <c r="H275" s="45">
        <v>60</v>
      </c>
      <c r="I275" s="11">
        <f t="shared" si="107"/>
        <v>3.3693501257582486E-3</v>
      </c>
      <c r="J275" s="31">
        <f t="shared" si="108"/>
        <v>3.5761904761904759</v>
      </c>
      <c r="K275" s="31">
        <f>IF(J275=0,0,IF(B275="F",VLOOKUP(I275,Barem!$G$2:$H$16,2,1),VLOOKUP(I275,Barem!$G$17:$H$31,2,1)))</f>
        <v>3</v>
      </c>
      <c r="L275" s="43">
        <v>4</v>
      </c>
      <c r="M275" s="95" t="s">
        <v>83</v>
      </c>
      <c r="N275" s="10">
        <f t="shared" si="111"/>
        <v>0.25</v>
      </c>
      <c r="O275" s="10">
        <f t="shared" si="111"/>
        <v>0.25</v>
      </c>
      <c r="P275" s="10">
        <f t="shared" si="111"/>
        <v>0.5</v>
      </c>
      <c r="Q275" s="33">
        <f>IF(B275="M",IF(AND(H275&gt;=200,H275&lt;500,I275&lt;Barem!$N$21),H275/1500,IF(AND(H275&gt;=500,H275&lt;750,I275&lt;Barem!$N$22),H275/1500,IF(AND(H275&gt;=750,H275&lt;1000,I275&lt;Barem!$N$23),H275/1500,IF(AND(H275&gt;=1000,H275&lt;1500,I275&lt;Barem!$N$24),H275/1500,IF(AND(H275&gt;=1500,H275&lt;2000,I275&lt;Barem!$N$25),H275/1500,IF(AND(H275&gt;=2000,H275&lt;3000,I275&lt;Barem!$N$26),H275/1500,IF(AND(H275&gt;=3000,I275&lt;Barem!$N$27),H275/1500,0))))))),IF(AND(H275&gt;=200,H275&lt;500,I275&lt;Barem!$O$21),H275/1500,IF(AND(H275&gt;=500,H275&lt;750,I275&lt;Barem!$O$22),H275/1500,IF(AND(H275&gt;=750,H275&lt;1000,I275&lt;Barem!$O$23),H275/1500,IF(AND(H275&gt;=1000,H275&lt;1500,I275&lt;Barem!$O$24),H275/1500,IF(AND(H275&gt;=1500,H275&lt;2000,I275&lt;Barem!$O$25),H275/1500,IF(AND(H275&gt;=2000,H275&lt;3000,I275&lt;Barem!$O$26),H275/1500,IF(AND(H275&gt;=3000,I275&lt;Barem!$O$27),H275/1500,0))))))))</f>
        <v>0</v>
      </c>
      <c r="R275" s="19">
        <f>IF(D275&gt;21,VLOOKUP(D275,Barem!$T$1:$U$141,2,1),0)</f>
        <v>0</v>
      </c>
      <c r="S275" s="104">
        <f>IF(D275&lt;1,0,IF(B275="F",VLOOKUP(I275,Barem!$X$2:$Z$13,2,1),VLOOKUP(I275,Barem!$X$14:$Z$25,2,1)))</f>
        <v>0</v>
      </c>
      <c r="T275" s="19">
        <f>VLOOKUP(A275,Participanti!A:C,3,0)</f>
        <v>0</v>
      </c>
      <c r="U275" s="17">
        <f t="shared" si="109"/>
        <v>3.644047619047619</v>
      </c>
      <c r="W275" s="162"/>
      <c r="X275" s="108">
        <f t="shared" si="105"/>
        <v>5</v>
      </c>
      <c r="Y275" s="63">
        <f t="shared" si="106"/>
        <v>1</v>
      </c>
      <c r="Z275" s="92">
        <f t="shared" si="110"/>
        <v>1</v>
      </c>
      <c r="AA275" s="141"/>
      <c r="AB275" s="107" t="str">
        <f>VLOOKUP(A275,Participanti!A:E,5,0)</f>
        <v>Gold</v>
      </c>
    </row>
    <row r="276" spans="1:28" x14ac:dyDescent="0.2">
      <c r="A276" s="42" t="s">
        <v>201</v>
      </c>
      <c r="B276" s="1" t="str">
        <f>VLOOKUP(A276,Participanti!A:B,2,0)</f>
        <v>M</v>
      </c>
      <c r="C276" s="61">
        <v>4</v>
      </c>
      <c r="D276" s="43">
        <v>5.52</v>
      </c>
      <c r="E276" s="44">
        <v>1.6423611111111111E-2</v>
      </c>
      <c r="F276" s="44">
        <v>1.6423611111111111E-2</v>
      </c>
      <c r="G276" s="59">
        <f t="shared" si="99"/>
        <v>1.6423611111111111E-2</v>
      </c>
      <c r="H276" s="45">
        <v>7</v>
      </c>
      <c r="I276" s="11">
        <f t="shared" si="107"/>
        <v>2.9752918679549116E-3</v>
      </c>
      <c r="J276" s="31">
        <f t="shared" si="108"/>
        <v>1.3142857142857141</v>
      </c>
      <c r="K276" s="31">
        <f>IF(J276=0,0,IF(B276="F",VLOOKUP(I276,Barem!$G$2:$H$16,2,1),VLOOKUP(I276,Barem!$G$17:$H$31,2,1)))</f>
        <v>4</v>
      </c>
      <c r="L276" s="43">
        <v>3.25</v>
      </c>
      <c r="M276" s="95" t="s">
        <v>80</v>
      </c>
      <c r="N276" s="10">
        <f t="shared" si="111"/>
        <v>0.25</v>
      </c>
      <c r="O276" s="10">
        <f t="shared" si="111"/>
        <v>0.5</v>
      </c>
      <c r="P276" s="10">
        <f t="shared" si="111"/>
        <v>0.25</v>
      </c>
      <c r="Q276" s="33">
        <f>IF(B276="M",IF(AND(H276&gt;=200,H276&lt;500,I276&lt;Barem!$N$21),H276/1500,IF(AND(H276&gt;=500,H276&lt;750,I276&lt;Barem!$N$22),H276/1500,IF(AND(H276&gt;=750,H276&lt;1000,I276&lt;Barem!$N$23),H276/1500,IF(AND(H276&gt;=1000,H276&lt;1500,I276&lt;Barem!$N$24),H276/1500,IF(AND(H276&gt;=1500,H276&lt;2000,I276&lt;Barem!$N$25),H276/1500,IF(AND(H276&gt;=2000,H276&lt;3000,I276&lt;Barem!$N$26),H276/1500,IF(AND(H276&gt;=3000,I276&lt;Barem!$N$27),H276/1500,0))))))),IF(AND(H276&gt;=200,H276&lt;500,I276&lt;Barem!$O$21),H276/1500,IF(AND(H276&gt;=500,H276&lt;750,I276&lt;Barem!$O$22),H276/1500,IF(AND(H276&gt;=750,H276&lt;1000,I276&lt;Barem!$O$23),H276/1500,IF(AND(H276&gt;=1000,H276&lt;1500,I276&lt;Barem!$O$24),H276/1500,IF(AND(H276&gt;=1500,H276&lt;2000,I276&lt;Barem!$O$25),H276/1500,IF(AND(H276&gt;=2000,H276&lt;3000,I276&lt;Barem!$O$26),H276/1500,IF(AND(H276&gt;=3000,I276&lt;Barem!$O$27),H276/1500,0))))))))</f>
        <v>0</v>
      </c>
      <c r="R276" s="19">
        <f>IF(D276&gt;21,VLOOKUP(D276,Barem!$T$1:$U$141,2,1),0)</f>
        <v>0</v>
      </c>
      <c r="S276" s="104">
        <f>IF(D276&lt;1,0,IF(B276="F",VLOOKUP(I276,Barem!$X$2:$Z$13,2,1),VLOOKUP(I276,Barem!$X$14:$Z$25,2,1)))</f>
        <v>0</v>
      </c>
      <c r="T276" s="19">
        <f>VLOOKUP(A276,Participanti!A:C,3,0)</f>
        <v>0</v>
      </c>
      <c r="U276" s="17">
        <f t="shared" si="109"/>
        <v>3.1410714285714283</v>
      </c>
      <c r="W276" s="162"/>
      <c r="X276" s="108">
        <f t="shared" si="105"/>
        <v>4</v>
      </c>
      <c r="Y276" s="63">
        <f t="shared" si="106"/>
        <v>1</v>
      </c>
      <c r="Z276" s="92">
        <f t="shared" si="110"/>
        <v>1</v>
      </c>
      <c r="AA276" s="141"/>
      <c r="AB276" s="107" t="str">
        <f>VLOOKUP(A276,Participanti!A:E,5,0)</f>
        <v>Gold</v>
      </c>
    </row>
    <row r="277" spans="1:28" x14ac:dyDescent="0.2">
      <c r="A277" s="42" t="s">
        <v>363</v>
      </c>
      <c r="B277" s="1" t="str">
        <f>VLOOKUP(A277,Participanti!A:B,2,0)</f>
        <v>M</v>
      </c>
      <c r="C277" s="61">
        <v>4</v>
      </c>
      <c r="D277" s="43">
        <v>21.03</v>
      </c>
      <c r="E277" s="44">
        <v>5.7800925925925929E-2</v>
      </c>
      <c r="F277" s="44">
        <v>5.783564814814815E-2</v>
      </c>
      <c r="G277" s="59">
        <f t="shared" si="99"/>
        <v>5.7818287037037036E-2</v>
      </c>
      <c r="H277" s="45">
        <v>35</v>
      </c>
      <c r="I277" s="11">
        <f t="shared" si="107"/>
        <v>2.7493241577288175E-3</v>
      </c>
      <c r="J277" s="31">
        <f t="shared" si="108"/>
        <v>5</v>
      </c>
      <c r="K277" s="31">
        <f>IF(J277=0,0,IF(B277="F",VLOOKUP(I277,Barem!$G$2:$H$16,2,1),VLOOKUP(I277,Barem!$G$17:$H$31,2,1)))</f>
        <v>5</v>
      </c>
      <c r="L277" s="43">
        <v>3.75</v>
      </c>
      <c r="M277" s="95" t="s">
        <v>80</v>
      </c>
      <c r="N277" s="10">
        <f t="shared" si="111"/>
        <v>0.25</v>
      </c>
      <c r="O277" s="10">
        <f t="shared" si="111"/>
        <v>0.5</v>
      </c>
      <c r="P277" s="10">
        <f t="shared" si="111"/>
        <v>0.25</v>
      </c>
      <c r="Q277" s="33">
        <f>IF(B277="M",IF(AND(H277&gt;=200,H277&lt;500,I277&lt;Barem!$N$21),H277/1500,IF(AND(H277&gt;=500,H277&lt;750,I277&lt;Barem!$N$22),H277/1500,IF(AND(H277&gt;=750,H277&lt;1000,I277&lt;Barem!$N$23),H277/1500,IF(AND(H277&gt;=1000,H277&lt;1500,I277&lt;Barem!$N$24),H277/1500,IF(AND(H277&gt;=1500,H277&lt;2000,I277&lt;Barem!$N$25),H277/1500,IF(AND(H277&gt;=2000,H277&lt;3000,I277&lt;Barem!$N$26),H277/1500,IF(AND(H277&gt;=3000,I277&lt;Barem!$N$27),H277/1500,0))))))),IF(AND(H277&gt;=200,H277&lt;500,I277&lt;Barem!$O$21),H277/1500,IF(AND(H277&gt;=500,H277&lt;750,I277&lt;Barem!$O$22),H277/1500,IF(AND(H277&gt;=750,H277&lt;1000,I277&lt;Barem!$O$23),H277/1500,IF(AND(H277&gt;=1000,H277&lt;1500,I277&lt;Barem!$O$24),H277/1500,IF(AND(H277&gt;=1500,H277&lt;2000,I277&lt;Barem!$O$25),H277/1500,IF(AND(H277&gt;=2000,H277&lt;3000,I277&lt;Barem!$O$26),H277/1500,IF(AND(H277&gt;=3000,I277&lt;Barem!$O$27),H277/1500,0))))))))</f>
        <v>0</v>
      </c>
      <c r="R277" s="19">
        <f>IF(D277&gt;21,VLOOKUP(D277,Barem!$T$1:$U$141,2,1),0)</f>
        <v>0</v>
      </c>
      <c r="S277" s="104">
        <f>IF(D277&lt;1,0,IF(B277="F",VLOOKUP(I277,Barem!$X$2:$Z$13,2,1),VLOOKUP(I277,Barem!$X$14:$Z$25,2,1)))</f>
        <v>0.15000000000000002</v>
      </c>
      <c r="T277" s="19">
        <f>VLOOKUP(A277,Participanti!A:C,3,0)</f>
        <v>0</v>
      </c>
      <c r="U277" s="17">
        <f t="shared" si="109"/>
        <v>4.8375000000000004</v>
      </c>
      <c r="W277" s="162"/>
      <c r="X277" s="108">
        <f t="shared" si="105"/>
        <v>5</v>
      </c>
      <c r="Y277" s="63">
        <f t="shared" si="106"/>
        <v>1</v>
      </c>
      <c r="Z277" s="92">
        <f t="shared" si="110"/>
        <v>1</v>
      </c>
      <c r="AA277" s="141"/>
      <c r="AB277" s="107" t="str">
        <f>VLOOKUP(A277,Participanti!A:E,5,0)</f>
        <v>Gold</v>
      </c>
    </row>
    <row r="278" spans="1:28" x14ac:dyDescent="0.2">
      <c r="A278" s="42" t="s">
        <v>7</v>
      </c>
      <c r="B278" s="1" t="str">
        <f>VLOOKUP(A278,Participanti!A:B,2,0)</f>
        <v>M</v>
      </c>
      <c r="C278" s="61">
        <v>4</v>
      </c>
      <c r="D278" s="43">
        <v>43.1</v>
      </c>
      <c r="E278" s="44">
        <v>0.40972222222222221</v>
      </c>
      <c r="F278" s="44">
        <v>0.4523611111111111</v>
      </c>
      <c r="G278" s="59">
        <f t="shared" si="99"/>
        <v>0.43104166666666666</v>
      </c>
      <c r="H278" s="45">
        <v>3735</v>
      </c>
      <c r="I278" s="11">
        <f t="shared" si="107"/>
        <v>1.0000966744006187E-2</v>
      </c>
      <c r="J278" s="31">
        <f t="shared" si="108"/>
        <v>5</v>
      </c>
      <c r="K278" s="31">
        <f>IF(J278=0,0,IF(B278="F",VLOOKUP(I278,Barem!$G$2:$H$16,2,1),VLOOKUP(I278,Barem!$G$17:$H$31,2,1)))</f>
        <v>0</v>
      </c>
      <c r="L278" s="43">
        <v>2.5</v>
      </c>
      <c r="M278" s="95" t="s">
        <v>82</v>
      </c>
      <c r="N278" s="10">
        <f t="shared" si="111"/>
        <v>0.5</v>
      </c>
      <c r="O278" s="10">
        <f t="shared" si="111"/>
        <v>0.25</v>
      </c>
      <c r="P278" s="10">
        <f t="shared" si="111"/>
        <v>0.25</v>
      </c>
      <c r="Q278" s="33">
        <f>IF(B278="M",IF(AND(H278&gt;=200,H278&lt;500,I278&lt;Barem!$N$21),H278/1500,IF(AND(H278&gt;=500,H278&lt;750,I278&lt;Barem!$N$22),H278/1500,IF(AND(H278&gt;=750,H278&lt;1000,I278&lt;Barem!$N$23),H278/1500,IF(AND(H278&gt;=1000,H278&lt;1500,I278&lt;Barem!$N$24),H278/1500,IF(AND(H278&gt;=1500,H278&lt;2000,I278&lt;Barem!$N$25),H278/1500,IF(AND(H278&gt;=2000,H278&lt;3000,I278&lt;Barem!$N$26),H278/1500,IF(AND(H278&gt;=3000,I278&lt;Barem!$N$27),H278/1500,0))))))),IF(AND(H278&gt;=200,H278&lt;500,I278&lt;Barem!$O$21),H278/1500,IF(AND(H278&gt;=500,H278&lt;750,I278&lt;Barem!$O$22),H278/1500,IF(AND(H278&gt;=750,H278&lt;1000,I278&lt;Barem!$O$23),H278/1500,IF(AND(H278&gt;=1000,H278&lt;1500,I278&lt;Barem!$O$24),H278/1500,IF(AND(H278&gt;=1500,H278&lt;2000,I278&lt;Barem!$O$25),H278/1500,IF(AND(H278&gt;=2000,H278&lt;3000,I278&lt;Barem!$O$26),H278/1500,IF(AND(H278&gt;=3000,I278&lt;Barem!$O$27),H278/1500,0))))))))</f>
        <v>2.4900000000000002</v>
      </c>
      <c r="R278" s="19">
        <f>IF(D278&gt;21,VLOOKUP(D278,Barem!$T$1:$U$141,2,1),0)</f>
        <v>1.1000000000000001</v>
      </c>
      <c r="S278" s="104">
        <f>IF(D278&lt;1,0,IF(B278="F",VLOOKUP(I278,Barem!$X$2:$Z$13,2,1),VLOOKUP(I278,Barem!$X$14:$Z$25,2,1)))</f>
        <v>0</v>
      </c>
      <c r="T278" s="19">
        <f>VLOOKUP(A278,Participanti!A:C,3,0)</f>
        <v>0.4</v>
      </c>
      <c r="U278" s="17">
        <f t="shared" si="109"/>
        <v>7.1150000000000002</v>
      </c>
      <c r="W278" s="162"/>
      <c r="X278" s="108">
        <f t="shared" si="105"/>
        <v>5</v>
      </c>
      <c r="Y278" s="63">
        <f t="shared" si="106"/>
        <v>1</v>
      </c>
      <c r="Z278" s="92">
        <f t="shared" si="110"/>
        <v>0</v>
      </c>
      <c r="AA278" s="141"/>
      <c r="AB278" s="107" t="str">
        <f>VLOOKUP(A278,Participanti!A:E,5,0)</f>
        <v>Gold</v>
      </c>
    </row>
    <row r="279" spans="1:28" x14ac:dyDescent="0.2">
      <c r="A279" s="42" t="s">
        <v>194</v>
      </c>
      <c r="B279" s="1" t="str">
        <f>VLOOKUP(A279,Participanti!A:B,2,0)</f>
        <v>M</v>
      </c>
      <c r="C279" s="61">
        <v>4</v>
      </c>
      <c r="D279" s="43">
        <v>9.4600000000000009</v>
      </c>
      <c r="E279" s="44">
        <v>2.8298611111111111E-2</v>
      </c>
      <c r="F279" s="44">
        <v>2.8298611111111111E-2</v>
      </c>
      <c r="G279" s="59">
        <f t="shared" si="99"/>
        <v>2.8298611111111111E-2</v>
      </c>
      <c r="H279" s="45">
        <v>3</v>
      </c>
      <c r="I279" s="11">
        <f t="shared" si="107"/>
        <v>2.9913965233732674E-3</v>
      </c>
      <c r="J279" s="31">
        <f t="shared" si="108"/>
        <v>2.2523809523809524</v>
      </c>
      <c r="K279" s="31">
        <f>IF(J279=0,0,IF(B279="F",VLOOKUP(I279,Barem!$G$2:$H$16,2,1),VLOOKUP(I279,Barem!$G$17:$H$31,2,1)))</f>
        <v>4</v>
      </c>
      <c r="L279" s="43">
        <v>0.5</v>
      </c>
      <c r="M279" s="95" t="s">
        <v>80</v>
      </c>
      <c r="N279" s="10">
        <f t="shared" si="111"/>
        <v>0.25</v>
      </c>
      <c r="O279" s="10">
        <f t="shared" si="111"/>
        <v>0.5</v>
      </c>
      <c r="P279" s="10">
        <f t="shared" si="111"/>
        <v>0.25</v>
      </c>
      <c r="Q279" s="33">
        <f>IF(B279="M",IF(AND(H279&gt;=200,H279&lt;500,I279&lt;Barem!$N$21),H279/1500,IF(AND(H279&gt;=500,H279&lt;750,I279&lt;Barem!$N$22),H279/1500,IF(AND(H279&gt;=750,H279&lt;1000,I279&lt;Barem!$N$23),H279/1500,IF(AND(H279&gt;=1000,H279&lt;1500,I279&lt;Barem!$N$24),H279/1500,IF(AND(H279&gt;=1500,H279&lt;2000,I279&lt;Barem!$N$25),H279/1500,IF(AND(H279&gt;=2000,H279&lt;3000,I279&lt;Barem!$N$26),H279/1500,IF(AND(H279&gt;=3000,I279&lt;Barem!$N$27),H279/1500,0))))))),IF(AND(H279&gt;=200,H279&lt;500,I279&lt;Barem!$O$21),H279/1500,IF(AND(H279&gt;=500,H279&lt;750,I279&lt;Barem!$O$22),H279/1500,IF(AND(H279&gt;=750,H279&lt;1000,I279&lt;Barem!$O$23),H279/1500,IF(AND(H279&gt;=1000,H279&lt;1500,I279&lt;Barem!$O$24),H279/1500,IF(AND(H279&gt;=1500,H279&lt;2000,I279&lt;Barem!$O$25),H279/1500,IF(AND(H279&gt;=2000,H279&lt;3000,I279&lt;Barem!$O$26),H279/1500,IF(AND(H279&gt;=3000,I279&lt;Barem!$O$27),H279/1500,0))))))))</f>
        <v>0</v>
      </c>
      <c r="R279" s="19">
        <f>IF(D279&gt;21,VLOOKUP(D279,Barem!$T$1:$U$141,2,1),0)</f>
        <v>0</v>
      </c>
      <c r="S279" s="104">
        <f>IF(D279&lt;1,0,IF(B279="F",VLOOKUP(I279,Barem!$X$2:$Z$13,2,1),VLOOKUP(I279,Barem!$X$14:$Z$25,2,1)))</f>
        <v>0</v>
      </c>
      <c r="T279" s="19">
        <f>VLOOKUP(A279,Participanti!A:C,3,0)</f>
        <v>0</v>
      </c>
      <c r="U279" s="17">
        <f t="shared" si="109"/>
        <v>2.6880952380952383</v>
      </c>
      <c r="W279" s="162"/>
      <c r="X279" s="108">
        <f t="shared" si="105"/>
        <v>5</v>
      </c>
      <c r="Y279" s="63">
        <f t="shared" si="106"/>
        <v>1</v>
      </c>
      <c r="Z279" s="92">
        <f t="shared" si="110"/>
        <v>1</v>
      </c>
      <c r="AA279" s="141"/>
      <c r="AB279" s="107" t="str">
        <f>VLOOKUP(A279,Participanti!A:E,5,0)</f>
        <v>Gold</v>
      </c>
    </row>
    <row r="280" spans="1:28" x14ac:dyDescent="0.2">
      <c r="A280" s="42" t="s">
        <v>231</v>
      </c>
      <c r="B280" s="1" t="str">
        <f>VLOOKUP(A280,Participanti!A:B,2,0)</f>
        <v>M</v>
      </c>
      <c r="C280" s="61">
        <v>4</v>
      </c>
      <c r="D280" s="43">
        <v>21.28</v>
      </c>
      <c r="E280" s="44">
        <v>7.7766203703703699E-2</v>
      </c>
      <c r="F280" s="44">
        <v>7.7835648148148154E-2</v>
      </c>
      <c r="G280" s="59">
        <f t="shared" si="99"/>
        <v>7.7800925925925926E-2</v>
      </c>
      <c r="H280" s="45">
        <v>142</v>
      </c>
      <c r="I280" s="11">
        <f t="shared" si="107"/>
        <v>3.6560585491506544E-3</v>
      </c>
      <c r="J280" s="31">
        <f t="shared" si="108"/>
        <v>5</v>
      </c>
      <c r="K280" s="31">
        <f>IF(J280=0,0,IF(B280="F",VLOOKUP(I280,Barem!$G$2:$H$16,2,1),VLOOKUP(I280,Barem!$G$17:$H$31,2,1)))</f>
        <v>2.5</v>
      </c>
      <c r="L280" s="43">
        <v>0.75</v>
      </c>
      <c r="M280" s="95" t="s">
        <v>82</v>
      </c>
      <c r="N280" s="10">
        <f t="shared" si="111"/>
        <v>0.5</v>
      </c>
      <c r="O280" s="10">
        <f t="shared" si="111"/>
        <v>0.25</v>
      </c>
      <c r="P280" s="10">
        <f t="shared" si="111"/>
        <v>0.25</v>
      </c>
      <c r="Q280" s="33">
        <f>IF(B280="M",IF(AND(H280&gt;=200,H280&lt;500,I280&lt;Barem!$N$21),H280/1500,IF(AND(H280&gt;=500,H280&lt;750,I280&lt;Barem!$N$22),H280/1500,IF(AND(H280&gt;=750,H280&lt;1000,I280&lt;Barem!$N$23),H280/1500,IF(AND(H280&gt;=1000,H280&lt;1500,I280&lt;Barem!$N$24),H280/1500,IF(AND(H280&gt;=1500,H280&lt;2000,I280&lt;Barem!$N$25),H280/1500,IF(AND(H280&gt;=2000,H280&lt;3000,I280&lt;Barem!$N$26),H280/1500,IF(AND(H280&gt;=3000,I280&lt;Barem!$N$27),H280/1500,0))))))),IF(AND(H280&gt;=200,H280&lt;500,I280&lt;Barem!$O$21),H280/1500,IF(AND(H280&gt;=500,H280&lt;750,I280&lt;Barem!$O$22),H280/1500,IF(AND(H280&gt;=750,H280&lt;1000,I280&lt;Barem!$O$23),H280/1500,IF(AND(H280&gt;=1000,H280&lt;1500,I280&lt;Barem!$O$24),H280/1500,IF(AND(H280&gt;=1500,H280&lt;2000,I280&lt;Barem!$O$25),H280/1500,IF(AND(H280&gt;=2000,H280&lt;3000,I280&lt;Barem!$O$26),H280/1500,IF(AND(H280&gt;=3000,I280&lt;Barem!$O$27),H280/1500,0))))))))</f>
        <v>0</v>
      </c>
      <c r="R280" s="19">
        <f>IF(D280&gt;21,VLOOKUP(D280,Barem!$T$1:$U$141,2,1),0)</f>
        <v>0</v>
      </c>
      <c r="S280" s="104">
        <f>IF(D280&lt;1,0,IF(B280="F",VLOOKUP(I280,Barem!$X$2:$Z$13,2,1),VLOOKUP(I280,Barem!$X$14:$Z$25,2,1)))</f>
        <v>0</v>
      </c>
      <c r="T280" s="19">
        <f>VLOOKUP(A280,Participanti!A:C,3,0)</f>
        <v>0</v>
      </c>
      <c r="U280" s="17">
        <f t="shared" si="109"/>
        <v>3.3125</v>
      </c>
      <c r="W280" s="162"/>
      <c r="X280" s="108">
        <f t="shared" si="105"/>
        <v>5</v>
      </c>
      <c r="Y280" s="63">
        <f t="shared" si="106"/>
        <v>1</v>
      </c>
      <c r="Z280" s="92">
        <f t="shared" si="110"/>
        <v>1</v>
      </c>
      <c r="AA280" s="141"/>
      <c r="AB280" s="107" t="str">
        <f>VLOOKUP(A280,Participanti!A:E,5,0)</f>
        <v>Gold</v>
      </c>
    </row>
    <row r="281" spans="1:28" x14ac:dyDescent="0.2">
      <c r="A281" s="42" t="s">
        <v>368</v>
      </c>
      <c r="B281" s="1" t="str">
        <f>VLOOKUP(A281,Participanti!A:B,2,0)</f>
        <v>M</v>
      </c>
      <c r="C281" s="61">
        <v>4</v>
      </c>
      <c r="D281" s="43">
        <v>10.47</v>
      </c>
      <c r="E281" s="44">
        <v>3.6724537037037035E-2</v>
      </c>
      <c r="F281" s="44">
        <v>3.7002314814814814E-2</v>
      </c>
      <c r="G281" s="59">
        <f t="shared" si="99"/>
        <v>3.6863425925925924E-2</v>
      </c>
      <c r="H281" s="45">
        <v>56</v>
      </c>
      <c r="I281" s="11">
        <f t="shared" ref="I281" si="112">G281/D281</f>
        <v>3.5208620750645579E-3</v>
      </c>
      <c r="J281" s="31">
        <f t="shared" ref="J281" si="113">IF(B281="F",IF(D281&lt;2.5,0,IF(D281&gt;19.99,5,D281/4)),IF(D281&lt;3,0, IF(D281&gt;20.99,5,D281/4.2)))</f>
        <v>2.4928571428571429</v>
      </c>
      <c r="K281" s="31">
        <f>IF(J281=0,0,IF(B281="F",VLOOKUP(I281,Barem!$G$2:$H$16,2,1),VLOOKUP(I281,Barem!$G$17:$H$31,2,1)))</f>
        <v>2.5</v>
      </c>
      <c r="L281" s="43">
        <v>4</v>
      </c>
      <c r="M281" s="95" t="s">
        <v>80</v>
      </c>
      <c r="N281" s="10">
        <f t="shared" si="111"/>
        <v>0.25</v>
      </c>
      <c r="O281" s="10">
        <f t="shared" si="111"/>
        <v>0.5</v>
      </c>
      <c r="P281" s="10">
        <f t="shared" si="111"/>
        <v>0.25</v>
      </c>
      <c r="Q281" s="33">
        <f>IF(B281="M",IF(AND(H281&gt;=200,H281&lt;500,I281&lt;Barem!$N$21),H281/1500,IF(AND(H281&gt;=500,H281&lt;750,I281&lt;Barem!$N$22),H281/1500,IF(AND(H281&gt;=750,H281&lt;1000,I281&lt;Barem!$N$23),H281/1500,IF(AND(H281&gt;=1000,H281&lt;1500,I281&lt;Barem!$N$24),H281/1500,IF(AND(H281&gt;=1500,H281&lt;2000,I281&lt;Barem!$N$25),H281/1500,IF(AND(H281&gt;=2000,H281&lt;3000,I281&lt;Barem!$N$26),H281/1500,IF(AND(H281&gt;=3000,I281&lt;Barem!$N$27),H281/1500,0))))))),IF(AND(H281&gt;=200,H281&lt;500,I281&lt;Barem!$O$21),H281/1500,IF(AND(H281&gt;=500,H281&lt;750,I281&lt;Barem!$O$22),H281/1500,IF(AND(H281&gt;=750,H281&lt;1000,I281&lt;Barem!$O$23),H281/1500,IF(AND(H281&gt;=1000,H281&lt;1500,I281&lt;Barem!$O$24),H281/1500,IF(AND(H281&gt;=1500,H281&lt;2000,I281&lt;Barem!$O$25),H281/1500,IF(AND(H281&gt;=2000,H281&lt;3000,I281&lt;Barem!$O$26),H281/1500,IF(AND(H281&gt;=3000,I281&lt;Barem!$O$27),H281/1500,0))))))))</f>
        <v>0</v>
      </c>
      <c r="R281" s="19">
        <f>IF(D281&gt;21,VLOOKUP(D281,Barem!$T$1:$U$141,2,1),0)</f>
        <v>0</v>
      </c>
      <c r="S281" s="104">
        <f>IF(D281&lt;1,0,IF(B281="F",VLOOKUP(I281,Barem!$X$2:$Z$13,2,1),VLOOKUP(I281,Barem!$X$14:$Z$25,2,1)))</f>
        <v>0</v>
      </c>
      <c r="T281" s="19">
        <f>VLOOKUP(A281,Participanti!A:C,3,0)</f>
        <v>0</v>
      </c>
      <c r="U281" s="17">
        <f t="shared" ref="U281" si="114">IF(H281&lt;0,0,J281*N281+K281*O281+L281*P281+Q281+R281+S281+T281)</f>
        <v>2.8732142857142859</v>
      </c>
      <c r="W281" s="162"/>
      <c r="X281" s="108">
        <f t="shared" si="105"/>
        <v>4</v>
      </c>
      <c r="Y281" s="63">
        <f t="shared" si="106"/>
        <v>1</v>
      </c>
      <c r="Z281" s="92">
        <f t="shared" ref="Z281:Z306" si="115">IF(K281&gt;0,1,0)</f>
        <v>1</v>
      </c>
      <c r="AA281" s="141"/>
      <c r="AB281" s="107" t="str">
        <f>VLOOKUP(A281,Participanti!A:E,5,0)</f>
        <v>Gold</v>
      </c>
    </row>
    <row r="282" spans="1:28" ht="24" x14ac:dyDescent="0.2">
      <c r="A282" s="42" t="s">
        <v>512</v>
      </c>
      <c r="B282" s="1" t="str">
        <f>VLOOKUP(A282,Participanti!A:B,2,0)</f>
        <v>M</v>
      </c>
      <c r="C282" s="61">
        <v>5</v>
      </c>
      <c r="D282" s="43">
        <v>42.36</v>
      </c>
      <c r="E282" s="44">
        <v>0.1135648148148148</v>
      </c>
      <c r="F282" s="44">
        <v>0.1135648148148148</v>
      </c>
      <c r="G282" s="59">
        <f t="shared" si="99"/>
        <v>0.1135648148148148</v>
      </c>
      <c r="H282" s="45">
        <v>71</v>
      </c>
      <c r="I282" s="11">
        <f t="shared" ref="I282:I306" si="116">G282/D282</f>
        <v>2.6809446367992164E-3</v>
      </c>
      <c r="J282" s="31">
        <f t="shared" ref="J282:J306" si="117">IF(B282="F",IF(D282&lt;2.5,0,IF(D282&gt;19.99,5,D282/4)),IF(D282&lt;3,0, IF(D282&gt;20.99,5,D282/4.2)))</f>
        <v>5</v>
      </c>
      <c r="K282" s="31">
        <f>IF(J282=0,0,IF(B282="F",VLOOKUP(I282,Barem!$G$2:$H$16,2,1),VLOOKUP(I282,Barem!$G$17:$H$31,2,1)))</f>
        <v>5</v>
      </c>
      <c r="L282" s="43">
        <v>2.5</v>
      </c>
      <c r="M282" s="95" t="s">
        <v>80</v>
      </c>
      <c r="N282" s="10">
        <f t="shared" si="111"/>
        <v>0.25</v>
      </c>
      <c r="O282" s="10">
        <f t="shared" si="111"/>
        <v>0.5</v>
      </c>
      <c r="P282" s="10">
        <f t="shared" si="111"/>
        <v>0.25</v>
      </c>
      <c r="Q282" s="33">
        <f>IF(B282="M",IF(AND(H282&gt;=200,H282&lt;500,I282&lt;Barem!$N$21),H282/1500,IF(AND(H282&gt;=500,H282&lt;750,I282&lt;Barem!$N$22),H282/1500,IF(AND(H282&gt;=750,H282&lt;1000,I282&lt;Barem!$N$23),H282/1500,IF(AND(H282&gt;=1000,H282&lt;1500,I282&lt;Barem!$N$24),H282/1500,IF(AND(H282&gt;=1500,H282&lt;2000,I282&lt;Barem!$N$25),H282/1500,IF(AND(H282&gt;=2000,H282&lt;3000,I282&lt;Barem!$N$26),H282/1500,IF(AND(H282&gt;=3000,I282&lt;Barem!$N$27),H282/1500,0))))))),IF(AND(H282&gt;=200,H282&lt;500,I282&lt;Barem!$O$21),H282/1500,IF(AND(H282&gt;=500,H282&lt;750,I282&lt;Barem!$O$22),H282/1500,IF(AND(H282&gt;=750,H282&lt;1000,I282&lt;Barem!$O$23),H282/1500,IF(AND(H282&gt;=1000,H282&lt;1500,I282&lt;Barem!$O$24),H282/1500,IF(AND(H282&gt;=1500,H282&lt;2000,I282&lt;Barem!$O$25),H282/1500,IF(AND(H282&gt;=2000,H282&lt;3000,I282&lt;Barem!$O$26),H282/1500,IF(AND(H282&gt;=3000,I282&lt;Barem!$O$27),H282/1500,0))))))))</f>
        <v>0</v>
      </c>
      <c r="R282" s="19">
        <f>IF(D282&gt;21,VLOOKUP(D282,Barem!$T$1:$U$141,2,1),0)</f>
        <v>1</v>
      </c>
      <c r="S282" s="104">
        <f>IF(D282&lt;1,0,IF(B282="F",VLOOKUP(I282,Barem!$X$2:$Z$13,2,1),VLOOKUP(I282,Barem!$X$14:$Z$25,2,1)))</f>
        <v>0.45000000000000007</v>
      </c>
      <c r="T282" s="19">
        <f>VLOOKUP(A282,Participanti!A:C,3,0)</f>
        <v>0</v>
      </c>
      <c r="U282" s="17">
        <f t="shared" ref="U282:U283" si="118">IF(H282&lt;0,0,J282*N282+K282*O282+L282*P282+Q282+R282+S282+T282)</f>
        <v>5.8250000000000002</v>
      </c>
      <c r="W282" s="162" t="s">
        <v>559</v>
      </c>
      <c r="X282" s="108">
        <f t="shared" si="105"/>
        <v>5</v>
      </c>
      <c r="Y282" s="63">
        <f t="shared" si="106"/>
        <v>1</v>
      </c>
      <c r="Z282" s="92">
        <f t="shared" si="115"/>
        <v>1</v>
      </c>
      <c r="AA282" s="141"/>
      <c r="AB282" s="107" t="str">
        <f>VLOOKUP(A282,Participanti!A:E,5,0)</f>
        <v>Bronze</v>
      </c>
    </row>
    <row r="283" spans="1:28" x14ac:dyDescent="0.2">
      <c r="A283" s="42" t="s">
        <v>17</v>
      </c>
      <c r="B283" s="1" t="str">
        <f>VLOOKUP(A283,Participanti!A:B,2,0)</f>
        <v>M</v>
      </c>
      <c r="C283" s="61">
        <v>5</v>
      </c>
      <c r="D283" s="43">
        <v>5.14</v>
      </c>
      <c r="E283" s="44">
        <v>1.269675925925926E-2</v>
      </c>
      <c r="F283" s="44">
        <v>1.269675925925926E-2</v>
      </c>
      <c r="G283" s="59">
        <f t="shared" si="99"/>
        <v>1.269675925925926E-2</v>
      </c>
      <c r="H283" s="45">
        <v>68</v>
      </c>
      <c r="I283" s="11">
        <f t="shared" si="116"/>
        <v>2.4701866263150312E-3</v>
      </c>
      <c r="J283" s="31">
        <f t="shared" si="117"/>
        <v>1.2238095238095237</v>
      </c>
      <c r="K283" s="31">
        <f>IF(J283=0,0,IF(B283="F",VLOOKUP(I283,Barem!$G$2:$H$16,2,1),VLOOKUP(I283,Barem!$G$17:$H$31,2,1)))</f>
        <v>5</v>
      </c>
      <c r="L283" s="43">
        <v>3.5</v>
      </c>
      <c r="M283" s="95" t="s">
        <v>80</v>
      </c>
      <c r="N283" s="10">
        <f t="shared" si="111"/>
        <v>0.25</v>
      </c>
      <c r="O283" s="10">
        <f t="shared" si="111"/>
        <v>0.5</v>
      </c>
      <c r="P283" s="10">
        <f t="shared" si="111"/>
        <v>0.25</v>
      </c>
      <c r="Q283" s="33">
        <f>IF(B283="M",IF(AND(H283&gt;=200,H283&lt;500,I283&lt;Barem!$N$21),H283/1500,IF(AND(H283&gt;=500,H283&lt;750,I283&lt;Barem!$N$22),H283/1500,IF(AND(H283&gt;=750,H283&lt;1000,I283&lt;Barem!$N$23),H283/1500,IF(AND(H283&gt;=1000,H283&lt;1500,I283&lt;Barem!$N$24),H283/1500,IF(AND(H283&gt;=1500,H283&lt;2000,I283&lt;Barem!$N$25),H283/1500,IF(AND(H283&gt;=2000,H283&lt;3000,I283&lt;Barem!$N$26),H283/1500,IF(AND(H283&gt;=3000,I283&lt;Barem!$N$27),H283/1500,0))))))),IF(AND(H283&gt;=200,H283&lt;500,I283&lt;Barem!$O$21),H283/1500,IF(AND(H283&gt;=500,H283&lt;750,I283&lt;Barem!$O$22),H283/1500,IF(AND(H283&gt;=750,H283&lt;1000,I283&lt;Barem!$O$23),H283/1500,IF(AND(H283&gt;=1000,H283&lt;1500,I283&lt;Barem!$O$24),H283/1500,IF(AND(H283&gt;=1500,H283&lt;2000,I283&lt;Barem!$O$25),H283/1500,IF(AND(H283&gt;=2000,H283&lt;3000,I283&lt;Barem!$O$26),H283/1500,IF(AND(H283&gt;=3000,I283&lt;Barem!$O$27),H283/1500,0))))))))</f>
        <v>0</v>
      </c>
      <c r="R283" s="19">
        <f>IF(D283&gt;21,VLOOKUP(D283,Barem!$T$1:$U$141,2,1),0)</f>
        <v>0</v>
      </c>
      <c r="S283" s="104">
        <f>IF(D283&lt;1,0,IF(B283="F",VLOOKUP(I283,Barem!$X$2:$Z$13,2,1),VLOOKUP(I283,Barem!$X$14:$Z$25,2,1)))</f>
        <v>3.1500000000000004</v>
      </c>
      <c r="T283" s="19">
        <f>VLOOKUP(A283,Participanti!A:C,3,0)</f>
        <v>0</v>
      </c>
      <c r="U283" s="17">
        <f t="shared" si="118"/>
        <v>6.8309523809523807</v>
      </c>
      <c r="W283" s="162" t="s">
        <v>558</v>
      </c>
      <c r="X283" s="108">
        <f t="shared" si="105"/>
        <v>4</v>
      </c>
      <c r="Y283" s="63">
        <f t="shared" si="106"/>
        <v>1</v>
      </c>
      <c r="Z283" s="92">
        <f t="shared" si="115"/>
        <v>1</v>
      </c>
      <c r="AA283" s="141"/>
      <c r="AB283" s="107" t="str">
        <f>VLOOKUP(A283,Participanti!A:E,5,0)</f>
        <v>Bronze</v>
      </c>
    </row>
    <row r="284" spans="1:28" x14ac:dyDescent="0.2">
      <c r="A284" s="42" t="s">
        <v>511</v>
      </c>
      <c r="B284" s="1" t="str">
        <f>VLOOKUP(A284,Participanti!A:B,2,0)</f>
        <v>M</v>
      </c>
      <c r="C284" s="61">
        <v>5</v>
      </c>
      <c r="D284" s="43">
        <v>25.03</v>
      </c>
      <c r="E284" s="44">
        <v>8.6261574074074074E-2</v>
      </c>
      <c r="F284" s="44">
        <v>9.0266203703703696E-2</v>
      </c>
      <c r="G284" s="59">
        <f t="shared" si="99"/>
        <v>8.8263888888888892E-2</v>
      </c>
      <c r="H284" s="45">
        <v>50</v>
      </c>
      <c r="I284" s="11">
        <f t="shared" si="116"/>
        <v>3.5263239667954012E-3</v>
      </c>
      <c r="J284" s="31">
        <f t="shared" si="117"/>
        <v>5</v>
      </c>
      <c r="K284" s="31">
        <f>IF(J284=0,0,IF(B284="F",VLOOKUP(I284,Barem!$G$2:$H$16,2,1),VLOOKUP(I284,Barem!$G$17:$H$31,2,1)))</f>
        <v>2.5</v>
      </c>
      <c r="L284" s="43">
        <v>3</v>
      </c>
      <c r="M284" s="95" t="s">
        <v>82</v>
      </c>
      <c r="N284" s="10">
        <f t="shared" ref="N284:P307" si="119">IF($M284=N$1,50%,25%)</f>
        <v>0.5</v>
      </c>
      <c r="O284" s="10">
        <f t="shared" si="119"/>
        <v>0.25</v>
      </c>
      <c r="P284" s="10">
        <f t="shared" si="119"/>
        <v>0.25</v>
      </c>
      <c r="Q284" s="33">
        <f>IF(B284="M",IF(AND(H284&gt;=200,H284&lt;500,I284&lt;Barem!$N$21),H284/1500,IF(AND(H284&gt;=500,H284&lt;750,I284&lt;Barem!$N$22),H284/1500,IF(AND(H284&gt;=750,H284&lt;1000,I284&lt;Barem!$N$23),H284/1500,IF(AND(H284&gt;=1000,H284&lt;1500,I284&lt;Barem!$N$24),H284/1500,IF(AND(H284&gt;=1500,H284&lt;2000,I284&lt;Barem!$N$25),H284/1500,IF(AND(H284&gt;=2000,H284&lt;3000,I284&lt;Barem!$N$26),H284/1500,IF(AND(H284&gt;=3000,I284&lt;Barem!$N$27),H284/1500,0))))))),IF(AND(H284&gt;=200,H284&lt;500,I284&lt;Barem!$O$21),H284/1500,IF(AND(H284&gt;=500,H284&lt;750,I284&lt;Barem!$O$22),H284/1500,IF(AND(H284&gt;=750,H284&lt;1000,I284&lt;Barem!$O$23),H284/1500,IF(AND(H284&gt;=1000,H284&lt;1500,I284&lt;Barem!$O$24),H284/1500,IF(AND(H284&gt;=1500,H284&lt;2000,I284&lt;Barem!$O$25),H284/1500,IF(AND(H284&gt;=2000,H284&lt;3000,I284&lt;Barem!$O$26),H284/1500,IF(AND(H284&gt;=3000,I284&lt;Barem!$O$27),H284/1500,0))))))))</f>
        <v>0</v>
      </c>
      <c r="R284" s="19">
        <f>IF(D284&gt;21,VLOOKUP(D284,Barem!$T$1:$U$141,2,1),0)</f>
        <v>0.2</v>
      </c>
      <c r="S284" s="104">
        <f>IF(D284&lt;1,0,IF(B284="F",VLOOKUP(I284,Barem!$X$2:$Z$13,2,1),VLOOKUP(I284,Barem!$X$14:$Z$25,2,1)))</f>
        <v>0</v>
      </c>
      <c r="T284" s="19">
        <f>VLOOKUP(A284,Participanti!A:C,3,0)</f>
        <v>0</v>
      </c>
      <c r="U284" s="17">
        <f t="shared" ref="U284:U306" si="120">IF(H284&lt;0,0,J284*N284+K284*O284+L284*P284+Q284+R284+S284+T284)</f>
        <v>4.0750000000000002</v>
      </c>
      <c r="W284" s="162"/>
      <c r="X284" s="108">
        <f t="shared" si="105"/>
        <v>5</v>
      </c>
      <c r="Y284" s="63">
        <f t="shared" si="106"/>
        <v>1</v>
      </c>
      <c r="Z284" s="92">
        <f t="shared" si="115"/>
        <v>1</v>
      </c>
      <c r="AA284" s="141"/>
      <c r="AB284" s="107" t="str">
        <f>VLOOKUP(A284,Participanti!A:E,5,0)</f>
        <v>Bronze</v>
      </c>
    </row>
    <row r="285" spans="1:28" x14ac:dyDescent="0.2">
      <c r="A285" s="42" t="s">
        <v>514</v>
      </c>
      <c r="B285" s="1" t="str">
        <f>VLOOKUP(A285,Participanti!A:B,2,0)</f>
        <v>M</v>
      </c>
      <c r="C285" s="61">
        <v>5</v>
      </c>
      <c r="D285" s="43">
        <v>42.17</v>
      </c>
      <c r="E285" s="44">
        <v>0.1398263888888889</v>
      </c>
      <c r="F285" s="44">
        <v>0.1398263888888889</v>
      </c>
      <c r="G285" s="59">
        <f t="shared" si="99"/>
        <v>0.1398263888888889</v>
      </c>
      <c r="H285" s="45">
        <v>123</v>
      </c>
      <c r="I285" s="11">
        <f t="shared" si="116"/>
        <v>3.3157787263193954E-3</v>
      </c>
      <c r="J285" s="31">
        <f t="shared" si="117"/>
        <v>5</v>
      </c>
      <c r="K285" s="31">
        <f>IF(J285=0,0,IF(B285="F",VLOOKUP(I285,Barem!$G$2:$H$16,2,1),VLOOKUP(I285,Barem!$G$17:$H$31,2,1)))</f>
        <v>3</v>
      </c>
      <c r="L285" s="43">
        <v>2.75</v>
      </c>
      <c r="M285" s="95" t="s">
        <v>82</v>
      </c>
      <c r="N285" s="10">
        <f t="shared" si="119"/>
        <v>0.5</v>
      </c>
      <c r="O285" s="10">
        <f t="shared" si="119"/>
        <v>0.25</v>
      </c>
      <c r="P285" s="10">
        <f t="shared" si="119"/>
        <v>0.25</v>
      </c>
      <c r="Q285" s="33">
        <f>IF(B285="M",IF(AND(H285&gt;=200,H285&lt;500,I285&lt;Barem!$N$21),H285/1500,IF(AND(H285&gt;=500,H285&lt;750,I285&lt;Barem!$N$22),H285/1500,IF(AND(H285&gt;=750,H285&lt;1000,I285&lt;Barem!$N$23),H285/1500,IF(AND(H285&gt;=1000,H285&lt;1500,I285&lt;Barem!$N$24),H285/1500,IF(AND(H285&gt;=1500,H285&lt;2000,I285&lt;Barem!$N$25),H285/1500,IF(AND(H285&gt;=2000,H285&lt;3000,I285&lt;Barem!$N$26),H285/1500,IF(AND(H285&gt;=3000,I285&lt;Barem!$N$27),H285/1500,0))))))),IF(AND(H285&gt;=200,H285&lt;500,I285&lt;Barem!$O$21),H285/1500,IF(AND(H285&gt;=500,H285&lt;750,I285&lt;Barem!$O$22),H285/1500,IF(AND(H285&gt;=750,H285&lt;1000,I285&lt;Barem!$O$23),H285/1500,IF(AND(H285&gt;=1000,H285&lt;1500,I285&lt;Barem!$O$24),H285/1500,IF(AND(H285&gt;=1500,H285&lt;2000,I285&lt;Barem!$O$25),H285/1500,IF(AND(H285&gt;=2000,H285&lt;3000,I285&lt;Barem!$O$26),H285/1500,IF(AND(H285&gt;=3000,I285&lt;Barem!$O$27),H285/1500,0))))))))</f>
        <v>0</v>
      </c>
      <c r="R285" s="19">
        <f>IF(D285&gt;21,VLOOKUP(D285,Barem!$T$1:$U$141,2,1),0)</f>
        <v>1</v>
      </c>
      <c r="S285" s="104">
        <f>IF(D285&lt;1,0,IF(B285="F",VLOOKUP(I285,Barem!$X$2:$Z$13,2,1),VLOOKUP(I285,Barem!$X$14:$Z$25,2,1)))</f>
        <v>0</v>
      </c>
      <c r="T285" s="19">
        <f>VLOOKUP(A285,Participanti!A:C,3,0)</f>
        <v>0</v>
      </c>
      <c r="U285" s="17">
        <f t="shared" si="120"/>
        <v>4.9375</v>
      </c>
      <c r="W285" s="162" t="s">
        <v>559</v>
      </c>
      <c r="X285" s="108">
        <f t="shared" si="105"/>
        <v>5</v>
      </c>
      <c r="Y285" s="63">
        <f t="shared" si="106"/>
        <v>1</v>
      </c>
      <c r="Z285" s="92">
        <f t="shared" si="115"/>
        <v>1</v>
      </c>
      <c r="AA285" s="141"/>
      <c r="AB285" s="107" t="str">
        <f>VLOOKUP(A285,Participanti!A:E,5,0)</f>
        <v>Bronze</v>
      </c>
    </row>
    <row r="286" spans="1:28" x14ac:dyDescent="0.2">
      <c r="A286" s="42" t="s">
        <v>517</v>
      </c>
      <c r="B286" s="1" t="str">
        <f>VLOOKUP(A286,Participanti!A:B,2,0)</f>
        <v>F</v>
      </c>
      <c r="C286" s="61">
        <v>5</v>
      </c>
      <c r="D286" s="43">
        <v>21.14</v>
      </c>
      <c r="E286" s="44">
        <v>6.8159722222222219E-2</v>
      </c>
      <c r="F286" s="44">
        <v>6.8159722222222219E-2</v>
      </c>
      <c r="G286" s="59">
        <f t="shared" si="99"/>
        <v>6.8159722222222219E-2</v>
      </c>
      <c r="H286" s="45">
        <v>43</v>
      </c>
      <c r="I286" s="11">
        <f t="shared" si="116"/>
        <v>3.224206349206349E-3</v>
      </c>
      <c r="J286" s="31">
        <f t="shared" si="117"/>
        <v>5</v>
      </c>
      <c r="K286" s="31">
        <f>IF(J286=0,0,IF(B286="F",VLOOKUP(I286,Barem!$G$2:$H$16,2,1),VLOOKUP(I286,Barem!$G$17:$H$31,2,1)))</f>
        <v>4.5</v>
      </c>
      <c r="L286" s="43">
        <v>3</v>
      </c>
      <c r="M286" s="95" t="s">
        <v>80</v>
      </c>
      <c r="N286" s="10">
        <f t="shared" si="119"/>
        <v>0.25</v>
      </c>
      <c r="O286" s="10">
        <f t="shared" si="119"/>
        <v>0.5</v>
      </c>
      <c r="P286" s="10">
        <f t="shared" si="119"/>
        <v>0.25</v>
      </c>
      <c r="Q286" s="33">
        <f>IF(B286="M",IF(AND(H286&gt;=200,H286&lt;500,I286&lt;Barem!$N$21),H286/1500,IF(AND(H286&gt;=500,H286&lt;750,I286&lt;Barem!$N$22),H286/1500,IF(AND(H286&gt;=750,H286&lt;1000,I286&lt;Barem!$N$23),H286/1500,IF(AND(H286&gt;=1000,H286&lt;1500,I286&lt;Barem!$N$24),H286/1500,IF(AND(H286&gt;=1500,H286&lt;2000,I286&lt;Barem!$N$25),H286/1500,IF(AND(H286&gt;=2000,H286&lt;3000,I286&lt;Barem!$N$26),H286/1500,IF(AND(H286&gt;=3000,I286&lt;Barem!$N$27),H286/1500,0))))))),IF(AND(H286&gt;=200,H286&lt;500,I286&lt;Barem!$O$21),H286/1500,IF(AND(H286&gt;=500,H286&lt;750,I286&lt;Barem!$O$22),H286/1500,IF(AND(H286&gt;=750,H286&lt;1000,I286&lt;Barem!$O$23),H286/1500,IF(AND(H286&gt;=1000,H286&lt;1500,I286&lt;Barem!$O$24),H286/1500,IF(AND(H286&gt;=1500,H286&lt;2000,I286&lt;Barem!$O$25),H286/1500,IF(AND(H286&gt;=2000,H286&lt;3000,I286&lt;Barem!$O$26),H286/1500,IF(AND(H286&gt;=3000,I286&lt;Barem!$O$27),H286/1500,0))))))))</f>
        <v>0</v>
      </c>
      <c r="R286" s="19">
        <f>IF(D286&gt;21,VLOOKUP(D286,Barem!$T$1:$U$141,2,1),0)</f>
        <v>0</v>
      </c>
      <c r="S286" s="104">
        <f>IF(D286&lt;1,0,IF(B286="F",VLOOKUP(I286,Barem!$X$2:$Z$13,2,1),VLOOKUP(I286,Barem!$X$14:$Z$25,2,1)))</f>
        <v>0</v>
      </c>
      <c r="T286" s="19">
        <f>VLOOKUP(A286,Participanti!A:C,3,0)</f>
        <v>0</v>
      </c>
      <c r="U286" s="17">
        <f t="shared" si="120"/>
        <v>4.25</v>
      </c>
      <c r="W286" s="162" t="s">
        <v>559</v>
      </c>
      <c r="X286" s="108">
        <f t="shared" si="105"/>
        <v>5</v>
      </c>
      <c r="Y286" s="63">
        <f t="shared" si="106"/>
        <v>1</v>
      </c>
      <c r="Z286" s="92">
        <f t="shared" si="115"/>
        <v>1</v>
      </c>
      <c r="AA286" s="141"/>
      <c r="AB286" s="107" t="str">
        <f>VLOOKUP(A286,Participanti!A:E,5,0)</f>
        <v>Bronze</v>
      </c>
    </row>
    <row r="287" spans="1:28" x14ac:dyDescent="0.2">
      <c r="A287" s="42" t="s">
        <v>352</v>
      </c>
      <c r="B287" s="1" t="str">
        <f>VLOOKUP(A287,Participanti!A:B,2,0)</f>
        <v>M</v>
      </c>
      <c r="C287" s="61">
        <v>5</v>
      </c>
      <c r="D287" s="43">
        <v>42.69</v>
      </c>
      <c r="E287" s="44">
        <v>0.13780092592592594</v>
      </c>
      <c r="F287" s="44">
        <v>0.14005787037037037</v>
      </c>
      <c r="G287" s="59">
        <f t="shared" si="99"/>
        <v>0.13892939814814814</v>
      </c>
      <c r="H287" s="45">
        <v>71</v>
      </c>
      <c r="I287" s="11">
        <f t="shared" si="116"/>
        <v>3.2543780311114581E-3</v>
      </c>
      <c r="J287" s="31">
        <f t="shared" si="117"/>
        <v>5</v>
      </c>
      <c r="K287" s="31">
        <f>IF(J287=0,0,IF(B287="F",VLOOKUP(I287,Barem!$G$2:$H$16,2,1),VLOOKUP(I287,Barem!$G$17:$H$31,2,1)))</f>
        <v>3.5</v>
      </c>
      <c r="L287" s="43">
        <v>3</v>
      </c>
      <c r="M287" s="95" t="s">
        <v>82</v>
      </c>
      <c r="N287" s="10">
        <f t="shared" si="119"/>
        <v>0.5</v>
      </c>
      <c r="O287" s="10">
        <f t="shared" si="119"/>
        <v>0.25</v>
      </c>
      <c r="P287" s="10">
        <f t="shared" si="119"/>
        <v>0.25</v>
      </c>
      <c r="Q287" s="33">
        <f>IF(B287="M",IF(AND(H287&gt;=200,H287&lt;500,I287&lt;Barem!$N$21),H287/1500,IF(AND(H287&gt;=500,H287&lt;750,I287&lt;Barem!$N$22),H287/1500,IF(AND(H287&gt;=750,H287&lt;1000,I287&lt;Barem!$N$23),H287/1500,IF(AND(H287&gt;=1000,H287&lt;1500,I287&lt;Barem!$N$24),H287/1500,IF(AND(H287&gt;=1500,H287&lt;2000,I287&lt;Barem!$N$25),H287/1500,IF(AND(H287&gt;=2000,H287&lt;3000,I287&lt;Barem!$N$26),H287/1500,IF(AND(H287&gt;=3000,I287&lt;Barem!$N$27),H287/1500,0))))))),IF(AND(H287&gt;=200,H287&lt;500,I287&lt;Barem!$O$21),H287/1500,IF(AND(H287&gt;=500,H287&lt;750,I287&lt;Barem!$O$22),H287/1500,IF(AND(H287&gt;=750,H287&lt;1000,I287&lt;Barem!$O$23),H287/1500,IF(AND(H287&gt;=1000,H287&lt;1500,I287&lt;Barem!$O$24),H287/1500,IF(AND(H287&gt;=1500,H287&lt;2000,I287&lt;Barem!$O$25),H287/1500,IF(AND(H287&gt;=2000,H287&lt;3000,I287&lt;Barem!$O$26),H287/1500,IF(AND(H287&gt;=3000,I287&lt;Barem!$O$27),H287/1500,0))))))))</f>
        <v>0</v>
      </c>
      <c r="R287" s="19">
        <f>IF(D287&gt;21,VLOOKUP(D287,Barem!$T$1:$U$141,2,1),0)</f>
        <v>1</v>
      </c>
      <c r="S287" s="104">
        <f>IF(D287&lt;1,0,IF(B287="F",VLOOKUP(I287,Barem!$X$2:$Z$13,2,1),VLOOKUP(I287,Barem!$X$14:$Z$25,2,1)))</f>
        <v>0</v>
      </c>
      <c r="T287" s="19">
        <f>VLOOKUP(A287,Participanti!A:C,3,0)</f>
        <v>0</v>
      </c>
      <c r="U287" s="17">
        <f t="shared" si="120"/>
        <v>5.125</v>
      </c>
      <c r="W287" s="162" t="s">
        <v>559</v>
      </c>
      <c r="X287" s="108">
        <f t="shared" si="105"/>
        <v>5</v>
      </c>
      <c r="Y287" s="63">
        <f t="shared" si="106"/>
        <v>1</v>
      </c>
      <c r="Z287" s="92">
        <f t="shared" si="115"/>
        <v>1</v>
      </c>
      <c r="AA287" s="141"/>
      <c r="AB287" s="107" t="str">
        <f>VLOOKUP(A287,Participanti!A:E,5,0)</f>
        <v>Bronze</v>
      </c>
    </row>
    <row r="288" spans="1:28" x14ac:dyDescent="0.2">
      <c r="A288" s="42" t="s">
        <v>513</v>
      </c>
      <c r="B288" s="1" t="str">
        <f>VLOOKUP(A288,Participanti!A:B,2,0)</f>
        <v>M</v>
      </c>
      <c r="C288" s="61">
        <v>5</v>
      </c>
      <c r="D288" s="43">
        <v>11.9</v>
      </c>
      <c r="E288" s="44">
        <v>3.6412037037037034E-2</v>
      </c>
      <c r="F288" s="44">
        <v>3.6412037037037034E-2</v>
      </c>
      <c r="G288" s="59">
        <f t="shared" si="99"/>
        <v>3.6412037037037034E-2</v>
      </c>
      <c r="H288" s="45">
        <v>19</v>
      </c>
      <c r="I288" s="11">
        <f t="shared" si="116"/>
        <v>3.0598350451291625E-3</v>
      </c>
      <c r="J288" s="31">
        <f t="shared" si="117"/>
        <v>2.8333333333333335</v>
      </c>
      <c r="K288" s="31">
        <f>IF(J288=0,0,IF(B288="F",VLOOKUP(I288,Barem!$G$2:$H$16,2,1),VLOOKUP(I288,Barem!$G$17:$H$31,2,1)))</f>
        <v>4</v>
      </c>
      <c r="L288" s="43">
        <v>3</v>
      </c>
      <c r="M288" s="95" t="s">
        <v>80</v>
      </c>
      <c r="N288" s="10">
        <f t="shared" si="119"/>
        <v>0.25</v>
      </c>
      <c r="O288" s="10">
        <f t="shared" si="119"/>
        <v>0.5</v>
      </c>
      <c r="P288" s="10">
        <f t="shared" si="119"/>
        <v>0.25</v>
      </c>
      <c r="Q288" s="33">
        <f>IF(B288="M",IF(AND(H288&gt;=200,H288&lt;500,I288&lt;Barem!$N$21),H288/1500,IF(AND(H288&gt;=500,H288&lt;750,I288&lt;Barem!$N$22),H288/1500,IF(AND(H288&gt;=750,H288&lt;1000,I288&lt;Barem!$N$23),H288/1500,IF(AND(H288&gt;=1000,H288&lt;1500,I288&lt;Barem!$N$24),H288/1500,IF(AND(H288&gt;=1500,H288&lt;2000,I288&lt;Barem!$N$25),H288/1500,IF(AND(H288&gt;=2000,H288&lt;3000,I288&lt;Barem!$N$26),H288/1500,IF(AND(H288&gt;=3000,I288&lt;Barem!$N$27),H288/1500,0))))))),IF(AND(H288&gt;=200,H288&lt;500,I288&lt;Barem!$O$21),H288/1500,IF(AND(H288&gt;=500,H288&lt;750,I288&lt;Barem!$O$22),H288/1500,IF(AND(H288&gt;=750,H288&lt;1000,I288&lt;Barem!$O$23),H288/1500,IF(AND(H288&gt;=1000,H288&lt;1500,I288&lt;Barem!$O$24),H288/1500,IF(AND(H288&gt;=1500,H288&lt;2000,I288&lt;Barem!$O$25),H288/1500,IF(AND(H288&gt;=2000,H288&lt;3000,I288&lt;Barem!$O$26),H288/1500,IF(AND(H288&gt;=3000,I288&lt;Barem!$O$27),H288/1500,0))))))))</f>
        <v>0</v>
      </c>
      <c r="R288" s="19">
        <f>IF(D288&gt;21,VLOOKUP(D288,Barem!$T$1:$U$141,2,1),0)</f>
        <v>0</v>
      </c>
      <c r="S288" s="104">
        <f>IF(D288&lt;1,0,IF(B288="F",VLOOKUP(I288,Barem!$X$2:$Z$13,2,1),VLOOKUP(I288,Barem!$X$14:$Z$25,2,1)))</f>
        <v>0</v>
      </c>
      <c r="T288" s="19">
        <f>VLOOKUP(A288,Participanti!A:C,3,0)</f>
        <v>0</v>
      </c>
      <c r="U288" s="17">
        <f t="shared" si="120"/>
        <v>3.4583333333333335</v>
      </c>
      <c r="W288" s="162" t="s">
        <v>559</v>
      </c>
      <c r="X288" s="108">
        <f t="shared" si="105"/>
        <v>5</v>
      </c>
      <c r="Y288" s="63">
        <f t="shared" si="106"/>
        <v>1</v>
      </c>
      <c r="Z288" s="92">
        <f t="shared" si="115"/>
        <v>1</v>
      </c>
      <c r="AA288" s="141"/>
      <c r="AB288" s="107" t="str">
        <f>VLOOKUP(A288,Participanti!A:E,5,0)</f>
        <v>Bronze</v>
      </c>
    </row>
    <row r="289" spans="1:28" x14ac:dyDescent="0.2">
      <c r="A289" s="42" t="s">
        <v>207</v>
      </c>
      <c r="B289" s="1" t="str">
        <f>VLOOKUP(A289,Participanti!A:B,2,0)</f>
        <v>M</v>
      </c>
      <c r="C289" s="61">
        <v>5</v>
      </c>
      <c r="D289" s="43">
        <v>10.119999999999999</v>
      </c>
      <c r="E289" s="44">
        <v>4.2928240740740746E-2</v>
      </c>
      <c r="F289" s="44">
        <v>4.2986111111111114E-2</v>
      </c>
      <c r="G289" s="59">
        <f t="shared" si="99"/>
        <v>4.2957175925925933E-2</v>
      </c>
      <c r="H289" s="45">
        <v>13</v>
      </c>
      <c r="I289" s="11">
        <f t="shared" si="116"/>
        <v>4.2447802298345785E-3</v>
      </c>
      <c r="J289" s="31">
        <f t="shared" si="117"/>
        <v>2.4095238095238094</v>
      </c>
      <c r="K289" s="31">
        <f>IF(J289=0,0,IF(B289="F",VLOOKUP(I289,Barem!$G$2:$H$16,2,1),VLOOKUP(I289,Barem!$G$17:$H$31,2,1)))</f>
        <v>1.25</v>
      </c>
      <c r="L289" s="43">
        <v>3.25</v>
      </c>
      <c r="M289" s="95" t="s">
        <v>83</v>
      </c>
      <c r="N289" s="10">
        <f t="shared" si="119"/>
        <v>0.25</v>
      </c>
      <c r="O289" s="10">
        <f t="shared" si="119"/>
        <v>0.25</v>
      </c>
      <c r="P289" s="10">
        <f t="shared" si="119"/>
        <v>0.5</v>
      </c>
      <c r="Q289" s="33">
        <f>IF(B289="M",IF(AND(H289&gt;=200,H289&lt;500,I289&lt;Barem!$N$21),H289/1500,IF(AND(H289&gt;=500,H289&lt;750,I289&lt;Barem!$N$22),H289/1500,IF(AND(H289&gt;=750,H289&lt;1000,I289&lt;Barem!$N$23),H289/1500,IF(AND(H289&gt;=1000,H289&lt;1500,I289&lt;Barem!$N$24),H289/1500,IF(AND(H289&gt;=1500,H289&lt;2000,I289&lt;Barem!$N$25),H289/1500,IF(AND(H289&gt;=2000,H289&lt;3000,I289&lt;Barem!$N$26),H289/1500,IF(AND(H289&gt;=3000,I289&lt;Barem!$N$27),H289/1500,0))))))),IF(AND(H289&gt;=200,H289&lt;500,I289&lt;Barem!$O$21),H289/1500,IF(AND(H289&gt;=500,H289&lt;750,I289&lt;Barem!$O$22),H289/1500,IF(AND(H289&gt;=750,H289&lt;1000,I289&lt;Barem!$O$23),H289/1500,IF(AND(H289&gt;=1000,H289&lt;1500,I289&lt;Barem!$O$24),H289/1500,IF(AND(H289&gt;=1500,H289&lt;2000,I289&lt;Barem!$O$25),H289/1500,IF(AND(H289&gt;=2000,H289&lt;3000,I289&lt;Barem!$O$26),H289/1500,IF(AND(H289&gt;=3000,I289&lt;Barem!$O$27),H289/1500,0))))))))</f>
        <v>0</v>
      </c>
      <c r="R289" s="19">
        <f>IF(D289&gt;21,VLOOKUP(D289,Barem!$T$1:$U$141,2,1),0)</f>
        <v>0</v>
      </c>
      <c r="S289" s="104">
        <f>IF(D289&lt;1,0,IF(B289="F",VLOOKUP(I289,Barem!$X$2:$Z$13,2,1),VLOOKUP(I289,Barem!$X$14:$Z$25,2,1)))</f>
        <v>0</v>
      </c>
      <c r="T289" s="19">
        <f>VLOOKUP(A289,Participanti!A:C,3,0)</f>
        <v>0</v>
      </c>
      <c r="U289" s="17">
        <f t="shared" si="120"/>
        <v>2.5398809523809525</v>
      </c>
      <c r="W289" s="162" t="s">
        <v>559</v>
      </c>
      <c r="X289" s="108">
        <f t="shared" si="105"/>
        <v>3</v>
      </c>
      <c r="Y289" s="63">
        <f t="shared" si="106"/>
        <v>1</v>
      </c>
      <c r="Z289" s="92">
        <f t="shared" si="115"/>
        <v>1</v>
      </c>
      <c r="AA289" s="141"/>
      <c r="AB289" s="107" t="str">
        <f>VLOOKUP(A289,Participanti!A:E,5,0)</f>
        <v>Bronze</v>
      </c>
    </row>
    <row r="290" spans="1:28" x14ac:dyDescent="0.2">
      <c r="A290" s="42" t="s">
        <v>233</v>
      </c>
      <c r="B290" s="1" t="str">
        <f>VLOOKUP(A290,Participanti!A:B,2,0)</f>
        <v>M</v>
      </c>
      <c r="C290" s="61">
        <v>5</v>
      </c>
      <c r="D290" s="43">
        <v>21.16</v>
      </c>
      <c r="E290" s="44">
        <v>9.347222222222222E-2</v>
      </c>
      <c r="F290" s="44">
        <v>0.10209490740740741</v>
      </c>
      <c r="G290" s="59">
        <f t="shared" si="99"/>
        <v>9.7783564814814816E-2</v>
      </c>
      <c r="H290" s="45">
        <v>482</v>
      </c>
      <c r="I290" s="11">
        <f t="shared" si="116"/>
        <v>4.6211514562766922E-3</v>
      </c>
      <c r="J290" s="31">
        <f t="shared" si="117"/>
        <v>5</v>
      </c>
      <c r="K290" s="31">
        <f>IF(J290=0,0,IF(B290="F",VLOOKUP(I290,Barem!$G$2:$H$16,2,1),VLOOKUP(I290,Barem!$G$17:$H$31,2,1)))</f>
        <v>0.75</v>
      </c>
      <c r="L290" s="43">
        <v>3.75</v>
      </c>
      <c r="M290" s="95" t="s">
        <v>83</v>
      </c>
      <c r="N290" s="10">
        <f t="shared" si="119"/>
        <v>0.25</v>
      </c>
      <c r="O290" s="10">
        <f t="shared" si="119"/>
        <v>0.25</v>
      </c>
      <c r="P290" s="10">
        <f t="shared" si="119"/>
        <v>0.5</v>
      </c>
      <c r="Q290" s="33">
        <f>IF(B290="M",IF(AND(H290&gt;=200,H290&lt;500,I290&lt;Barem!$N$21),H290/1500,IF(AND(H290&gt;=500,H290&lt;750,I290&lt;Barem!$N$22),H290/1500,IF(AND(H290&gt;=750,H290&lt;1000,I290&lt;Barem!$N$23),H290/1500,IF(AND(H290&gt;=1000,H290&lt;1500,I290&lt;Barem!$N$24),H290/1500,IF(AND(H290&gt;=1500,H290&lt;2000,I290&lt;Barem!$N$25),H290/1500,IF(AND(H290&gt;=2000,H290&lt;3000,I290&lt;Barem!$N$26),H290/1500,IF(AND(H290&gt;=3000,I290&lt;Barem!$N$27),H290/1500,0))))))),IF(AND(H290&gt;=200,H290&lt;500,I290&lt;Barem!$O$21),H290/1500,IF(AND(H290&gt;=500,H290&lt;750,I290&lt;Barem!$O$22),H290/1500,IF(AND(H290&gt;=750,H290&lt;1000,I290&lt;Barem!$O$23),H290/1500,IF(AND(H290&gt;=1000,H290&lt;1500,I290&lt;Barem!$O$24),H290/1500,IF(AND(H290&gt;=1500,H290&lt;2000,I290&lt;Barem!$O$25),H290/1500,IF(AND(H290&gt;=2000,H290&lt;3000,I290&lt;Barem!$O$26),H290/1500,IF(AND(H290&gt;=3000,I290&lt;Barem!$O$27),H290/1500,0))))))))</f>
        <v>0.32133333333333336</v>
      </c>
      <c r="R290" s="19">
        <f>IF(D290&gt;21,VLOOKUP(D290,Barem!$T$1:$U$141,2,1),0)</f>
        <v>0</v>
      </c>
      <c r="S290" s="104">
        <f>IF(D290&lt;1,0,IF(B290="F",VLOOKUP(I290,Barem!$X$2:$Z$13,2,1),VLOOKUP(I290,Barem!$X$14:$Z$25,2,1)))</f>
        <v>0</v>
      </c>
      <c r="T290" s="19">
        <f>VLOOKUP(A290,Participanti!A:C,3,0)</f>
        <v>0</v>
      </c>
      <c r="U290" s="17">
        <f t="shared" si="120"/>
        <v>3.6338333333333335</v>
      </c>
      <c r="W290" s="162"/>
      <c r="X290" s="108">
        <f t="shared" si="105"/>
        <v>5</v>
      </c>
      <c r="Y290" s="63">
        <f t="shared" si="106"/>
        <v>1</v>
      </c>
      <c r="Z290" s="92">
        <f t="shared" si="115"/>
        <v>1</v>
      </c>
      <c r="AA290" s="141"/>
      <c r="AB290" s="107" t="str">
        <f>VLOOKUP(A290,Participanti!A:E,5,0)</f>
        <v>Bronze</v>
      </c>
    </row>
    <row r="291" spans="1:28" x14ac:dyDescent="0.2">
      <c r="A291" s="42" t="s">
        <v>308</v>
      </c>
      <c r="B291" s="1" t="str">
        <f>VLOOKUP(A291,Participanti!A:B,2,0)</f>
        <v>M</v>
      </c>
      <c r="C291" s="61">
        <v>5</v>
      </c>
      <c r="D291" s="43">
        <v>21.1</v>
      </c>
      <c r="E291" s="44">
        <v>6.5219907407407407E-2</v>
      </c>
      <c r="F291" s="44">
        <v>6.5219907407407407E-2</v>
      </c>
      <c r="G291" s="59">
        <f t="shared" si="99"/>
        <v>6.5219907407407407E-2</v>
      </c>
      <c r="H291" s="45">
        <v>38</v>
      </c>
      <c r="I291" s="11">
        <f t="shared" si="116"/>
        <v>3.0909908723889762E-3</v>
      </c>
      <c r="J291" s="31">
        <f t="shared" si="117"/>
        <v>5</v>
      </c>
      <c r="K291" s="31">
        <f>IF(J291=0,0,IF(B291="F",VLOOKUP(I291,Barem!$G$2:$H$16,2,1),VLOOKUP(I291,Barem!$G$17:$H$31,2,1)))</f>
        <v>4</v>
      </c>
      <c r="L291" s="43">
        <v>0.5</v>
      </c>
      <c r="M291" s="95" t="s">
        <v>82</v>
      </c>
      <c r="N291" s="10">
        <f t="shared" si="119"/>
        <v>0.5</v>
      </c>
      <c r="O291" s="10">
        <f t="shared" si="119"/>
        <v>0.25</v>
      </c>
      <c r="P291" s="10">
        <f t="shared" si="119"/>
        <v>0.25</v>
      </c>
      <c r="Q291" s="33">
        <f>IF(B291="M",IF(AND(H291&gt;=200,H291&lt;500,I291&lt;Barem!$N$21),H291/1500,IF(AND(H291&gt;=500,H291&lt;750,I291&lt;Barem!$N$22),H291/1500,IF(AND(H291&gt;=750,H291&lt;1000,I291&lt;Barem!$N$23),H291/1500,IF(AND(H291&gt;=1000,H291&lt;1500,I291&lt;Barem!$N$24),H291/1500,IF(AND(H291&gt;=1500,H291&lt;2000,I291&lt;Barem!$N$25),H291/1500,IF(AND(H291&gt;=2000,H291&lt;3000,I291&lt;Barem!$N$26),H291/1500,IF(AND(H291&gt;=3000,I291&lt;Barem!$N$27),H291/1500,0))))))),IF(AND(H291&gt;=200,H291&lt;500,I291&lt;Barem!$O$21),H291/1500,IF(AND(H291&gt;=500,H291&lt;750,I291&lt;Barem!$O$22),H291/1500,IF(AND(H291&gt;=750,H291&lt;1000,I291&lt;Barem!$O$23),H291/1500,IF(AND(H291&gt;=1000,H291&lt;1500,I291&lt;Barem!$O$24),H291/1500,IF(AND(H291&gt;=1500,H291&lt;2000,I291&lt;Barem!$O$25),H291/1500,IF(AND(H291&gt;=2000,H291&lt;3000,I291&lt;Barem!$O$26),H291/1500,IF(AND(H291&gt;=3000,I291&lt;Barem!$O$27),H291/1500,0))))))))</f>
        <v>0</v>
      </c>
      <c r="R291" s="19">
        <f>IF(D291&gt;21,VLOOKUP(D291,Barem!$T$1:$U$141,2,1),0)</f>
        <v>0</v>
      </c>
      <c r="S291" s="104">
        <f>IF(D291&lt;1,0,IF(B291="F",VLOOKUP(I291,Barem!$X$2:$Z$13,2,1),VLOOKUP(I291,Barem!$X$14:$Z$25,2,1)))</f>
        <v>0</v>
      </c>
      <c r="T291" s="19">
        <f>VLOOKUP(A291,Participanti!A:C,3,0)</f>
        <v>0</v>
      </c>
      <c r="U291" s="17">
        <f t="shared" si="120"/>
        <v>3.625</v>
      </c>
      <c r="W291" s="162" t="s">
        <v>559</v>
      </c>
      <c r="X291" s="108">
        <f t="shared" si="105"/>
        <v>3</v>
      </c>
      <c r="Y291" s="63">
        <f t="shared" si="106"/>
        <v>1</v>
      </c>
      <c r="Z291" s="92">
        <f t="shared" si="115"/>
        <v>1</v>
      </c>
      <c r="AA291" s="141"/>
      <c r="AB291" s="107" t="str">
        <f>VLOOKUP(A291,Participanti!A:E,5,0)</f>
        <v>Bronze</v>
      </c>
    </row>
    <row r="292" spans="1:28" x14ac:dyDescent="0.2">
      <c r="A292" s="42" t="s">
        <v>520</v>
      </c>
      <c r="B292" s="1" t="str">
        <f>VLOOKUP(A292,Participanti!A:B,2,0)</f>
        <v>M</v>
      </c>
      <c r="C292" s="61">
        <v>5</v>
      </c>
      <c r="D292" s="43">
        <v>21.12</v>
      </c>
      <c r="E292" s="44">
        <v>7.6678240740740741E-2</v>
      </c>
      <c r="F292" s="44">
        <v>7.6736111111111116E-2</v>
      </c>
      <c r="G292" s="59">
        <f t="shared" si="99"/>
        <v>7.6707175925925936E-2</v>
      </c>
      <c r="H292" s="45">
        <v>74</v>
      </c>
      <c r="I292" s="11">
        <f t="shared" si="116"/>
        <v>3.6319685570987657E-3</v>
      </c>
      <c r="J292" s="31">
        <f t="shared" si="117"/>
        <v>5</v>
      </c>
      <c r="K292" s="31">
        <f>IF(J292=0,0,IF(B292="F",VLOOKUP(I292,Barem!$G$2:$H$16,2,1),VLOOKUP(I292,Barem!$G$17:$H$31,2,1)))</f>
        <v>2.5</v>
      </c>
      <c r="L292" s="43">
        <v>2.5</v>
      </c>
      <c r="M292" s="95" t="s">
        <v>80</v>
      </c>
      <c r="N292" s="10">
        <f t="shared" si="119"/>
        <v>0.25</v>
      </c>
      <c r="O292" s="10">
        <f t="shared" si="119"/>
        <v>0.5</v>
      </c>
      <c r="P292" s="10">
        <f t="shared" si="119"/>
        <v>0.25</v>
      </c>
      <c r="Q292" s="33">
        <f>IF(B292="M",IF(AND(H292&gt;=200,H292&lt;500,I292&lt;Barem!$N$21),H292/1500,IF(AND(H292&gt;=500,H292&lt;750,I292&lt;Barem!$N$22),H292/1500,IF(AND(H292&gt;=750,H292&lt;1000,I292&lt;Barem!$N$23),H292/1500,IF(AND(H292&gt;=1000,H292&lt;1500,I292&lt;Barem!$N$24),H292/1500,IF(AND(H292&gt;=1500,H292&lt;2000,I292&lt;Barem!$N$25),H292/1500,IF(AND(H292&gt;=2000,H292&lt;3000,I292&lt;Barem!$N$26),H292/1500,IF(AND(H292&gt;=3000,I292&lt;Barem!$N$27),H292/1500,0))))))),IF(AND(H292&gt;=200,H292&lt;500,I292&lt;Barem!$O$21),H292/1500,IF(AND(H292&gt;=500,H292&lt;750,I292&lt;Barem!$O$22),H292/1500,IF(AND(H292&gt;=750,H292&lt;1000,I292&lt;Barem!$O$23),H292/1500,IF(AND(H292&gt;=1000,H292&lt;1500,I292&lt;Barem!$O$24),H292/1500,IF(AND(H292&gt;=1500,H292&lt;2000,I292&lt;Barem!$O$25),H292/1500,IF(AND(H292&gt;=2000,H292&lt;3000,I292&lt;Barem!$O$26),H292/1500,IF(AND(H292&gt;=3000,I292&lt;Barem!$O$27),H292/1500,0))))))))</f>
        <v>0</v>
      </c>
      <c r="R292" s="19">
        <f>IF(D292&gt;21,VLOOKUP(D292,Barem!$T$1:$U$141,2,1),0)</f>
        <v>0</v>
      </c>
      <c r="S292" s="104">
        <f>IF(D292&lt;1,0,IF(B292="F",VLOOKUP(I292,Barem!$X$2:$Z$13,2,1),VLOOKUP(I292,Barem!$X$14:$Z$25,2,1)))</f>
        <v>0</v>
      </c>
      <c r="T292" s="19">
        <f>VLOOKUP(A292,Participanti!A:C,3,0)</f>
        <v>0</v>
      </c>
      <c r="U292" s="17">
        <f t="shared" si="120"/>
        <v>3.125</v>
      </c>
      <c r="W292" s="162" t="s">
        <v>559</v>
      </c>
      <c r="X292" s="108">
        <f t="shared" si="105"/>
        <v>5</v>
      </c>
      <c r="Y292" s="63">
        <f t="shared" si="106"/>
        <v>1</v>
      </c>
      <c r="Z292" s="92">
        <f t="shared" si="115"/>
        <v>1</v>
      </c>
      <c r="AA292" s="141"/>
      <c r="AB292" s="107" t="str">
        <f>VLOOKUP(A292,Participanti!A:E,5,0)</f>
        <v>Bronze</v>
      </c>
    </row>
    <row r="293" spans="1:28" x14ac:dyDescent="0.2">
      <c r="A293" s="42" t="s">
        <v>509</v>
      </c>
      <c r="B293" s="1" t="str">
        <f>VLOOKUP(A293,Participanti!A:B,2,0)</f>
        <v>M</v>
      </c>
      <c r="C293" s="61">
        <v>5</v>
      </c>
      <c r="D293" s="43">
        <v>42.95</v>
      </c>
      <c r="E293" s="44">
        <v>0.16577546296296297</v>
      </c>
      <c r="F293" s="44">
        <v>0.16717592592592592</v>
      </c>
      <c r="G293" s="59">
        <f t="shared" si="99"/>
        <v>0.16647569444444443</v>
      </c>
      <c r="H293" s="45">
        <v>44</v>
      </c>
      <c r="I293" s="11">
        <f t="shared" si="116"/>
        <v>3.876034794981244E-3</v>
      </c>
      <c r="J293" s="31">
        <f t="shared" si="117"/>
        <v>5</v>
      </c>
      <c r="K293" s="31">
        <f>IF(J293=0,0,IF(B293="F",VLOOKUP(I293,Barem!$G$2:$H$16,2,1),VLOOKUP(I293,Barem!$G$17:$H$31,2,1)))</f>
        <v>1.75</v>
      </c>
      <c r="L293" s="43">
        <v>2</v>
      </c>
      <c r="M293" s="95" t="s">
        <v>82</v>
      </c>
      <c r="N293" s="10">
        <f t="shared" si="119"/>
        <v>0.5</v>
      </c>
      <c r="O293" s="10">
        <f t="shared" si="119"/>
        <v>0.25</v>
      </c>
      <c r="P293" s="10">
        <f t="shared" si="119"/>
        <v>0.25</v>
      </c>
      <c r="Q293" s="33">
        <f>IF(B293="M",IF(AND(H293&gt;=200,H293&lt;500,I293&lt;Barem!$N$21),H293/1500,IF(AND(H293&gt;=500,H293&lt;750,I293&lt;Barem!$N$22),H293/1500,IF(AND(H293&gt;=750,H293&lt;1000,I293&lt;Barem!$N$23),H293/1500,IF(AND(H293&gt;=1000,H293&lt;1500,I293&lt;Barem!$N$24),H293/1500,IF(AND(H293&gt;=1500,H293&lt;2000,I293&lt;Barem!$N$25),H293/1500,IF(AND(H293&gt;=2000,H293&lt;3000,I293&lt;Barem!$N$26),H293/1500,IF(AND(H293&gt;=3000,I293&lt;Barem!$N$27),H293/1500,0))))))),IF(AND(H293&gt;=200,H293&lt;500,I293&lt;Barem!$O$21),H293/1500,IF(AND(H293&gt;=500,H293&lt;750,I293&lt;Barem!$O$22),H293/1500,IF(AND(H293&gt;=750,H293&lt;1000,I293&lt;Barem!$O$23),H293/1500,IF(AND(H293&gt;=1000,H293&lt;1500,I293&lt;Barem!$O$24),H293/1500,IF(AND(H293&gt;=1500,H293&lt;2000,I293&lt;Barem!$O$25),H293/1500,IF(AND(H293&gt;=2000,H293&lt;3000,I293&lt;Barem!$O$26),H293/1500,IF(AND(H293&gt;=3000,I293&lt;Barem!$O$27),H293/1500,0))))))))</f>
        <v>0</v>
      </c>
      <c r="R293" s="19">
        <f>IF(D293&gt;21,VLOOKUP(D293,Barem!$T$1:$U$141,2,1),0)</f>
        <v>1</v>
      </c>
      <c r="S293" s="104">
        <f>IF(D293&lt;1,0,IF(B293="F",VLOOKUP(I293,Barem!$X$2:$Z$13,2,1),VLOOKUP(I293,Barem!$X$14:$Z$25,2,1)))</f>
        <v>0</v>
      </c>
      <c r="T293" s="19">
        <f>VLOOKUP(A293,Participanti!A:C,3,0)</f>
        <v>0</v>
      </c>
      <c r="U293" s="17">
        <f t="shared" si="120"/>
        <v>4.4375</v>
      </c>
      <c r="W293" s="162" t="s">
        <v>559</v>
      </c>
      <c r="X293" s="108">
        <f t="shared" si="105"/>
        <v>5</v>
      </c>
      <c r="Y293" s="63">
        <f t="shared" si="106"/>
        <v>1</v>
      </c>
      <c r="Z293" s="92">
        <f t="shared" si="115"/>
        <v>1</v>
      </c>
      <c r="AA293" s="141"/>
      <c r="AB293" s="107" t="str">
        <f>VLOOKUP(A293,Participanti!A:E,5,0)</f>
        <v>Bronze</v>
      </c>
    </row>
    <row r="294" spans="1:28" x14ac:dyDescent="0.2">
      <c r="A294" s="42" t="s">
        <v>428</v>
      </c>
      <c r="B294" s="1" t="str">
        <f>VLOOKUP(A294,Participanti!A:B,2,0)</f>
        <v>M</v>
      </c>
      <c r="C294" s="61">
        <v>5</v>
      </c>
      <c r="D294" s="43">
        <v>3.15</v>
      </c>
      <c r="E294" s="44">
        <v>9.0740740740740729E-3</v>
      </c>
      <c r="F294" s="44">
        <v>9.0740740740740729E-3</v>
      </c>
      <c r="G294" s="59">
        <f t="shared" si="99"/>
        <v>9.0740740740740729E-3</v>
      </c>
      <c r="H294" s="45">
        <v>6</v>
      </c>
      <c r="I294" s="11">
        <f t="shared" si="116"/>
        <v>2.8806584362139915E-3</v>
      </c>
      <c r="J294" s="31">
        <f t="shared" si="117"/>
        <v>0.75</v>
      </c>
      <c r="K294" s="31">
        <f>IF(J294=0,0,IF(B294="F",VLOOKUP(I294,Barem!$G$2:$H$16,2,1),VLOOKUP(I294,Barem!$G$17:$H$31,2,1)))</f>
        <v>4.5</v>
      </c>
      <c r="L294" s="43">
        <v>4.25</v>
      </c>
      <c r="M294" s="95" t="s">
        <v>80</v>
      </c>
      <c r="N294" s="10">
        <f t="shared" si="119"/>
        <v>0.25</v>
      </c>
      <c r="O294" s="10">
        <f t="shared" si="119"/>
        <v>0.5</v>
      </c>
      <c r="P294" s="10">
        <f t="shared" si="119"/>
        <v>0.25</v>
      </c>
      <c r="Q294" s="33">
        <f>IF(B294="M",IF(AND(H294&gt;=200,H294&lt;500,I294&lt;Barem!$N$21),H294/1500,IF(AND(H294&gt;=500,H294&lt;750,I294&lt;Barem!$N$22),H294/1500,IF(AND(H294&gt;=750,H294&lt;1000,I294&lt;Barem!$N$23),H294/1500,IF(AND(H294&gt;=1000,H294&lt;1500,I294&lt;Barem!$N$24),H294/1500,IF(AND(H294&gt;=1500,H294&lt;2000,I294&lt;Barem!$N$25),H294/1500,IF(AND(H294&gt;=2000,H294&lt;3000,I294&lt;Barem!$N$26),H294/1500,IF(AND(H294&gt;=3000,I294&lt;Barem!$N$27),H294/1500,0))))))),IF(AND(H294&gt;=200,H294&lt;500,I294&lt;Barem!$O$21),H294/1500,IF(AND(H294&gt;=500,H294&lt;750,I294&lt;Barem!$O$22),H294/1500,IF(AND(H294&gt;=750,H294&lt;1000,I294&lt;Barem!$O$23),H294/1500,IF(AND(H294&gt;=1000,H294&lt;1500,I294&lt;Barem!$O$24),H294/1500,IF(AND(H294&gt;=1500,H294&lt;2000,I294&lt;Barem!$O$25),H294/1500,IF(AND(H294&gt;=2000,H294&lt;3000,I294&lt;Barem!$O$26),H294/1500,IF(AND(H294&gt;=3000,I294&lt;Barem!$O$27),H294/1500,0))))))))</f>
        <v>0</v>
      </c>
      <c r="R294" s="19">
        <f>IF(D294&gt;21,VLOOKUP(D294,Barem!$T$1:$U$141,2,1),0)</f>
        <v>0</v>
      </c>
      <c r="S294" s="104">
        <f>IF(D294&lt;1,0,IF(B294="F",VLOOKUP(I294,Barem!$X$2:$Z$13,2,1),VLOOKUP(I294,Barem!$X$14:$Z$25,2,1)))</f>
        <v>0</v>
      </c>
      <c r="T294" s="19">
        <f>VLOOKUP(A294,Participanti!A:C,3,0)</f>
        <v>0</v>
      </c>
      <c r="U294" s="17">
        <f t="shared" si="120"/>
        <v>3.5</v>
      </c>
      <c r="W294" s="162" t="s">
        <v>560</v>
      </c>
      <c r="X294" s="108">
        <f t="shared" si="105"/>
        <v>5</v>
      </c>
      <c r="Y294" s="63">
        <f t="shared" si="106"/>
        <v>1</v>
      </c>
      <c r="Z294" s="92">
        <f t="shared" si="115"/>
        <v>1</v>
      </c>
      <c r="AA294" s="141"/>
      <c r="AB294" s="107" t="str">
        <f>VLOOKUP(A294,Participanti!A:E,5,0)</f>
        <v>Bronze</v>
      </c>
    </row>
    <row r="295" spans="1:28" x14ac:dyDescent="0.2">
      <c r="A295" s="42" t="s">
        <v>519</v>
      </c>
      <c r="B295" s="1" t="str">
        <f>VLOOKUP(A295,Participanti!A:B,2,0)</f>
        <v>F</v>
      </c>
      <c r="C295" s="61">
        <v>5</v>
      </c>
      <c r="D295" s="43">
        <v>3.04</v>
      </c>
      <c r="E295" s="44">
        <v>1.1226851851851854E-2</v>
      </c>
      <c r="F295" s="44">
        <v>1.1238425925925928E-2</v>
      </c>
      <c r="G295" s="59">
        <f t="shared" si="99"/>
        <v>1.1232638888888891E-2</v>
      </c>
      <c r="H295" s="45">
        <v>0</v>
      </c>
      <c r="I295" s="11">
        <f t="shared" si="116"/>
        <v>3.6949470029239771E-3</v>
      </c>
      <c r="J295" s="31">
        <f t="shared" si="117"/>
        <v>0.76</v>
      </c>
      <c r="K295" s="31">
        <f>IF(J295=0,0,IF(B295="F",VLOOKUP(I295,Barem!$G$2:$H$16,2,1),VLOOKUP(I295,Barem!$G$17:$H$31,2,1)))</f>
        <v>3</v>
      </c>
      <c r="L295" s="43">
        <v>3.5</v>
      </c>
      <c r="M295" s="95" t="s">
        <v>80</v>
      </c>
      <c r="N295" s="10">
        <f t="shared" si="119"/>
        <v>0.25</v>
      </c>
      <c r="O295" s="10">
        <f t="shared" si="119"/>
        <v>0.5</v>
      </c>
      <c r="P295" s="10">
        <f t="shared" si="119"/>
        <v>0.25</v>
      </c>
      <c r="Q295" s="33">
        <f>IF(B295="M",IF(AND(H295&gt;=200,H295&lt;500,I295&lt;Barem!$N$21),H295/1500,IF(AND(H295&gt;=500,H295&lt;750,I295&lt;Barem!$N$22),H295/1500,IF(AND(H295&gt;=750,H295&lt;1000,I295&lt;Barem!$N$23),H295/1500,IF(AND(H295&gt;=1000,H295&lt;1500,I295&lt;Barem!$N$24),H295/1500,IF(AND(H295&gt;=1500,H295&lt;2000,I295&lt;Barem!$N$25),H295/1500,IF(AND(H295&gt;=2000,H295&lt;3000,I295&lt;Barem!$N$26),H295/1500,IF(AND(H295&gt;=3000,I295&lt;Barem!$N$27),H295/1500,0))))))),IF(AND(H295&gt;=200,H295&lt;500,I295&lt;Barem!$O$21),H295/1500,IF(AND(H295&gt;=500,H295&lt;750,I295&lt;Barem!$O$22),H295/1500,IF(AND(H295&gt;=750,H295&lt;1000,I295&lt;Barem!$O$23),H295/1500,IF(AND(H295&gt;=1000,H295&lt;1500,I295&lt;Barem!$O$24),H295/1500,IF(AND(H295&gt;=1500,H295&lt;2000,I295&lt;Barem!$O$25),H295/1500,IF(AND(H295&gt;=2000,H295&lt;3000,I295&lt;Barem!$O$26),H295/1500,IF(AND(H295&gt;=3000,I295&lt;Barem!$O$27),H295/1500,0))))))))</f>
        <v>0</v>
      </c>
      <c r="R295" s="19">
        <f>IF(D295&gt;21,VLOOKUP(D295,Barem!$T$1:$U$141,2,1),0)</f>
        <v>0</v>
      </c>
      <c r="S295" s="104">
        <f>IF(D295&lt;1,0,IF(B295="F",VLOOKUP(I295,Barem!$X$2:$Z$13,2,1),VLOOKUP(I295,Barem!$X$14:$Z$25,2,1)))</f>
        <v>0</v>
      </c>
      <c r="T295" s="19">
        <f>VLOOKUP(A295,Participanti!A:C,3,0)</f>
        <v>0</v>
      </c>
      <c r="U295" s="17">
        <f t="shared" si="120"/>
        <v>2.5649999999999999</v>
      </c>
      <c r="W295" s="162"/>
      <c r="X295" s="108">
        <f t="shared" si="105"/>
        <v>5</v>
      </c>
      <c r="Y295" s="63">
        <f t="shared" si="106"/>
        <v>1</v>
      </c>
      <c r="Z295" s="92">
        <f t="shared" si="115"/>
        <v>1</v>
      </c>
      <c r="AA295" s="141"/>
      <c r="AB295" s="107" t="str">
        <f>VLOOKUP(A295,Participanti!A:E,5,0)</f>
        <v>Bronze</v>
      </c>
    </row>
    <row r="296" spans="1:28" x14ac:dyDescent="0.2">
      <c r="A296" s="42" t="s">
        <v>528</v>
      </c>
      <c r="B296" s="1" t="str">
        <f>VLOOKUP(A296,Participanti!A:B,2,0)</f>
        <v>M</v>
      </c>
      <c r="C296" s="61">
        <v>5</v>
      </c>
      <c r="D296" s="43">
        <v>42.19</v>
      </c>
      <c r="E296" s="44">
        <v>0.16929398148148148</v>
      </c>
      <c r="F296" s="44">
        <v>0.17091435185185186</v>
      </c>
      <c r="G296" s="59">
        <f t="shared" si="99"/>
        <v>0.17010416666666667</v>
      </c>
      <c r="H296" s="45">
        <v>79</v>
      </c>
      <c r="I296" s="11">
        <f t="shared" si="116"/>
        <v>4.0318598404045199E-3</v>
      </c>
      <c r="J296" s="31">
        <f t="shared" si="117"/>
        <v>5</v>
      </c>
      <c r="K296" s="31">
        <f>IF(J296=0,0,IF(B296="F",VLOOKUP(I296,Barem!$G$2:$H$16,2,1),VLOOKUP(I296,Barem!$G$17:$H$31,2,1)))</f>
        <v>1.5</v>
      </c>
      <c r="L296" s="43">
        <v>2</v>
      </c>
      <c r="M296" s="95" t="s">
        <v>82</v>
      </c>
      <c r="N296" s="10">
        <f t="shared" si="119"/>
        <v>0.5</v>
      </c>
      <c r="O296" s="10">
        <f t="shared" si="119"/>
        <v>0.25</v>
      </c>
      <c r="P296" s="10">
        <f t="shared" si="119"/>
        <v>0.25</v>
      </c>
      <c r="Q296" s="33">
        <f>IF(B296="M",IF(AND(H296&gt;=200,H296&lt;500,I296&lt;Barem!$N$21),H296/1500,IF(AND(H296&gt;=500,H296&lt;750,I296&lt;Barem!$N$22),H296/1500,IF(AND(H296&gt;=750,H296&lt;1000,I296&lt;Barem!$N$23),H296/1500,IF(AND(H296&gt;=1000,H296&lt;1500,I296&lt;Barem!$N$24),H296/1500,IF(AND(H296&gt;=1500,H296&lt;2000,I296&lt;Barem!$N$25),H296/1500,IF(AND(H296&gt;=2000,H296&lt;3000,I296&lt;Barem!$N$26),H296/1500,IF(AND(H296&gt;=3000,I296&lt;Barem!$N$27),H296/1500,0))))))),IF(AND(H296&gt;=200,H296&lt;500,I296&lt;Barem!$O$21),H296/1500,IF(AND(H296&gt;=500,H296&lt;750,I296&lt;Barem!$O$22),H296/1500,IF(AND(H296&gt;=750,H296&lt;1000,I296&lt;Barem!$O$23),H296/1500,IF(AND(H296&gt;=1000,H296&lt;1500,I296&lt;Barem!$O$24),H296/1500,IF(AND(H296&gt;=1500,H296&lt;2000,I296&lt;Barem!$O$25),H296/1500,IF(AND(H296&gt;=2000,H296&lt;3000,I296&lt;Barem!$O$26),H296/1500,IF(AND(H296&gt;=3000,I296&lt;Barem!$O$27),H296/1500,0))))))))</f>
        <v>0</v>
      </c>
      <c r="R296" s="19">
        <f>IF(D296&gt;21,VLOOKUP(D296,Barem!$T$1:$U$141,2,1),0)</f>
        <v>1</v>
      </c>
      <c r="S296" s="104">
        <f>IF(D296&lt;1,0,IF(B296="F",VLOOKUP(I296,Barem!$X$2:$Z$13,2,1),VLOOKUP(I296,Barem!$X$14:$Z$25,2,1)))</f>
        <v>0</v>
      </c>
      <c r="T296" s="19">
        <f>VLOOKUP(A296,Participanti!A:C,3,0)</f>
        <v>0</v>
      </c>
      <c r="U296" s="17">
        <f t="shared" si="120"/>
        <v>4.375</v>
      </c>
      <c r="W296" s="162" t="s">
        <v>559</v>
      </c>
      <c r="X296" s="108">
        <f t="shared" si="105"/>
        <v>5</v>
      </c>
      <c r="Y296" s="63">
        <f t="shared" si="106"/>
        <v>1</v>
      </c>
      <c r="Z296" s="92">
        <f t="shared" si="115"/>
        <v>1</v>
      </c>
      <c r="AA296" s="141"/>
      <c r="AB296" s="107" t="str">
        <f>VLOOKUP(A296,Participanti!A:E,5,0)</f>
        <v>Bronze</v>
      </c>
    </row>
    <row r="297" spans="1:28" x14ac:dyDescent="0.2">
      <c r="A297" s="42" t="s">
        <v>430</v>
      </c>
      <c r="B297" s="1" t="str">
        <f>VLOOKUP(A297,Participanti!A:B,2,0)</f>
        <v>M</v>
      </c>
      <c r="C297" s="61">
        <v>5</v>
      </c>
      <c r="D297" s="43">
        <v>21.17</v>
      </c>
      <c r="E297" s="44">
        <v>7.9849537037037038E-2</v>
      </c>
      <c r="F297" s="44">
        <v>7.9907407407407413E-2</v>
      </c>
      <c r="G297" s="59">
        <f t="shared" si="99"/>
        <v>7.9878472222222219E-2</v>
      </c>
      <c r="H297" s="45">
        <v>43</v>
      </c>
      <c r="I297" s="11">
        <f t="shared" si="116"/>
        <v>3.7731918857922633E-3</v>
      </c>
      <c r="J297" s="31">
        <f t="shared" si="117"/>
        <v>5</v>
      </c>
      <c r="K297" s="31">
        <f>IF(J297=0,0,IF(B297="F",VLOOKUP(I297,Barem!$G$2:$H$16,2,1),VLOOKUP(I297,Barem!$G$17:$H$31,2,1)))</f>
        <v>2</v>
      </c>
      <c r="L297" s="43">
        <v>2.75</v>
      </c>
      <c r="M297" s="95" t="s">
        <v>82</v>
      </c>
      <c r="N297" s="10">
        <f t="shared" si="119"/>
        <v>0.5</v>
      </c>
      <c r="O297" s="10">
        <f t="shared" si="119"/>
        <v>0.25</v>
      </c>
      <c r="P297" s="10">
        <f t="shared" si="119"/>
        <v>0.25</v>
      </c>
      <c r="Q297" s="33">
        <f>IF(B297="M",IF(AND(H297&gt;=200,H297&lt;500,I297&lt;Barem!$N$21),H297/1500,IF(AND(H297&gt;=500,H297&lt;750,I297&lt;Barem!$N$22),H297/1500,IF(AND(H297&gt;=750,H297&lt;1000,I297&lt;Barem!$N$23),H297/1500,IF(AND(H297&gt;=1000,H297&lt;1500,I297&lt;Barem!$N$24),H297/1500,IF(AND(H297&gt;=1500,H297&lt;2000,I297&lt;Barem!$N$25),H297/1500,IF(AND(H297&gt;=2000,H297&lt;3000,I297&lt;Barem!$N$26),H297/1500,IF(AND(H297&gt;=3000,I297&lt;Barem!$N$27),H297/1500,0))))))),IF(AND(H297&gt;=200,H297&lt;500,I297&lt;Barem!$O$21),H297/1500,IF(AND(H297&gt;=500,H297&lt;750,I297&lt;Barem!$O$22),H297/1500,IF(AND(H297&gt;=750,H297&lt;1000,I297&lt;Barem!$O$23),H297/1500,IF(AND(H297&gt;=1000,H297&lt;1500,I297&lt;Barem!$O$24),H297/1500,IF(AND(H297&gt;=1500,H297&lt;2000,I297&lt;Barem!$O$25),H297/1500,IF(AND(H297&gt;=2000,H297&lt;3000,I297&lt;Barem!$O$26),H297/1500,IF(AND(H297&gt;=3000,I297&lt;Barem!$O$27),H297/1500,0))))))))</f>
        <v>0</v>
      </c>
      <c r="R297" s="19">
        <f>IF(D297&gt;21,VLOOKUP(D297,Barem!$T$1:$U$141,2,1),0)</f>
        <v>0</v>
      </c>
      <c r="S297" s="104">
        <f>IF(D297&lt;1,0,IF(B297="F",VLOOKUP(I297,Barem!$X$2:$Z$13,2,1),VLOOKUP(I297,Barem!$X$14:$Z$25,2,1)))</f>
        <v>0</v>
      </c>
      <c r="T297" s="19">
        <f>VLOOKUP(A297,Participanti!A:C,3,0)</f>
        <v>0.4</v>
      </c>
      <c r="U297" s="17">
        <f t="shared" si="120"/>
        <v>4.0875000000000004</v>
      </c>
      <c r="W297" s="162" t="s">
        <v>559</v>
      </c>
      <c r="X297" s="108">
        <f t="shared" si="105"/>
        <v>5</v>
      </c>
      <c r="Y297" s="63">
        <f t="shared" si="106"/>
        <v>1</v>
      </c>
      <c r="Z297" s="92">
        <f t="shared" si="115"/>
        <v>1</v>
      </c>
      <c r="AA297" s="141"/>
      <c r="AB297" s="107" t="str">
        <f>VLOOKUP(A297,Participanti!A:E,5,0)</f>
        <v>Bronze</v>
      </c>
    </row>
    <row r="298" spans="1:28" x14ac:dyDescent="0.2">
      <c r="A298" s="42" t="s">
        <v>226</v>
      </c>
      <c r="B298" s="1" t="str">
        <f>VLOOKUP(A298,Participanti!A:B,2,0)</f>
        <v>F</v>
      </c>
      <c r="C298" s="61">
        <v>5</v>
      </c>
      <c r="D298" s="43">
        <v>2.5</v>
      </c>
      <c r="E298" s="44">
        <v>9.1550925925925931E-3</v>
      </c>
      <c r="F298" s="44">
        <v>9.1550925925925931E-3</v>
      </c>
      <c r="G298" s="59">
        <f t="shared" si="99"/>
        <v>9.1550925925925931E-3</v>
      </c>
      <c r="H298" s="45">
        <v>0</v>
      </c>
      <c r="I298" s="11">
        <f t="shared" si="116"/>
        <v>3.6620370370370374E-3</v>
      </c>
      <c r="J298" s="31">
        <f t="shared" si="117"/>
        <v>0.625</v>
      </c>
      <c r="K298" s="31">
        <f>IF(J298=0,0,IF(B298="F",VLOOKUP(I298,Barem!$G$2:$H$16,2,1),VLOOKUP(I298,Barem!$G$17:$H$31,2,1)))</f>
        <v>3</v>
      </c>
      <c r="L298" s="43">
        <v>3</v>
      </c>
      <c r="M298" s="95" t="s">
        <v>80</v>
      </c>
      <c r="N298" s="10">
        <f t="shared" si="119"/>
        <v>0.25</v>
      </c>
      <c r="O298" s="10">
        <f t="shared" si="119"/>
        <v>0.5</v>
      </c>
      <c r="P298" s="10">
        <f t="shared" si="119"/>
        <v>0.25</v>
      </c>
      <c r="Q298" s="33">
        <f>IF(B298="M",IF(AND(H298&gt;=200,H298&lt;500,I298&lt;Barem!$N$21),H298/1500,IF(AND(H298&gt;=500,H298&lt;750,I298&lt;Barem!$N$22),H298/1500,IF(AND(H298&gt;=750,H298&lt;1000,I298&lt;Barem!$N$23),H298/1500,IF(AND(H298&gt;=1000,H298&lt;1500,I298&lt;Barem!$N$24),H298/1500,IF(AND(H298&gt;=1500,H298&lt;2000,I298&lt;Barem!$N$25),H298/1500,IF(AND(H298&gt;=2000,H298&lt;3000,I298&lt;Barem!$N$26),H298/1500,IF(AND(H298&gt;=3000,I298&lt;Barem!$N$27),H298/1500,0))))))),IF(AND(H298&gt;=200,H298&lt;500,I298&lt;Barem!$O$21),H298/1500,IF(AND(H298&gt;=500,H298&lt;750,I298&lt;Barem!$O$22),H298/1500,IF(AND(H298&gt;=750,H298&lt;1000,I298&lt;Barem!$O$23),H298/1500,IF(AND(H298&gt;=1000,H298&lt;1500,I298&lt;Barem!$O$24),H298/1500,IF(AND(H298&gt;=1500,H298&lt;2000,I298&lt;Barem!$O$25),H298/1500,IF(AND(H298&gt;=2000,H298&lt;3000,I298&lt;Barem!$O$26),H298/1500,IF(AND(H298&gt;=3000,I298&lt;Barem!$O$27),H298/1500,0))))))))</f>
        <v>0</v>
      </c>
      <c r="R298" s="19">
        <f>IF(D298&gt;21,VLOOKUP(D298,Barem!$T$1:$U$141,2,1),0)</f>
        <v>0</v>
      </c>
      <c r="S298" s="104">
        <f>IF(D298&lt;1,0,IF(B298="F",VLOOKUP(I298,Barem!$X$2:$Z$13,2,1),VLOOKUP(I298,Barem!$X$14:$Z$25,2,1)))</f>
        <v>0</v>
      </c>
      <c r="T298" s="19">
        <f>VLOOKUP(A298,Participanti!A:C,3,0)</f>
        <v>0</v>
      </c>
      <c r="U298" s="17">
        <f t="shared" si="120"/>
        <v>2.40625</v>
      </c>
      <c r="W298" s="162"/>
      <c r="X298" s="108">
        <f t="shared" si="105"/>
        <v>5</v>
      </c>
      <c r="Y298" s="63">
        <f t="shared" si="106"/>
        <v>1</v>
      </c>
      <c r="Z298" s="92">
        <f t="shared" si="115"/>
        <v>1</v>
      </c>
      <c r="AA298" s="141"/>
      <c r="AB298" s="107" t="str">
        <f>VLOOKUP(A298,Participanti!A:E,5,0)</f>
        <v>Bronze</v>
      </c>
    </row>
    <row r="299" spans="1:28" x14ac:dyDescent="0.2">
      <c r="A299" s="42" t="s">
        <v>232</v>
      </c>
      <c r="B299" s="1" t="str">
        <f>VLOOKUP(A299,Participanti!A:B,2,0)</f>
        <v>M</v>
      </c>
      <c r="C299" s="61">
        <v>5</v>
      </c>
      <c r="D299" s="43">
        <v>9.24</v>
      </c>
      <c r="E299" s="44">
        <v>4.5115740740740741E-2</v>
      </c>
      <c r="F299" s="44">
        <v>4.520833333333333E-2</v>
      </c>
      <c r="G299" s="59">
        <f t="shared" si="99"/>
        <v>4.5162037037037035E-2</v>
      </c>
      <c r="H299" s="45">
        <v>285</v>
      </c>
      <c r="I299" s="11">
        <f t="shared" si="116"/>
        <v>4.8876663459996791E-3</v>
      </c>
      <c r="J299" s="31">
        <f t="shared" si="117"/>
        <v>2.2000000000000002</v>
      </c>
      <c r="K299" s="31">
        <f>IF(J299=0,0,IF(B299="F",VLOOKUP(I299,Barem!$G$2:$H$16,2,1),VLOOKUP(I299,Barem!$G$17:$H$31,2,1)))</f>
        <v>0.25</v>
      </c>
      <c r="L299" s="43">
        <v>3</v>
      </c>
      <c r="M299" s="95" t="s">
        <v>82</v>
      </c>
      <c r="N299" s="10">
        <f t="shared" si="119"/>
        <v>0.5</v>
      </c>
      <c r="O299" s="10">
        <f t="shared" si="119"/>
        <v>0.25</v>
      </c>
      <c r="P299" s="10">
        <f t="shared" si="119"/>
        <v>0.25</v>
      </c>
      <c r="Q299" s="33">
        <f>IF(B299="M",IF(AND(H299&gt;=200,H299&lt;500,I299&lt;Barem!$N$21),H299/1500,IF(AND(H299&gt;=500,H299&lt;750,I299&lt;Barem!$N$22),H299/1500,IF(AND(H299&gt;=750,H299&lt;1000,I299&lt;Barem!$N$23),H299/1500,IF(AND(H299&gt;=1000,H299&lt;1500,I299&lt;Barem!$N$24),H299/1500,IF(AND(H299&gt;=1500,H299&lt;2000,I299&lt;Barem!$N$25),H299/1500,IF(AND(H299&gt;=2000,H299&lt;3000,I299&lt;Barem!$N$26),H299/1500,IF(AND(H299&gt;=3000,I299&lt;Barem!$N$27),H299/1500,0))))))),IF(AND(H299&gt;=200,H299&lt;500,I299&lt;Barem!$O$21),H299/1500,IF(AND(H299&gt;=500,H299&lt;750,I299&lt;Barem!$O$22),H299/1500,IF(AND(H299&gt;=750,H299&lt;1000,I299&lt;Barem!$O$23),H299/1500,IF(AND(H299&gt;=1000,H299&lt;1500,I299&lt;Barem!$O$24),H299/1500,IF(AND(H299&gt;=1500,H299&lt;2000,I299&lt;Barem!$O$25),H299/1500,IF(AND(H299&gt;=2000,H299&lt;3000,I299&lt;Barem!$O$26),H299/1500,IF(AND(H299&gt;=3000,I299&lt;Barem!$O$27),H299/1500,0))))))))</f>
        <v>0</v>
      </c>
      <c r="R299" s="19">
        <f>IF(D299&gt;21,VLOOKUP(D299,Barem!$T$1:$U$141,2,1),0)</f>
        <v>0</v>
      </c>
      <c r="S299" s="104">
        <f>IF(D299&lt;1,0,IF(B299="F",VLOOKUP(I299,Barem!$X$2:$Z$13,2,1),VLOOKUP(I299,Barem!$X$14:$Z$25,2,1)))</f>
        <v>0</v>
      </c>
      <c r="T299" s="19">
        <f>VLOOKUP(A299,Participanti!A:C,3,0)</f>
        <v>0</v>
      </c>
      <c r="U299" s="17">
        <f t="shared" si="120"/>
        <v>1.9125000000000001</v>
      </c>
      <c r="W299" s="162"/>
      <c r="X299" s="108">
        <f t="shared" si="105"/>
        <v>5</v>
      </c>
      <c r="Y299" s="63">
        <f t="shared" si="106"/>
        <v>1</v>
      </c>
      <c r="Z299" s="92">
        <f t="shared" si="115"/>
        <v>1</v>
      </c>
      <c r="AA299" s="141"/>
      <c r="AB299" s="107" t="str">
        <f>VLOOKUP(A299,Participanti!A:E,5,0)</f>
        <v>Bronze</v>
      </c>
    </row>
    <row r="300" spans="1:28" x14ac:dyDescent="0.2">
      <c r="A300" s="42" t="s">
        <v>333</v>
      </c>
      <c r="B300" s="1" t="str">
        <f>VLOOKUP(A300,Participanti!A:B,2,0)</f>
        <v>M</v>
      </c>
      <c r="C300" s="61">
        <v>5</v>
      </c>
      <c r="D300" s="43">
        <v>15.34</v>
      </c>
      <c r="E300" s="44">
        <v>5.2812500000000005E-2</v>
      </c>
      <c r="F300" s="44">
        <v>5.5208333333333331E-2</v>
      </c>
      <c r="G300" s="59">
        <f t="shared" si="99"/>
        <v>5.4010416666666672E-2</v>
      </c>
      <c r="H300" s="45">
        <v>31</v>
      </c>
      <c r="I300" s="11">
        <f t="shared" si="116"/>
        <v>3.5208876575402001E-3</v>
      </c>
      <c r="J300" s="31">
        <f t="shared" si="117"/>
        <v>3.6523809523809523</v>
      </c>
      <c r="K300" s="31">
        <f>IF(J300=0,0,IF(B300="F",VLOOKUP(I300,Barem!$G$2:$H$16,2,1),VLOOKUP(I300,Barem!$G$17:$H$31,2,1)))</f>
        <v>2.5</v>
      </c>
      <c r="L300" s="43">
        <v>1.5</v>
      </c>
      <c r="M300" s="95" t="s">
        <v>80</v>
      </c>
      <c r="N300" s="10">
        <f t="shared" si="119"/>
        <v>0.25</v>
      </c>
      <c r="O300" s="10">
        <f t="shared" si="119"/>
        <v>0.5</v>
      </c>
      <c r="P300" s="10">
        <f t="shared" si="119"/>
        <v>0.25</v>
      </c>
      <c r="Q300" s="33">
        <f>IF(B300="M",IF(AND(H300&gt;=200,H300&lt;500,I300&lt;Barem!$N$21),H300/1500,IF(AND(H300&gt;=500,H300&lt;750,I300&lt;Barem!$N$22),H300/1500,IF(AND(H300&gt;=750,H300&lt;1000,I300&lt;Barem!$N$23),H300/1500,IF(AND(H300&gt;=1000,H300&lt;1500,I300&lt;Barem!$N$24),H300/1500,IF(AND(H300&gt;=1500,H300&lt;2000,I300&lt;Barem!$N$25),H300/1500,IF(AND(H300&gt;=2000,H300&lt;3000,I300&lt;Barem!$N$26),H300/1500,IF(AND(H300&gt;=3000,I300&lt;Barem!$N$27),H300/1500,0))))))),IF(AND(H300&gt;=200,H300&lt;500,I300&lt;Barem!$O$21),H300/1500,IF(AND(H300&gt;=500,H300&lt;750,I300&lt;Barem!$O$22),H300/1500,IF(AND(H300&gt;=750,H300&lt;1000,I300&lt;Barem!$O$23),H300/1500,IF(AND(H300&gt;=1000,H300&lt;1500,I300&lt;Barem!$O$24),H300/1500,IF(AND(H300&gt;=1500,H300&lt;2000,I300&lt;Barem!$O$25),H300/1500,IF(AND(H300&gt;=2000,H300&lt;3000,I300&lt;Barem!$O$26),H300/1500,IF(AND(H300&gt;=3000,I300&lt;Barem!$O$27),H300/1500,0))))))))</f>
        <v>0</v>
      </c>
      <c r="R300" s="19">
        <f>IF(D300&gt;21,VLOOKUP(D300,Barem!$T$1:$U$141,2,1),0)</f>
        <v>0</v>
      </c>
      <c r="S300" s="104">
        <f>IF(D300&lt;1,0,IF(B300="F",VLOOKUP(I300,Barem!$X$2:$Z$13,2,1),VLOOKUP(I300,Barem!$X$14:$Z$25,2,1)))</f>
        <v>0</v>
      </c>
      <c r="T300" s="19">
        <f>VLOOKUP(A300,Participanti!A:C,3,0)</f>
        <v>0</v>
      </c>
      <c r="U300" s="17">
        <f t="shared" si="120"/>
        <v>2.538095238095238</v>
      </c>
      <c r="W300" s="162"/>
      <c r="X300" s="108">
        <f t="shared" si="105"/>
        <v>5</v>
      </c>
      <c r="Y300" s="63">
        <f t="shared" si="106"/>
        <v>1</v>
      </c>
      <c r="Z300" s="92">
        <f t="shared" si="115"/>
        <v>1</v>
      </c>
      <c r="AA300" s="141"/>
      <c r="AB300" s="107" t="str">
        <f>VLOOKUP(A300,Participanti!A:E,5,0)</f>
        <v>Bronze</v>
      </c>
    </row>
    <row r="301" spans="1:28" x14ac:dyDescent="0.2">
      <c r="A301" s="42" t="s">
        <v>306</v>
      </c>
      <c r="B301" s="1" t="str">
        <f>VLOOKUP(A301,Participanti!A:B,2,0)</f>
        <v>F</v>
      </c>
      <c r="C301" s="61">
        <v>5</v>
      </c>
      <c r="D301" s="43">
        <v>12.2</v>
      </c>
      <c r="E301" s="44">
        <v>6.5787037037037033E-2</v>
      </c>
      <c r="F301" s="44">
        <v>8.3148148148148152E-2</v>
      </c>
      <c r="G301" s="59">
        <f t="shared" ref="G301:G320" si="121">AVERAGE(E301:F301)</f>
        <v>7.4467592592592585E-2</v>
      </c>
      <c r="H301" s="45">
        <v>125</v>
      </c>
      <c r="I301" s="11">
        <f t="shared" si="116"/>
        <v>6.1039010321797208E-3</v>
      </c>
      <c r="J301" s="31">
        <f t="shared" si="117"/>
        <v>3.05</v>
      </c>
      <c r="K301" s="31">
        <f>IF(J301=0,0,IF(B301="F",VLOOKUP(I301,Barem!$G$2:$H$16,2,1),VLOOKUP(I301,Barem!$G$17:$H$31,2,1)))</f>
        <v>0.25</v>
      </c>
      <c r="L301" s="43">
        <v>1.25</v>
      </c>
      <c r="M301" s="95" t="s">
        <v>80</v>
      </c>
      <c r="N301" s="10">
        <f t="shared" si="119"/>
        <v>0.25</v>
      </c>
      <c r="O301" s="10">
        <f t="shared" si="119"/>
        <v>0.5</v>
      </c>
      <c r="P301" s="10">
        <f t="shared" si="119"/>
        <v>0.25</v>
      </c>
      <c r="Q301" s="33">
        <f>IF(B301="M",IF(AND(H301&gt;=200,H301&lt;500,I301&lt;Barem!$N$21),H301/1500,IF(AND(H301&gt;=500,H301&lt;750,I301&lt;Barem!$N$22),H301/1500,IF(AND(H301&gt;=750,H301&lt;1000,I301&lt;Barem!$N$23),H301/1500,IF(AND(H301&gt;=1000,H301&lt;1500,I301&lt;Barem!$N$24),H301/1500,IF(AND(H301&gt;=1500,H301&lt;2000,I301&lt;Barem!$N$25),H301/1500,IF(AND(H301&gt;=2000,H301&lt;3000,I301&lt;Barem!$N$26),H301/1500,IF(AND(H301&gt;=3000,I301&lt;Barem!$N$27),H301/1500,0))))))),IF(AND(H301&gt;=200,H301&lt;500,I301&lt;Barem!$O$21),H301/1500,IF(AND(H301&gt;=500,H301&lt;750,I301&lt;Barem!$O$22),H301/1500,IF(AND(H301&gt;=750,H301&lt;1000,I301&lt;Barem!$O$23),H301/1500,IF(AND(H301&gt;=1000,H301&lt;1500,I301&lt;Barem!$O$24),H301/1500,IF(AND(H301&gt;=1500,H301&lt;2000,I301&lt;Barem!$O$25),H301/1500,IF(AND(H301&gt;=2000,H301&lt;3000,I301&lt;Barem!$O$26),H301/1500,IF(AND(H301&gt;=3000,I301&lt;Barem!$O$27),H301/1500,0))))))))</f>
        <v>0</v>
      </c>
      <c r="R301" s="19">
        <f>IF(D301&gt;21,VLOOKUP(D301,Barem!$T$1:$U$141,2,1),0)</f>
        <v>0</v>
      </c>
      <c r="S301" s="104">
        <f>IF(D301&lt;1,0,IF(B301="F",VLOOKUP(I301,Barem!$X$2:$Z$13,2,1),VLOOKUP(I301,Barem!$X$14:$Z$25,2,1)))</f>
        <v>0</v>
      </c>
      <c r="T301" s="19">
        <f>VLOOKUP(A301,Participanti!A:C,3,0)</f>
        <v>0</v>
      </c>
      <c r="U301" s="17">
        <f t="shared" si="120"/>
        <v>1.2</v>
      </c>
      <c r="W301" s="162"/>
      <c r="X301" s="108">
        <f t="shared" si="105"/>
        <v>5</v>
      </c>
      <c r="Y301" s="63">
        <f t="shared" si="106"/>
        <v>1</v>
      </c>
      <c r="Z301" s="92">
        <f t="shared" si="115"/>
        <v>1</v>
      </c>
      <c r="AA301" s="141"/>
      <c r="AB301" s="107" t="str">
        <f>VLOOKUP(A301,Participanti!A:E,5,0)</f>
        <v>Bronze</v>
      </c>
    </row>
    <row r="302" spans="1:28" x14ac:dyDescent="0.2">
      <c r="A302" s="42" t="s">
        <v>21</v>
      </c>
      <c r="B302" s="1" t="str">
        <f>VLOOKUP(A302,Participanti!A:B,2,0)</f>
        <v>F</v>
      </c>
      <c r="C302" s="61">
        <v>5</v>
      </c>
      <c r="D302" s="43">
        <v>10</v>
      </c>
      <c r="E302" s="44">
        <v>3.7199074074074072E-2</v>
      </c>
      <c r="F302" s="44">
        <v>4.7384259259259258E-2</v>
      </c>
      <c r="G302" s="59">
        <f t="shared" si="121"/>
        <v>4.2291666666666665E-2</v>
      </c>
      <c r="H302" s="45">
        <v>12</v>
      </c>
      <c r="I302" s="11">
        <f t="shared" si="116"/>
        <v>4.2291666666666667E-3</v>
      </c>
      <c r="J302" s="31">
        <f t="shared" si="117"/>
        <v>2.5</v>
      </c>
      <c r="K302" s="31">
        <f>IF(J302=0,0,IF(B302="F",VLOOKUP(I302,Barem!$G$2:$H$16,2,1),VLOOKUP(I302,Barem!$G$17:$H$31,2,1)))</f>
        <v>1.75</v>
      </c>
      <c r="L302" s="43">
        <v>0.25</v>
      </c>
      <c r="M302" s="95" t="s">
        <v>80</v>
      </c>
      <c r="N302" s="10">
        <f t="shared" si="119"/>
        <v>0.25</v>
      </c>
      <c r="O302" s="10">
        <f t="shared" si="119"/>
        <v>0.5</v>
      </c>
      <c r="P302" s="10">
        <f t="shared" si="119"/>
        <v>0.25</v>
      </c>
      <c r="Q302" s="33">
        <f>IF(B302="M",IF(AND(H302&gt;=200,H302&lt;500,I302&lt;Barem!$N$21),H302/1500,IF(AND(H302&gt;=500,H302&lt;750,I302&lt;Barem!$N$22),H302/1500,IF(AND(H302&gt;=750,H302&lt;1000,I302&lt;Barem!$N$23),H302/1500,IF(AND(H302&gt;=1000,H302&lt;1500,I302&lt;Barem!$N$24),H302/1500,IF(AND(H302&gt;=1500,H302&lt;2000,I302&lt;Barem!$N$25),H302/1500,IF(AND(H302&gt;=2000,H302&lt;3000,I302&lt;Barem!$N$26),H302/1500,IF(AND(H302&gt;=3000,I302&lt;Barem!$N$27),H302/1500,0))))))),IF(AND(H302&gt;=200,H302&lt;500,I302&lt;Barem!$O$21),H302/1500,IF(AND(H302&gt;=500,H302&lt;750,I302&lt;Barem!$O$22),H302/1500,IF(AND(H302&gt;=750,H302&lt;1000,I302&lt;Barem!$O$23),H302/1500,IF(AND(H302&gt;=1000,H302&lt;1500,I302&lt;Barem!$O$24),H302/1500,IF(AND(H302&gt;=1500,H302&lt;2000,I302&lt;Barem!$O$25),H302/1500,IF(AND(H302&gt;=2000,H302&lt;3000,I302&lt;Barem!$O$26),H302/1500,IF(AND(H302&gt;=3000,I302&lt;Barem!$O$27),H302/1500,0))))))))</f>
        <v>0</v>
      </c>
      <c r="R302" s="19">
        <f>IF(D302&gt;21,VLOOKUP(D302,Barem!$T$1:$U$141,2,1),0)</f>
        <v>0</v>
      </c>
      <c r="S302" s="104">
        <f>IF(D302&lt;1,0,IF(B302="F",VLOOKUP(I302,Barem!$X$2:$Z$13,2,1),VLOOKUP(I302,Barem!$X$14:$Z$25,2,1)))</f>
        <v>0</v>
      </c>
      <c r="T302" s="19">
        <f>VLOOKUP(A302,Participanti!A:C,3,0)</f>
        <v>0</v>
      </c>
      <c r="U302" s="17">
        <f t="shared" si="120"/>
        <v>1.5625</v>
      </c>
      <c r="W302" s="162"/>
      <c r="X302" s="108">
        <f t="shared" si="105"/>
        <v>3</v>
      </c>
      <c r="Y302" s="63">
        <f t="shared" si="106"/>
        <v>1</v>
      </c>
      <c r="Z302" s="92">
        <f t="shared" si="115"/>
        <v>1</v>
      </c>
      <c r="AA302" s="141"/>
      <c r="AB302" s="107" t="str">
        <f>VLOOKUP(A302,Participanti!A:E,5,0)</f>
        <v>Bronze</v>
      </c>
    </row>
    <row r="303" spans="1:28" x14ac:dyDescent="0.2">
      <c r="A303" s="42" t="s">
        <v>205</v>
      </c>
      <c r="B303" s="1" t="str">
        <f>VLOOKUP(A303,Participanti!A:B,2,0)</f>
        <v>F</v>
      </c>
      <c r="C303" s="61">
        <v>5</v>
      </c>
      <c r="D303" s="43">
        <v>9.9700000000000006</v>
      </c>
      <c r="E303" s="44">
        <v>3.9548611111111111E-2</v>
      </c>
      <c r="F303" s="44">
        <v>3.9594907407407405E-2</v>
      </c>
      <c r="G303" s="59">
        <f t="shared" si="121"/>
        <v>3.9571759259259258E-2</v>
      </c>
      <c r="H303" s="45">
        <v>31</v>
      </c>
      <c r="I303" s="11">
        <f t="shared" si="116"/>
        <v>3.969083175452282E-3</v>
      </c>
      <c r="J303" s="31">
        <f t="shared" si="117"/>
        <v>2.4925000000000002</v>
      </c>
      <c r="K303" s="31">
        <f>IF(J303=0,0,IF(B303="F",VLOOKUP(I303,Barem!$G$2:$H$16,2,1),VLOOKUP(I303,Barem!$G$17:$H$31,2,1)))</f>
        <v>2.5</v>
      </c>
      <c r="L303" s="43">
        <v>4</v>
      </c>
      <c r="M303" s="95" t="s">
        <v>83</v>
      </c>
      <c r="N303" s="10">
        <f t="shared" si="119"/>
        <v>0.25</v>
      </c>
      <c r="O303" s="10">
        <f t="shared" si="119"/>
        <v>0.25</v>
      </c>
      <c r="P303" s="10">
        <f t="shared" si="119"/>
        <v>0.5</v>
      </c>
      <c r="Q303" s="33">
        <f>IF(B303="M",IF(AND(H303&gt;=200,H303&lt;500,I303&lt;Barem!$N$21),H303/1500,IF(AND(H303&gt;=500,H303&lt;750,I303&lt;Barem!$N$22),H303/1500,IF(AND(H303&gt;=750,H303&lt;1000,I303&lt;Barem!$N$23),H303/1500,IF(AND(H303&gt;=1000,H303&lt;1500,I303&lt;Barem!$N$24),H303/1500,IF(AND(H303&gt;=1500,H303&lt;2000,I303&lt;Barem!$N$25),H303/1500,IF(AND(H303&gt;=2000,H303&lt;3000,I303&lt;Barem!$N$26),H303/1500,IF(AND(H303&gt;=3000,I303&lt;Barem!$N$27),H303/1500,0))))))),IF(AND(H303&gt;=200,H303&lt;500,I303&lt;Barem!$O$21),H303/1500,IF(AND(H303&gt;=500,H303&lt;750,I303&lt;Barem!$O$22),H303/1500,IF(AND(H303&gt;=750,H303&lt;1000,I303&lt;Barem!$O$23),H303/1500,IF(AND(H303&gt;=1000,H303&lt;1500,I303&lt;Barem!$O$24),H303/1500,IF(AND(H303&gt;=1500,H303&lt;2000,I303&lt;Barem!$O$25),H303/1500,IF(AND(H303&gt;=2000,H303&lt;3000,I303&lt;Barem!$O$26),H303/1500,IF(AND(H303&gt;=3000,I303&lt;Barem!$O$27),H303/1500,0))))))))</f>
        <v>0</v>
      </c>
      <c r="R303" s="19">
        <f>IF(D303&gt;21,VLOOKUP(D303,Barem!$T$1:$U$141,2,1),0)</f>
        <v>0</v>
      </c>
      <c r="S303" s="104">
        <f>IF(D303&lt;1,0,IF(B303="F",VLOOKUP(I303,Barem!$X$2:$Z$13,2,1),VLOOKUP(I303,Barem!$X$14:$Z$25,2,1)))</f>
        <v>0</v>
      </c>
      <c r="T303" s="19">
        <f>VLOOKUP(A303,Participanti!A:C,3,0)</f>
        <v>0</v>
      </c>
      <c r="U303" s="17">
        <f t="shared" si="120"/>
        <v>3.2481249999999999</v>
      </c>
      <c r="W303" s="162" t="s">
        <v>561</v>
      </c>
      <c r="X303" s="108">
        <f t="shared" si="105"/>
        <v>4</v>
      </c>
      <c r="Y303" s="63">
        <f t="shared" si="106"/>
        <v>1</v>
      </c>
      <c r="Z303" s="92">
        <f t="shared" si="115"/>
        <v>1</v>
      </c>
      <c r="AA303" s="141"/>
      <c r="AB303" s="107" t="str">
        <f>VLOOKUP(A303,Participanti!A:E,5,0)</f>
        <v>Bronze</v>
      </c>
    </row>
    <row r="304" spans="1:28" x14ac:dyDescent="0.2">
      <c r="A304" s="42" t="s">
        <v>351</v>
      </c>
      <c r="B304" s="1" t="str">
        <f>VLOOKUP(A304,Participanti!A:B,2,0)</f>
        <v>F</v>
      </c>
      <c r="C304" s="61">
        <v>5</v>
      </c>
      <c r="D304" s="43">
        <v>5.55</v>
      </c>
      <c r="E304" s="44">
        <v>2.2395833333333334E-2</v>
      </c>
      <c r="F304" s="44">
        <v>6.7974537037037042E-2</v>
      </c>
      <c r="G304" s="59">
        <f t="shared" si="121"/>
        <v>4.5185185185185189E-2</v>
      </c>
      <c r="H304" s="45">
        <v>2</v>
      </c>
      <c r="I304" s="11">
        <f t="shared" si="116"/>
        <v>8.1414748081414766E-3</v>
      </c>
      <c r="J304" s="31">
        <f t="shared" si="117"/>
        <v>1.3875</v>
      </c>
      <c r="K304" s="31">
        <f>IF(J304=0,0,IF(B304="F",VLOOKUP(I304,Barem!$G$2:$H$16,2,1),VLOOKUP(I304,Barem!$G$17:$H$31,2,1)))</f>
        <v>0</v>
      </c>
      <c r="L304" s="43">
        <v>1</v>
      </c>
      <c r="M304" s="95" t="s">
        <v>80</v>
      </c>
      <c r="N304" s="10">
        <f t="shared" si="119"/>
        <v>0.25</v>
      </c>
      <c r="O304" s="10">
        <f t="shared" si="119"/>
        <v>0.5</v>
      </c>
      <c r="P304" s="10">
        <f t="shared" si="119"/>
        <v>0.25</v>
      </c>
      <c r="Q304" s="33">
        <f>IF(B304="M",IF(AND(H304&gt;=200,H304&lt;500,I304&lt;Barem!$N$21),H304/1500,IF(AND(H304&gt;=500,H304&lt;750,I304&lt;Barem!$N$22),H304/1500,IF(AND(H304&gt;=750,H304&lt;1000,I304&lt;Barem!$N$23),H304/1500,IF(AND(H304&gt;=1000,H304&lt;1500,I304&lt;Barem!$N$24),H304/1500,IF(AND(H304&gt;=1500,H304&lt;2000,I304&lt;Barem!$N$25),H304/1500,IF(AND(H304&gt;=2000,H304&lt;3000,I304&lt;Barem!$N$26),H304/1500,IF(AND(H304&gt;=3000,I304&lt;Barem!$N$27),H304/1500,0))))))),IF(AND(H304&gt;=200,H304&lt;500,I304&lt;Barem!$O$21),H304/1500,IF(AND(H304&gt;=500,H304&lt;750,I304&lt;Barem!$O$22),H304/1500,IF(AND(H304&gt;=750,H304&lt;1000,I304&lt;Barem!$O$23),H304/1500,IF(AND(H304&gt;=1000,H304&lt;1500,I304&lt;Barem!$O$24),H304/1500,IF(AND(H304&gt;=1500,H304&lt;2000,I304&lt;Barem!$O$25),H304/1500,IF(AND(H304&gt;=2000,H304&lt;3000,I304&lt;Barem!$O$26),H304/1500,IF(AND(H304&gt;=3000,I304&lt;Barem!$O$27),H304/1500,0))))))))</f>
        <v>0</v>
      </c>
      <c r="R304" s="19">
        <f>IF(D304&gt;21,VLOOKUP(D304,Barem!$T$1:$U$141,2,1),0)</f>
        <v>0</v>
      </c>
      <c r="S304" s="104">
        <f>IF(D304&lt;1,0,IF(B304="F",VLOOKUP(I304,Barem!$X$2:$Z$13,2,1),VLOOKUP(I304,Barem!$X$14:$Z$25,2,1)))</f>
        <v>0</v>
      </c>
      <c r="T304" s="19">
        <f>VLOOKUP(A304,Participanti!A:C,3,0)</f>
        <v>0</v>
      </c>
      <c r="U304" s="17">
        <f t="shared" si="120"/>
        <v>0.59687500000000004</v>
      </c>
      <c r="W304" s="162"/>
      <c r="X304" s="108">
        <f t="shared" si="105"/>
        <v>5</v>
      </c>
      <c r="Y304" s="63">
        <f t="shared" si="106"/>
        <v>1</v>
      </c>
      <c r="Z304" s="92">
        <f t="shared" si="115"/>
        <v>0</v>
      </c>
      <c r="AA304" s="141"/>
      <c r="AB304" s="107" t="str">
        <f>VLOOKUP(A304,Participanti!A:E,5,0)</f>
        <v>Bronze</v>
      </c>
    </row>
    <row r="305" spans="1:28" x14ac:dyDescent="0.2">
      <c r="A305" s="42" t="s">
        <v>423</v>
      </c>
      <c r="B305" s="1" t="str">
        <f>VLOOKUP(A305,Participanti!A:B,2,0)</f>
        <v>F</v>
      </c>
      <c r="C305" s="61">
        <v>5</v>
      </c>
      <c r="D305" s="43">
        <v>5.01</v>
      </c>
      <c r="E305" s="44">
        <v>2.1168981481481483E-2</v>
      </c>
      <c r="F305" s="44">
        <v>2.1238425925925924E-2</v>
      </c>
      <c r="G305" s="59">
        <f t="shared" si="121"/>
        <v>2.1203703703703704E-2</v>
      </c>
      <c r="H305" s="45">
        <v>10</v>
      </c>
      <c r="I305" s="11">
        <f t="shared" si="116"/>
        <v>4.2322761883640128E-3</v>
      </c>
      <c r="J305" s="31">
        <f t="shared" si="117"/>
        <v>1.2524999999999999</v>
      </c>
      <c r="K305" s="31">
        <f>IF(J305=0,0,IF(B305="F",VLOOKUP(I305,Barem!$G$2:$H$16,2,1),VLOOKUP(I305,Barem!$G$17:$H$31,2,1)))</f>
        <v>1.75</v>
      </c>
      <c r="L305" s="43">
        <v>3</v>
      </c>
      <c r="M305" s="95" t="s">
        <v>80</v>
      </c>
      <c r="N305" s="10">
        <f t="shared" si="119"/>
        <v>0.25</v>
      </c>
      <c r="O305" s="10">
        <f t="shared" si="119"/>
        <v>0.5</v>
      </c>
      <c r="P305" s="10">
        <f t="shared" si="119"/>
        <v>0.25</v>
      </c>
      <c r="Q305" s="33">
        <f>IF(B305="M",IF(AND(H305&gt;=200,H305&lt;500,I305&lt;Barem!$N$21),H305/1500,IF(AND(H305&gt;=500,H305&lt;750,I305&lt;Barem!$N$22),H305/1500,IF(AND(H305&gt;=750,H305&lt;1000,I305&lt;Barem!$N$23),H305/1500,IF(AND(H305&gt;=1000,H305&lt;1500,I305&lt;Barem!$N$24),H305/1500,IF(AND(H305&gt;=1500,H305&lt;2000,I305&lt;Barem!$N$25),H305/1500,IF(AND(H305&gt;=2000,H305&lt;3000,I305&lt;Barem!$N$26),H305/1500,IF(AND(H305&gt;=3000,I305&lt;Barem!$N$27),H305/1500,0))))))),IF(AND(H305&gt;=200,H305&lt;500,I305&lt;Barem!$O$21),H305/1500,IF(AND(H305&gt;=500,H305&lt;750,I305&lt;Barem!$O$22),H305/1500,IF(AND(H305&gt;=750,H305&lt;1000,I305&lt;Barem!$O$23),H305/1500,IF(AND(H305&gt;=1000,H305&lt;1500,I305&lt;Barem!$O$24),H305/1500,IF(AND(H305&gt;=1500,H305&lt;2000,I305&lt;Barem!$O$25),H305/1500,IF(AND(H305&gt;=2000,H305&lt;3000,I305&lt;Barem!$O$26),H305/1500,IF(AND(H305&gt;=3000,I305&lt;Barem!$O$27),H305/1500,0))))))))</f>
        <v>0</v>
      </c>
      <c r="R305" s="19">
        <f>IF(D305&gt;21,VLOOKUP(D305,Barem!$T$1:$U$141,2,1),0)</f>
        <v>0</v>
      </c>
      <c r="S305" s="104">
        <f>IF(D305&lt;1,0,IF(B305="F",VLOOKUP(I305,Barem!$X$2:$Z$13,2,1),VLOOKUP(I305,Barem!$X$14:$Z$25,2,1)))</f>
        <v>0</v>
      </c>
      <c r="T305" s="19">
        <f>VLOOKUP(A305,Participanti!A:C,3,0)</f>
        <v>0</v>
      </c>
      <c r="U305" s="17">
        <f t="shared" si="120"/>
        <v>1.9381249999999999</v>
      </c>
      <c r="W305" s="162"/>
      <c r="X305" s="108">
        <f t="shared" si="105"/>
        <v>2</v>
      </c>
      <c r="Y305" s="63">
        <f t="shared" si="106"/>
        <v>1</v>
      </c>
      <c r="Z305" s="92">
        <f t="shared" si="115"/>
        <v>1</v>
      </c>
      <c r="AA305" s="141"/>
      <c r="AB305" s="107" t="str">
        <f>VLOOKUP(A305,Participanti!A:E,5,0)</f>
        <v>Bronze</v>
      </c>
    </row>
    <row r="306" spans="1:28" x14ac:dyDescent="0.2">
      <c r="A306" s="42" t="s">
        <v>360</v>
      </c>
      <c r="B306" s="1" t="str">
        <f>VLOOKUP(A306,Participanti!A:B,2,0)</f>
        <v>F</v>
      </c>
      <c r="C306" s="61">
        <v>5</v>
      </c>
      <c r="D306" s="43">
        <v>7.41</v>
      </c>
      <c r="E306" s="44">
        <v>3.2847222222222222E-2</v>
      </c>
      <c r="F306" s="44">
        <v>3.8900462962962963E-2</v>
      </c>
      <c r="G306" s="59">
        <f t="shared" si="121"/>
        <v>3.5873842592592589E-2</v>
      </c>
      <c r="H306" s="45">
        <v>46</v>
      </c>
      <c r="I306" s="11">
        <f t="shared" si="116"/>
        <v>4.8412743039936016E-3</v>
      </c>
      <c r="J306" s="31">
        <f t="shared" si="117"/>
        <v>1.8525</v>
      </c>
      <c r="K306" s="31">
        <f>IF(J306=0,0,IF(B306="F",VLOOKUP(I306,Barem!$G$2:$H$16,2,1),VLOOKUP(I306,Barem!$G$17:$H$31,2,1)))</f>
        <v>1</v>
      </c>
      <c r="L306" s="43">
        <v>2</v>
      </c>
      <c r="M306" s="95" t="s">
        <v>80</v>
      </c>
      <c r="N306" s="10">
        <f t="shared" si="119"/>
        <v>0.25</v>
      </c>
      <c r="O306" s="10">
        <f t="shared" si="119"/>
        <v>0.5</v>
      </c>
      <c r="P306" s="10">
        <f t="shared" si="119"/>
        <v>0.25</v>
      </c>
      <c r="Q306" s="33">
        <f>IF(B306="M",IF(AND(H306&gt;=200,H306&lt;500,I306&lt;Barem!$N$21),H306/1500,IF(AND(H306&gt;=500,H306&lt;750,I306&lt;Barem!$N$22),H306/1500,IF(AND(H306&gt;=750,H306&lt;1000,I306&lt;Barem!$N$23),H306/1500,IF(AND(H306&gt;=1000,H306&lt;1500,I306&lt;Barem!$N$24),H306/1500,IF(AND(H306&gt;=1500,H306&lt;2000,I306&lt;Barem!$N$25),H306/1500,IF(AND(H306&gt;=2000,H306&lt;3000,I306&lt;Barem!$N$26),H306/1500,IF(AND(H306&gt;=3000,I306&lt;Barem!$N$27),H306/1500,0))))))),IF(AND(H306&gt;=200,H306&lt;500,I306&lt;Barem!$O$21),H306/1500,IF(AND(H306&gt;=500,H306&lt;750,I306&lt;Barem!$O$22),H306/1500,IF(AND(H306&gt;=750,H306&lt;1000,I306&lt;Barem!$O$23),H306/1500,IF(AND(H306&gt;=1000,H306&lt;1500,I306&lt;Barem!$O$24),H306/1500,IF(AND(H306&gt;=1500,H306&lt;2000,I306&lt;Barem!$O$25),H306/1500,IF(AND(H306&gt;=2000,H306&lt;3000,I306&lt;Barem!$O$26),H306/1500,IF(AND(H306&gt;=3000,I306&lt;Barem!$O$27),H306/1500,0))))))))</f>
        <v>0</v>
      </c>
      <c r="R306" s="19">
        <f>IF(D306&gt;21,VLOOKUP(D306,Barem!$T$1:$U$141,2,1),0)</f>
        <v>0</v>
      </c>
      <c r="S306" s="104">
        <f>IF(D306&lt;1,0,IF(B306="F",VLOOKUP(I306,Barem!$X$2:$Z$13,2,1),VLOOKUP(I306,Barem!$X$14:$Z$25,2,1)))</f>
        <v>0</v>
      </c>
      <c r="T306" s="19">
        <f>VLOOKUP(A306,Participanti!A:C,3,0)</f>
        <v>0</v>
      </c>
      <c r="U306" s="17">
        <f t="shared" si="120"/>
        <v>1.463125</v>
      </c>
      <c r="W306" s="162"/>
      <c r="X306" s="108">
        <f t="shared" si="105"/>
        <v>4</v>
      </c>
      <c r="Y306" s="63">
        <f t="shared" si="106"/>
        <v>1</v>
      </c>
      <c r="Z306" s="92">
        <f t="shared" si="115"/>
        <v>1</v>
      </c>
      <c r="AA306" s="141"/>
      <c r="AB306" s="107" t="str">
        <f>VLOOKUP(A306,Participanti!A:E,5,0)</f>
        <v>Bronze</v>
      </c>
    </row>
    <row r="307" spans="1:28" x14ac:dyDescent="0.2">
      <c r="A307" s="42" t="s">
        <v>227</v>
      </c>
      <c r="B307" s="1" t="str">
        <f>VLOOKUP(A307,Participanti!A:B,2,0)</f>
        <v>F</v>
      </c>
      <c r="C307" s="61">
        <v>5</v>
      </c>
      <c r="D307" s="43">
        <v>42.3</v>
      </c>
      <c r="E307" s="44">
        <v>0.17427083333333335</v>
      </c>
      <c r="F307" s="44">
        <v>0.17436342592592594</v>
      </c>
      <c r="G307" s="59">
        <f t="shared" si="121"/>
        <v>0.17431712962962964</v>
      </c>
      <c r="H307" s="45">
        <v>70</v>
      </c>
      <c r="I307" s="11">
        <f t="shared" ref="I307:I323" si="122">G307/D307</f>
        <v>4.1209723316697321E-3</v>
      </c>
      <c r="J307" s="31">
        <f t="shared" ref="J307:J323" si="123">IF(B307="F",IF(D307&lt;2.5,0,IF(D307&gt;19.99,5,D307/4)),IF(D307&lt;3,0, IF(D307&gt;20.99,5,D307/4.2)))</f>
        <v>5</v>
      </c>
      <c r="K307" s="31">
        <f>IF(J307=0,0,IF(B307="F",VLOOKUP(I307,Barem!$G$2:$H$16,2,1),VLOOKUP(I307,Barem!$G$17:$H$31,2,1)))</f>
        <v>2</v>
      </c>
      <c r="L307" s="43">
        <v>4</v>
      </c>
      <c r="M307" s="95" t="s">
        <v>82</v>
      </c>
      <c r="N307" s="10">
        <f t="shared" si="119"/>
        <v>0.5</v>
      </c>
      <c r="O307" s="10">
        <f t="shared" si="119"/>
        <v>0.25</v>
      </c>
      <c r="P307" s="10">
        <f t="shared" si="119"/>
        <v>0.25</v>
      </c>
      <c r="Q307" s="33">
        <f>IF(B307="M",IF(AND(H307&gt;=200,H307&lt;500,I307&lt;Barem!$N$21),H307/1500,IF(AND(H307&gt;=500,H307&lt;750,I307&lt;Barem!$N$22),H307/1500,IF(AND(H307&gt;=750,H307&lt;1000,I307&lt;Barem!$N$23),H307/1500,IF(AND(H307&gt;=1000,H307&lt;1500,I307&lt;Barem!$N$24),H307/1500,IF(AND(H307&gt;=1500,H307&lt;2000,I307&lt;Barem!$N$25),H307/1500,IF(AND(H307&gt;=2000,H307&lt;3000,I307&lt;Barem!$N$26),H307/1500,IF(AND(H307&gt;=3000,I307&lt;Barem!$N$27),H307/1500,0))))))),IF(AND(H307&gt;=200,H307&lt;500,I307&lt;Barem!$O$21),H307/1500,IF(AND(H307&gt;=500,H307&lt;750,I307&lt;Barem!$O$22),H307/1500,IF(AND(H307&gt;=750,H307&lt;1000,I307&lt;Barem!$O$23),H307/1500,IF(AND(H307&gt;=1000,H307&lt;1500,I307&lt;Barem!$O$24),H307/1500,IF(AND(H307&gt;=1500,H307&lt;2000,I307&lt;Barem!$O$25),H307/1500,IF(AND(H307&gt;=2000,H307&lt;3000,I307&lt;Barem!$O$26),H307/1500,IF(AND(H307&gt;=3000,I307&lt;Barem!$O$27),H307/1500,0))))))))</f>
        <v>0</v>
      </c>
      <c r="R307" s="19">
        <f>IF(D307&gt;21,VLOOKUP(D307,Barem!$T$1:$U$141,2,1),0)</f>
        <v>1</v>
      </c>
      <c r="S307" s="104">
        <f>IF(D307&lt;1,0,IF(B307="F",VLOOKUP(I307,Barem!$X$2:$Z$13,2,1),VLOOKUP(I307,Barem!$X$14:$Z$25,2,1)))</f>
        <v>0</v>
      </c>
      <c r="T307" s="19">
        <f>VLOOKUP(A307,Participanti!A:C,3,0)</f>
        <v>0</v>
      </c>
      <c r="U307" s="17">
        <f t="shared" ref="U307:U323" si="124">IF(H307&lt;0,0,J307*N307+K307*O307+L307*P307+Q307+R307+S307+T307)</f>
        <v>5</v>
      </c>
      <c r="W307" s="162" t="s">
        <v>559</v>
      </c>
      <c r="X307" s="108">
        <f t="shared" si="105"/>
        <v>5</v>
      </c>
      <c r="Y307" s="63">
        <f t="shared" si="106"/>
        <v>1</v>
      </c>
      <c r="Z307" s="92">
        <f t="shared" ref="Z307:Z324" si="125">IF(K307&gt;0,1,0)</f>
        <v>1</v>
      </c>
      <c r="AA307" s="141"/>
      <c r="AB307" s="107" t="str">
        <f>VLOOKUP(A307,Participanti!A:E,5,0)</f>
        <v>Silver</v>
      </c>
    </row>
    <row r="308" spans="1:28" x14ac:dyDescent="0.2">
      <c r="A308" s="42" t="s">
        <v>373</v>
      </c>
      <c r="B308" s="1" t="str">
        <f>VLOOKUP(A308,Participanti!A:B,2,0)</f>
        <v>M</v>
      </c>
      <c r="C308" s="61">
        <v>5</v>
      </c>
      <c r="D308" s="43">
        <v>19.649999999999999</v>
      </c>
      <c r="E308" s="44">
        <v>7.9259259259259265E-2</v>
      </c>
      <c r="F308" s="44">
        <v>7.9722222222222222E-2</v>
      </c>
      <c r="G308" s="59">
        <f t="shared" si="121"/>
        <v>7.9490740740740751E-2</v>
      </c>
      <c r="H308" s="45">
        <v>680</v>
      </c>
      <c r="I308" s="11">
        <f t="shared" si="122"/>
        <v>4.0453303175949492E-3</v>
      </c>
      <c r="J308" s="31">
        <f t="shared" si="123"/>
        <v>4.6785714285714279</v>
      </c>
      <c r="K308" s="31">
        <f>IF(J308=0,0,IF(B308="F",VLOOKUP(I308,Barem!$G$2:$H$16,2,1),VLOOKUP(I308,Barem!$G$17:$H$31,2,1)))</f>
        <v>1.5</v>
      </c>
      <c r="L308" s="43">
        <v>1.75</v>
      </c>
      <c r="M308" s="95" t="s">
        <v>82</v>
      </c>
      <c r="N308" s="10">
        <f t="shared" ref="N308:P326" si="126">IF($M308=N$1,50%,25%)</f>
        <v>0.5</v>
      </c>
      <c r="O308" s="10">
        <f t="shared" si="126"/>
        <v>0.25</v>
      </c>
      <c r="P308" s="10">
        <f t="shared" si="126"/>
        <v>0.25</v>
      </c>
      <c r="Q308" s="33">
        <f>IF(B308="M",IF(AND(H308&gt;=200,H308&lt;500,I308&lt;Barem!$N$21),H308/1500,IF(AND(H308&gt;=500,H308&lt;750,I308&lt;Barem!$N$22),H308/1500,IF(AND(H308&gt;=750,H308&lt;1000,I308&lt;Barem!$N$23),H308/1500,IF(AND(H308&gt;=1000,H308&lt;1500,I308&lt;Barem!$N$24),H308/1500,IF(AND(H308&gt;=1500,H308&lt;2000,I308&lt;Barem!$N$25),H308/1500,IF(AND(H308&gt;=2000,H308&lt;3000,I308&lt;Barem!$N$26),H308/1500,IF(AND(H308&gt;=3000,I308&lt;Barem!$N$27),H308/1500,0))))))),IF(AND(H308&gt;=200,H308&lt;500,I308&lt;Barem!$O$21),H308/1500,IF(AND(H308&gt;=500,H308&lt;750,I308&lt;Barem!$O$22),H308/1500,IF(AND(H308&gt;=750,H308&lt;1000,I308&lt;Barem!$O$23),H308/1500,IF(AND(H308&gt;=1000,H308&lt;1500,I308&lt;Barem!$O$24),H308/1500,IF(AND(H308&gt;=1500,H308&lt;2000,I308&lt;Barem!$O$25),H308/1500,IF(AND(H308&gt;=2000,H308&lt;3000,I308&lt;Barem!$O$26),H308/1500,IF(AND(H308&gt;=3000,I308&lt;Barem!$O$27),H308/1500,0))))))))</f>
        <v>0.45333333333333331</v>
      </c>
      <c r="R308" s="19">
        <f>IF(D308&gt;21,VLOOKUP(D308,Barem!$T$1:$U$141,2,1),0)</f>
        <v>0</v>
      </c>
      <c r="S308" s="104">
        <f>IF(D308&lt;1,0,IF(B308="F",VLOOKUP(I308,Barem!$X$2:$Z$13,2,1),VLOOKUP(I308,Barem!$X$14:$Z$25,2,1)))</f>
        <v>0</v>
      </c>
      <c r="T308" s="19">
        <f>VLOOKUP(A308,Participanti!A:C,3,0)</f>
        <v>0</v>
      </c>
      <c r="U308" s="17">
        <f t="shared" si="124"/>
        <v>3.6051190476190471</v>
      </c>
      <c r="W308" s="162"/>
      <c r="X308" s="108">
        <f t="shared" si="105"/>
        <v>5</v>
      </c>
      <c r="Y308" s="63">
        <f t="shared" si="106"/>
        <v>1</v>
      </c>
      <c r="Z308" s="92">
        <f t="shared" si="125"/>
        <v>1</v>
      </c>
      <c r="AA308" s="141"/>
      <c r="AB308" s="107" t="str">
        <f>VLOOKUP(A308,Participanti!A:E,5,0)</f>
        <v>Silver</v>
      </c>
    </row>
    <row r="309" spans="1:28" x14ac:dyDescent="0.2">
      <c r="A309" s="42" t="s">
        <v>357</v>
      </c>
      <c r="B309" s="1" t="str">
        <f>VLOOKUP(A309,Participanti!A:B,2,0)</f>
        <v>M</v>
      </c>
      <c r="C309" s="61">
        <v>5</v>
      </c>
      <c r="D309" s="43">
        <v>42.29</v>
      </c>
      <c r="E309" s="44">
        <v>0.12787037037037038</v>
      </c>
      <c r="F309" s="44">
        <v>0.12793981481481481</v>
      </c>
      <c r="G309" s="59">
        <f t="shared" si="121"/>
        <v>0.12790509259259258</v>
      </c>
      <c r="H309" s="45">
        <v>68</v>
      </c>
      <c r="I309" s="11">
        <f t="shared" si="122"/>
        <v>3.0244760603592479E-3</v>
      </c>
      <c r="J309" s="31">
        <f t="shared" si="123"/>
        <v>5</v>
      </c>
      <c r="K309" s="31">
        <f>IF(J309=0,0,IF(B309="F",VLOOKUP(I309,Barem!$G$2:$H$16,2,1),VLOOKUP(I309,Barem!$G$17:$H$31,2,1)))</f>
        <v>4</v>
      </c>
      <c r="L309" s="43">
        <v>3</v>
      </c>
      <c r="M309" s="95" t="s">
        <v>82</v>
      </c>
      <c r="N309" s="10">
        <f t="shared" si="126"/>
        <v>0.5</v>
      </c>
      <c r="O309" s="10">
        <f t="shared" si="126"/>
        <v>0.25</v>
      </c>
      <c r="P309" s="10">
        <f t="shared" si="126"/>
        <v>0.25</v>
      </c>
      <c r="Q309" s="33">
        <f>IF(B309="M",IF(AND(H309&gt;=200,H309&lt;500,I309&lt;Barem!$N$21),H309/1500,IF(AND(H309&gt;=500,H309&lt;750,I309&lt;Barem!$N$22),H309/1500,IF(AND(H309&gt;=750,H309&lt;1000,I309&lt;Barem!$N$23),H309/1500,IF(AND(H309&gt;=1000,H309&lt;1500,I309&lt;Barem!$N$24),H309/1500,IF(AND(H309&gt;=1500,H309&lt;2000,I309&lt;Barem!$N$25),H309/1500,IF(AND(H309&gt;=2000,H309&lt;3000,I309&lt;Barem!$N$26),H309/1500,IF(AND(H309&gt;=3000,I309&lt;Barem!$N$27),H309/1500,0))))))),IF(AND(H309&gt;=200,H309&lt;500,I309&lt;Barem!$O$21),H309/1500,IF(AND(H309&gt;=500,H309&lt;750,I309&lt;Barem!$O$22),H309/1500,IF(AND(H309&gt;=750,H309&lt;1000,I309&lt;Barem!$O$23),H309/1500,IF(AND(H309&gt;=1000,H309&lt;1500,I309&lt;Barem!$O$24),H309/1500,IF(AND(H309&gt;=1500,H309&lt;2000,I309&lt;Barem!$O$25),H309/1500,IF(AND(H309&gt;=2000,H309&lt;3000,I309&lt;Barem!$O$26),H309/1500,IF(AND(H309&gt;=3000,I309&lt;Barem!$O$27),H309/1500,0))))))))</f>
        <v>0</v>
      </c>
      <c r="R309" s="19">
        <f>IF(D309&gt;21,VLOOKUP(D309,Barem!$T$1:$U$141,2,1),0)</f>
        <v>1</v>
      </c>
      <c r="S309" s="104">
        <f>IF(D309&lt;1,0,IF(B309="F",VLOOKUP(I309,Barem!$X$2:$Z$13,2,1),VLOOKUP(I309,Barem!$X$14:$Z$25,2,1)))</f>
        <v>0</v>
      </c>
      <c r="T309" s="19">
        <f>VLOOKUP(A309,Participanti!A:C,3,0)</f>
        <v>0</v>
      </c>
      <c r="U309" s="17">
        <f t="shared" si="124"/>
        <v>5.25</v>
      </c>
      <c r="W309" s="162" t="s">
        <v>559</v>
      </c>
      <c r="X309" s="108">
        <f t="shared" si="105"/>
        <v>5</v>
      </c>
      <c r="Y309" s="63">
        <f t="shared" si="106"/>
        <v>1</v>
      </c>
      <c r="Z309" s="92">
        <f t="shared" si="125"/>
        <v>1</v>
      </c>
      <c r="AA309" s="141"/>
      <c r="AB309" s="107" t="str">
        <f>VLOOKUP(A309,Participanti!A:E,5,0)</f>
        <v>Silver</v>
      </c>
    </row>
    <row r="310" spans="1:28" x14ac:dyDescent="0.2">
      <c r="A310" s="42" t="s">
        <v>191</v>
      </c>
      <c r="B310" s="1" t="str">
        <f>VLOOKUP(A310,Participanti!A:B,2,0)</f>
        <v>M</v>
      </c>
      <c r="C310" s="61">
        <v>5</v>
      </c>
      <c r="D310" s="43">
        <v>28.01</v>
      </c>
      <c r="E310" s="44">
        <v>0.10130787037037037</v>
      </c>
      <c r="F310" s="44">
        <v>0.1043287037037037</v>
      </c>
      <c r="G310" s="59">
        <f t="shared" si="121"/>
        <v>0.10281828703703703</v>
      </c>
      <c r="H310" s="45">
        <v>82</v>
      </c>
      <c r="I310" s="11">
        <f t="shared" si="122"/>
        <v>3.6707706903619077E-3</v>
      </c>
      <c r="J310" s="31">
        <f t="shared" si="123"/>
        <v>5</v>
      </c>
      <c r="K310" s="31">
        <f>IF(J310=0,0,IF(B310="F",VLOOKUP(I310,Barem!$G$2:$H$16,2,1),VLOOKUP(I310,Barem!$G$17:$H$31,2,1)))</f>
        <v>2</v>
      </c>
      <c r="L310" s="43">
        <v>2.25</v>
      </c>
      <c r="M310" s="95" t="s">
        <v>82</v>
      </c>
      <c r="N310" s="10">
        <f t="shared" si="126"/>
        <v>0.5</v>
      </c>
      <c r="O310" s="10">
        <f t="shared" si="126"/>
        <v>0.25</v>
      </c>
      <c r="P310" s="10">
        <f t="shared" si="126"/>
        <v>0.25</v>
      </c>
      <c r="Q310" s="33">
        <f>IF(B310="M",IF(AND(H310&gt;=200,H310&lt;500,I310&lt;Barem!$N$21),H310/1500,IF(AND(H310&gt;=500,H310&lt;750,I310&lt;Barem!$N$22),H310/1500,IF(AND(H310&gt;=750,H310&lt;1000,I310&lt;Barem!$N$23),H310/1500,IF(AND(H310&gt;=1000,H310&lt;1500,I310&lt;Barem!$N$24),H310/1500,IF(AND(H310&gt;=1500,H310&lt;2000,I310&lt;Barem!$N$25),H310/1500,IF(AND(H310&gt;=2000,H310&lt;3000,I310&lt;Barem!$N$26),H310/1500,IF(AND(H310&gt;=3000,I310&lt;Barem!$N$27),H310/1500,0))))))),IF(AND(H310&gt;=200,H310&lt;500,I310&lt;Barem!$O$21),H310/1500,IF(AND(H310&gt;=500,H310&lt;750,I310&lt;Barem!$O$22),H310/1500,IF(AND(H310&gt;=750,H310&lt;1000,I310&lt;Barem!$O$23),H310/1500,IF(AND(H310&gt;=1000,H310&lt;1500,I310&lt;Barem!$O$24),H310/1500,IF(AND(H310&gt;=1500,H310&lt;2000,I310&lt;Barem!$O$25),H310/1500,IF(AND(H310&gt;=2000,H310&lt;3000,I310&lt;Barem!$O$26),H310/1500,IF(AND(H310&gt;=3000,I310&lt;Barem!$O$27),H310/1500,0))))))))</f>
        <v>0</v>
      </c>
      <c r="R310" s="19">
        <f>IF(D310&gt;21,VLOOKUP(D310,Barem!$T$1:$U$141,2,1),0)</f>
        <v>0.3</v>
      </c>
      <c r="S310" s="104">
        <f>IF(D310&lt;1,0,IF(B310="F",VLOOKUP(I310,Barem!$X$2:$Z$13,2,1),VLOOKUP(I310,Barem!$X$14:$Z$25,2,1)))</f>
        <v>0</v>
      </c>
      <c r="T310" s="19">
        <f>VLOOKUP(A310,Participanti!A:C,3,0)</f>
        <v>0</v>
      </c>
      <c r="U310" s="17">
        <f t="shared" si="124"/>
        <v>3.8624999999999998</v>
      </c>
      <c r="W310" s="162"/>
      <c r="X310" s="108">
        <f t="shared" si="105"/>
        <v>5</v>
      </c>
      <c r="Y310" s="63">
        <f t="shared" si="106"/>
        <v>1</v>
      </c>
      <c r="Z310" s="92">
        <f t="shared" si="125"/>
        <v>1</v>
      </c>
      <c r="AA310" s="141"/>
      <c r="AB310" s="107" t="str">
        <f>VLOOKUP(A310,Participanti!A:E,5,0)</f>
        <v>Silver</v>
      </c>
    </row>
    <row r="311" spans="1:28" x14ac:dyDescent="0.2">
      <c r="A311" s="42" t="s">
        <v>220</v>
      </c>
      <c r="B311" s="1" t="str">
        <f>VLOOKUP(A311,Participanti!A:B,2,0)</f>
        <v>M</v>
      </c>
      <c r="C311" s="61">
        <v>5</v>
      </c>
      <c r="D311" s="43">
        <v>21.22</v>
      </c>
      <c r="E311" s="44">
        <v>6.3495370370370369E-2</v>
      </c>
      <c r="F311" s="44">
        <v>6.3495370370370369E-2</v>
      </c>
      <c r="G311" s="59">
        <f t="shared" si="121"/>
        <v>6.3495370370370369E-2</v>
      </c>
      <c r="H311" s="45">
        <v>46</v>
      </c>
      <c r="I311" s="11">
        <f t="shared" si="122"/>
        <v>2.9922417705169828E-3</v>
      </c>
      <c r="J311" s="31">
        <f t="shared" si="123"/>
        <v>5</v>
      </c>
      <c r="K311" s="31">
        <f>IF(J311=0,0,IF(B311="F",VLOOKUP(I311,Barem!$G$2:$H$16,2,1),VLOOKUP(I311,Barem!$G$17:$H$31,2,1)))</f>
        <v>4</v>
      </c>
      <c r="L311" s="43">
        <v>5</v>
      </c>
      <c r="M311" s="95" t="s">
        <v>83</v>
      </c>
      <c r="N311" s="10">
        <f t="shared" si="126"/>
        <v>0.25</v>
      </c>
      <c r="O311" s="10">
        <f t="shared" si="126"/>
        <v>0.25</v>
      </c>
      <c r="P311" s="10">
        <f t="shared" si="126"/>
        <v>0.5</v>
      </c>
      <c r="Q311" s="33">
        <f>IF(B311="M",IF(AND(H311&gt;=200,H311&lt;500,I311&lt;Barem!$N$21),H311/1500,IF(AND(H311&gt;=500,H311&lt;750,I311&lt;Barem!$N$22),H311/1500,IF(AND(H311&gt;=750,H311&lt;1000,I311&lt;Barem!$N$23),H311/1500,IF(AND(H311&gt;=1000,H311&lt;1500,I311&lt;Barem!$N$24),H311/1500,IF(AND(H311&gt;=1500,H311&lt;2000,I311&lt;Barem!$N$25),H311/1500,IF(AND(H311&gt;=2000,H311&lt;3000,I311&lt;Barem!$N$26),H311/1500,IF(AND(H311&gt;=3000,I311&lt;Barem!$N$27),H311/1500,0))))))),IF(AND(H311&gt;=200,H311&lt;500,I311&lt;Barem!$O$21),H311/1500,IF(AND(H311&gt;=500,H311&lt;750,I311&lt;Barem!$O$22),H311/1500,IF(AND(H311&gt;=750,H311&lt;1000,I311&lt;Barem!$O$23),H311/1500,IF(AND(H311&gt;=1000,H311&lt;1500,I311&lt;Barem!$O$24),H311/1500,IF(AND(H311&gt;=1500,H311&lt;2000,I311&lt;Barem!$O$25),H311/1500,IF(AND(H311&gt;=2000,H311&lt;3000,I311&lt;Barem!$O$26),H311/1500,IF(AND(H311&gt;=3000,I311&lt;Barem!$O$27),H311/1500,0))))))))</f>
        <v>0</v>
      </c>
      <c r="R311" s="19">
        <f>IF(D311&gt;21,VLOOKUP(D311,Barem!$T$1:$U$141,2,1),0)</f>
        <v>0</v>
      </c>
      <c r="S311" s="104">
        <f>IF(D311&lt;1,0,IF(B311="F",VLOOKUP(I311,Barem!$X$2:$Z$13,2,1),VLOOKUP(I311,Barem!$X$14:$Z$25,2,1)))</f>
        <v>0</v>
      </c>
      <c r="T311" s="19">
        <f>VLOOKUP(A311,Participanti!A:C,3,0)</f>
        <v>0</v>
      </c>
      <c r="U311" s="17">
        <f t="shared" si="124"/>
        <v>4.75</v>
      </c>
      <c r="W311" s="162" t="s">
        <v>559</v>
      </c>
      <c r="X311" s="108">
        <f t="shared" si="105"/>
        <v>5</v>
      </c>
      <c r="Y311" s="63">
        <f t="shared" si="106"/>
        <v>1</v>
      </c>
      <c r="Z311" s="92">
        <f t="shared" si="125"/>
        <v>1</v>
      </c>
      <c r="AA311" s="141"/>
      <c r="AB311" s="107" t="str">
        <f>VLOOKUP(A311,Participanti!A:E,5,0)</f>
        <v>Silver</v>
      </c>
    </row>
    <row r="312" spans="1:28" x14ac:dyDescent="0.2">
      <c r="A312" s="42" t="s">
        <v>377</v>
      </c>
      <c r="B312" s="1" t="str">
        <f>VLOOKUP(A312,Participanti!A:B,2,0)</f>
        <v>M</v>
      </c>
      <c r="C312" s="61">
        <v>5</v>
      </c>
      <c r="D312" s="43">
        <v>42.21</v>
      </c>
      <c r="E312" s="44">
        <v>0.11722222222222223</v>
      </c>
      <c r="F312" s="44">
        <v>0.11722222222222223</v>
      </c>
      <c r="G312" s="59">
        <f t="shared" si="121"/>
        <v>0.11722222222222223</v>
      </c>
      <c r="H312" s="45">
        <v>82</v>
      </c>
      <c r="I312" s="11">
        <f t="shared" si="122"/>
        <v>2.7771196925425782E-3</v>
      </c>
      <c r="J312" s="31">
        <f t="shared" si="123"/>
        <v>5</v>
      </c>
      <c r="K312" s="31">
        <f>IF(J312=0,0,IF(B312="F",VLOOKUP(I312,Barem!$G$2:$H$16,2,1),VLOOKUP(I312,Barem!$G$17:$H$31,2,1)))</f>
        <v>5</v>
      </c>
      <c r="L312" s="43">
        <v>3.75</v>
      </c>
      <c r="M312" s="95" t="s">
        <v>82</v>
      </c>
      <c r="N312" s="10">
        <f t="shared" si="126"/>
        <v>0.5</v>
      </c>
      <c r="O312" s="10">
        <f t="shared" si="126"/>
        <v>0.25</v>
      </c>
      <c r="P312" s="10">
        <f t="shared" si="126"/>
        <v>0.25</v>
      </c>
      <c r="Q312" s="33">
        <f>IF(B312="M",IF(AND(H312&gt;=200,H312&lt;500,I312&lt;Barem!$N$21),H312/1500,IF(AND(H312&gt;=500,H312&lt;750,I312&lt;Barem!$N$22),H312/1500,IF(AND(H312&gt;=750,H312&lt;1000,I312&lt;Barem!$N$23),H312/1500,IF(AND(H312&gt;=1000,H312&lt;1500,I312&lt;Barem!$N$24),H312/1500,IF(AND(H312&gt;=1500,H312&lt;2000,I312&lt;Barem!$N$25),H312/1500,IF(AND(H312&gt;=2000,H312&lt;3000,I312&lt;Barem!$N$26),H312/1500,IF(AND(H312&gt;=3000,I312&lt;Barem!$N$27),H312/1500,0))))))),IF(AND(H312&gt;=200,H312&lt;500,I312&lt;Barem!$O$21),H312/1500,IF(AND(H312&gt;=500,H312&lt;750,I312&lt;Barem!$O$22),H312/1500,IF(AND(H312&gt;=750,H312&lt;1000,I312&lt;Barem!$O$23),H312/1500,IF(AND(H312&gt;=1000,H312&lt;1500,I312&lt;Barem!$O$24),H312/1500,IF(AND(H312&gt;=1500,H312&lt;2000,I312&lt;Barem!$O$25),H312/1500,IF(AND(H312&gt;=2000,H312&lt;3000,I312&lt;Barem!$O$26),H312/1500,IF(AND(H312&gt;=3000,I312&lt;Barem!$O$27),H312/1500,0))))))))</f>
        <v>0</v>
      </c>
      <c r="R312" s="19">
        <f>IF(D312&gt;21,VLOOKUP(D312,Barem!$T$1:$U$141,2,1),0)</f>
        <v>1</v>
      </c>
      <c r="S312" s="104">
        <f>IF(D312&lt;1,0,IF(B312="F",VLOOKUP(I312,Barem!$X$2:$Z$13,2,1),VLOOKUP(I312,Barem!$X$14:$Z$25,2,1)))</f>
        <v>0.15000000000000002</v>
      </c>
      <c r="T312" s="19">
        <f>VLOOKUP(A312,Participanti!A:C,3,0)</f>
        <v>0</v>
      </c>
      <c r="U312" s="17">
        <f t="shared" si="124"/>
        <v>5.8375000000000004</v>
      </c>
      <c r="W312" s="162" t="s">
        <v>559</v>
      </c>
      <c r="X312" s="108">
        <f t="shared" si="105"/>
        <v>5</v>
      </c>
      <c r="Y312" s="63">
        <f t="shared" si="106"/>
        <v>1</v>
      </c>
      <c r="Z312" s="92">
        <f t="shared" si="125"/>
        <v>1</v>
      </c>
      <c r="AA312" s="141"/>
      <c r="AB312" s="107" t="str">
        <f>VLOOKUP(A312,Participanti!A:E,5,0)</f>
        <v>Silver</v>
      </c>
    </row>
    <row r="313" spans="1:28" x14ac:dyDescent="0.2">
      <c r="A313" s="42" t="s">
        <v>261</v>
      </c>
      <c r="B313" s="1" t="str">
        <f>VLOOKUP(A313,Participanti!A:B,2,0)</f>
        <v>M</v>
      </c>
      <c r="C313" s="61">
        <v>5</v>
      </c>
      <c r="D313" s="43">
        <v>42.37</v>
      </c>
      <c r="E313" s="44">
        <v>0.12664351851851852</v>
      </c>
      <c r="F313" s="44">
        <v>0.12687499999999999</v>
      </c>
      <c r="G313" s="59">
        <f t="shared" si="121"/>
        <v>0.12675925925925924</v>
      </c>
      <c r="H313" s="45">
        <v>75</v>
      </c>
      <c r="I313" s="11">
        <f t="shared" si="122"/>
        <v>2.9917219556114998E-3</v>
      </c>
      <c r="J313" s="31">
        <f t="shared" si="123"/>
        <v>5</v>
      </c>
      <c r="K313" s="31">
        <f>IF(J313=0,0,IF(B313="F",VLOOKUP(I313,Barem!$G$2:$H$16,2,1),VLOOKUP(I313,Barem!$G$17:$H$31,2,1)))</f>
        <v>4</v>
      </c>
      <c r="L313" s="43">
        <v>1.5</v>
      </c>
      <c r="M313" s="95" t="s">
        <v>82</v>
      </c>
      <c r="N313" s="10">
        <f t="shared" si="126"/>
        <v>0.5</v>
      </c>
      <c r="O313" s="10">
        <f t="shared" si="126"/>
        <v>0.25</v>
      </c>
      <c r="P313" s="10">
        <f t="shared" si="126"/>
        <v>0.25</v>
      </c>
      <c r="Q313" s="33">
        <f>IF(B313="M",IF(AND(H313&gt;=200,H313&lt;500,I313&lt;Barem!$N$21),H313/1500,IF(AND(H313&gt;=500,H313&lt;750,I313&lt;Barem!$N$22),H313/1500,IF(AND(H313&gt;=750,H313&lt;1000,I313&lt;Barem!$N$23),H313/1500,IF(AND(H313&gt;=1000,H313&lt;1500,I313&lt;Barem!$N$24),H313/1500,IF(AND(H313&gt;=1500,H313&lt;2000,I313&lt;Barem!$N$25),H313/1500,IF(AND(H313&gt;=2000,H313&lt;3000,I313&lt;Barem!$N$26),H313/1500,IF(AND(H313&gt;=3000,I313&lt;Barem!$N$27),H313/1500,0))))))),IF(AND(H313&gt;=200,H313&lt;500,I313&lt;Barem!$O$21),H313/1500,IF(AND(H313&gt;=500,H313&lt;750,I313&lt;Barem!$O$22),H313/1500,IF(AND(H313&gt;=750,H313&lt;1000,I313&lt;Barem!$O$23),H313/1500,IF(AND(H313&gt;=1000,H313&lt;1500,I313&lt;Barem!$O$24),H313/1500,IF(AND(H313&gt;=1500,H313&lt;2000,I313&lt;Barem!$O$25),H313/1500,IF(AND(H313&gt;=2000,H313&lt;3000,I313&lt;Barem!$O$26),H313/1500,IF(AND(H313&gt;=3000,I313&lt;Barem!$O$27),H313/1500,0))))))))</f>
        <v>0</v>
      </c>
      <c r="R313" s="19">
        <f>IF(D313&gt;21,VLOOKUP(D313,Barem!$T$1:$U$141,2,1),0)</f>
        <v>1</v>
      </c>
      <c r="S313" s="104">
        <f>IF(D313&lt;1,0,IF(B313="F",VLOOKUP(I313,Barem!$X$2:$Z$13,2,1),VLOOKUP(I313,Barem!$X$14:$Z$25,2,1)))</f>
        <v>0</v>
      </c>
      <c r="T313" s="19">
        <f>VLOOKUP(A313,Participanti!A:C,3,0)</f>
        <v>0</v>
      </c>
      <c r="U313" s="17">
        <f t="shared" si="124"/>
        <v>4.875</v>
      </c>
      <c r="W313" s="162" t="s">
        <v>559</v>
      </c>
      <c r="X313" s="108">
        <f t="shared" si="105"/>
        <v>4</v>
      </c>
      <c r="Y313" s="63">
        <f t="shared" si="106"/>
        <v>1</v>
      </c>
      <c r="Z313" s="92">
        <f t="shared" si="125"/>
        <v>1</v>
      </c>
      <c r="AA313" s="141"/>
      <c r="AB313" s="107" t="str">
        <f>VLOOKUP(A313,Participanti!A:E,5,0)</f>
        <v>Silver</v>
      </c>
    </row>
    <row r="314" spans="1:28" x14ac:dyDescent="0.2">
      <c r="A314" s="42" t="s">
        <v>425</v>
      </c>
      <c r="B314" s="1" t="str">
        <f>VLOOKUP(A314,Participanti!A:B,2,0)</f>
        <v>F</v>
      </c>
      <c r="C314" s="61">
        <v>5</v>
      </c>
      <c r="D314" s="43">
        <v>22.16</v>
      </c>
      <c r="E314" s="44">
        <v>9.5694444444444443E-2</v>
      </c>
      <c r="F314" s="44">
        <v>9.5844907407407406E-2</v>
      </c>
      <c r="G314" s="59">
        <f t="shared" si="121"/>
        <v>9.5769675925925918E-2</v>
      </c>
      <c r="H314" s="45">
        <v>868</v>
      </c>
      <c r="I314" s="11">
        <f t="shared" si="122"/>
        <v>4.3217362782457542E-3</v>
      </c>
      <c r="J314" s="31">
        <f t="shared" si="123"/>
        <v>5</v>
      </c>
      <c r="K314" s="31">
        <f>IF(J314=0,0,IF(B314="F",VLOOKUP(I314,Barem!$G$2:$H$16,2,1),VLOOKUP(I314,Barem!$G$17:$H$31,2,1)))</f>
        <v>1.75</v>
      </c>
      <c r="L314" s="43">
        <v>2.75</v>
      </c>
      <c r="M314" s="95" t="s">
        <v>82</v>
      </c>
      <c r="N314" s="10">
        <f t="shared" si="126"/>
        <v>0.5</v>
      </c>
      <c r="O314" s="10">
        <f t="shared" si="126"/>
        <v>0.25</v>
      </c>
      <c r="P314" s="10">
        <f t="shared" si="126"/>
        <v>0.25</v>
      </c>
      <c r="Q314" s="33">
        <f>IF(B314="M",IF(AND(H314&gt;=200,H314&lt;500,I314&lt;Barem!$N$21),H314/1500,IF(AND(H314&gt;=500,H314&lt;750,I314&lt;Barem!$N$22),H314/1500,IF(AND(H314&gt;=750,H314&lt;1000,I314&lt;Barem!$N$23),H314/1500,IF(AND(H314&gt;=1000,H314&lt;1500,I314&lt;Barem!$N$24),H314/1500,IF(AND(H314&gt;=1500,H314&lt;2000,I314&lt;Barem!$N$25),H314/1500,IF(AND(H314&gt;=2000,H314&lt;3000,I314&lt;Barem!$N$26),H314/1500,IF(AND(H314&gt;=3000,I314&lt;Barem!$N$27),H314/1500,0))))))),IF(AND(H314&gt;=200,H314&lt;500,I314&lt;Barem!$O$21),H314/1500,IF(AND(H314&gt;=500,H314&lt;750,I314&lt;Barem!$O$22),H314/1500,IF(AND(H314&gt;=750,H314&lt;1000,I314&lt;Barem!$O$23),H314/1500,IF(AND(H314&gt;=1000,H314&lt;1500,I314&lt;Barem!$O$24),H314/1500,IF(AND(H314&gt;=1500,H314&lt;2000,I314&lt;Barem!$O$25),H314/1500,IF(AND(H314&gt;=2000,H314&lt;3000,I314&lt;Barem!$O$26),H314/1500,IF(AND(H314&gt;=3000,I314&lt;Barem!$O$27),H314/1500,0))))))))</f>
        <v>0.57866666666666666</v>
      </c>
      <c r="R314" s="19">
        <f>IF(D314&gt;21,VLOOKUP(D314,Barem!$T$1:$U$141,2,1),0)</f>
        <v>0</v>
      </c>
      <c r="S314" s="104">
        <f>IF(D314&lt;1,0,IF(B314="F",VLOOKUP(I314,Barem!$X$2:$Z$13,2,1),VLOOKUP(I314,Barem!$X$14:$Z$25,2,1)))</f>
        <v>0</v>
      </c>
      <c r="T314" s="19">
        <f>VLOOKUP(A314,Participanti!A:C,3,0)</f>
        <v>0</v>
      </c>
      <c r="U314" s="17">
        <f t="shared" si="124"/>
        <v>4.2036666666666669</v>
      </c>
      <c r="W314" s="162" t="s">
        <v>562</v>
      </c>
      <c r="X314" s="108">
        <f t="shared" si="105"/>
        <v>5</v>
      </c>
      <c r="Y314" s="63">
        <f t="shared" si="106"/>
        <v>1</v>
      </c>
      <c r="Z314" s="92">
        <f t="shared" si="125"/>
        <v>1</v>
      </c>
      <c r="AA314" s="141"/>
      <c r="AB314" s="107" t="str">
        <f>VLOOKUP(A314,Participanti!A:E,5,0)</f>
        <v>Silver</v>
      </c>
    </row>
    <row r="315" spans="1:28" ht="24" x14ac:dyDescent="0.2">
      <c r="A315" s="42" t="s">
        <v>136</v>
      </c>
      <c r="B315" s="1" t="str">
        <f>VLOOKUP(A315,Participanti!A:B,2,0)</f>
        <v>M</v>
      </c>
      <c r="C315" s="61">
        <v>5</v>
      </c>
      <c r="D315" s="43">
        <v>21.19</v>
      </c>
      <c r="E315" s="44">
        <v>7.5462962962962968E-2</v>
      </c>
      <c r="F315" s="44">
        <v>7.5844907407407403E-2</v>
      </c>
      <c r="G315" s="59">
        <f t="shared" si="121"/>
        <v>7.5653935185185178E-2</v>
      </c>
      <c r="H315" s="45">
        <v>43</v>
      </c>
      <c r="I315" s="11">
        <f t="shared" si="122"/>
        <v>3.5702659360634815E-3</v>
      </c>
      <c r="J315" s="31">
        <f t="shared" si="123"/>
        <v>5</v>
      </c>
      <c r="K315" s="31">
        <f>IF(J315=0,0,IF(B315="F",VLOOKUP(I315,Barem!$G$2:$H$16,2,1),VLOOKUP(I315,Barem!$G$17:$H$31,2,1)))</f>
        <v>2.5</v>
      </c>
      <c r="L315" s="43">
        <v>5</v>
      </c>
      <c r="M315" s="95" t="s">
        <v>83</v>
      </c>
      <c r="N315" s="10">
        <f t="shared" si="126"/>
        <v>0.25</v>
      </c>
      <c r="O315" s="10">
        <f t="shared" si="126"/>
        <v>0.25</v>
      </c>
      <c r="P315" s="10">
        <f t="shared" si="126"/>
        <v>0.5</v>
      </c>
      <c r="Q315" s="33">
        <f>IF(B315="M",IF(AND(H315&gt;=200,H315&lt;500,I315&lt;Barem!$N$21),H315/1500,IF(AND(H315&gt;=500,H315&lt;750,I315&lt;Barem!$N$22),H315/1500,IF(AND(H315&gt;=750,H315&lt;1000,I315&lt;Barem!$N$23),H315/1500,IF(AND(H315&gt;=1000,H315&lt;1500,I315&lt;Barem!$N$24),H315/1500,IF(AND(H315&gt;=1500,H315&lt;2000,I315&lt;Barem!$N$25),H315/1500,IF(AND(H315&gt;=2000,H315&lt;3000,I315&lt;Barem!$N$26),H315/1500,IF(AND(H315&gt;=3000,I315&lt;Barem!$N$27),H315/1500,0))))))),IF(AND(H315&gt;=200,H315&lt;500,I315&lt;Barem!$O$21),H315/1500,IF(AND(H315&gt;=500,H315&lt;750,I315&lt;Barem!$O$22),H315/1500,IF(AND(H315&gt;=750,H315&lt;1000,I315&lt;Barem!$O$23),H315/1500,IF(AND(H315&gt;=1000,H315&lt;1500,I315&lt;Barem!$O$24),H315/1500,IF(AND(H315&gt;=1500,H315&lt;2000,I315&lt;Barem!$O$25),H315/1500,IF(AND(H315&gt;=2000,H315&lt;3000,I315&lt;Barem!$O$26),H315/1500,IF(AND(H315&gt;=3000,I315&lt;Barem!$O$27),H315/1500,0))))))))</f>
        <v>0</v>
      </c>
      <c r="R315" s="19">
        <f>IF(D315&gt;21,VLOOKUP(D315,Barem!$T$1:$U$141,2,1),0)</f>
        <v>0</v>
      </c>
      <c r="S315" s="104">
        <f>IF(D315&lt;1,0,IF(B315="F",VLOOKUP(I315,Barem!$X$2:$Z$13,2,1),VLOOKUP(I315,Barem!$X$14:$Z$25,2,1)))</f>
        <v>0</v>
      </c>
      <c r="T315" s="19">
        <f>VLOOKUP(A315,Participanti!A:C,3,0)</f>
        <v>0</v>
      </c>
      <c r="U315" s="17">
        <f t="shared" si="124"/>
        <v>4.375</v>
      </c>
      <c r="W315" s="162" t="s">
        <v>559</v>
      </c>
      <c r="X315" s="108">
        <f t="shared" si="105"/>
        <v>3</v>
      </c>
      <c r="Y315" s="63">
        <f t="shared" si="106"/>
        <v>1</v>
      </c>
      <c r="Z315" s="92">
        <f t="shared" si="125"/>
        <v>1</v>
      </c>
      <c r="AA315" s="141"/>
      <c r="AB315" s="107" t="str">
        <f>VLOOKUP(A315,Participanti!A:E,5,0)</f>
        <v>Silver</v>
      </c>
    </row>
    <row r="316" spans="1:28" x14ac:dyDescent="0.2">
      <c r="A316" s="42" t="s">
        <v>426</v>
      </c>
      <c r="B316" s="1" t="str">
        <f>VLOOKUP(A316,Participanti!A:B,2,0)</f>
        <v>M</v>
      </c>
      <c r="C316" s="61">
        <v>5</v>
      </c>
      <c r="D316" s="43">
        <v>42.32</v>
      </c>
      <c r="E316" s="44">
        <v>0.16850694444444445</v>
      </c>
      <c r="F316" s="44">
        <v>0.16896990740740742</v>
      </c>
      <c r="G316" s="59">
        <f t="shared" si="121"/>
        <v>0.16873842592592592</v>
      </c>
      <c r="H316" s="45">
        <v>66</v>
      </c>
      <c r="I316" s="11">
        <f t="shared" si="122"/>
        <v>3.9872028810473987E-3</v>
      </c>
      <c r="J316" s="31">
        <f t="shared" si="123"/>
        <v>5</v>
      </c>
      <c r="K316" s="31">
        <f>IF(J316=0,0,IF(B316="F",VLOOKUP(I316,Barem!$G$2:$H$16,2,1),VLOOKUP(I316,Barem!$G$17:$H$31,2,1)))</f>
        <v>1.75</v>
      </c>
      <c r="L316" s="43">
        <v>1.75</v>
      </c>
      <c r="M316" s="95" t="s">
        <v>82</v>
      </c>
      <c r="N316" s="10">
        <f t="shared" si="126"/>
        <v>0.5</v>
      </c>
      <c r="O316" s="10">
        <f t="shared" si="126"/>
        <v>0.25</v>
      </c>
      <c r="P316" s="10">
        <f t="shared" si="126"/>
        <v>0.25</v>
      </c>
      <c r="Q316" s="33">
        <f>IF(B316="M",IF(AND(H316&gt;=200,H316&lt;500,I316&lt;Barem!$N$21),H316/1500,IF(AND(H316&gt;=500,H316&lt;750,I316&lt;Barem!$N$22),H316/1500,IF(AND(H316&gt;=750,H316&lt;1000,I316&lt;Barem!$N$23),H316/1500,IF(AND(H316&gt;=1000,H316&lt;1500,I316&lt;Barem!$N$24),H316/1500,IF(AND(H316&gt;=1500,H316&lt;2000,I316&lt;Barem!$N$25),H316/1500,IF(AND(H316&gt;=2000,H316&lt;3000,I316&lt;Barem!$N$26),H316/1500,IF(AND(H316&gt;=3000,I316&lt;Barem!$N$27),H316/1500,0))))))),IF(AND(H316&gt;=200,H316&lt;500,I316&lt;Barem!$O$21),H316/1500,IF(AND(H316&gt;=500,H316&lt;750,I316&lt;Barem!$O$22),H316/1500,IF(AND(H316&gt;=750,H316&lt;1000,I316&lt;Barem!$O$23),H316/1500,IF(AND(H316&gt;=1000,H316&lt;1500,I316&lt;Barem!$O$24),H316/1500,IF(AND(H316&gt;=1500,H316&lt;2000,I316&lt;Barem!$O$25),H316/1500,IF(AND(H316&gt;=2000,H316&lt;3000,I316&lt;Barem!$O$26),H316/1500,IF(AND(H316&gt;=3000,I316&lt;Barem!$O$27),H316/1500,0))))))))</f>
        <v>0</v>
      </c>
      <c r="R316" s="19">
        <f>IF(D316&gt;21,VLOOKUP(D316,Barem!$T$1:$U$141,2,1),0)</f>
        <v>1</v>
      </c>
      <c r="S316" s="104">
        <f>IF(D316&lt;1,0,IF(B316="F",VLOOKUP(I316,Barem!$X$2:$Z$13,2,1),VLOOKUP(I316,Barem!$X$14:$Z$25,2,1)))</f>
        <v>0</v>
      </c>
      <c r="T316" s="19">
        <f>VLOOKUP(A316,Participanti!A:C,3,0)</f>
        <v>0</v>
      </c>
      <c r="U316" s="17">
        <f t="shared" si="124"/>
        <v>4.375</v>
      </c>
      <c r="W316" s="162" t="s">
        <v>559</v>
      </c>
      <c r="X316" s="108">
        <f t="shared" si="105"/>
        <v>5</v>
      </c>
      <c r="Y316" s="63">
        <f t="shared" si="106"/>
        <v>1</v>
      </c>
      <c r="Z316" s="92">
        <f t="shared" si="125"/>
        <v>1</v>
      </c>
      <c r="AA316" s="141"/>
      <c r="AB316" s="107" t="str">
        <f>VLOOKUP(A316,Participanti!A:E,5,0)</f>
        <v>Silver</v>
      </c>
    </row>
    <row r="317" spans="1:28" x14ac:dyDescent="0.2">
      <c r="A317" s="42" t="s">
        <v>369</v>
      </c>
      <c r="B317" s="1" t="str">
        <f>VLOOKUP(A317,Participanti!A:B,2,0)</f>
        <v>M</v>
      </c>
      <c r="C317" s="61">
        <v>5</v>
      </c>
      <c r="D317" s="43">
        <v>42.32</v>
      </c>
      <c r="E317" s="44">
        <v>0.16609953703703703</v>
      </c>
      <c r="F317" s="44">
        <v>0.16718749999999999</v>
      </c>
      <c r="G317" s="59">
        <f t="shared" si="121"/>
        <v>0.1666435185185185</v>
      </c>
      <c r="H317" s="45">
        <v>78</v>
      </c>
      <c r="I317" s="11">
        <f t="shared" si="122"/>
        <v>3.9377012882447658E-3</v>
      </c>
      <c r="J317" s="31">
        <f t="shared" si="123"/>
        <v>5</v>
      </c>
      <c r="K317" s="31">
        <f>IF(J317=0,0,IF(B317="F",VLOOKUP(I317,Barem!$G$2:$H$16,2,1),VLOOKUP(I317,Barem!$G$17:$H$31,2,1)))</f>
        <v>1.75</v>
      </c>
      <c r="L317" s="43">
        <v>4.25</v>
      </c>
      <c r="M317" s="95" t="s">
        <v>82</v>
      </c>
      <c r="N317" s="10">
        <f t="shared" si="126"/>
        <v>0.5</v>
      </c>
      <c r="O317" s="10">
        <f t="shared" si="126"/>
        <v>0.25</v>
      </c>
      <c r="P317" s="10">
        <f t="shared" si="126"/>
        <v>0.25</v>
      </c>
      <c r="Q317" s="33">
        <f>IF(B317="M",IF(AND(H317&gt;=200,H317&lt;500,I317&lt;Barem!$N$21),H317/1500,IF(AND(H317&gt;=500,H317&lt;750,I317&lt;Barem!$N$22),H317/1500,IF(AND(H317&gt;=750,H317&lt;1000,I317&lt;Barem!$N$23),H317/1500,IF(AND(H317&gt;=1000,H317&lt;1500,I317&lt;Barem!$N$24),H317/1500,IF(AND(H317&gt;=1500,H317&lt;2000,I317&lt;Barem!$N$25),H317/1500,IF(AND(H317&gt;=2000,H317&lt;3000,I317&lt;Barem!$N$26),H317/1500,IF(AND(H317&gt;=3000,I317&lt;Barem!$N$27),H317/1500,0))))))),IF(AND(H317&gt;=200,H317&lt;500,I317&lt;Barem!$O$21),H317/1500,IF(AND(H317&gt;=500,H317&lt;750,I317&lt;Barem!$O$22),H317/1500,IF(AND(H317&gt;=750,H317&lt;1000,I317&lt;Barem!$O$23),H317/1500,IF(AND(H317&gt;=1000,H317&lt;1500,I317&lt;Barem!$O$24),H317/1500,IF(AND(H317&gt;=1500,H317&lt;2000,I317&lt;Barem!$O$25),H317/1500,IF(AND(H317&gt;=2000,H317&lt;3000,I317&lt;Barem!$O$26),H317/1500,IF(AND(H317&gt;=3000,I317&lt;Barem!$O$27),H317/1500,0))))))))</f>
        <v>0</v>
      </c>
      <c r="R317" s="19">
        <f>IF(D317&gt;21,VLOOKUP(D317,Barem!$T$1:$U$141,2,1),0)</f>
        <v>1</v>
      </c>
      <c r="S317" s="104">
        <f>IF(D317&lt;1,0,IF(B317="F",VLOOKUP(I317,Barem!$X$2:$Z$13,2,1),VLOOKUP(I317,Barem!$X$14:$Z$25,2,1)))</f>
        <v>0</v>
      </c>
      <c r="T317" s="19">
        <f>VLOOKUP(A317,Participanti!A:C,3,0)</f>
        <v>0</v>
      </c>
      <c r="U317" s="17">
        <f t="shared" si="124"/>
        <v>5</v>
      </c>
      <c r="W317" s="162" t="s">
        <v>559</v>
      </c>
      <c r="X317" s="108">
        <f t="shared" si="105"/>
        <v>5</v>
      </c>
      <c r="Y317" s="63">
        <f t="shared" si="106"/>
        <v>1</v>
      </c>
      <c r="Z317" s="92">
        <f t="shared" si="125"/>
        <v>1</v>
      </c>
      <c r="AA317" s="141"/>
      <c r="AB317" s="107" t="str">
        <f>VLOOKUP(A317,Participanti!A:E,5,0)</f>
        <v>Silver</v>
      </c>
    </row>
    <row r="318" spans="1:28" x14ac:dyDescent="0.2">
      <c r="A318" s="42" t="s">
        <v>234</v>
      </c>
      <c r="B318" s="1" t="str">
        <f>VLOOKUP(A318,Participanti!A:B,2,0)</f>
        <v>M</v>
      </c>
      <c r="C318" s="61">
        <v>5</v>
      </c>
      <c r="D318" s="43">
        <v>10.029999999999999</v>
      </c>
      <c r="E318" s="44">
        <v>3.560185185185185E-2</v>
      </c>
      <c r="F318" s="44">
        <v>4.0613425925925928E-2</v>
      </c>
      <c r="G318" s="59">
        <f t="shared" si="121"/>
        <v>3.8107638888888892E-2</v>
      </c>
      <c r="H318" s="45">
        <v>21</v>
      </c>
      <c r="I318" s="11">
        <f t="shared" si="122"/>
        <v>3.7993657915143465E-3</v>
      </c>
      <c r="J318" s="31">
        <f t="shared" si="123"/>
        <v>2.388095238095238</v>
      </c>
      <c r="K318" s="31">
        <f>IF(J318=0,0,IF(B318="F",VLOOKUP(I318,Barem!$G$2:$H$16,2,1),VLOOKUP(I318,Barem!$G$17:$H$31,2,1)))</f>
        <v>2</v>
      </c>
      <c r="L318" s="43">
        <v>1.75</v>
      </c>
      <c r="M318" s="95" t="s">
        <v>80</v>
      </c>
      <c r="N318" s="10">
        <f t="shared" si="126"/>
        <v>0.25</v>
      </c>
      <c r="O318" s="10">
        <f t="shared" si="126"/>
        <v>0.5</v>
      </c>
      <c r="P318" s="10">
        <f t="shared" si="126"/>
        <v>0.25</v>
      </c>
      <c r="Q318" s="33">
        <f>IF(B318="M",IF(AND(H318&gt;=200,H318&lt;500,I318&lt;Barem!$N$21),H318/1500,IF(AND(H318&gt;=500,H318&lt;750,I318&lt;Barem!$N$22),H318/1500,IF(AND(H318&gt;=750,H318&lt;1000,I318&lt;Barem!$N$23),H318/1500,IF(AND(H318&gt;=1000,H318&lt;1500,I318&lt;Barem!$N$24),H318/1500,IF(AND(H318&gt;=1500,H318&lt;2000,I318&lt;Barem!$N$25),H318/1500,IF(AND(H318&gt;=2000,H318&lt;3000,I318&lt;Barem!$N$26),H318/1500,IF(AND(H318&gt;=3000,I318&lt;Barem!$N$27),H318/1500,0))))))),IF(AND(H318&gt;=200,H318&lt;500,I318&lt;Barem!$O$21),H318/1500,IF(AND(H318&gt;=500,H318&lt;750,I318&lt;Barem!$O$22),H318/1500,IF(AND(H318&gt;=750,H318&lt;1000,I318&lt;Barem!$O$23),H318/1500,IF(AND(H318&gt;=1000,H318&lt;1500,I318&lt;Barem!$O$24),H318/1500,IF(AND(H318&gt;=1500,H318&lt;2000,I318&lt;Barem!$O$25),H318/1500,IF(AND(H318&gt;=2000,H318&lt;3000,I318&lt;Barem!$O$26),H318/1500,IF(AND(H318&gt;=3000,I318&lt;Barem!$O$27),H318/1500,0))))))))</f>
        <v>0</v>
      </c>
      <c r="R318" s="19">
        <f>IF(D318&gt;21,VLOOKUP(D318,Barem!$T$1:$U$141,2,1),0)</f>
        <v>0</v>
      </c>
      <c r="S318" s="104">
        <f>IF(D318&lt;1,0,IF(B318="F",VLOOKUP(I318,Barem!$X$2:$Z$13,2,1),VLOOKUP(I318,Barem!$X$14:$Z$25,2,1)))</f>
        <v>0</v>
      </c>
      <c r="T318" s="19">
        <f>VLOOKUP(A318,Participanti!A:C,3,0)</f>
        <v>0.4</v>
      </c>
      <c r="U318" s="17">
        <f t="shared" si="124"/>
        <v>2.4345238095238093</v>
      </c>
      <c r="W318" s="162"/>
      <c r="X318" s="108">
        <f t="shared" si="105"/>
        <v>5</v>
      </c>
      <c r="Y318" s="63">
        <f t="shared" si="106"/>
        <v>1</v>
      </c>
      <c r="Z318" s="92">
        <f t="shared" si="125"/>
        <v>1</v>
      </c>
      <c r="AA318" s="141"/>
      <c r="AB318" s="107" t="str">
        <f>VLOOKUP(A318,Participanti!A:E,5,0)</f>
        <v>Silver</v>
      </c>
    </row>
    <row r="319" spans="1:28" x14ac:dyDescent="0.2">
      <c r="A319" s="42" t="s">
        <v>13</v>
      </c>
      <c r="B319" s="1" t="str">
        <f>VLOOKUP(A319,Participanti!A:B,2,0)</f>
        <v>M</v>
      </c>
      <c r="C319" s="61">
        <v>5</v>
      </c>
      <c r="D319" s="43">
        <v>42.32</v>
      </c>
      <c r="E319" s="44">
        <v>0.13748842592592592</v>
      </c>
      <c r="F319" s="44">
        <v>0.13788194444444443</v>
      </c>
      <c r="G319" s="59">
        <f t="shared" si="121"/>
        <v>0.13768518518518519</v>
      </c>
      <c r="H319" s="45">
        <v>81</v>
      </c>
      <c r="I319" s="11">
        <f t="shared" si="122"/>
        <v>3.2534306518238465E-3</v>
      </c>
      <c r="J319" s="31">
        <f t="shared" si="123"/>
        <v>5</v>
      </c>
      <c r="K319" s="31">
        <f>IF(J319=0,0,IF(B319="F",VLOOKUP(I319,Barem!$G$2:$H$16,2,1),VLOOKUP(I319,Barem!$G$17:$H$31,2,1)))</f>
        <v>3.5</v>
      </c>
      <c r="L319" s="43">
        <v>5</v>
      </c>
      <c r="M319" s="95" t="s">
        <v>82</v>
      </c>
      <c r="N319" s="10">
        <f t="shared" si="126"/>
        <v>0.5</v>
      </c>
      <c r="O319" s="10">
        <f t="shared" si="126"/>
        <v>0.25</v>
      </c>
      <c r="P319" s="10">
        <f t="shared" si="126"/>
        <v>0.25</v>
      </c>
      <c r="Q319" s="33">
        <f>IF(B319="M",IF(AND(H319&gt;=200,H319&lt;500,I319&lt;Barem!$N$21),H319/1500,IF(AND(H319&gt;=500,H319&lt;750,I319&lt;Barem!$N$22),H319/1500,IF(AND(H319&gt;=750,H319&lt;1000,I319&lt;Barem!$N$23),H319/1500,IF(AND(H319&gt;=1000,H319&lt;1500,I319&lt;Barem!$N$24),H319/1500,IF(AND(H319&gt;=1500,H319&lt;2000,I319&lt;Barem!$N$25),H319/1500,IF(AND(H319&gt;=2000,H319&lt;3000,I319&lt;Barem!$N$26),H319/1500,IF(AND(H319&gt;=3000,I319&lt;Barem!$N$27),H319/1500,0))))))),IF(AND(H319&gt;=200,H319&lt;500,I319&lt;Barem!$O$21),H319/1500,IF(AND(H319&gt;=500,H319&lt;750,I319&lt;Barem!$O$22),H319/1500,IF(AND(H319&gt;=750,H319&lt;1000,I319&lt;Barem!$O$23),H319/1500,IF(AND(H319&gt;=1000,H319&lt;1500,I319&lt;Barem!$O$24),H319/1500,IF(AND(H319&gt;=1500,H319&lt;2000,I319&lt;Barem!$O$25),H319/1500,IF(AND(H319&gt;=2000,H319&lt;3000,I319&lt;Barem!$O$26),H319/1500,IF(AND(H319&gt;=3000,I319&lt;Barem!$O$27),H319/1500,0))))))))</f>
        <v>0</v>
      </c>
      <c r="R319" s="19">
        <f>IF(D319&gt;21,VLOOKUP(D319,Barem!$T$1:$U$141,2,1),0)</f>
        <v>1</v>
      </c>
      <c r="S319" s="104">
        <f>IF(D319&lt;1,0,IF(B319="F",VLOOKUP(I319,Barem!$X$2:$Z$13,2,1),VLOOKUP(I319,Barem!$X$14:$Z$25,2,1)))</f>
        <v>0</v>
      </c>
      <c r="T319" s="19">
        <f>VLOOKUP(A319,Participanti!A:C,3,0)</f>
        <v>0</v>
      </c>
      <c r="U319" s="17">
        <f t="shared" si="124"/>
        <v>5.625</v>
      </c>
      <c r="W319" s="162" t="s">
        <v>559</v>
      </c>
      <c r="X319" s="108">
        <f t="shared" si="105"/>
        <v>5</v>
      </c>
      <c r="Y319" s="63">
        <f t="shared" si="106"/>
        <v>1</v>
      </c>
      <c r="Z319" s="92">
        <f t="shared" si="125"/>
        <v>1</v>
      </c>
      <c r="AA319" s="141"/>
      <c r="AB319" s="107" t="str">
        <f>VLOOKUP(A319,Participanti!A:E,5,0)</f>
        <v>Silver</v>
      </c>
    </row>
    <row r="320" spans="1:28" x14ac:dyDescent="0.2">
      <c r="A320" s="42" t="s">
        <v>362</v>
      </c>
      <c r="B320" s="1" t="str">
        <f>VLOOKUP(A320,Participanti!A:B,2,0)</f>
        <v>F</v>
      </c>
      <c r="C320" s="61">
        <v>5</v>
      </c>
      <c r="D320" s="43">
        <v>10.09</v>
      </c>
      <c r="E320" s="44">
        <v>3.4467592592592591E-2</v>
      </c>
      <c r="F320" s="44">
        <v>3.4467592592592591E-2</v>
      </c>
      <c r="G320" s="59">
        <f t="shared" si="121"/>
        <v>3.4467592592592591E-2</v>
      </c>
      <c r="H320" s="45">
        <v>20</v>
      </c>
      <c r="I320" s="11">
        <f t="shared" si="122"/>
        <v>3.416015123150901E-3</v>
      </c>
      <c r="J320" s="31">
        <f t="shared" si="123"/>
        <v>2.5225</v>
      </c>
      <c r="K320" s="31">
        <f>IF(J320=0,0,IF(B320="F",VLOOKUP(I320,Barem!$G$2:$H$16,2,1),VLOOKUP(I320,Barem!$G$17:$H$31,2,1)))</f>
        <v>4</v>
      </c>
      <c r="L320" s="43">
        <v>4</v>
      </c>
      <c r="M320" s="95" t="s">
        <v>80</v>
      </c>
      <c r="N320" s="10">
        <f t="shared" si="126"/>
        <v>0.25</v>
      </c>
      <c r="O320" s="10">
        <f t="shared" si="126"/>
        <v>0.5</v>
      </c>
      <c r="P320" s="10">
        <f t="shared" si="126"/>
        <v>0.25</v>
      </c>
      <c r="Q320" s="33">
        <f>IF(B320="M",IF(AND(H320&gt;=200,H320&lt;500,I320&lt;Barem!$N$21),H320/1500,IF(AND(H320&gt;=500,H320&lt;750,I320&lt;Barem!$N$22),H320/1500,IF(AND(H320&gt;=750,H320&lt;1000,I320&lt;Barem!$N$23),H320/1500,IF(AND(H320&gt;=1000,H320&lt;1500,I320&lt;Barem!$N$24),H320/1500,IF(AND(H320&gt;=1500,H320&lt;2000,I320&lt;Barem!$N$25),H320/1500,IF(AND(H320&gt;=2000,H320&lt;3000,I320&lt;Barem!$N$26),H320/1500,IF(AND(H320&gt;=3000,I320&lt;Barem!$N$27),H320/1500,0))))))),IF(AND(H320&gt;=200,H320&lt;500,I320&lt;Barem!$O$21),H320/1500,IF(AND(H320&gt;=500,H320&lt;750,I320&lt;Barem!$O$22),H320/1500,IF(AND(H320&gt;=750,H320&lt;1000,I320&lt;Barem!$O$23),H320/1500,IF(AND(H320&gt;=1000,H320&lt;1500,I320&lt;Barem!$O$24),H320/1500,IF(AND(H320&gt;=1500,H320&lt;2000,I320&lt;Barem!$O$25),H320/1500,IF(AND(H320&gt;=2000,H320&lt;3000,I320&lt;Barem!$O$26),H320/1500,IF(AND(H320&gt;=3000,I320&lt;Barem!$O$27),H320/1500,0))))))))</f>
        <v>0</v>
      </c>
      <c r="R320" s="19">
        <f>IF(D320&gt;21,VLOOKUP(D320,Barem!$T$1:$U$141,2,1),0)</f>
        <v>0</v>
      </c>
      <c r="S320" s="104">
        <f>IF(D320&lt;1,0,IF(B320="F",VLOOKUP(I320,Barem!$X$2:$Z$13,2,1),VLOOKUP(I320,Barem!$X$14:$Z$25,2,1)))</f>
        <v>0</v>
      </c>
      <c r="T320" s="19">
        <f>VLOOKUP(A320,Participanti!A:C,3,0)</f>
        <v>0.4</v>
      </c>
      <c r="U320" s="17">
        <f t="shared" si="124"/>
        <v>4.0306250000000006</v>
      </c>
      <c r="W320" s="162" t="s">
        <v>559</v>
      </c>
      <c r="X320" s="108">
        <f t="shared" si="105"/>
        <v>5</v>
      </c>
      <c r="Y320" s="63">
        <f t="shared" si="106"/>
        <v>1</v>
      </c>
      <c r="Z320" s="92">
        <f t="shared" si="125"/>
        <v>1</v>
      </c>
      <c r="AA320" s="141"/>
      <c r="AB320" s="107" t="str">
        <f>VLOOKUP(A320,Participanti!A:E,5,0)</f>
        <v>Silver</v>
      </c>
    </row>
    <row r="321" spans="1:28" x14ac:dyDescent="0.2">
      <c r="A321" s="42" t="s">
        <v>277</v>
      </c>
      <c r="B321" s="1" t="str">
        <f>VLOOKUP(A321,Participanti!A:B,2,0)</f>
        <v>F</v>
      </c>
      <c r="C321" s="61">
        <v>5</v>
      </c>
      <c r="D321" s="43">
        <v>10.53</v>
      </c>
      <c r="E321" s="44">
        <v>4.1134259259259259E-2</v>
      </c>
      <c r="F321" s="44">
        <v>4.2222222222222223E-2</v>
      </c>
      <c r="G321" s="59">
        <f t="shared" ref="G321:G337" si="127">AVERAGE(E321:F321)</f>
        <v>4.1678240740740738E-2</v>
      </c>
      <c r="H321" s="45">
        <v>44</v>
      </c>
      <c r="I321" s="11">
        <f t="shared" si="122"/>
        <v>3.9580475537265665E-3</v>
      </c>
      <c r="J321" s="31">
        <f t="shared" si="123"/>
        <v>2.6324999999999998</v>
      </c>
      <c r="K321" s="31">
        <f>IF(J321=0,0,IF(B321="F",VLOOKUP(I321,Barem!$G$2:$H$16,2,1),VLOOKUP(I321,Barem!$G$17:$H$31,2,1)))</f>
        <v>2.5</v>
      </c>
      <c r="L321" s="43">
        <v>1.25</v>
      </c>
      <c r="M321" s="95" t="s">
        <v>80</v>
      </c>
      <c r="N321" s="10">
        <f t="shared" si="126"/>
        <v>0.25</v>
      </c>
      <c r="O321" s="10">
        <f t="shared" si="126"/>
        <v>0.5</v>
      </c>
      <c r="P321" s="10">
        <f t="shared" si="126"/>
        <v>0.25</v>
      </c>
      <c r="Q321" s="33">
        <f>IF(B321="M",IF(AND(H321&gt;=200,H321&lt;500,I321&lt;Barem!$N$21),H321/1500,IF(AND(H321&gt;=500,H321&lt;750,I321&lt;Barem!$N$22),H321/1500,IF(AND(H321&gt;=750,H321&lt;1000,I321&lt;Barem!$N$23),H321/1500,IF(AND(H321&gt;=1000,H321&lt;1500,I321&lt;Barem!$N$24),H321/1500,IF(AND(H321&gt;=1500,H321&lt;2000,I321&lt;Barem!$N$25),H321/1500,IF(AND(H321&gt;=2000,H321&lt;3000,I321&lt;Barem!$N$26),H321/1500,IF(AND(H321&gt;=3000,I321&lt;Barem!$N$27),H321/1500,0))))))),IF(AND(H321&gt;=200,H321&lt;500,I321&lt;Barem!$O$21),H321/1500,IF(AND(H321&gt;=500,H321&lt;750,I321&lt;Barem!$O$22),H321/1500,IF(AND(H321&gt;=750,H321&lt;1000,I321&lt;Barem!$O$23),H321/1500,IF(AND(H321&gt;=1000,H321&lt;1500,I321&lt;Barem!$O$24),H321/1500,IF(AND(H321&gt;=1500,H321&lt;2000,I321&lt;Barem!$O$25),H321/1500,IF(AND(H321&gt;=2000,H321&lt;3000,I321&lt;Barem!$O$26),H321/1500,IF(AND(H321&gt;=3000,I321&lt;Barem!$O$27),H321/1500,0))))))))</f>
        <v>0</v>
      </c>
      <c r="R321" s="19">
        <f>IF(D321&gt;21,VLOOKUP(D321,Barem!$T$1:$U$141,2,1),0)</f>
        <v>0</v>
      </c>
      <c r="S321" s="104">
        <f>IF(D321&lt;1,0,IF(B321="F",VLOOKUP(I321,Barem!$X$2:$Z$13,2,1),VLOOKUP(I321,Barem!$X$14:$Z$25,2,1)))</f>
        <v>0</v>
      </c>
      <c r="T321" s="19">
        <f>VLOOKUP(A321,Participanti!A:C,3,0)</f>
        <v>0</v>
      </c>
      <c r="U321" s="17">
        <f t="shared" si="124"/>
        <v>2.2206250000000001</v>
      </c>
      <c r="W321" s="162"/>
      <c r="X321" s="108">
        <f t="shared" si="105"/>
        <v>5</v>
      </c>
      <c r="Y321" s="63">
        <f t="shared" si="106"/>
        <v>1</v>
      </c>
      <c r="Z321" s="92">
        <f t="shared" si="125"/>
        <v>1</v>
      </c>
      <c r="AA321" s="141"/>
      <c r="AB321" s="107" t="str">
        <f>VLOOKUP(A321,Participanti!A:E,5,0)</f>
        <v>Silver</v>
      </c>
    </row>
    <row r="322" spans="1:28" x14ac:dyDescent="0.2">
      <c r="A322" s="42" t="s">
        <v>275</v>
      </c>
      <c r="B322" s="1" t="str">
        <f>VLOOKUP(A322,Participanti!A:B,2,0)</f>
        <v>F</v>
      </c>
      <c r="C322" s="61">
        <v>5</v>
      </c>
      <c r="D322" s="43">
        <v>5.61</v>
      </c>
      <c r="E322" s="44">
        <v>2.0324074074074074E-2</v>
      </c>
      <c r="F322" s="44">
        <v>2.0416666666666666E-2</v>
      </c>
      <c r="G322" s="59">
        <f t="shared" si="127"/>
        <v>2.0370370370370372E-2</v>
      </c>
      <c r="H322" s="45">
        <v>15</v>
      </c>
      <c r="I322" s="11">
        <f t="shared" si="122"/>
        <v>3.6310820624546117E-3</v>
      </c>
      <c r="J322" s="31">
        <f t="shared" si="123"/>
        <v>1.4025000000000001</v>
      </c>
      <c r="K322" s="31">
        <f>IF(J322=0,0,IF(B322="F",VLOOKUP(I322,Barem!$G$2:$H$16,2,1),VLOOKUP(I322,Barem!$G$17:$H$31,2,1)))</f>
        <v>3.5</v>
      </c>
      <c r="L322" s="43">
        <v>2.25</v>
      </c>
      <c r="M322" s="95" t="s">
        <v>83</v>
      </c>
      <c r="N322" s="10">
        <f t="shared" si="126"/>
        <v>0.25</v>
      </c>
      <c r="O322" s="10">
        <f t="shared" si="126"/>
        <v>0.25</v>
      </c>
      <c r="P322" s="10">
        <f t="shared" si="126"/>
        <v>0.5</v>
      </c>
      <c r="Q322" s="33">
        <f>IF(B322="M",IF(AND(H322&gt;=200,H322&lt;500,I322&lt;Barem!$N$21),H322/1500,IF(AND(H322&gt;=500,H322&lt;750,I322&lt;Barem!$N$22),H322/1500,IF(AND(H322&gt;=750,H322&lt;1000,I322&lt;Barem!$N$23),H322/1500,IF(AND(H322&gt;=1000,H322&lt;1500,I322&lt;Barem!$N$24),H322/1500,IF(AND(H322&gt;=1500,H322&lt;2000,I322&lt;Barem!$N$25),H322/1500,IF(AND(H322&gt;=2000,H322&lt;3000,I322&lt;Barem!$N$26),H322/1500,IF(AND(H322&gt;=3000,I322&lt;Barem!$N$27),H322/1500,0))))))),IF(AND(H322&gt;=200,H322&lt;500,I322&lt;Barem!$O$21),H322/1500,IF(AND(H322&gt;=500,H322&lt;750,I322&lt;Barem!$O$22),H322/1500,IF(AND(H322&gt;=750,H322&lt;1000,I322&lt;Barem!$O$23),H322/1500,IF(AND(H322&gt;=1000,H322&lt;1500,I322&lt;Barem!$O$24),H322/1500,IF(AND(H322&gt;=1500,H322&lt;2000,I322&lt;Barem!$O$25),H322/1500,IF(AND(H322&gt;=2000,H322&lt;3000,I322&lt;Barem!$O$26),H322/1500,IF(AND(H322&gt;=3000,I322&lt;Barem!$O$27),H322/1500,0))))))))</f>
        <v>0</v>
      </c>
      <c r="R322" s="19">
        <f>IF(D322&gt;21,VLOOKUP(D322,Barem!$T$1:$U$141,2,1),0)</f>
        <v>0</v>
      </c>
      <c r="S322" s="104">
        <f>IF(D322&lt;1,0,IF(B322="F",VLOOKUP(I322,Barem!$X$2:$Z$13,2,1),VLOOKUP(I322,Barem!$X$14:$Z$25,2,1)))</f>
        <v>0</v>
      </c>
      <c r="T322" s="19">
        <f>VLOOKUP(A322,Participanti!A:C,3,0)</f>
        <v>0</v>
      </c>
      <c r="U322" s="17">
        <f t="shared" si="124"/>
        <v>2.350625</v>
      </c>
      <c r="W322" s="162"/>
      <c r="X322" s="108">
        <f t="shared" ref="X322:X385" si="128">COUNTIFS(A:A,A322,M:M,M322)</f>
        <v>5</v>
      </c>
      <c r="Y322" s="63">
        <f t="shared" ref="Y322:Y385" si="129">COUNTIFS(A:A,A322,C:C,C322)</f>
        <v>1</v>
      </c>
      <c r="Z322" s="92">
        <f t="shared" si="125"/>
        <v>1</v>
      </c>
      <c r="AA322" s="141"/>
      <c r="AB322" s="107" t="str">
        <f>VLOOKUP(A322,Participanti!A:E,5,0)</f>
        <v>Silver</v>
      </c>
    </row>
    <row r="323" spans="1:28" x14ac:dyDescent="0.2">
      <c r="A323" s="42" t="s">
        <v>350</v>
      </c>
      <c r="B323" s="1" t="str">
        <f>VLOOKUP(A323,Participanti!A:B,2,0)</f>
        <v>M</v>
      </c>
      <c r="C323" s="61">
        <v>5</v>
      </c>
      <c r="D323" s="43">
        <v>13.41</v>
      </c>
      <c r="E323" s="44">
        <v>8.0567129629629627E-2</v>
      </c>
      <c r="F323" s="44">
        <v>8.3738425925925924E-2</v>
      </c>
      <c r="G323" s="59">
        <f t="shared" si="127"/>
        <v>8.2152777777777769E-2</v>
      </c>
      <c r="H323" s="45">
        <v>815</v>
      </c>
      <c r="I323" s="11">
        <f t="shared" si="122"/>
        <v>6.126232496478581E-3</v>
      </c>
      <c r="J323" s="31">
        <f t="shared" si="123"/>
        <v>3.1928571428571426</v>
      </c>
      <c r="K323" s="31">
        <f>IF(J323=0,0,IF(B323="F",VLOOKUP(I323,Barem!$G$2:$H$16,2,1),VLOOKUP(I323,Barem!$G$17:$H$31,2,1)))</f>
        <v>0</v>
      </c>
      <c r="L323" s="43">
        <v>1.25</v>
      </c>
      <c r="M323" s="95" t="s">
        <v>82</v>
      </c>
      <c r="N323" s="10">
        <f t="shared" si="126"/>
        <v>0.5</v>
      </c>
      <c r="O323" s="10">
        <f t="shared" si="126"/>
        <v>0.25</v>
      </c>
      <c r="P323" s="10">
        <f t="shared" si="126"/>
        <v>0.25</v>
      </c>
      <c r="Q323" s="33">
        <f>IF(B323="M",IF(AND(H323&gt;=200,H323&lt;500,I323&lt;Barem!$N$21),H323/1500,IF(AND(H323&gt;=500,H323&lt;750,I323&lt;Barem!$N$22),H323/1500,IF(AND(H323&gt;=750,H323&lt;1000,I323&lt;Barem!$N$23),H323/1500,IF(AND(H323&gt;=1000,H323&lt;1500,I323&lt;Barem!$N$24),H323/1500,IF(AND(H323&gt;=1500,H323&lt;2000,I323&lt;Barem!$N$25),H323/1500,IF(AND(H323&gt;=2000,H323&lt;3000,I323&lt;Barem!$N$26),H323/1500,IF(AND(H323&gt;=3000,I323&lt;Barem!$N$27),H323/1500,0))))))),IF(AND(H323&gt;=200,H323&lt;500,I323&lt;Barem!$O$21),H323/1500,IF(AND(H323&gt;=500,H323&lt;750,I323&lt;Barem!$O$22),H323/1500,IF(AND(H323&gt;=750,H323&lt;1000,I323&lt;Barem!$O$23),H323/1500,IF(AND(H323&gt;=1000,H323&lt;1500,I323&lt;Barem!$O$24),H323/1500,IF(AND(H323&gt;=1500,H323&lt;2000,I323&lt;Barem!$O$25),H323/1500,IF(AND(H323&gt;=2000,H323&lt;3000,I323&lt;Barem!$O$26),H323/1500,IF(AND(H323&gt;=3000,I323&lt;Barem!$O$27),H323/1500,0))))))))</f>
        <v>0.54333333333333333</v>
      </c>
      <c r="R323" s="19">
        <f>IF(D323&gt;21,VLOOKUP(D323,Barem!$T$1:$U$141,2,1),0)</f>
        <v>0</v>
      </c>
      <c r="S323" s="104">
        <f>IF(D323&lt;1,0,IF(B323="F",VLOOKUP(I323,Barem!$X$2:$Z$13,2,1),VLOOKUP(I323,Barem!$X$14:$Z$25,2,1)))</f>
        <v>0</v>
      </c>
      <c r="T323" s="19">
        <f>VLOOKUP(A323,Participanti!A:C,3,0)</f>
        <v>0</v>
      </c>
      <c r="U323" s="17">
        <f t="shared" si="124"/>
        <v>2.4522619047619045</v>
      </c>
      <c r="W323" s="162"/>
      <c r="X323" s="108">
        <f t="shared" si="128"/>
        <v>5</v>
      </c>
      <c r="Y323" s="63">
        <f t="shared" si="129"/>
        <v>1</v>
      </c>
      <c r="Z323" s="92">
        <f t="shared" si="125"/>
        <v>0</v>
      </c>
      <c r="AA323" s="141"/>
      <c r="AB323" s="107" t="str">
        <f>VLOOKUP(A323,Participanti!A:E,5,0)</f>
        <v>Silver</v>
      </c>
    </row>
    <row r="324" spans="1:28" x14ac:dyDescent="0.2">
      <c r="A324" s="42" t="s">
        <v>328</v>
      </c>
      <c r="B324" s="1" t="str">
        <f>VLOOKUP(A324,Participanti!A:B,2,0)</f>
        <v>M</v>
      </c>
      <c r="C324" s="61">
        <v>5</v>
      </c>
      <c r="D324" s="43"/>
      <c r="E324" s="44"/>
      <c r="F324" s="44"/>
      <c r="G324" s="59"/>
      <c r="H324" s="45"/>
      <c r="I324" s="11"/>
      <c r="J324" s="31"/>
      <c r="K324" s="31"/>
      <c r="L324" s="43"/>
      <c r="M324" s="95" t="s">
        <v>533</v>
      </c>
      <c r="N324" s="10"/>
      <c r="O324" s="10"/>
      <c r="P324" s="10"/>
      <c r="Q324" s="33"/>
      <c r="S324" s="104"/>
      <c r="U324" s="177">
        <v>0.5</v>
      </c>
      <c r="W324" s="162"/>
      <c r="X324" s="108">
        <f t="shared" si="128"/>
        <v>1</v>
      </c>
      <c r="Y324" s="63">
        <f t="shared" si="129"/>
        <v>1</v>
      </c>
      <c r="Z324" s="92">
        <f t="shared" si="125"/>
        <v>0</v>
      </c>
      <c r="AA324" s="141"/>
      <c r="AB324" s="107" t="str">
        <f>VLOOKUP(A324,Participanti!A:E,5,0)</f>
        <v>Silver</v>
      </c>
    </row>
    <row r="325" spans="1:28" x14ac:dyDescent="0.2">
      <c r="A325" s="42" t="s">
        <v>258</v>
      </c>
      <c r="B325" s="1" t="str">
        <f>VLOOKUP(A325,Participanti!A:B,2,0)</f>
        <v>M</v>
      </c>
      <c r="C325" s="61">
        <v>5</v>
      </c>
      <c r="D325" s="43">
        <v>21.13</v>
      </c>
      <c r="E325" s="44">
        <v>6.1793981481481484E-2</v>
      </c>
      <c r="F325" s="44">
        <v>6.1793981481481484E-2</v>
      </c>
      <c r="G325" s="59">
        <f t="shared" si="127"/>
        <v>6.1793981481481484E-2</v>
      </c>
      <c r="H325" s="45">
        <v>56</v>
      </c>
      <c r="I325" s="11">
        <f t="shared" ref="I325:I340" si="130">G325/D325</f>
        <v>2.9244667052286556E-3</v>
      </c>
      <c r="J325" s="31">
        <f t="shared" ref="J325:J340" si="131">IF(B325="F",IF(D325&lt;2.5,0,IF(D325&gt;19.99,5,D325/4)),IF(D325&lt;3,0, IF(D325&gt;20.99,5,D325/4.2)))</f>
        <v>5</v>
      </c>
      <c r="K325" s="31">
        <f>IF(J325=0,0,IF(B325="F",VLOOKUP(I325,Barem!$G$2:$H$16,2,1),VLOOKUP(I325,Barem!$G$17:$H$31,2,1)))</f>
        <v>4.5</v>
      </c>
      <c r="L325" s="43">
        <v>3.75</v>
      </c>
      <c r="M325" s="95" t="s">
        <v>83</v>
      </c>
      <c r="N325" s="10">
        <f t="shared" si="126"/>
        <v>0.25</v>
      </c>
      <c r="O325" s="10">
        <f t="shared" si="126"/>
        <v>0.25</v>
      </c>
      <c r="P325" s="10">
        <f t="shared" si="126"/>
        <v>0.5</v>
      </c>
      <c r="Q325" s="33">
        <f>IF(B325="M",IF(AND(H325&gt;=200,H325&lt;500,I325&lt;Barem!$N$21),H325/1500,IF(AND(H325&gt;=500,H325&lt;750,I325&lt;Barem!$N$22),H325/1500,IF(AND(H325&gt;=750,H325&lt;1000,I325&lt;Barem!$N$23),H325/1500,IF(AND(H325&gt;=1000,H325&lt;1500,I325&lt;Barem!$N$24),H325/1500,IF(AND(H325&gt;=1500,H325&lt;2000,I325&lt;Barem!$N$25),H325/1500,IF(AND(H325&gt;=2000,H325&lt;3000,I325&lt;Barem!$N$26),H325/1500,IF(AND(H325&gt;=3000,I325&lt;Barem!$N$27),H325/1500,0))))))),IF(AND(H325&gt;=200,H325&lt;500,I325&lt;Barem!$O$21),H325/1500,IF(AND(H325&gt;=500,H325&lt;750,I325&lt;Barem!$O$22),H325/1500,IF(AND(H325&gt;=750,H325&lt;1000,I325&lt;Barem!$O$23),H325/1500,IF(AND(H325&gt;=1000,H325&lt;1500,I325&lt;Barem!$O$24),H325/1500,IF(AND(H325&gt;=1500,H325&lt;2000,I325&lt;Barem!$O$25),H325/1500,IF(AND(H325&gt;=2000,H325&lt;3000,I325&lt;Barem!$O$26),H325/1500,IF(AND(H325&gt;=3000,I325&lt;Barem!$O$27),H325/1500,0))))))))</f>
        <v>0</v>
      </c>
      <c r="R325" s="19">
        <f>IF(D325&gt;21,VLOOKUP(D325,Barem!$T$1:$U$141,2,1),0)</f>
        <v>0</v>
      </c>
      <c r="S325" s="104">
        <f>IF(D325&lt;1,0,IF(B325="F",VLOOKUP(I325,Barem!$X$2:$Z$13,2,1),VLOOKUP(I325,Barem!$X$14:$Z$25,2,1)))</f>
        <v>0</v>
      </c>
      <c r="T325" s="19">
        <f>VLOOKUP(A325,Participanti!A:C,3,0)</f>
        <v>0</v>
      </c>
      <c r="U325" s="17">
        <f t="shared" ref="U325:U340" si="132">IF(H325&lt;0,0,J325*N325+K325*O325+L325*P325+Q325+R325+S325+T325)</f>
        <v>4.25</v>
      </c>
      <c r="W325" s="162" t="s">
        <v>559</v>
      </c>
      <c r="X325" s="108">
        <f t="shared" si="128"/>
        <v>5</v>
      </c>
      <c r="Y325" s="63">
        <f t="shared" si="129"/>
        <v>1</v>
      </c>
      <c r="Z325" s="92">
        <f t="shared" ref="Z325:Z340" si="133">IF(K325&gt;0,1,0)</f>
        <v>1</v>
      </c>
      <c r="AA325" s="141"/>
      <c r="AB325" s="107" t="str">
        <f>VLOOKUP(A325,Participanti!A:E,5,0)</f>
        <v>Gold</v>
      </c>
    </row>
    <row r="326" spans="1:28" x14ac:dyDescent="0.2">
      <c r="A326" s="42" t="s">
        <v>171</v>
      </c>
      <c r="B326" s="1" t="str">
        <f>VLOOKUP(A326,Participanti!A:B,2,0)</f>
        <v>M</v>
      </c>
      <c r="C326" s="61">
        <v>5</v>
      </c>
      <c r="D326" s="43">
        <v>21.44</v>
      </c>
      <c r="E326" s="44">
        <v>8.9675925925925923E-2</v>
      </c>
      <c r="F326" s="44">
        <v>9.0046296296296291E-2</v>
      </c>
      <c r="G326" s="59">
        <f t="shared" si="127"/>
        <v>8.9861111111111114E-2</v>
      </c>
      <c r="H326" s="45">
        <v>1143</v>
      </c>
      <c r="I326" s="11">
        <f t="shared" si="130"/>
        <v>4.1912831674958536E-3</v>
      </c>
      <c r="J326" s="31">
        <f t="shared" si="131"/>
        <v>5</v>
      </c>
      <c r="K326" s="31">
        <f>IF(J326=0,0,IF(B326="F",VLOOKUP(I326,Barem!$G$2:$H$16,2,1),VLOOKUP(I326,Barem!$G$17:$H$31,2,1)))</f>
        <v>1.25</v>
      </c>
      <c r="L326" s="43">
        <v>4.75</v>
      </c>
      <c r="M326" s="95" t="s">
        <v>82</v>
      </c>
      <c r="N326" s="10">
        <f t="shared" si="126"/>
        <v>0.5</v>
      </c>
      <c r="O326" s="10">
        <f t="shared" si="126"/>
        <v>0.25</v>
      </c>
      <c r="P326" s="10">
        <f t="shared" si="126"/>
        <v>0.25</v>
      </c>
      <c r="Q326" s="33">
        <f>IF(B326="M",IF(AND(H326&gt;=200,H326&lt;500,I326&lt;Barem!$N$21),H326/1500,IF(AND(H326&gt;=500,H326&lt;750,I326&lt;Barem!$N$22),H326/1500,IF(AND(H326&gt;=750,H326&lt;1000,I326&lt;Barem!$N$23),H326/1500,IF(AND(H326&gt;=1000,H326&lt;1500,I326&lt;Barem!$N$24),H326/1500,IF(AND(H326&gt;=1500,H326&lt;2000,I326&lt;Barem!$N$25),H326/1500,IF(AND(H326&gt;=2000,H326&lt;3000,I326&lt;Barem!$N$26),H326/1500,IF(AND(H326&gt;=3000,I326&lt;Barem!$N$27),H326/1500,0))))))),IF(AND(H326&gt;=200,H326&lt;500,I326&lt;Barem!$O$21),H326/1500,IF(AND(H326&gt;=500,H326&lt;750,I326&lt;Barem!$O$22),H326/1500,IF(AND(H326&gt;=750,H326&lt;1000,I326&lt;Barem!$O$23),H326/1500,IF(AND(H326&gt;=1000,H326&lt;1500,I326&lt;Barem!$O$24),H326/1500,IF(AND(H326&gt;=1500,H326&lt;2000,I326&lt;Barem!$O$25),H326/1500,IF(AND(H326&gt;=2000,H326&lt;3000,I326&lt;Barem!$O$26),H326/1500,IF(AND(H326&gt;=3000,I326&lt;Barem!$O$27),H326/1500,0))))))))</f>
        <v>0.76200000000000001</v>
      </c>
      <c r="R326" s="19">
        <f>IF(D326&gt;21,VLOOKUP(D326,Barem!$T$1:$U$141,2,1),0)</f>
        <v>0</v>
      </c>
      <c r="S326" s="104">
        <f>IF(D326&lt;1,0,IF(B326="F",VLOOKUP(I326,Barem!$X$2:$Z$13,2,1),VLOOKUP(I326,Barem!$X$14:$Z$25,2,1)))</f>
        <v>0</v>
      </c>
      <c r="T326" s="19">
        <f>VLOOKUP(A326,Participanti!A:C,3,0)</f>
        <v>0</v>
      </c>
      <c r="U326" s="17">
        <f t="shared" si="132"/>
        <v>4.7620000000000005</v>
      </c>
      <c r="W326" s="162" t="s">
        <v>563</v>
      </c>
      <c r="X326" s="108">
        <f t="shared" si="128"/>
        <v>5</v>
      </c>
      <c r="Y326" s="63">
        <f t="shared" si="129"/>
        <v>1</v>
      </c>
      <c r="Z326" s="92">
        <f t="shared" si="133"/>
        <v>1</v>
      </c>
      <c r="AA326" s="141"/>
      <c r="AB326" s="107" t="str">
        <f>VLOOKUP(A326,Participanti!A:E,5,0)</f>
        <v>Gold</v>
      </c>
    </row>
    <row r="327" spans="1:28" x14ac:dyDescent="0.2">
      <c r="A327" s="42" t="s">
        <v>417</v>
      </c>
      <c r="B327" s="1" t="str">
        <f>VLOOKUP(A327,Participanti!A:B,2,0)</f>
        <v>F</v>
      </c>
      <c r="C327" s="61">
        <v>5</v>
      </c>
      <c r="D327" s="43">
        <v>21.38</v>
      </c>
      <c r="E327" s="44">
        <v>7.5358796296296299E-2</v>
      </c>
      <c r="F327" s="44">
        <v>7.542824074074074E-2</v>
      </c>
      <c r="G327" s="59">
        <f t="shared" si="127"/>
        <v>7.5393518518518526E-2</v>
      </c>
      <c r="H327" s="45">
        <v>52</v>
      </c>
      <c r="I327" s="11">
        <f t="shared" si="130"/>
        <v>3.5263572740186402E-3</v>
      </c>
      <c r="J327" s="31">
        <f t="shared" si="131"/>
        <v>5</v>
      </c>
      <c r="K327" s="31">
        <f>IF(J327=0,0,IF(B327="F",VLOOKUP(I327,Barem!$G$2:$H$16,2,1),VLOOKUP(I327,Barem!$G$17:$H$31,2,1)))</f>
        <v>3.5</v>
      </c>
      <c r="L327" s="43">
        <v>4.25</v>
      </c>
      <c r="M327" s="95" t="s">
        <v>83</v>
      </c>
      <c r="N327" s="10">
        <f t="shared" ref="N327:P342" si="134">IF($M327=N$1,50%,25%)</f>
        <v>0.25</v>
      </c>
      <c r="O327" s="10">
        <f t="shared" si="134"/>
        <v>0.25</v>
      </c>
      <c r="P327" s="10">
        <f t="shared" si="134"/>
        <v>0.5</v>
      </c>
      <c r="Q327" s="33">
        <f>IF(B327="M",IF(AND(H327&gt;=200,H327&lt;500,I327&lt;Barem!$N$21),H327/1500,IF(AND(H327&gt;=500,H327&lt;750,I327&lt;Barem!$N$22),H327/1500,IF(AND(H327&gt;=750,H327&lt;1000,I327&lt;Barem!$N$23),H327/1500,IF(AND(H327&gt;=1000,H327&lt;1500,I327&lt;Barem!$N$24),H327/1500,IF(AND(H327&gt;=1500,H327&lt;2000,I327&lt;Barem!$N$25),H327/1500,IF(AND(H327&gt;=2000,H327&lt;3000,I327&lt;Barem!$N$26),H327/1500,IF(AND(H327&gt;=3000,I327&lt;Barem!$N$27),H327/1500,0))))))),IF(AND(H327&gt;=200,H327&lt;500,I327&lt;Barem!$O$21),H327/1500,IF(AND(H327&gt;=500,H327&lt;750,I327&lt;Barem!$O$22),H327/1500,IF(AND(H327&gt;=750,H327&lt;1000,I327&lt;Barem!$O$23),H327/1500,IF(AND(H327&gt;=1000,H327&lt;1500,I327&lt;Barem!$O$24),H327/1500,IF(AND(H327&gt;=1500,H327&lt;2000,I327&lt;Barem!$O$25),H327/1500,IF(AND(H327&gt;=2000,H327&lt;3000,I327&lt;Barem!$O$26),H327/1500,IF(AND(H327&gt;=3000,I327&lt;Barem!$O$27),H327/1500,0))))))))</f>
        <v>0</v>
      </c>
      <c r="R327" s="19">
        <f>IF(D327&gt;21,VLOOKUP(D327,Barem!$T$1:$U$141,2,1),0)</f>
        <v>0</v>
      </c>
      <c r="S327" s="104">
        <f>IF(D327&lt;1,0,IF(B327="F",VLOOKUP(I327,Barem!$X$2:$Z$13,2,1),VLOOKUP(I327,Barem!$X$14:$Z$25,2,1)))</f>
        <v>0</v>
      </c>
      <c r="T327" s="19">
        <f>VLOOKUP(A327,Participanti!A:C,3,0)</f>
        <v>0</v>
      </c>
      <c r="U327" s="17">
        <f t="shared" si="132"/>
        <v>4.25</v>
      </c>
      <c r="W327" s="162" t="s">
        <v>559</v>
      </c>
      <c r="X327" s="108">
        <f t="shared" si="128"/>
        <v>4</v>
      </c>
      <c r="Y327" s="63">
        <f t="shared" si="129"/>
        <v>1</v>
      </c>
      <c r="Z327" s="92">
        <f t="shared" si="133"/>
        <v>1</v>
      </c>
      <c r="AA327" s="141"/>
      <c r="AB327" s="107" t="str">
        <f>VLOOKUP(A327,Participanti!A:E,5,0)</f>
        <v>Gold</v>
      </c>
    </row>
    <row r="328" spans="1:28" x14ac:dyDescent="0.2">
      <c r="A328" s="42" t="s">
        <v>293</v>
      </c>
      <c r="B328" s="1" t="str">
        <f>VLOOKUP(A328,Participanti!A:B,2,0)</f>
        <v>M</v>
      </c>
      <c r="C328" s="61">
        <v>5</v>
      </c>
      <c r="D328" s="43">
        <v>16.54</v>
      </c>
      <c r="E328" s="44">
        <v>6.2129629629629632E-2</v>
      </c>
      <c r="F328" s="44">
        <v>6.2175925925925926E-2</v>
      </c>
      <c r="G328" s="59">
        <f t="shared" si="127"/>
        <v>6.2152777777777779E-2</v>
      </c>
      <c r="H328" s="45">
        <v>74</v>
      </c>
      <c r="I328" s="11">
        <f t="shared" si="130"/>
        <v>3.7577253795512567E-3</v>
      </c>
      <c r="J328" s="31">
        <f t="shared" si="131"/>
        <v>3.9380952380952379</v>
      </c>
      <c r="K328" s="31">
        <f>IF(J328=0,0,IF(B328="F",VLOOKUP(I328,Barem!$G$2:$H$16,2,1),VLOOKUP(I328,Barem!$G$17:$H$31,2,1)))</f>
        <v>2</v>
      </c>
      <c r="L328" s="43">
        <v>4.5</v>
      </c>
      <c r="M328" s="95" t="s">
        <v>80</v>
      </c>
      <c r="N328" s="10">
        <f t="shared" si="134"/>
        <v>0.25</v>
      </c>
      <c r="O328" s="10">
        <f t="shared" si="134"/>
        <v>0.5</v>
      </c>
      <c r="P328" s="10">
        <f t="shared" si="134"/>
        <v>0.25</v>
      </c>
      <c r="Q328" s="33">
        <f>IF(B328="M",IF(AND(H328&gt;=200,H328&lt;500,I328&lt;Barem!$N$21),H328/1500,IF(AND(H328&gt;=500,H328&lt;750,I328&lt;Barem!$N$22),H328/1500,IF(AND(H328&gt;=750,H328&lt;1000,I328&lt;Barem!$N$23),H328/1500,IF(AND(H328&gt;=1000,H328&lt;1500,I328&lt;Barem!$N$24),H328/1500,IF(AND(H328&gt;=1500,H328&lt;2000,I328&lt;Barem!$N$25),H328/1500,IF(AND(H328&gt;=2000,H328&lt;3000,I328&lt;Barem!$N$26),H328/1500,IF(AND(H328&gt;=3000,I328&lt;Barem!$N$27),H328/1500,0))))))),IF(AND(H328&gt;=200,H328&lt;500,I328&lt;Barem!$O$21),H328/1500,IF(AND(H328&gt;=500,H328&lt;750,I328&lt;Barem!$O$22),H328/1500,IF(AND(H328&gt;=750,H328&lt;1000,I328&lt;Barem!$O$23),H328/1500,IF(AND(H328&gt;=1000,H328&lt;1500,I328&lt;Barem!$O$24),H328/1500,IF(AND(H328&gt;=1500,H328&lt;2000,I328&lt;Barem!$O$25),H328/1500,IF(AND(H328&gt;=2000,H328&lt;3000,I328&lt;Barem!$O$26),H328/1500,IF(AND(H328&gt;=3000,I328&lt;Barem!$O$27),H328/1500,0))))))))</f>
        <v>0</v>
      </c>
      <c r="R328" s="19">
        <f>IF(D328&gt;21,VLOOKUP(D328,Barem!$T$1:$U$141,2,1),0)</f>
        <v>0</v>
      </c>
      <c r="S328" s="104">
        <f>IF(D328&lt;1,0,IF(B328="F",VLOOKUP(I328,Barem!$X$2:$Z$13,2,1),VLOOKUP(I328,Barem!$X$14:$Z$25,2,1)))</f>
        <v>0</v>
      </c>
      <c r="T328" s="19">
        <f>VLOOKUP(A328,Participanti!A:C,3,0)</f>
        <v>0</v>
      </c>
      <c r="U328" s="17">
        <f t="shared" si="132"/>
        <v>3.1095238095238096</v>
      </c>
      <c r="W328" s="162"/>
      <c r="X328" s="108">
        <f t="shared" si="128"/>
        <v>5</v>
      </c>
      <c r="Y328" s="63">
        <f t="shared" si="129"/>
        <v>1</v>
      </c>
      <c r="Z328" s="92">
        <f t="shared" si="133"/>
        <v>1</v>
      </c>
      <c r="AA328" s="141"/>
      <c r="AB328" s="107" t="str">
        <f>VLOOKUP(A328,Participanti!A:E,5,0)</f>
        <v>Gold</v>
      </c>
    </row>
    <row r="329" spans="1:28" x14ac:dyDescent="0.2">
      <c r="A329" s="42" t="s">
        <v>39</v>
      </c>
      <c r="B329" s="1" t="str">
        <f>VLOOKUP(A329,Participanti!A:B,2,0)</f>
        <v>M</v>
      </c>
      <c r="C329" s="61">
        <v>5</v>
      </c>
      <c r="D329" s="43">
        <v>22.14</v>
      </c>
      <c r="E329" s="44">
        <v>7.3159722222222223E-2</v>
      </c>
      <c r="F329" s="44">
        <v>7.3368055555555561E-2</v>
      </c>
      <c r="G329" s="59">
        <f t="shared" si="127"/>
        <v>7.3263888888888892E-2</v>
      </c>
      <c r="H329" s="45">
        <v>865</v>
      </c>
      <c r="I329" s="11">
        <f t="shared" si="130"/>
        <v>3.3091187393355414E-3</v>
      </c>
      <c r="J329" s="31">
        <f t="shared" si="131"/>
        <v>5</v>
      </c>
      <c r="K329" s="31">
        <f>IF(J329=0,0,IF(B329="F",VLOOKUP(I329,Barem!$G$2:$H$16,2,1),VLOOKUP(I329,Barem!$G$17:$H$31,2,1)))</f>
        <v>3.5</v>
      </c>
      <c r="L329" s="43">
        <v>3</v>
      </c>
      <c r="M329" s="95" t="s">
        <v>83</v>
      </c>
      <c r="N329" s="10">
        <f t="shared" si="134"/>
        <v>0.25</v>
      </c>
      <c r="O329" s="10">
        <f t="shared" si="134"/>
        <v>0.25</v>
      </c>
      <c r="P329" s="10">
        <f t="shared" si="134"/>
        <v>0.5</v>
      </c>
      <c r="Q329" s="33">
        <f>IF(B329="M",IF(AND(H329&gt;=200,H329&lt;500,I329&lt;Barem!$N$21),H329/1500,IF(AND(H329&gt;=500,H329&lt;750,I329&lt;Barem!$N$22),H329/1500,IF(AND(H329&gt;=750,H329&lt;1000,I329&lt;Barem!$N$23),H329/1500,IF(AND(H329&gt;=1000,H329&lt;1500,I329&lt;Barem!$N$24),H329/1500,IF(AND(H329&gt;=1500,H329&lt;2000,I329&lt;Barem!$N$25),H329/1500,IF(AND(H329&gt;=2000,H329&lt;3000,I329&lt;Barem!$N$26),H329/1500,IF(AND(H329&gt;=3000,I329&lt;Barem!$N$27),H329/1500,0))))))),IF(AND(H329&gt;=200,H329&lt;500,I329&lt;Barem!$O$21),H329/1500,IF(AND(H329&gt;=500,H329&lt;750,I329&lt;Barem!$O$22),H329/1500,IF(AND(H329&gt;=750,H329&lt;1000,I329&lt;Barem!$O$23),H329/1500,IF(AND(H329&gt;=1000,H329&lt;1500,I329&lt;Barem!$O$24),H329/1500,IF(AND(H329&gt;=1500,H329&lt;2000,I329&lt;Barem!$O$25),H329/1500,IF(AND(H329&gt;=2000,H329&lt;3000,I329&lt;Barem!$O$26),H329/1500,IF(AND(H329&gt;=3000,I329&lt;Barem!$O$27),H329/1500,0))))))))</f>
        <v>0.57666666666666666</v>
      </c>
      <c r="R329" s="19">
        <f>IF(D329&gt;21,VLOOKUP(D329,Barem!$T$1:$U$141,2,1),0)</f>
        <v>0</v>
      </c>
      <c r="S329" s="104">
        <f>IF(D329&lt;1,0,IF(B329="F",VLOOKUP(I329,Barem!$X$2:$Z$13,2,1),VLOOKUP(I329,Barem!$X$14:$Z$25,2,1)))</f>
        <v>0</v>
      </c>
      <c r="T329" s="19">
        <f>VLOOKUP(A329,Participanti!A:C,3,0)</f>
        <v>0</v>
      </c>
      <c r="U329" s="17">
        <f t="shared" si="132"/>
        <v>4.2016666666666662</v>
      </c>
      <c r="W329" s="162" t="s">
        <v>562</v>
      </c>
      <c r="X329" s="108">
        <f t="shared" si="128"/>
        <v>5</v>
      </c>
      <c r="Y329" s="63">
        <f t="shared" si="129"/>
        <v>1</v>
      </c>
      <c r="Z329" s="92">
        <f t="shared" si="133"/>
        <v>1</v>
      </c>
      <c r="AA329" s="141"/>
      <c r="AB329" s="107" t="str">
        <f>VLOOKUP(A329,Participanti!A:E,5,0)</f>
        <v>Gold</v>
      </c>
    </row>
    <row r="330" spans="1:28" x14ac:dyDescent="0.2">
      <c r="A330" s="42" t="s">
        <v>10</v>
      </c>
      <c r="B330" s="1" t="str">
        <f>VLOOKUP(A330,Participanti!A:B,2,0)</f>
        <v>F</v>
      </c>
      <c r="C330" s="61">
        <v>5</v>
      </c>
      <c r="D330" s="43">
        <v>21.11</v>
      </c>
      <c r="E330" s="44">
        <v>6.6365740740740739E-2</v>
      </c>
      <c r="F330" s="44">
        <v>6.6701388888888893E-2</v>
      </c>
      <c r="G330" s="59">
        <f t="shared" si="127"/>
        <v>6.6533564814814816E-2</v>
      </c>
      <c r="H330" s="45">
        <v>42</v>
      </c>
      <c r="I330" s="11">
        <f t="shared" si="130"/>
        <v>3.1517557941646052E-3</v>
      </c>
      <c r="J330" s="31">
        <f t="shared" si="131"/>
        <v>5</v>
      </c>
      <c r="K330" s="31">
        <f>IF(J330=0,0,IF(B330="F",VLOOKUP(I330,Barem!$G$2:$H$16,2,1),VLOOKUP(I330,Barem!$G$17:$H$31,2,1)))</f>
        <v>4.5</v>
      </c>
      <c r="L330" s="43">
        <v>5</v>
      </c>
      <c r="M330" s="95" t="s">
        <v>83</v>
      </c>
      <c r="N330" s="10">
        <f t="shared" si="134"/>
        <v>0.25</v>
      </c>
      <c r="O330" s="10">
        <f t="shared" si="134"/>
        <v>0.25</v>
      </c>
      <c r="P330" s="10">
        <f t="shared" si="134"/>
        <v>0.5</v>
      </c>
      <c r="Q330" s="33">
        <f>IF(B330="M",IF(AND(H330&gt;=200,H330&lt;500,I330&lt;Barem!$N$21),H330/1500,IF(AND(H330&gt;=500,H330&lt;750,I330&lt;Barem!$N$22),H330/1500,IF(AND(H330&gt;=750,H330&lt;1000,I330&lt;Barem!$N$23),H330/1500,IF(AND(H330&gt;=1000,H330&lt;1500,I330&lt;Barem!$N$24),H330/1500,IF(AND(H330&gt;=1500,H330&lt;2000,I330&lt;Barem!$N$25),H330/1500,IF(AND(H330&gt;=2000,H330&lt;3000,I330&lt;Barem!$N$26),H330/1500,IF(AND(H330&gt;=3000,I330&lt;Barem!$N$27),H330/1500,0))))))),IF(AND(H330&gt;=200,H330&lt;500,I330&lt;Barem!$O$21),H330/1500,IF(AND(H330&gt;=500,H330&lt;750,I330&lt;Barem!$O$22),H330/1500,IF(AND(H330&gt;=750,H330&lt;1000,I330&lt;Barem!$O$23),H330/1500,IF(AND(H330&gt;=1000,H330&lt;1500,I330&lt;Barem!$O$24),H330/1500,IF(AND(H330&gt;=1500,H330&lt;2000,I330&lt;Barem!$O$25),H330/1500,IF(AND(H330&gt;=2000,H330&lt;3000,I330&lt;Barem!$O$26),H330/1500,IF(AND(H330&gt;=3000,I330&lt;Barem!$O$27),H330/1500,0))))))))</f>
        <v>0</v>
      </c>
      <c r="R330" s="19">
        <f>IF(D330&gt;21,VLOOKUP(D330,Barem!$T$1:$U$141,2,1),0)</f>
        <v>0</v>
      </c>
      <c r="S330" s="104">
        <f>IF(D330&lt;1,0,IF(B330="F",VLOOKUP(I330,Barem!$X$2:$Z$13,2,1),VLOOKUP(I330,Barem!$X$14:$Z$25,2,1)))</f>
        <v>0</v>
      </c>
      <c r="T330" s="19">
        <f>VLOOKUP(A330,Participanti!A:C,3,0)</f>
        <v>0</v>
      </c>
      <c r="U330" s="17">
        <f t="shared" si="132"/>
        <v>4.875</v>
      </c>
      <c r="W330" s="162" t="s">
        <v>559</v>
      </c>
      <c r="X330" s="108">
        <f t="shared" si="128"/>
        <v>4</v>
      </c>
      <c r="Y330" s="63">
        <f t="shared" si="129"/>
        <v>1</v>
      </c>
      <c r="Z330" s="92">
        <f t="shared" si="133"/>
        <v>1</v>
      </c>
      <c r="AA330" s="141"/>
      <c r="AB330" s="107" t="str">
        <f>VLOOKUP(A330,Participanti!A:E,5,0)</f>
        <v>Gold</v>
      </c>
    </row>
    <row r="331" spans="1:28" x14ac:dyDescent="0.2">
      <c r="A331" s="42" t="s">
        <v>370</v>
      </c>
      <c r="B331" s="1" t="str">
        <f>VLOOKUP(A331,Participanti!A:B,2,0)</f>
        <v>M</v>
      </c>
      <c r="C331" s="61">
        <v>5</v>
      </c>
      <c r="D331" s="43">
        <v>7.07</v>
      </c>
      <c r="E331" s="44">
        <v>2.361111111111111E-2</v>
      </c>
      <c r="F331" s="44">
        <v>2.361111111111111E-2</v>
      </c>
      <c r="G331" s="59">
        <f t="shared" si="127"/>
        <v>2.361111111111111E-2</v>
      </c>
      <c r="H331" s="45">
        <v>17</v>
      </c>
      <c r="I331" s="11">
        <f t="shared" si="130"/>
        <v>3.3396196762533392E-3</v>
      </c>
      <c r="J331" s="31">
        <f t="shared" si="131"/>
        <v>1.6833333333333333</v>
      </c>
      <c r="K331" s="31">
        <f>IF(J331=0,0,IF(B331="F",VLOOKUP(I331,Barem!$G$2:$H$16,2,1),VLOOKUP(I331,Barem!$G$17:$H$31,2,1)))</f>
        <v>3</v>
      </c>
      <c r="L331" s="43">
        <v>2.25</v>
      </c>
      <c r="M331" s="95" t="s">
        <v>80</v>
      </c>
      <c r="N331" s="10">
        <f t="shared" si="134"/>
        <v>0.25</v>
      </c>
      <c r="O331" s="10">
        <f t="shared" si="134"/>
        <v>0.5</v>
      </c>
      <c r="P331" s="10">
        <f t="shared" si="134"/>
        <v>0.25</v>
      </c>
      <c r="Q331" s="33">
        <f>IF(B331="M",IF(AND(H331&gt;=200,H331&lt;500,I331&lt;Barem!$N$21),H331/1500,IF(AND(H331&gt;=500,H331&lt;750,I331&lt;Barem!$N$22),H331/1500,IF(AND(H331&gt;=750,H331&lt;1000,I331&lt;Barem!$N$23),H331/1500,IF(AND(H331&gt;=1000,H331&lt;1500,I331&lt;Barem!$N$24),H331/1500,IF(AND(H331&gt;=1500,H331&lt;2000,I331&lt;Barem!$N$25),H331/1500,IF(AND(H331&gt;=2000,H331&lt;3000,I331&lt;Barem!$N$26),H331/1500,IF(AND(H331&gt;=3000,I331&lt;Barem!$N$27),H331/1500,0))))))),IF(AND(H331&gt;=200,H331&lt;500,I331&lt;Barem!$O$21),H331/1500,IF(AND(H331&gt;=500,H331&lt;750,I331&lt;Barem!$O$22),H331/1500,IF(AND(H331&gt;=750,H331&lt;1000,I331&lt;Barem!$O$23),H331/1500,IF(AND(H331&gt;=1000,H331&lt;1500,I331&lt;Barem!$O$24),H331/1500,IF(AND(H331&gt;=1500,H331&lt;2000,I331&lt;Barem!$O$25),H331/1500,IF(AND(H331&gt;=2000,H331&lt;3000,I331&lt;Barem!$O$26),H331/1500,IF(AND(H331&gt;=3000,I331&lt;Barem!$O$27),H331/1500,0))))))))</f>
        <v>0</v>
      </c>
      <c r="R331" s="19">
        <f>IF(D331&gt;21,VLOOKUP(D331,Barem!$T$1:$U$141,2,1),0)</f>
        <v>0</v>
      </c>
      <c r="S331" s="104">
        <f>IF(D331&lt;1,0,IF(B331="F",VLOOKUP(I331,Barem!$X$2:$Z$13,2,1),VLOOKUP(I331,Barem!$X$14:$Z$25,2,1)))</f>
        <v>0</v>
      </c>
      <c r="T331" s="19">
        <f>VLOOKUP(A331,Participanti!A:C,3,0)</f>
        <v>0.7</v>
      </c>
      <c r="U331" s="17">
        <f t="shared" si="132"/>
        <v>3.1833333333333336</v>
      </c>
      <c r="W331" s="162"/>
      <c r="X331" s="108">
        <f t="shared" si="128"/>
        <v>5</v>
      </c>
      <c r="Y331" s="63">
        <f t="shared" si="129"/>
        <v>1</v>
      </c>
      <c r="Z331" s="92">
        <f t="shared" si="133"/>
        <v>1</v>
      </c>
      <c r="AA331" s="141"/>
      <c r="AB331" s="107" t="str">
        <f>VLOOKUP(A331,Participanti!A:E,5,0)</f>
        <v>Gold</v>
      </c>
    </row>
    <row r="332" spans="1:28" x14ac:dyDescent="0.2">
      <c r="A332" s="42" t="s">
        <v>149</v>
      </c>
      <c r="B332" s="1" t="str">
        <f>VLOOKUP(A332,Participanti!A:B,2,0)</f>
        <v>M</v>
      </c>
      <c r="C332" s="61">
        <v>5</v>
      </c>
      <c r="D332" s="43">
        <v>4.5999999999999996</v>
      </c>
      <c r="E332" s="44">
        <v>1.2870370370370371E-2</v>
      </c>
      <c r="F332" s="44">
        <v>1.2870370370370371E-2</v>
      </c>
      <c r="G332" s="59">
        <f t="shared" si="127"/>
        <v>1.2870370370370371E-2</v>
      </c>
      <c r="H332" s="45">
        <v>10</v>
      </c>
      <c r="I332" s="11">
        <f t="shared" si="130"/>
        <v>2.7979066022544288E-3</v>
      </c>
      <c r="J332" s="31">
        <f t="shared" si="131"/>
        <v>1.0952380952380951</v>
      </c>
      <c r="K332" s="31">
        <f>IF(J332=0,0,IF(B332="F",VLOOKUP(I332,Barem!$G$2:$H$16,2,1),VLOOKUP(I332,Barem!$G$17:$H$31,2,1)))</f>
        <v>4.5</v>
      </c>
      <c r="L332" s="43">
        <v>2.5</v>
      </c>
      <c r="M332" s="95" t="s">
        <v>80</v>
      </c>
      <c r="N332" s="10">
        <f t="shared" si="134"/>
        <v>0.25</v>
      </c>
      <c r="O332" s="10">
        <f t="shared" si="134"/>
        <v>0.5</v>
      </c>
      <c r="P332" s="10">
        <f t="shared" si="134"/>
        <v>0.25</v>
      </c>
      <c r="Q332" s="33">
        <f>IF(B332="M",IF(AND(H332&gt;=200,H332&lt;500,I332&lt;Barem!$N$21),H332/1500,IF(AND(H332&gt;=500,H332&lt;750,I332&lt;Barem!$N$22),H332/1500,IF(AND(H332&gt;=750,H332&lt;1000,I332&lt;Barem!$N$23),H332/1500,IF(AND(H332&gt;=1000,H332&lt;1500,I332&lt;Barem!$N$24),H332/1500,IF(AND(H332&gt;=1500,H332&lt;2000,I332&lt;Barem!$N$25),H332/1500,IF(AND(H332&gt;=2000,H332&lt;3000,I332&lt;Barem!$N$26),H332/1500,IF(AND(H332&gt;=3000,I332&lt;Barem!$N$27),H332/1500,0))))))),IF(AND(H332&gt;=200,H332&lt;500,I332&lt;Barem!$O$21),H332/1500,IF(AND(H332&gt;=500,H332&lt;750,I332&lt;Barem!$O$22),H332/1500,IF(AND(H332&gt;=750,H332&lt;1000,I332&lt;Barem!$O$23),H332/1500,IF(AND(H332&gt;=1000,H332&lt;1500,I332&lt;Barem!$O$24),H332/1500,IF(AND(H332&gt;=1500,H332&lt;2000,I332&lt;Barem!$O$25),H332/1500,IF(AND(H332&gt;=2000,H332&lt;3000,I332&lt;Barem!$O$26),H332/1500,IF(AND(H332&gt;=3000,I332&lt;Barem!$O$27),H332/1500,0))))))))</f>
        <v>0</v>
      </c>
      <c r="R332" s="19">
        <f>IF(D332&gt;21,VLOOKUP(D332,Barem!$T$1:$U$141,2,1),0)</f>
        <v>0</v>
      </c>
      <c r="S332" s="104">
        <f>IF(D332&lt;1,0,IF(B332="F",VLOOKUP(I332,Barem!$X$2:$Z$13,2,1),VLOOKUP(I332,Barem!$X$14:$Z$25,2,1)))</f>
        <v>0</v>
      </c>
      <c r="T332" s="19">
        <f>VLOOKUP(A332,Participanti!A:C,3,0)</f>
        <v>0</v>
      </c>
      <c r="U332" s="17">
        <f t="shared" si="132"/>
        <v>3.1488095238095237</v>
      </c>
      <c r="W332" s="162"/>
      <c r="X332" s="108">
        <f t="shared" si="128"/>
        <v>5</v>
      </c>
      <c r="Y332" s="63">
        <f t="shared" si="129"/>
        <v>1</v>
      </c>
      <c r="Z332" s="92">
        <f t="shared" si="133"/>
        <v>1</v>
      </c>
      <c r="AA332" s="141"/>
      <c r="AB332" s="107" t="str">
        <f>VLOOKUP(A332,Participanti!A:E,5,0)</f>
        <v>Gold</v>
      </c>
    </row>
    <row r="333" spans="1:28" x14ac:dyDescent="0.2">
      <c r="A333" s="42" t="s">
        <v>427</v>
      </c>
      <c r="B333" s="1" t="str">
        <f>VLOOKUP(A333,Participanti!A:B,2,0)</f>
        <v>M</v>
      </c>
      <c r="C333" s="61">
        <v>5</v>
      </c>
      <c r="D333" s="43">
        <v>12.18</v>
      </c>
      <c r="E333" s="44">
        <v>3.9548611111111111E-2</v>
      </c>
      <c r="F333" s="44">
        <v>3.9548611111111111E-2</v>
      </c>
      <c r="G333" s="59">
        <f t="shared" si="127"/>
        <v>3.9548611111111111E-2</v>
      </c>
      <c r="H333" s="45">
        <v>17</v>
      </c>
      <c r="I333" s="11">
        <f t="shared" si="130"/>
        <v>3.2470124064951653E-3</v>
      </c>
      <c r="J333" s="31">
        <f t="shared" si="131"/>
        <v>2.9</v>
      </c>
      <c r="K333" s="31">
        <f>IF(J333=0,0,IF(B333="F",VLOOKUP(I333,Barem!$G$2:$H$16,2,1),VLOOKUP(I333,Barem!$G$17:$H$31,2,1)))</f>
        <v>3.5</v>
      </c>
      <c r="L333" s="43">
        <v>0.25</v>
      </c>
      <c r="M333" s="95" t="s">
        <v>80</v>
      </c>
      <c r="N333" s="10">
        <f t="shared" si="134"/>
        <v>0.25</v>
      </c>
      <c r="O333" s="10">
        <f t="shared" si="134"/>
        <v>0.5</v>
      </c>
      <c r="P333" s="10">
        <f t="shared" si="134"/>
        <v>0.25</v>
      </c>
      <c r="Q333" s="33">
        <f>IF(B333="M",IF(AND(H333&gt;=200,H333&lt;500,I333&lt;Barem!$N$21),H333/1500,IF(AND(H333&gt;=500,H333&lt;750,I333&lt;Barem!$N$22),H333/1500,IF(AND(H333&gt;=750,H333&lt;1000,I333&lt;Barem!$N$23),H333/1500,IF(AND(H333&gt;=1000,H333&lt;1500,I333&lt;Barem!$N$24),H333/1500,IF(AND(H333&gt;=1500,H333&lt;2000,I333&lt;Barem!$N$25),H333/1500,IF(AND(H333&gt;=2000,H333&lt;3000,I333&lt;Barem!$N$26),H333/1500,IF(AND(H333&gt;=3000,I333&lt;Barem!$N$27),H333/1500,0))))))),IF(AND(H333&gt;=200,H333&lt;500,I333&lt;Barem!$O$21),H333/1500,IF(AND(H333&gt;=500,H333&lt;750,I333&lt;Barem!$O$22),H333/1500,IF(AND(H333&gt;=750,H333&lt;1000,I333&lt;Barem!$O$23),H333/1500,IF(AND(H333&gt;=1000,H333&lt;1500,I333&lt;Barem!$O$24),H333/1500,IF(AND(H333&gt;=1500,H333&lt;2000,I333&lt;Barem!$O$25),H333/1500,IF(AND(H333&gt;=2000,H333&lt;3000,I333&lt;Barem!$O$26),H333/1500,IF(AND(H333&gt;=3000,I333&lt;Barem!$O$27),H333/1500,0))))))))</f>
        <v>0</v>
      </c>
      <c r="R333" s="19">
        <f>IF(D333&gt;21,VLOOKUP(D333,Barem!$T$1:$U$141,2,1),0)</f>
        <v>0</v>
      </c>
      <c r="S333" s="104">
        <f>IF(D333&lt;1,0,IF(B333="F",VLOOKUP(I333,Barem!$X$2:$Z$13,2,1),VLOOKUP(I333,Barem!$X$14:$Z$25,2,1)))</f>
        <v>0</v>
      </c>
      <c r="T333" s="19">
        <f>VLOOKUP(A333,Participanti!A:C,3,0)</f>
        <v>0</v>
      </c>
      <c r="U333" s="17">
        <f t="shared" si="132"/>
        <v>2.5375000000000001</v>
      </c>
      <c r="W333" s="162"/>
      <c r="X333" s="108">
        <f t="shared" si="128"/>
        <v>5</v>
      </c>
      <c r="Y333" s="63">
        <f t="shared" si="129"/>
        <v>1</v>
      </c>
      <c r="Z333" s="92">
        <f t="shared" si="133"/>
        <v>1</v>
      </c>
      <c r="AA333" s="141"/>
      <c r="AB333" s="107" t="str">
        <f>VLOOKUP(A333,Participanti!A:E,5,0)</f>
        <v>Gold</v>
      </c>
    </row>
    <row r="334" spans="1:28" x14ac:dyDescent="0.2">
      <c r="A334" s="42" t="s">
        <v>366</v>
      </c>
      <c r="B334" s="1" t="str">
        <f>VLOOKUP(A334,Participanti!A:B,2,0)</f>
        <v>F</v>
      </c>
      <c r="C334" s="61">
        <v>5</v>
      </c>
      <c r="D334" s="43">
        <v>11.92</v>
      </c>
      <c r="E334" s="44">
        <v>4.1400462962962965E-2</v>
      </c>
      <c r="F334" s="44">
        <v>4.144675925925926E-2</v>
      </c>
      <c r="G334" s="59">
        <f t="shared" si="127"/>
        <v>4.1423611111111112E-2</v>
      </c>
      <c r="H334" s="45">
        <v>25</v>
      </c>
      <c r="I334" s="11">
        <f t="shared" si="130"/>
        <v>3.4751351603281135E-3</v>
      </c>
      <c r="J334" s="31">
        <f t="shared" si="131"/>
        <v>2.98</v>
      </c>
      <c r="K334" s="31">
        <f>IF(J334=0,0,IF(B334="F",VLOOKUP(I334,Barem!$G$2:$H$16,2,1),VLOOKUP(I334,Barem!$G$17:$H$31,2,1)))</f>
        <v>4</v>
      </c>
      <c r="L334" s="43">
        <v>5</v>
      </c>
      <c r="M334" s="95" t="s">
        <v>83</v>
      </c>
      <c r="N334" s="10">
        <f t="shared" si="134"/>
        <v>0.25</v>
      </c>
      <c r="O334" s="10">
        <f t="shared" si="134"/>
        <v>0.25</v>
      </c>
      <c r="P334" s="10">
        <f t="shared" si="134"/>
        <v>0.5</v>
      </c>
      <c r="Q334" s="33">
        <f>IF(B334="M",IF(AND(H334&gt;=200,H334&lt;500,I334&lt;Barem!$N$21),H334/1500,IF(AND(H334&gt;=500,H334&lt;750,I334&lt;Barem!$N$22),H334/1500,IF(AND(H334&gt;=750,H334&lt;1000,I334&lt;Barem!$N$23),H334/1500,IF(AND(H334&gt;=1000,H334&lt;1500,I334&lt;Barem!$N$24),H334/1500,IF(AND(H334&gt;=1500,H334&lt;2000,I334&lt;Barem!$N$25),H334/1500,IF(AND(H334&gt;=2000,H334&lt;3000,I334&lt;Barem!$N$26),H334/1500,IF(AND(H334&gt;=3000,I334&lt;Barem!$N$27),H334/1500,0))))))),IF(AND(H334&gt;=200,H334&lt;500,I334&lt;Barem!$O$21),H334/1500,IF(AND(H334&gt;=500,H334&lt;750,I334&lt;Barem!$O$22),H334/1500,IF(AND(H334&gt;=750,H334&lt;1000,I334&lt;Barem!$O$23),H334/1500,IF(AND(H334&gt;=1000,H334&lt;1500,I334&lt;Barem!$O$24),H334/1500,IF(AND(H334&gt;=1500,H334&lt;2000,I334&lt;Barem!$O$25),H334/1500,IF(AND(H334&gt;=2000,H334&lt;3000,I334&lt;Barem!$O$26),H334/1500,IF(AND(H334&gt;=3000,I334&lt;Barem!$O$27),H334/1500,0))))))))</f>
        <v>0</v>
      </c>
      <c r="R334" s="19">
        <f>IF(D334&gt;21,VLOOKUP(D334,Barem!$T$1:$U$141,2,1),0)</f>
        <v>0</v>
      </c>
      <c r="S334" s="104">
        <f>IF(D334&lt;1,0,IF(B334="F",VLOOKUP(I334,Barem!$X$2:$Z$13,2,1),VLOOKUP(I334,Barem!$X$14:$Z$25,2,1)))</f>
        <v>0</v>
      </c>
      <c r="T334" s="19">
        <f>VLOOKUP(A334,Participanti!A:C,3,0)</f>
        <v>0</v>
      </c>
      <c r="U334" s="17">
        <f t="shared" si="132"/>
        <v>4.2450000000000001</v>
      </c>
      <c r="W334" s="162" t="s">
        <v>559</v>
      </c>
      <c r="X334" s="108">
        <f t="shared" si="128"/>
        <v>5</v>
      </c>
      <c r="Y334" s="63">
        <f t="shared" si="129"/>
        <v>1</v>
      </c>
      <c r="Z334" s="92">
        <f t="shared" si="133"/>
        <v>1</v>
      </c>
      <c r="AA334" s="141"/>
      <c r="AB334" s="107" t="str">
        <f>VLOOKUP(A334,Participanti!A:E,5,0)</f>
        <v>Gold</v>
      </c>
    </row>
    <row r="335" spans="1:28" x14ac:dyDescent="0.2">
      <c r="A335" s="42" t="s">
        <v>187</v>
      </c>
      <c r="B335" s="1" t="str">
        <f>VLOOKUP(A335,Participanti!A:B,2,0)</f>
        <v>M</v>
      </c>
      <c r="C335" s="61">
        <v>5</v>
      </c>
      <c r="D335" s="43">
        <v>21.39</v>
      </c>
      <c r="E335" s="44">
        <v>0.10504629629629629</v>
      </c>
      <c r="F335" s="44">
        <v>0.10616898148148148</v>
      </c>
      <c r="G335" s="59">
        <f t="shared" si="127"/>
        <v>0.10560763888888888</v>
      </c>
      <c r="H335" s="45">
        <v>1145</v>
      </c>
      <c r="I335" s="11">
        <f t="shared" si="130"/>
        <v>4.937243519817152E-3</v>
      </c>
      <c r="J335" s="31">
        <f t="shared" si="131"/>
        <v>5</v>
      </c>
      <c r="K335" s="31">
        <f>IF(J335=0,0,IF(B335="F",VLOOKUP(I335,Barem!$G$2:$H$16,2,1),VLOOKUP(I335,Barem!$G$17:$H$31,2,1)))</f>
        <v>0.25</v>
      </c>
      <c r="L335" s="43">
        <v>2.75</v>
      </c>
      <c r="M335" s="95" t="s">
        <v>83</v>
      </c>
      <c r="N335" s="10">
        <f t="shared" si="134"/>
        <v>0.25</v>
      </c>
      <c r="O335" s="10">
        <f t="shared" si="134"/>
        <v>0.25</v>
      </c>
      <c r="P335" s="10">
        <f t="shared" si="134"/>
        <v>0.5</v>
      </c>
      <c r="Q335" s="33">
        <f>IF(B335="M",IF(AND(H335&gt;=200,H335&lt;500,I335&lt;Barem!$N$21),H335/1500,IF(AND(H335&gt;=500,H335&lt;750,I335&lt;Barem!$N$22),H335/1500,IF(AND(H335&gt;=750,H335&lt;1000,I335&lt;Barem!$N$23),H335/1500,IF(AND(H335&gt;=1000,H335&lt;1500,I335&lt;Barem!$N$24),H335/1500,IF(AND(H335&gt;=1500,H335&lt;2000,I335&lt;Barem!$N$25),H335/1500,IF(AND(H335&gt;=2000,H335&lt;3000,I335&lt;Barem!$N$26),H335/1500,IF(AND(H335&gt;=3000,I335&lt;Barem!$N$27),H335/1500,0))))))),IF(AND(H335&gt;=200,H335&lt;500,I335&lt;Barem!$O$21),H335/1500,IF(AND(H335&gt;=500,H335&lt;750,I335&lt;Barem!$O$22),H335/1500,IF(AND(H335&gt;=750,H335&lt;1000,I335&lt;Barem!$O$23),H335/1500,IF(AND(H335&gt;=1000,H335&lt;1500,I335&lt;Barem!$O$24),H335/1500,IF(AND(H335&gt;=1500,H335&lt;2000,I335&lt;Barem!$O$25),H335/1500,IF(AND(H335&gt;=2000,H335&lt;3000,I335&lt;Barem!$O$26),H335/1500,IF(AND(H335&gt;=3000,I335&lt;Barem!$O$27),H335/1500,0))))))))</f>
        <v>0.76333333333333331</v>
      </c>
      <c r="R335" s="19">
        <f>IF(D335&gt;21,VLOOKUP(D335,Barem!$T$1:$U$141,2,1),0)</f>
        <v>0</v>
      </c>
      <c r="S335" s="104">
        <f>IF(D335&lt;1,0,IF(B335="F",VLOOKUP(I335,Barem!$X$2:$Z$13,2,1),VLOOKUP(I335,Barem!$X$14:$Z$25,2,1)))</f>
        <v>0</v>
      </c>
      <c r="T335" s="19">
        <f>VLOOKUP(A335,Participanti!A:C,3,0)</f>
        <v>0</v>
      </c>
      <c r="U335" s="17">
        <f t="shared" si="132"/>
        <v>3.4508333333333332</v>
      </c>
      <c r="W335" s="162" t="s">
        <v>563</v>
      </c>
      <c r="X335" s="108">
        <f t="shared" si="128"/>
        <v>5</v>
      </c>
      <c r="Y335" s="63">
        <f t="shared" si="129"/>
        <v>1</v>
      </c>
      <c r="Z335" s="92">
        <f t="shared" si="133"/>
        <v>1</v>
      </c>
      <c r="AA335" s="141"/>
      <c r="AB335" s="107" t="str">
        <f>VLOOKUP(A335,Participanti!A:E,5,0)</f>
        <v>Gold</v>
      </c>
    </row>
    <row r="336" spans="1:28" x14ac:dyDescent="0.2">
      <c r="A336" s="42" t="s">
        <v>342</v>
      </c>
      <c r="B336" s="1" t="str">
        <f>VLOOKUP(A336,Participanti!A:B,2,0)</f>
        <v>F</v>
      </c>
      <c r="C336" s="61">
        <v>5</v>
      </c>
      <c r="D336" s="43">
        <v>16.5</v>
      </c>
      <c r="E336" s="44">
        <v>7.2511574074074076E-2</v>
      </c>
      <c r="F336" s="44">
        <v>7.5462962962962968E-2</v>
      </c>
      <c r="G336" s="59">
        <f t="shared" si="127"/>
        <v>7.3987268518518529E-2</v>
      </c>
      <c r="H336" s="45">
        <v>417</v>
      </c>
      <c r="I336" s="11">
        <f t="shared" si="130"/>
        <v>4.4840768799102142E-3</v>
      </c>
      <c r="J336" s="31">
        <f t="shared" si="131"/>
        <v>4.125</v>
      </c>
      <c r="K336" s="31">
        <f>IF(J336=0,0,IF(B336="F",VLOOKUP(I336,Barem!$G$2:$H$16,2,1),VLOOKUP(I336,Barem!$G$17:$H$31,2,1)))</f>
        <v>1.5</v>
      </c>
      <c r="L336" s="43">
        <v>3</v>
      </c>
      <c r="M336" s="95" t="s">
        <v>82</v>
      </c>
      <c r="N336" s="10">
        <f t="shared" si="134"/>
        <v>0.5</v>
      </c>
      <c r="O336" s="10">
        <f t="shared" si="134"/>
        <v>0.25</v>
      </c>
      <c r="P336" s="10">
        <f t="shared" si="134"/>
        <v>0.25</v>
      </c>
      <c r="Q336" s="33">
        <f>IF(B336="M",IF(AND(H336&gt;=200,H336&lt;500,I336&lt;Barem!$N$21),H336/1500,IF(AND(H336&gt;=500,H336&lt;750,I336&lt;Barem!$N$22),H336/1500,IF(AND(H336&gt;=750,H336&lt;1000,I336&lt;Barem!$N$23),H336/1500,IF(AND(H336&gt;=1000,H336&lt;1500,I336&lt;Barem!$N$24),H336/1500,IF(AND(H336&gt;=1500,H336&lt;2000,I336&lt;Barem!$N$25),H336/1500,IF(AND(H336&gt;=2000,H336&lt;3000,I336&lt;Barem!$N$26),H336/1500,IF(AND(H336&gt;=3000,I336&lt;Barem!$N$27),H336/1500,0))))))),IF(AND(H336&gt;=200,H336&lt;500,I336&lt;Barem!$O$21),H336/1500,IF(AND(H336&gt;=500,H336&lt;750,I336&lt;Barem!$O$22),H336/1500,IF(AND(H336&gt;=750,H336&lt;1000,I336&lt;Barem!$O$23),H336/1500,IF(AND(H336&gt;=1000,H336&lt;1500,I336&lt;Barem!$O$24),H336/1500,IF(AND(H336&gt;=1500,H336&lt;2000,I336&lt;Barem!$O$25),H336/1500,IF(AND(H336&gt;=2000,H336&lt;3000,I336&lt;Barem!$O$26),H336/1500,IF(AND(H336&gt;=3000,I336&lt;Barem!$O$27),H336/1500,0))))))))</f>
        <v>0.27800000000000002</v>
      </c>
      <c r="R336" s="19">
        <f>IF(D336&gt;21,VLOOKUP(D336,Barem!$T$1:$U$141,2,1),0)</f>
        <v>0</v>
      </c>
      <c r="S336" s="104">
        <f>IF(D336&lt;1,0,IF(B336="F",VLOOKUP(I336,Barem!$X$2:$Z$13,2,1),VLOOKUP(I336,Barem!$X$14:$Z$25,2,1)))</f>
        <v>0</v>
      </c>
      <c r="T336" s="19">
        <f>VLOOKUP(A336,Participanti!A:C,3,0)</f>
        <v>0</v>
      </c>
      <c r="U336" s="17">
        <f t="shared" si="132"/>
        <v>3.4655</v>
      </c>
      <c r="W336" s="162"/>
      <c r="X336" s="108">
        <f t="shared" si="128"/>
        <v>5</v>
      </c>
      <c r="Y336" s="63">
        <f t="shared" si="129"/>
        <v>1</v>
      </c>
      <c r="Z336" s="92">
        <f t="shared" si="133"/>
        <v>1</v>
      </c>
      <c r="AA336" s="141"/>
      <c r="AB336" s="107" t="str">
        <f>VLOOKUP(A336,Participanti!A:E,5,0)</f>
        <v>Gold</v>
      </c>
    </row>
    <row r="337" spans="1:28" x14ac:dyDescent="0.2">
      <c r="A337" s="42" t="s">
        <v>209</v>
      </c>
      <c r="B337" s="1" t="str">
        <f>VLOOKUP(A337,Participanti!A:B,2,0)</f>
        <v>M</v>
      </c>
      <c r="C337" s="61">
        <v>5</v>
      </c>
      <c r="D337" s="43">
        <v>21.19</v>
      </c>
      <c r="E337" s="44">
        <v>7.4895833333333328E-2</v>
      </c>
      <c r="F337" s="44">
        <v>7.4942129629629636E-2</v>
      </c>
      <c r="G337" s="59">
        <f t="shared" si="127"/>
        <v>7.4918981481481489E-2</v>
      </c>
      <c r="H337" s="45">
        <v>46</v>
      </c>
      <c r="I337" s="11">
        <f t="shared" si="130"/>
        <v>3.5355819481586353E-3</v>
      </c>
      <c r="J337" s="31">
        <f t="shared" si="131"/>
        <v>5</v>
      </c>
      <c r="K337" s="31">
        <f>IF(J337=0,0,IF(B337="F",VLOOKUP(I337,Barem!$G$2:$H$16,2,1),VLOOKUP(I337,Barem!$G$17:$H$31,2,1)))</f>
        <v>2.5</v>
      </c>
      <c r="L337" s="43">
        <v>4.25</v>
      </c>
      <c r="M337" s="95" t="s">
        <v>82</v>
      </c>
      <c r="N337" s="10">
        <f t="shared" si="134"/>
        <v>0.5</v>
      </c>
      <c r="O337" s="10">
        <f t="shared" si="134"/>
        <v>0.25</v>
      </c>
      <c r="P337" s="10">
        <f t="shared" si="134"/>
        <v>0.25</v>
      </c>
      <c r="Q337" s="33">
        <f>IF(B337="M",IF(AND(H337&gt;=200,H337&lt;500,I337&lt;Barem!$N$21),H337/1500,IF(AND(H337&gt;=500,H337&lt;750,I337&lt;Barem!$N$22),H337/1500,IF(AND(H337&gt;=750,H337&lt;1000,I337&lt;Barem!$N$23),H337/1500,IF(AND(H337&gt;=1000,H337&lt;1500,I337&lt;Barem!$N$24),H337/1500,IF(AND(H337&gt;=1500,H337&lt;2000,I337&lt;Barem!$N$25),H337/1500,IF(AND(H337&gt;=2000,H337&lt;3000,I337&lt;Barem!$N$26),H337/1500,IF(AND(H337&gt;=3000,I337&lt;Barem!$N$27),H337/1500,0))))))),IF(AND(H337&gt;=200,H337&lt;500,I337&lt;Barem!$O$21),H337/1500,IF(AND(H337&gt;=500,H337&lt;750,I337&lt;Barem!$O$22),H337/1500,IF(AND(H337&gt;=750,H337&lt;1000,I337&lt;Barem!$O$23),H337/1500,IF(AND(H337&gt;=1000,H337&lt;1500,I337&lt;Barem!$O$24),H337/1500,IF(AND(H337&gt;=1500,H337&lt;2000,I337&lt;Barem!$O$25),H337/1500,IF(AND(H337&gt;=2000,H337&lt;3000,I337&lt;Barem!$O$26),H337/1500,IF(AND(H337&gt;=3000,I337&lt;Barem!$O$27),H337/1500,0))))))))</f>
        <v>0</v>
      </c>
      <c r="R337" s="19">
        <f>IF(D337&gt;21,VLOOKUP(D337,Barem!$T$1:$U$141,2,1),0)</f>
        <v>0</v>
      </c>
      <c r="S337" s="104">
        <f>IF(D337&lt;1,0,IF(B337="F",VLOOKUP(I337,Barem!$X$2:$Z$13,2,1),VLOOKUP(I337,Barem!$X$14:$Z$25,2,1)))</f>
        <v>0</v>
      </c>
      <c r="T337" s="19">
        <f>VLOOKUP(A337,Participanti!A:C,3,0)</f>
        <v>0</v>
      </c>
      <c r="U337" s="17">
        <f t="shared" si="132"/>
        <v>4.1875</v>
      </c>
      <c r="W337" s="162" t="s">
        <v>559</v>
      </c>
      <c r="X337" s="108">
        <f t="shared" si="128"/>
        <v>5</v>
      </c>
      <c r="Y337" s="63">
        <f t="shared" si="129"/>
        <v>1</v>
      </c>
      <c r="Z337" s="92">
        <f t="shared" si="133"/>
        <v>1</v>
      </c>
      <c r="AA337" s="141"/>
      <c r="AB337" s="107" t="str">
        <f>VLOOKUP(A337,Participanti!A:E,5,0)</f>
        <v>Gold</v>
      </c>
    </row>
    <row r="338" spans="1:28" x14ac:dyDescent="0.2">
      <c r="A338" s="42" t="s">
        <v>235</v>
      </c>
      <c r="B338" s="1" t="str">
        <f>VLOOKUP(A338,Participanti!A:B,2,0)</f>
        <v>M</v>
      </c>
      <c r="C338" s="61">
        <v>5</v>
      </c>
      <c r="D338" s="43">
        <v>10.11</v>
      </c>
      <c r="E338" s="44">
        <v>3.0243055555555554E-2</v>
      </c>
      <c r="F338" s="44">
        <v>3.0243055555555554E-2</v>
      </c>
      <c r="G338" s="59">
        <f t="shared" ref="G338:G340" si="135">AVERAGE(E338:F338)</f>
        <v>3.0243055555555554E-2</v>
      </c>
      <c r="H338" s="45">
        <v>14</v>
      </c>
      <c r="I338" s="11">
        <f t="shared" si="130"/>
        <v>2.991400153863062E-3</v>
      </c>
      <c r="J338" s="31">
        <f t="shared" si="131"/>
        <v>2.407142857142857</v>
      </c>
      <c r="K338" s="31">
        <f>IF(J338=0,0,IF(B338="F",VLOOKUP(I338,Barem!$G$2:$H$16,2,1),VLOOKUP(I338,Barem!$G$17:$H$31,2,1)))</f>
        <v>4</v>
      </c>
      <c r="L338" s="43">
        <v>4.25</v>
      </c>
      <c r="M338" s="95" t="s">
        <v>80</v>
      </c>
      <c r="N338" s="10">
        <f t="shared" si="134"/>
        <v>0.25</v>
      </c>
      <c r="O338" s="10">
        <f t="shared" si="134"/>
        <v>0.5</v>
      </c>
      <c r="P338" s="10">
        <f t="shared" si="134"/>
        <v>0.25</v>
      </c>
      <c r="Q338" s="33">
        <f>IF(B338="M",IF(AND(H338&gt;=200,H338&lt;500,I338&lt;Barem!$N$21),H338/1500,IF(AND(H338&gt;=500,H338&lt;750,I338&lt;Barem!$N$22),H338/1500,IF(AND(H338&gt;=750,H338&lt;1000,I338&lt;Barem!$N$23),H338/1500,IF(AND(H338&gt;=1000,H338&lt;1500,I338&lt;Barem!$N$24),H338/1500,IF(AND(H338&gt;=1500,H338&lt;2000,I338&lt;Barem!$N$25),H338/1500,IF(AND(H338&gt;=2000,H338&lt;3000,I338&lt;Barem!$N$26),H338/1500,IF(AND(H338&gt;=3000,I338&lt;Barem!$N$27),H338/1500,0))))))),IF(AND(H338&gt;=200,H338&lt;500,I338&lt;Barem!$O$21),H338/1500,IF(AND(H338&gt;=500,H338&lt;750,I338&lt;Barem!$O$22),H338/1500,IF(AND(H338&gt;=750,H338&lt;1000,I338&lt;Barem!$O$23),H338/1500,IF(AND(H338&gt;=1000,H338&lt;1500,I338&lt;Barem!$O$24),H338/1500,IF(AND(H338&gt;=1500,H338&lt;2000,I338&lt;Barem!$O$25),H338/1500,IF(AND(H338&gt;=2000,H338&lt;3000,I338&lt;Barem!$O$26),H338/1500,IF(AND(H338&gt;=3000,I338&lt;Barem!$O$27),H338/1500,0))))))))</f>
        <v>0</v>
      </c>
      <c r="R338" s="19">
        <f>IF(D338&gt;21,VLOOKUP(D338,Barem!$T$1:$U$141,2,1),0)</f>
        <v>0</v>
      </c>
      <c r="S338" s="104">
        <f>IF(D338&lt;1,0,IF(B338="F",VLOOKUP(I338,Barem!$X$2:$Z$13,2,1),VLOOKUP(I338,Barem!$X$14:$Z$25,2,1)))</f>
        <v>0</v>
      </c>
      <c r="T338" s="19">
        <f>VLOOKUP(A338,Participanti!A:C,3,0)</f>
        <v>0</v>
      </c>
      <c r="U338" s="17">
        <f t="shared" si="132"/>
        <v>3.6642857142857141</v>
      </c>
      <c r="W338" s="162" t="s">
        <v>559</v>
      </c>
      <c r="X338" s="108">
        <f t="shared" si="128"/>
        <v>5</v>
      </c>
      <c r="Y338" s="63">
        <f t="shared" si="129"/>
        <v>1</v>
      </c>
      <c r="Z338" s="92">
        <f t="shared" si="133"/>
        <v>1</v>
      </c>
      <c r="AA338" s="141"/>
      <c r="AB338" s="107" t="str">
        <f>VLOOKUP(A338,Participanti!A:E,5,0)</f>
        <v>Gold</v>
      </c>
    </row>
    <row r="339" spans="1:28" x14ac:dyDescent="0.2">
      <c r="A339" s="42" t="s">
        <v>201</v>
      </c>
      <c r="B339" s="1" t="str">
        <f>VLOOKUP(A339,Participanti!A:B,2,0)</f>
        <v>M</v>
      </c>
      <c r="C339" s="61">
        <v>5</v>
      </c>
      <c r="D339" s="43">
        <v>20.95</v>
      </c>
      <c r="E339" s="44">
        <v>6.8206018518518513E-2</v>
      </c>
      <c r="F339" s="44">
        <v>6.8206018518518513E-2</v>
      </c>
      <c r="G339" s="59">
        <f t="shared" si="135"/>
        <v>6.8206018518518513E-2</v>
      </c>
      <c r="H339" s="45">
        <v>49</v>
      </c>
      <c r="I339" s="11">
        <f t="shared" si="130"/>
        <v>3.2556572085211703E-3</v>
      </c>
      <c r="J339" s="31">
        <f t="shared" si="131"/>
        <v>4.9880952380952381</v>
      </c>
      <c r="K339" s="31">
        <f>IF(J339=0,0,IF(B339="F",VLOOKUP(I339,Barem!$G$2:$H$16,2,1),VLOOKUP(I339,Barem!$G$17:$H$31,2,1)))</f>
        <v>3.5</v>
      </c>
      <c r="L339" s="43">
        <v>3.5</v>
      </c>
      <c r="M339" s="95" t="s">
        <v>82</v>
      </c>
      <c r="N339" s="10">
        <f t="shared" si="134"/>
        <v>0.5</v>
      </c>
      <c r="O339" s="10">
        <f t="shared" si="134"/>
        <v>0.25</v>
      </c>
      <c r="P339" s="10">
        <f t="shared" si="134"/>
        <v>0.25</v>
      </c>
      <c r="Q339" s="33">
        <f>IF(B339="M",IF(AND(H339&gt;=200,H339&lt;500,I339&lt;Barem!$N$21),H339/1500,IF(AND(H339&gt;=500,H339&lt;750,I339&lt;Barem!$N$22),H339/1500,IF(AND(H339&gt;=750,H339&lt;1000,I339&lt;Barem!$N$23),H339/1500,IF(AND(H339&gt;=1000,H339&lt;1500,I339&lt;Barem!$N$24),H339/1500,IF(AND(H339&gt;=1500,H339&lt;2000,I339&lt;Barem!$N$25),H339/1500,IF(AND(H339&gt;=2000,H339&lt;3000,I339&lt;Barem!$N$26),H339/1500,IF(AND(H339&gt;=3000,I339&lt;Barem!$N$27),H339/1500,0))))))),IF(AND(H339&gt;=200,H339&lt;500,I339&lt;Barem!$O$21),H339/1500,IF(AND(H339&gt;=500,H339&lt;750,I339&lt;Barem!$O$22),H339/1500,IF(AND(H339&gt;=750,H339&lt;1000,I339&lt;Barem!$O$23),H339/1500,IF(AND(H339&gt;=1000,H339&lt;1500,I339&lt;Barem!$O$24),H339/1500,IF(AND(H339&gt;=1500,H339&lt;2000,I339&lt;Barem!$O$25),H339/1500,IF(AND(H339&gt;=2000,H339&lt;3000,I339&lt;Barem!$O$26),H339/1500,IF(AND(H339&gt;=3000,I339&lt;Barem!$O$27),H339/1500,0))))))))</f>
        <v>0</v>
      </c>
      <c r="R339" s="19">
        <f>IF(D339&gt;21,VLOOKUP(D339,Barem!$T$1:$U$141,2,1),0)</f>
        <v>0</v>
      </c>
      <c r="S339" s="104">
        <f>IF(D339&lt;1,0,IF(B339="F",VLOOKUP(I339,Barem!$X$2:$Z$13,2,1),VLOOKUP(I339,Barem!$X$14:$Z$25,2,1)))</f>
        <v>0</v>
      </c>
      <c r="T339" s="19">
        <f>VLOOKUP(A339,Participanti!A:C,3,0)</f>
        <v>0</v>
      </c>
      <c r="U339" s="17">
        <f t="shared" si="132"/>
        <v>4.2440476190476186</v>
      </c>
      <c r="W339" s="162" t="s">
        <v>559</v>
      </c>
      <c r="X339" s="108">
        <f t="shared" si="128"/>
        <v>4</v>
      </c>
      <c r="Y339" s="63">
        <f t="shared" si="129"/>
        <v>1</v>
      </c>
      <c r="Z339" s="92">
        <f t="shared" si="133"/>
        <v>1</v>
      </c>
      <c r="AA339" s="141"/>
      <c r="AB339" s="107" t="str">
        <f>VLOOKUP(A339,Participanti!A:E,5,0)</f>
        <v>Gold</v>
      </c>
    </row>
    <row r="340" spans="1:28" x14ac:dyDescent="0.2">
      <c r="A340" s="42" t="s">
        <v>363</v>
      </c>
      <c r="B340" s="1" t="str">
        <f>VLOOKUP(A340,Participanti!A:B,2,0)</f>
        <v>M</v>
      </c>
      <c r="C340" s="61">
        <v>5</v>
      </c>
      <c r="D340" s="43">
        <v>16.2</v>
      </c>
      <c r="E340" s="44">
        <v>5.9918981481481483E-2</v>
      </c>
      <c r="F340" s="44">
        <v>6.4340277777777774E-2</v>
      </c>
      <c r="G340" s="59">
        <f t="shared" si="135"/>
        <v>6.2129629629629632E-2</v>
      </c>
      <c r="H340" s="45">
        <v>471</v>
      </c>
      <c r="I340" s="11">
        <f t="shared" si="130"/>
        <v>3.8351623228166441E-3</v>
      </c>
      <c r="J340" s="31">
        <f t="shared" si="131"/>
        <v>3.8571428571428568</v>
      </c>
      <c r="K340" s="31">
        <f>IF(J340=0,0,IF(B340="F",VLOOKUP(I340,Barem!$G$2:$H$16,2,1),VLOOKUP(I340,Barem!$G$17:$H$31,2,1)))</f>
        <v>1.75</v>
      </c>
      <c r="L340" s="43">
        <v>2.5</v>
      </c>
      <c r="M340" s="95" t="s">
        <v>83</v>
      </c>
      <c r="N340" s="10">
        <f t="shared" si="134"/>
        <v>0.25</v>
      </c>
      <c r="O340" s="10">
        <f t="shared" si="134"/>
        <v>0.25</v>
      </c>
      <c r="P340" s="10">
        <f t="shared" si="134"/>
        <v>0.5</v>
      </c>
      <c r="Q340" s="33">
        <f>IF(B340="M",IF(AND(H340&gt;=200,H340&lt;500,I340&lt;Barem!$N$21),H340/1500,IF(AND(H340&gt;=500,H340&lt;750,I340&lt;Barem!$N$22),H340/1500,IF(AND(H340&gt;=750,H340&lt;1000,I340&lt;Barem!$N$23),H340/1500,IF(AND(H340&gt;=1000,H340&lt;1500,I340&lt;Barem!$N$24),H340/1500,IF(AND(H340&gt;=1500,H340&lt;2000,I340&lt;Barem!$N$25),H340/1500,IF(AND(H340&gt;=2000,H340&lt;3000,I340&lt;Barem!$N$26),H340/1500,IF(AND(H340&gt;=3000,I340&lt;Barem!$N$27),H340/1500,0))))))),IF(AND(H340&gt;=200,H340&lt;500,I340&lt;Barem!$O$21),H340/1500,IF(AND(H340&gt;=500,H340&lt;750,I340&lt;Barem!$O$22),H340/1500,IF(AND(H340&gt;=750,H340&lt;1000,I340&lt;Barem!$O$23),H340/1500,IF(AND(H340&gt;=1000,H340&lt;1500,I340&lt;Barem!$O$24),H340/1500,IF(AND(H340&gt;=1500,H340&lt;2000,I340&lt;Barem!$O$25),H340/1500,IF(AND(H340&gt;=2000,H340&lt;3000,I340&lt;Barem!$O$26),H340/1500,IF(AND(H340&gt;=3000,I340&lt;Barem!$O$27),H340/1500,0))))))))</f>
        <v>0.314</v>
      </c>
      <c r="R340" s="19">
        <f>IF(D340&gt;21,VLOOKUP(D340,Barem!$T$1:$U$141,2,1),0)</f>
        <v>0</v>
      </c>
      <c r="S340" s="104">
        <f>IF(D340&lt;1,0,IF(B340="F",VLOOKUP(I340,Barem!$X$2:$Z$13,2,1),VLOOKUP(I340,Barem!$X$14:$Z$25,2,1)))</f>
        <v>0</v>
      </c>
      <c r="T340" s="19">
        <f>VLOOKUP(A340,Participanti!A:C,3,0)</f>
        <v>0</v>
      </c>
      <c r="U340" s="17">
        <f t="shared" si="132"/>
        <v>2.9657857142857145</v>
      </c>
      <c r="W340" s="162" t="s">
        <v>564</v>
      </c>
      <c r="X340" s="108">
        <f t="shared" si="128"/>
        <v>5</v>
      </c>
      <c r="Y340" s="63">
        <f t="shared" si="129"/>
        <v>1</v>
      </c>
      <c r="Z340" s="92">
        <f t="shared" si="133"/>
        <v>1</v>
      </c>
      <c r="AA340" s="141"/>
      <c r="AB340" s="107" t="str">
        <f>VLOOKUP(A340,Participanti!A:E,5,0)</f>
        <v>Gold</v>
      </c>
    </row>
    <row r="341" spans="1:28" x14ac:dyDescent="0.2">
      <c r="A341" s="42" t="s">
        <v>7</v>
      </c>
      <c r="B341" s="1" t="str">
        <f>VLOOKUP(A341,Participanti!A:B,2,0)</f>
        <v>M</v>
      </c>
      <c r="C341" s="61">
        <v>5</v>
      </c>
      <c r="D341" s="43">
        <v>42.61</v>
      </c>
      <c r="E341" s="44">
        <v>0.29032407407407407</v>
      </c>
      <c r="F341" s="44">
        <v>0.30096064814814816</v>
      </c>
      <c r="G341" s="59">
        <f t="shared" ref="G341" si="136">AVERAGE(E341:F341)</f>
        <v>0.29564236111111108</v>
      </c>
      <c r="H341" s="45">
        <v>1031</v>
      </c>
      <c r="I341" s="11">
        <f t="shared" ref="I341" si="137">G341/D341</f>
        <v>6.9383328118073481E-3</v>
      </c>
      <c r="J341" s="31">
        <f t="shared" ref="J341" si="138">IF(B341="F",IF(D341&lt;2.5,0,IF(D341&gt;19.99,5,D341/4)),IF(D341&lt;3,0, IF(D341&gt;20.99,5,D341/4.2)))</f>
        <v>5</v>
      </c>
      <c r="K341" s="31">
        <f>IF(J341=0,0,IF(B341="F",VLOOKUP(I341,Barem!$G$2:$H$16,2,1),VLOOKUP(I341,Barem!$G$17:$H$31,2,1)))</f>
        <v>0</v>
      </c>
      <c r="L341" s="43">
        <v>2</v>
      </c>
      <c r="M341" s="95" t="s">
        <v>83</v>
      </c>
      <c r="N341" s="10">
        <f t="shared" si="134"/>
        <v>0.25</v>
      </c>
      <c r="O341" s="10">
        <f t="shared" si="134"/>
        <v>0.25</v>
      </c>
      <c r="P341" s="10">
        <f t="shared" si="134"/>
        <v>0.5</v>
      </c>
      <c r="Q341" s="33">
        <f>IF(B341="M",IF(AND(H341&gt;=200,H341&lt;500,I341&lt;Barem!$N$21),H341/1500,IF(AND(H341&gt;=500,H341&lt;750,I341&lt;Barem!$N$22),H341/1500,IF(AND(H341&gt;=750,H341&lt;1000,I341&lt;Barem!$N$23),H341/1500,IF(AND(H341&gt;=1000,H341&lt;1500,I341&lt;Barem!$N$24),H341/1500,IF(AND(H341&gt;=1500,H341&lt;2000,I341&lt;Barem!$N$25),H341/1500,IF(AND(H341&gt;=2000,H341&lt;3000,I341&lt;Barem!$N$26),H341/1500,IF(AND(H341&gt;=3000,I341&lt;Barem!$N$27),H341/1500,0))))))),IF(AND(H341&gt;=200,H341&lt;500,I341&lt;Barem!$O$21),H341/1500,IF(AND(H341&gt;=500,H341&lt;750,I341&lt;Barem!$O$22),H341/1500,IF(AND(H341&gt;=750,H341&lt;1000,I341&lt;Barem!$O$23),H341/1500,IF(AND(H341&gt;=1000,H341&lt;1500,I341&lt;Barem!$O$24),H341/1500,IF(AND(H341&gt;=1500,H341&lt;2000,I341&lt;Barem!$O$25),H341/1500,IF(AND(H341&gt;=2000,H341&lt;3000,I341&lt;Barem!$O$26),H341/1500,IF(AND(H341&gt;=3000,I341&lt;Barem!$O$27),H341/1500,0))))))))</f>
        <v>0.68733333333333335</v>
      </c>
      <c r="R341" s="19">
        <f>IF(D341&gt;21,VLOOKUP(D341,Barem!$T$1:$U$141,2,1),0)</f>
        <v>1</v>
      </c>
      <c r="S341" s="104">
        <f>IF(D341&lt;1,0,IF(B341="F",VLOOKUP(I341,Barem!$X$2:$Z$13,2,1),VLOOKUP(I341,Barem!$X$14:$Z$25,2,1)))</f>
        <v>0</v>
      </c>
      <c r="T341" s="19">
        <f>VLOOKUP(A341,Participanti!A:C,3,0)</f>
        <v>0.4</v>
      </c>
      <c r="U341" s="17">
        <f t="shared" ref="U341" si="139">IF(H341&lt;0,0,J341*N341+K341*O341+L341*P341+Q341+R341+S341+T341)</f>
        <v>4.3373333333333335</v>
      </c>
      <c r="W341" s="162"/>
      <c r="X341" s="108">
        <f t="shared" si="128"/>
        <v>4</v>
      </c>
      <c r="Y341" s="63">
        <f t="shared" si="129"/>
        <v>1</v>
      </c>
      <c r="Z341" s="92">
        <f t="shared" ref="Z341" si="140">IF(K341&gt;0,1,0)</f>
        <v>0</v>
      </c>
      <c r="AA341" s="141"/>
      <c r="AB341" s="107" t="str">
        <f>VLOOKUP(A341,Participanti!A:E,5,0)</f>
        <v>Gold</v>
      </c>
    </row>
    <row r="342" spans="1:28" x14ac:dyDescent="0.2">
      <c r="A342" s="42" t="s">
        <v>194</v>
      </c>
      <c r="B342" s="1" t="str">
        <f>VLOOKUP(A342,Participanti!A:B,2,0)</f>
        <v>M</v>
      </c>
      <c r="C342" s="61">
        <v>5</v>
      </c>
      <c r="D342" s="43">
        <v>12</v>
      </c>
      <c r="E342" s="44">
        <v>3.7604166666666668E-2</v>
      </c>
      <c r="F342" s="44">
        <v>4.3078703703703702E-2</v>
      </c>
      <c r="G342" s="59">
        <f t="shared" ref="G342:G359" si="141">AVERAGE(E342:F342)</f>
        <v>4.0341435185185182E-2</v>
      </c>
      <c r="H342" s="45">
        <v>11</v>
      </c>
      <c r="I342" s="11">
        <f t="shared" ref="I342:I359" si="142">G342/D342</f>
        <v>3.3617862654320985E-3</v>
      </c>
      <c r="J342" s="31">
        <f t="shared" ref="J342:J359" si="143">IF(B342="F",IF(D342&lt;2.5,0,IF(D342&gt;19.99,5,D342/4)),IF(D342&lt;3,0, IF(D342&gt;20.99,5,D342/4.2)))</f>
        <v>2.8571428571428572</v>
      </c>
      <c r="K342" s="31">
        <f>IF(J342=0,0,IF(B342="F",VLOOKUP(I342,Barem!$G$2:$H$16,2,1),VLOOKUP(I342,Barem!$G$17:$H$31,2,1)))</f>
        <v>3</v>
      </c>
      <c r="L342" s="43">
        <v>1.25</v>
      </c>
      <c r="M342" s="95" t="s">
        <v>83</v>
      </c>
      <c r="N342" s="10">
        <f t="shared" si="134"/>
        <v>0.25</v>
      </c>
      <c r="O342" s="10">
        <f t="shared" si="134"/>
        <v>0.25</v>
      </c>
      <c r="P342" s="10">
        <f t="shared" si="134"/>
        <v>0.5</v>
      </c>
      <c r="Q342" s="33">
        <f>IF(B342="M",IF(AND(H342&gt;=200,H342&lt;500,I342&lt;Barem!$N$21),H342/1500,IF(AND(H342&gt;=500,H342&lt;750,I342&lt;Barem!$N$22),H342/1500,IF(AND(H342&gt;=750,H342&lt;1000,I342&lt;Barem!$N$23),H342/1500,IF(AND(H342&gt;=1000,H342&lt;1500,I342&lt;Barem!$N$24),H342/1500,IF(AND(H342&gt;=1500,H342&lt;2000,I342&lt;Barem!$N$25),H342/1500,IF(AND(H342&gt;=2000,H342&lt;3000,I342&lt;Barem!$N$26),H342/1500,IF(AND(H342&gt;=3000,I342&lt;Barem!$N$27),H342/1500,0))))))),IF(AND(H342&gt;=200,H342&lt;500,I342&lt;Barem!$O$21),H342/1500,IF(AND(H342&gt;=500,H342&lt;750,I342&lt;Barem!$O$22),H342/1500,IF(AND(H342&gt;=750,H342&lt;1000,I342&lt;Barem!$O$23),H342/1500,IF(AND(H342&gt;=1000,H342&lt;1500,I342&lt;Barem!$O$24),H342/1500,IF(AND(H342&gt;=1500,H342&lt;2000,I342&lt;Barem!$O$25),H342/1500,IF(AND(H342&gt;=2000,H342&lt;3000,I342&lt;Barem!$O$26),H342/1500,IF(AND(H342&gt;=3000,I342&lt;Barem!$O$27),H342/1500,0))))))))</f>
        <v>0</v>
      </c>
      <c r="R342" s="19">
        <f>IF(D342&gt;21,VLOOKUP(D342,Barem!$T$1:$U$141,2,1),0)</f>
        <v>0</v>
      </c>
      <c r="S342" s="104">
        <f>IF(D342&lt;1,0,IF(B342="F",VLOOKUP(I342,Barem!$X$2:$Z$13,2,1),VLOOKUP(I342,Barem!$X$14:$Z$25,2,1)))</f>
        <v>0</v>
      </c>
      <c r="T342" s="19">
        <f>VLOOKUP(A342,Participanti!A:C,3,0)</f>
        <v>0</v>
      </c>
      <c r="U342" s="17">
        <f t="shared" ref="U342:U359" si="144">IF(H342&lt;0,0,J342*N342+K342*O342+L342*P342+Q342+R342+S342+T342)</f>
        <v>2.0892857142857144</v>
      </c>
      <c r="W342" s="162"/>
      <c r="X342" s="108">
        <f t="shared" si="128"/>
        <v>5</v>
      </c>
      <c r="Y342" s="63">
        <f t="shared" si="129"/>
        <v>1</v>
      </c>
      <c r="Z342" s="92">
        <f t="shared" ref="Z342:Z359" si="145">IF(K342&gt;0,1,0)</f>
        <v>1</v>
      </c>
      <c r="AA342" s="141"/>
      <c r="AB342" s="107" t="str">
        <f>VLOOKUP(A342,Participanti!A:E,5,0)</f>
        <v>Gold</v>
      </c>
    </row>
    <row r="343" spans="1:28" x14ac:dyDescent="0.2">
      <c r="A343" s="42" t="s">
        <v>231</v>
      </c>
      <c r="B343" s="1" t="str">
        <f>VLOOKUP(A343,Participanti!A:B,2,0)</f>
        <v>M</v>
      </c>
      <c r="C343" s="61">
        <v>5</v>
      </c>
      <c r="D343" s="43">
        <v>42.35</v>
      </c>
      <c r="E343" s="44">
        <v>0.17527777777777778</v>
      </c>
      <c r="F343" s="44">
        <v>0.17644675925925926</v>
      </c>
      <c r="G343" s="59">
        <f t="shared" si="141"/>
        <v>0.17586226851851852</v>
      </c>
      <c r="H343" s="45">
        <v>0</v>
      </c>
      <c r="I343" s="11">
        <f t="shared" si="142"/>
        <v>4.1525919366828456E-3</v>
      </c>
      <c r="J343" s="31">
        <f t="shared" si="143"/>
        <v>5</v>
      </c>
      <c r="K343" s="31">
        <f>IF(J343=0,0,IF(B343="F",VLOOKUP(I343,Barem!$G$2:$H$16,2,1),VLOOKUP(I343,Barem!$G$17:$H$31,2,1)))</f>
        <v>1.5</v>
      </c>
      <c r="L343" s="43">
        <v>3</v>
      </c>
      <c r="M343" s="95" t="s">
        <v>82</v>
      </c>
      <c r="N343" s="10">
        <f t="shared" ref="N343:P356" si="146">IF($M343=N$1,50%,25%)</f>
        <v>0.5</v>
      </c>
      <c r="O343" s="10">
        <f t="shared" si="146"/>
        <v>0.25</v>
      </c>
      <c r="P343" s="10">
        <f t="shared" si="146"/>
        <v>0.25</v>
      </c>
      <c r="Q343" s="33">
        <f>IF(B343="M",IF(AND(H343&gt;=200,H343&lt;500,I343&lt;Barem!$N$21),H343/1500,IF(AND(H343&gt;=500,H343&lt;750,I343&lt;Barem!$N$22),H343/1500,IF(AND(H343&gt;=750,H343&lt;1000,I343&lt;Barem!$N$23),H343/1500,IF(AND(H343&gt;=1000,H343&lt;1500,I343&lt;Barem!$N$24),H343/1500,IF(AND(H343&gt;=1500,H343&lt;2000,I343&lt;Barem!$N$25),H343/1500,IF(AND(H343&gt;=2000,H343&lt;3000,I343&lt;Barem!$N$26),H343/1500,IF(AND(H343&gt;=3000,I343&lt;Barem!$N$27),H343/1500,0))))))),IF(AND(H343&gt;=200,H343&lt;500,I343&lt;Barem!$O$21),H343/1500,IF(AND(H343&gt;=500,H343&lt;750,I343&lt;Barem!$O$22),H343/1500,IF(AND(H343&gt;=750,H343&lt;1000,I343&lt;Barem!$O$23),H343/1500,IF(AND(H343&gt;=1000,H343&lt;1500,I343&lt;Barem!$O$24),H343/1500,IF(AND(H343&gt;=1500,H343&lt;2000,I343&lt;Barem!$O$25),H343/1500,IF(AND(H343&gt;=2000,H343&lt;3000,I343&lt;Barem!$O$26),H343/1500,IF(AND(H343&gt;=3000,I343&lt;Barem!$O$27),H343/1500,0))))))))</f>
        <v>0</v>
      </c>
      <c r="R343" s="19">
        <f>IF(D343&gt;21,VLOOKUP(D343,Barem!$T$1:$U$141,2,1),0)</f>
        <v>1</v>
      </c>
      <c r="S343" s="104">
        <f>IF(D343&lt;1,0,IF(B343="F",VLOOKUP(I343,Barem!$X$2:$Z$13,2,1),VLOOKUP(I343,Barem!$X$14:$Z$25,2,1)))</f>
        <v>0</v>
      </c>
      <c r="T343" s="19">
        <f>VLOOKUP(A343,Participanti!A:C,3,0)</f>
        <v>0</v>
      </c>
      <c r="U343" s="17">
        <f t="shared" si="144"/>
        <v>4.625</v>
      </c>
      <c r="W343" s="162" t="s">
        <v>559</v>
      </c>
      <c r="X343" s="108">
        <f t="shared" si="128"/>
        <v>5</v>
      </c>
      <c r="Y343" s="63">
        <f t="shared" si="129"/>
        <v>1</v>
      </c>
      <c r="Z343" s="92">
        <f t="shared" si="145"/>
        <v>1</v>
      </c>
      <c r="AA343" s="141"/>
      <c r="AB343" s="107" t="str">
        <f>VLOOKUP(A343,Participanti!A:E,5,0)</f>
        <v>Gold</v>
      </c>
    </row>
    <row r="344" spans="1:28" x14ac:dyDescent="0.2">
      <c r="A344" s="42" t="s">
        <v>368</v>
      </c>
      <c r="B344" s="1" t="str">
        <f>VLOOKUP(A344,Participanti!A:B,2,0)</f>
        <v>M</v>
      </c>
      <c r="C344" s="61">
        <v>5</v>
      </c>
      <c r="D344" s="43">
        <v>10.73</v>
      </c>
      <c r="E344" s="44">
        <v>3.9988425925925927E-2</v>
      </c>
      <c r="F344" s="44">
        <v>4.0046296296296295E-2</v>
      </c>
      <c r="G344" s="59">
        <f t="shared" si="141"/>
        <v>4.0017361111111108E-2</v>
      </c>
      <c r="H344" s="45">
        <v>72</v>
      </c>
      <c r="I344" s="11">
        <f t="shared" si="142"/>
        <v>3.729483794138966E-3</v>
      </c>
      <c r="J344" s="31">
        <f t="shared" si="143"/>
        <v>2.5547619047619046</v>
      </c>
      <c r="K344" s="31">
        <f>IF(J344=0,0,IF(B344="F",VLOOKUP(I344,Barem!$G$2:$H$16,2,1),VLOOKUP(I344,Barem!$G$17:$H$31,2,1)))</f>
        <v>2</v>
      </c>
      <c r="L344" s="43">
        <v>2.5</v>
      </c>
      <c r="M344" s="95" t="s">
        <v>83</v>
      </c>
      <c r="N344" s="10">
        <f t="shared" si="146"/>
        <v>0.25</v>
      </c>
      <c r="O344" s="10">
        <f t="shared" si="146"/>
        <v>0.25</v>
      </c>
      <c r="P344" s="10">
        <f t="shared" si="146"/>
        <v>0.5</v>
      </c>
      <c r="Q344" s="33">
        <f>IF(B344="M",IF(AND(H344&gt;=200,H344&lt;500,I344&lt;Barem!$N$21),H344/1500,IF(AND(H344&gt;=500,H344&lt;750,I344&lt;Barem!$N$22),H344/1500,IF(AND(H344&gt;=750,H344&lt;1000,I344&lt;Barem!$N$23),H344/1500,IF(AND(H344&gt;=1000,H344&lt;1500,I344&lt;Barem!$N$24),H344/1500,IF(AND(H344&gt;=1500,H344&lt;2000,I344&lt;Barem!$N$25),H344/1500,IF(AND(H344&gt;=2000,H344&lt;3000,I344&lt;Barem!$N$26),H344/1500,IF(AND(H344&gt;=3000,I344&lt;Barem!$N$27),H344/1500,0))))))),IF(AND(H344&gt;=200,H344&lt;500,I344&lt;Barem!$O$21),H344/1500,IF(AND(H344&gt;=500,H344&lt;750,I344&lt;Barem!$O$22),H344/1500,IF(AND(H344&gt;=750,H344&lt;1000,I344&lt;Barem!$O$23),H344/1500,IF(AND(H344&gt;=1000,H344&lt;1500,I344&lt;Barem!$O$24),H344/1500,IF(AND(H344&gt;=1500,H344&lt;2000,I344&lt;Barem!$O$25),H344/1500,IF(AND(H344&gt;=2000,H344&lt;3000,I344&lt;Barem!$O$26),H344/1500,IF(AND(H344&gt;=3000,I344&lt;Barem!$O$27),H344/1500,0))))))))</f>
        <v>0</v>
      </c>
      <c r="R344" s="19">
        <f>IF(D344&gt;21,VLOOKUP(D344,Barem!$T$1:$U$141,2,1),0)</f>
        <v>0</v>
      </c>
      <c r="S344" s="104">
        <f>IF(D344&lt;1,0,IF(B344="F",VLOOKUP(I344,Barem!$X$2:$Z$13,2,1),VLOOKUP(I344,Barem!$X$14:$Z$25,2,1)))</f>
        <v>0</v>
      </c>
      <c r="T344" s="19">
        <f>VLOOKUP(A344,Participanti!A:C,3,0)</f>
        <v>0</v>
      </c>
      <c r="U344" s="17">
        <f t="shared" si="144"/>
        <v>2.3886904761904759</v>
      </c>
      <c r="W344" s="162"/>
      <c r="X344" s="108">
        <f t="shared" si="128"/>
        <v>5</v>
      </c>
      <c r="Y344" s="63">
        <f t="shared" si="129"/>
        <v>1</v>
      </c>
      <c r="Z344" s="92">
        <f t="shared" si="145"/>
        <v>1</v>
      </c>
      <c r="AA344" s="141"/>
      <c r="AB344" s="107" t="str">
        <f>VLOOKUP(A344,Participanti!A:E,5,0)</f>
        <v>Gold</v>
      </c>
    </row>
    <row r="345" spans="1:28" x14ac:dyDescent="0.2">
      <c r="A345" s="42" t="s">
        <v>573</v>
      </c>
      <c r="B345" s="1" t="str">
        <f>VLOOKUP(A345,Participanti!A:B,2,0)</f>
        <v>F</v>
      </c>
      <c r="C345" s="61">
        <v>5</v>
      </c>
      <c r="D345" s="43">
        <v>4</v>
      </c>
      <c r="E345" s="44">
        <v>1.8692129629629631E-2</v>
      </c>
      <c r="F345" s="44">
        <v>1.8819444444444448E-2</v>
      </c>
      <c r="G345" s="59">
        <f t="shared" si="141"/>
        <v>1.875578703703704E-2</v>
      </c>
      <c r="H345" s="45">
        <v>8</v>
      </c>
      <c r="I345" s="11">
        <f t="shared" si="142"/>
        <v>4.6889467592592599E-3</v>
      </c>
      <c r="J345" s="31">
        <f t="shared" si="143"/>
        <v>1</v>
      </c>
      <c r="K345" s="31">
        <f>IF(J345=0,0,IF(B345="F",VLOOKUP(I345,Barem!$G$2:$H$16,2,1),VLOOKUP(I345,Barem!$G$17:$H$31,2,1)))</f>
        <v>1.25</v>
      </c>
      <c r="L345" s="43">
        <v>4</v>
      </c>
      <c r="M345" s="95" t="s">
        <v>83</v>
      </c>
      <c r="N345" s="10">
        <f t="shared" si="146"/>
        <v>0.25</v>
      </c>
      <c r="O345" s="10">
        <f t="shared" si="146"/>
        <v>0.25</v>
      </c>
      <c r="P345" s="10">
        <f t="shared" si="146"/>
        <v>0.5</v>
      </c>
      <c r="Q345" s="33">
        <f>IF(B345="M",IF(AND(H345&gt;=200,H345&lt;500,I345&lt;Barem!$N$21),H345/1500,IF(AND(H345&gt;=500,H345&lt;750,I345&lt;Barem!$N$22),H345/1500,IF(AND(H345&gt;=750,H345&lt;1000,I345&lt;Barem!$N$23),H345/1500,IF(AND(H345&gt;=1000,H345&lt;1500,I345&lt;Barem!$N$24),H345/1500,IF(AND(H345&gt;=1500,H345&lt;2000,I345&lt;Barem!$N$25),H345/1500,IF(AND(H345&gt;=2000,H345&lt;3000,I345&lt;Barem!$N$26),H345/1500,IF(AND(H345&gt;=3000,I345&lt;Barem!$N$27),H345/1500,0))))))),IF(AND(H345&gt;=200,H345&lt;500,I345&lt;Barem!$O$21),H345/1500,IF(AND(H345&gt;=500,H345&lt;750,I345&lt;Barem!$O$22),H345/1500,IF(AND(H345&gt;=750,H345&lt;1000,I345&lt;Barem!$O$23),H345/1500,IF(AND(H345&gt;=1000,H345&lt;1500,I345&lt;Barem!$O$24),H345/1500,IF(AND(H345&gt;=1500,H345&lt;2000,I345&lt;Barem!$O$25),H345/1500,IF(AND(H345&gt;=2000,H345&lt;3000,I345&lt;Barem!$O$26),H345/1500,IF(AND(H345&gt;=3000,I345&lt;Barem!$O$27),H345/1500,0))))))))</f>
        <v>0</v>
      </c>
      <c r="R345" s="19">
        <f>IF(D345&gt;21,VLOOKUP(D345,Barem!$T$1:$U$141,2,1),0)</f>
        <v>0</v>
      </c>
      <c r="S345" s="104">
        <f>IF(D345&lt;1,0,IF(B345="F",VLOOKUP(I345,Barem!$X$2:$Z$13,2,1),VLOOKUP(I345,Barem!$X$14:$Z$25,2,1)))</f>
        <v>0</v>
      </c>
      <c r="T345" s="19">
        <f>VLOOKUP(A345,Participanti!A:C,3,0)</f>
        <v>0.4</v>
      </c>
      <c r="U345" s="17">
        <f t="shared" si="144"/>
        <v>2.9624999999999999</v>
      </c>
      <c r="W345" s="162"/>
      <c r="X345" s="108">
        <f t="shared" si="128"/>
        <v>5</v>
      </c>
      <c r="Y345" s="63">
        <f t="shared" si="129"/>
        <v>1</v>
      </c>
      <c r="Z345" s="92">
        <f t="shared" si="145"/>
        <v>1</v>
      </c>
      <c r="AA345" s="141"/>
      <c r="AB345" s="107" t="str">
        <f>VLOOKUP(A345,Participanti!A:E,5,0)</f>
        <v>Bronze</v>
      </c>
    </row>
    <row r="346" spans="1:28" x14ac:dyDescent="0.2">
      <c r="A346" s="42" t="s">
        <v>573</v>
      </c>
      <c r="B346" s="1" t="str">
        <f>VLOOKUP(A346,Participanti!A:B,2,0)</f>
        <v>F</v>
      </c>
      <c r="C346" s="61">
        <v>6</v>
      </c>
      <c r="D346" s="43">
        <v>2.0099999999999998</v>
      </c>
      <c r="E346" s="44">
        <v>1.0844907407407407E-2</v>
      </c>
      <c r="F346" s="44">
        <v>1.0844907407407407E-2</v>
      </c>
      <c r="G346" s="59">
        <f t="shared" si="141"/>
        <v>1.0844907407407407E-2</v>
      </c>
      <c r="H346" s="45">
        <v>0</v>
      </c>
      <c r="I346" s="11">
        <f>G346/D346</f>
        <v>5.3954763220932381E-3</v>
      </c>
      <c r="J346" s="31">
        <f>IF(B346="F",IF(D346&lt;2.5,0,IF(D346&gt;19.99,5,D346/4)),IF(D346&lt;3,0, IF(D346&gt;20.99,5,D346/4.2)))</f>
        <v>0</v>
      </c>
      <c r="K346" s="31">
        <f>IF(J346=0,0,IF(B346="F",VLOOKUP(I346,Barem!$G$2:$H$16,2,1),VLOOKUP(I346,Barem!$G$17:$H$31,2,1)))</f>
        <v>0</v>
      </c>
      <c r="L346" s="43">
        <v>3.75</v>
      </c>
      <c r="M346" s="95" t="s">
        <v>83</v>
      </c>
      <c r="N346" s="10">
        <f t="shared" si="146"/>
        <v>0.25</v>
      </c>
      <c r="O346" s="10">
        <f t="shared" si="146"/>
        <v>0.25</v>
      </c>
      <c r="P346" s="10">
        <f t="shared" si="146"/>
        <v>0.5</v>
      </c>
      <c r="Q346" s="33">
        <f>IF(B346="M",IF(AND(H346&gt;=200,H346&lt;500,I346&lt;Barem!$N$21),H346/1500,IF(AND(H346&gt;=500,H346&lt;750,I346&lt;Barem!$N$22),H346/1500,IF(AND(H346&gt;=750,H346&lt;1000,I346&lt;Barem!$N$23),H346/1500,IF(AND(H346&gt;=1000,H346&lt;1500,I346&lt;Barem!$N$24),H346/1500,IF(AND(H346&gt;=1500,H346&lt;2000,I346&lt;Barem!$N$25),H346/1500,IF(AND(H346&gt;=2000,H346&lt;3000,I346&lt;Barem!$N$26),H346/1500,IF(AND(H346&gt;=3000,I346&lt;Barem!$N$27),H346/1500,0))))))),IF(AND(H346&gt;=200,H346&lt;500,I346&lt;Barem!$O$21),H346/1500,IF(AND(H346&gt;=500,H346&lt;750,I346&lt;Barem!$O$22),H346/1500,IF(AND(H346&gt;=750,H346&lt;1000,I346&lt;Barem!$O$23),H346/1500,IF(AND(H346&gt;=1000,H346&lt;1500,I346&lt;Barem!$O$24),H346/1500,IF(AND(H346&gt;=1500,H346&lt;2000,I346&lt;Barem!$O$25),H346/1500,IF(AND(H346&gt;=2000,H346&lt;3000,I346&lt;Barem!$O$26),H346/1500,IF(AND(H346&gt;=3000,I346&lt;Barem!$O$27),H346/1500,0))))))))</f>
        <v>0</v>
      </c>
      <c r="R346" s="19">
        <f>IF(D346&gt;21,VLOOKUP(D346,Barem!$T$1:$U$141,2,1),0)</f>
        <v>0</v>
      </c>
      <c r="S346" s="104">
        <f>IF(D346&lt;1,0,IF(B346="F",VLOOKUP(I346,Barem!$X$2:$Z$13,2,1),VLOOKUP(I346,Barem!$X$14:$Z$25,2,1)))</f>
        <v>0</v>
      </c>
      <c r="T346" s="19">
        <f>VLOOKUP(A346,Participanti!A:C,3,0)</f>
        <v>0.4</v>
      </c>
      <c r="U346" s="17">
        <f t="shared" si="144"/>
        <v>2.2749999999999999</v>
      </c>
      <c r="W346" s="162"/>
      <c r="X346" s="108">
        <f t="shared" si="128"/>
        <v>5</v>
      </c>
      <c r="Y346" s="63">
        <f t="shared" si="129"/>
        <v>1</v>
      </c>
      <c r="Z346" s="92">
        <f t="shared" si="145"/>
        <v>0</v>
      </c>
      <c r="AA346" s="141"/>
      <c r="AB346" s="107" t="str">
        <f>VLOOKUP(A346,Participanti!A:E,5,0)</f>
        <v>Bronze</v>
      </c>
    </row>
    <row r="347" spans="1:28" ht="24" x14ac:dyDescent="0.2">
      <c r="A347" s="42" t="s">
        <v>512</v>
      </c>
      <c r="B347" s="1" t="str">
        <f>VLOOKUP(A347,Participanti!A:B,2,0)</f>
        <v>M</v>
      </c>
      <c r="C347" s="61">
        <v>6</v>
      </c>
      <c r="D347" s="43">
        <v>14.21</v>
      </c>
      <c r="E347" s="44">
        <v>4.2997685185185187E-2</v>
      </c>
      <c r="F347" s="44">
        <v>4.3541666666666666E-2</v>
      </c>
      <c r="G347" s="59">
        <f t="shared" si="141"/>
        <v>4.3269675925925927E-2</v>
      </c>
      <c r="H347" s="45">
        <v>29</v>
      </c>
      <c r="I347" s="11">
        <f>G347/D347</f>
        <v>3.0450158990799384E-3</v>
      </c>
      <c r="J347" s="31">
        <f>IF(B347="F",IF(D347&lt;2.5,0,IF(D347&gt;19.99,5,D347/4)),IF(D347&lt;3,0, IF(D347&gt;20.99,5,D347/4.2)))</f>
        <v>3.3833333333333333</v>
      </c>
      <c r="K347" s="31">
        <f>IF(J347=0,0,IF(B347="F",VLOOKUP(I347,Barem!$G$2:$H$16,2,1),VLOOKUP(I347,Barem!$G$17:$H$31,2,1)))</f>
        <v>4</v>
      </c>
      <c r="L347" s="43">
        <v>2.5</v>
      </c>
      <c r="M347" s="95" t="s">
        <v>83</v>
      </c>
      <c r="N347" s="10">
        <f t="shared" si="146"/>
        <v>0.25</v>
      </c>
      <c r="O347" s="10">
        <f t="shared" si="146"/>
        <v>0.25</v>
      </c>
      <c r="P347" s="10">
        <f t="shared" si="146"/>
        <v>0.5</v>
      </c>
      <c r="Q347" s="33">
        <f>IF(B347="M",IF(AND(H347&gt;=200,H347&lt;500,I347&lt;Barem!$N$21),H347/1500,IF(AND(H347&gt;=500,H347&lt;750,I347&lt;Barem!$N$22),H347/1500,IF(AND(H347&gt;=750,H347&lt;1000,I347&lt;Barem!$N$23),H347/1500,IF(AND(H347&gt;=1000,H347&lt;1500,I347&lt;Barem!$N$24),H347/1500,IF(AND(H347&gt;=1500,H347&lt;2000,I347&lt;Barem!$N$25),H347/1500,IF(AND(H347&gt;=2000,H347&lt;3000,I347&lt;Barem!$N$26),H347/1500,IF(AND(H347&gt;=3000,I347&lt;Barem!$N$27),H347/1500,0))))))),IF(AND(H347&gt;=200,H347&lt;500,I347&lt;Barem!$O$21),H347/1500,IF(AND(H347&gt;=500,H347&lt;750,I347&lt;Barem!$O$22),H347/1500,IF(AND(H347&gt;=750,H347&lt;1000,I347&lt;Barem!$O$23),H347/1500,IF(AND(H347&gt;=1000,H347&lt;1500,I347&lt;Barem!$O$24),H347/1500,IF(AND(H347&gt;=1500,H347&lt;2000,I347&lt;Barem!$O$25),H347/1500,IF(AND(H347&gt;=2000,H347&lt;3000,I347&lt;Barem!$O$26),H347/1500,IF(AND(H347&gt;=3000,I347&lt;Barem!$O$27),H347/1500,0))))))))</f>
        <v>0</v>
      </c>
      <c r="R347" s="19">
        <f>IF(D347&gt;21,VLOOKUP(D347,Barem!$T$1:$U$141,2,1),0)</f>
        <v>0</v>
      </c>
      <c r="S347" s="104">
        <f>IF(D347&lt;1,0,IF(B347="F",VLOOKUP(I347,Barem!$X$2:$Z$13,2,1),VLOOKUP(I347,Barem!$X$14:$Z$25,2,1)))</f>
        <v>0</v>
      </c>
      <c r="T347" s="19">
        <f>VLOOKUP(A347,Participanti!A:C,3,0)</f>
        <v>0</v>
      </c>
      <c r="U347" s="17">
        <f t="shared" si="144"/>
        <v>3.0958333333333332</v>
      </c>
      <c r="W347" s="162"/>
      <c r="X347" s="108">
        <f t="shared" si="128"/>
        <v>5</v>
      </c>
      <c r="Y347" s="63">
        <f t="shared" si="129"/>
        <v>1</v>
      </c>
      <c r="Z347" s="92">
        <f t="shared" si="145"/>
        <v>1</v>
      </c>
      <c r="AA347" s="141"/>
      <c r="AB347" s="107" t="str">
        <f>VLOOKUP(A347,Participanti!A:E,5,0)</f>
        <v>Bronze</v>
      </c>
    </row>
    <row r="348" spans="1:28" x14ac:dyDescent="0.2">
      <c r="A348" s="42" t="s">
        <v>17</v>
      </c>
      <c r="B348" s="1" t="str">
        <f>VLOOKUP(A348,Participanti!A:B,2,0)</f>
        <v>M</v>
      </c>
      <c r="C348" s="61">
        <v>6</v>
      </c>
      <c r="D348" s="43">
        <v>18.21</v>
      </c>
      <c r="E348" s="44">
        <v>6.0532407407407403E-2</v>
      </c>
      <c r="F348" s="44">
        <v>6.0636574074074079E-2</v>
      </c>
      <c r="G348" s="59">
        <f t="shared" si="141"/>
        <v>6.0584490740740737E-2</v>
      </c>
      <c r="H348" s="45">
        <v>177</v>
      </c>
      <c r="I348" s="11">
        <f t="shared" si="142"/>
        <v>3.3269901559989422E-3</v>
      </c>
      <c r="J348" s="31">
        <f t="shared" si="143"/>
        <v>4.3357142857142854</v>
      </c>
      <c r="K348" s="31">
        <f>IF(J348=0,0,IF(B348="F",VLOOKUP(I348,Barem!$G$2:$H$16,2,1),VLOOKUP(I348,Barem!$G$17:$H$31,2,1)))</f>
        <v>3</v>
      </c>
      <c r="L348" s="43">
        <v>3.5</v>
      </c>
      <c r="M348" s="95" t="s">
        <v>83</v>
      </c>
      <c r="N348" s="10">
        <f t="shared" si="146"/>
        <v>0.25</v>
      </c>
      <c r="O348" s="10">
        <f t="shared" si="146"/>
        <v>0.25</v>
      </c>
      <c r="P348" s="10">
        <f t="shared" si="146"/>
        <v>0.5</v>
      </c>
      <c r="Q348" s="33">
        <f>IF(B348="M",IF(AND(H348&gt;=200,H348&lt;500,I348&lt;Barem!$N$21),H348/1500,IF(AND(H348&gt;=500,H348&lt;750,I348&lt;Barem!$N$22),H348/1500,IF(AND(H348&gt;=750,H348&lt;1000,I348&lt;Barem!$N$23),H348/1500,IF(AND(H348&gt;=1000,H348&lt;1500,I348&lt;Barem!$N$24),H348/1500,IF(AND(H348&gt;=1500,H348&lt;2000,I348&lt;Barem!$N$25),H348/1500,IF(AND(H348&gt;=2000,H348&lt;3000,I348&lt;Barem!$N$26),H348/1500,IF(AND(H348&gt;=3000,I348&lt;Barem!$N$27),H348/1500,0))))))),IF(AND(H348&gt;=200,H348&lt;500,I348&lt;Barem!$O$21),H348/1500,IF(AND(H348&gt;=500,H348&lt;750,I348&lt;Barem!$O$22),H348/1500,IF(AND(H348&gt;=750,H348&lt;1000,I348&lt;Barem!$O$23),H348/1500,IF(AND(H348&gt;=1000,H348&lt;1500,I348&lt;Barem!$O$24),H348/1500,IF(AND(H348&gt;=1500,H348&lt;2000,I348&lt;Barem!$O$25),H348/1500,IF(AND(H348&gt;=2000,H348&lt;3000,I348&lt;Barem!$O$26),H348/1500,IF(AND(H348&gt;=3000,I348&lt;Barem!$O$27),H348/1500,0))))))))</f>
        <v>0</v>
      </c>
      <c r="R348" s="19">
        <f>IF(D348&gt;21,VLOOKUP(D348,Barem!$T$1:$U$141,2,1),0)</f>
        <v>0</v>
      </c>
      <c r="S348" s="104">
        <f>IF(D348&lt;1,0,IF(B348="F",VLOOKUP(I348,Barem!$X$2:$Z$13,2,1),VLOOKUP(I348,Barem!$X$14:$Z$25,2,1)))</f>
        <v>0</v>
      </c>
      <c r="T348" s="19">
        <f>VLOOKUP(A348,Participanti!A:C,3,0)</f>
        <v>0</v>
      </c>
      <c r="U348" s="17">
        <f t="shared" si="144"/>
        <v>3.5839285714285714</v>
      </c>
      <c r="W348" s="162"/>
      <c r="X348" s="108">
        <f t="shared" si="128"/>
        <v>5</v>
      </c>
      <c r="Y348" s="63">
        <f t="shared" si="129"/>
        <v>1</v>
      </c>
      <c r="Z348" s="92">
        <f t="shared" si="145"/>
        <v>1</v>
      </c>
      <c r="AA348" s="141"/>
      <c r="AB348" s="107" t="str">
        <f>VLOOKUP(A348,Participanti!A:E,5,0)</f>
        <v>Bronze</v>
      </c>
    </row>
    <row r="349" spans="1:28" x14ac:dyDescent="0.2">
      <c r="A349" s="42" t="s">
        <v>511</v>
      </c>
      <c r="B349" s="1" t="str">
        <f>VLOOKUP(A349,Participanti!A:B,2,0)</f>
        <v>M</v>
      </c>
      <c r="C349" s="61">
        <v>6</v>
      </c>
      <c r="D349" s="43">
        <v>15.02</v>
      </c>
      <c r="E349" s="44">
        <v>4.1701388888888885E-2</v>
      </c>
      <c r="F349" s="44">
        <v>4.1701388888888885E-2</v>
      </c>
      <c r="G349" s="59">
        <f t="shared" si="141"/>
        <v>4.1701388888888885E-2</v>
      </c>
      <c r="H349" s="45">
        <v>0</v>
      </c>
      <c r="I349" s="11">
        <f t="shared" si="142"/>
        <v>2.7763907382748927E-3</v>
      </c>
      <c r="J349" s="31">
        <f t="shared" si="143"/>
        <v>3.5761904761904759</v>
      </c>
      <c r="K349" s="31">
        <f>IF(J349=0,0,IF(B349="F",VLOOKUP(I349,Barem!$G$2:$H$16,2,1),VLOOKUP(I349,Barem!$G$17:$H$31,2,1)))</f>
        <v>5</v>
      </c>
      <c r="L349" s="43">
        <v>3.5</v>
      </c>
      <c r="M349" s="95" t="s">
        <v>80</v>
      </c>
      <c r="N349" s="10">
        <f t="shared" si="146"/>
        <v>0.25</v>
      </c>
      <c r="O349" s="10">
        <f t="shared" si="146"/>
        <v>0.5</v>
      </c>
      <c r="P349" s="10">
        <f t="shared" si="146"/>
        <v>0.25</v>
      </c>
      <c r="Q349" s="33">
        <f>IF(B349="M",IF(AND(H349&gt;=200,H349&lt;500,I349&lt;Barem!$N$21),H349/1500,IF(AND(H349&gt;=500,H349&lt;750,I349&lt;Barem!$N$22),H349/1500,IF(AND(H349&gt;=750,H349&lt;1000,I349&lt;Barem!$N$23),H349/1500,IF(AND(H349&gt;=1000,H349&lt;1500,I349&lt;Barem!$N$24),H349/1500,IF(AND(H349&gt;=1500,H349&lt;2000,I349&lt;Barem!$N$25),H349/1500,IF(AND(H349&gt;=2000,H349&lt;3000,I349&lt;Barem!$N$26),H349/1500,IF(AND(H349&gt;=3000,I349&lt;Barem!$N$27),H349/1500,0))))))),IF(AND(H349&gt;=200,H349&lt;500,I349&lt;Barem!$O$21),H349/1500,IF(AND(H349&gt;=500,H349&lt;750,I349&lt;Barem!$O$22),H349/1500,IF(AND(H349&gt;=750,H349&lt;1000,I349&lt;Barem!$O$23),H349/1500,IF(AND(H349&gt;=1000,H349&lt;1500,I349&lt;Barem!$O$24),H349/1500,IF(AND(H349&gt;=1500,H349&lt;2000,I349&lt;Barem!$O$25),H349/1500,IF(AND(H349&gt;=2000,H349&lt;3000,I349&lt;Barem!$O$26),H349/1500,IF(AND(H349&gt;=3000,I349&lt;Barem!$O$27),H349/1500,0))))))))</f>
        <v>0</v>
      </c>
      <c r="R349" s="19">
        <f>IF(D349&gt;21,VLOOKUP(D349,Barem!$T$1:$U$141,2,1),0)</f>
        <v>0</v>
      </c>
      <c r="S349" s="104">
        <f>IF(D349&lt;1,0,IF(B349="F",VLOOKUP(I349,Barem!$X$2:$Z$13,2,1),VLOOKUP(I349,Barem!$X$14:$Z$25,2,1)))</f>
        <v>0.15000000000000002</v>
      </c>
      <c r="T349" s="19">
        <f>VLOOKUP(A349,Participanti!A:C,3,0)</f>
        <v>0</v>
      </c>
      <c r="U349" s="17">
        <f t="shared" si="144"/>
        <v>4.4190476190476193</v>
      </c>
      <c r="W349" s="162"/>
      <c r="X349" s="108">
        <f t="shared" si="128"/>
        <v>5</v>
      </c>
      <c r="Y349" s="63">
        <f t="shared" si="129"/>
        <v>1</v>
      </c>
      <c r="Z349" s="92">
        <f t="shared" si="145"/>
        <v>1</v>
      </c>
      <c r="AA349" s="141"/>
      <c r="AB349" s="107" t="str">
        <f>VLOOKUP(A349,Participanti!A:E,5,0)</f>
        <v>Bronze</v>
      </c>
    </row>
    <row r="350" spans="1:28" x14ac:dyDescent="0.2">
      <c r="A350" s="42" t="s">
        <v>514</v>
      </c>
      <c r="B350" s="1" t="str">
        <f>VLOOKUP(A350,Participanti!A:B,2,0)</f>
        <v>M</v>
      </c>
      <c r="C350" s="61">
        <v>6</v>
      </c>
      <c r="D350" s="43">
        <v>29.09</v>
      </c>
      <c r="E350" s="44">
        <v>0.17809027777777778</v>
      </c>
      <c r="F350" s="44">
        <v>0.18237268518518521</v>
      </c>
      <c r="G350" s="59">
        <f t="shared" si="141"/>
        <v>0.18023148148148149</v>
      </c>
      <c r="H350" s="45">
        <v>1979</v>
      </c>
      <c r="I350" s="11">
        <f t="shared" si="142"/>
        <v>6.1956507900131144E-3</v>
      </c>
      <c r="J350" s="31">
        <f t="shared" si="143"/>
        <v>5</v>
      </c>
      <c r="K350" s="31">
        <f>IF(J350=0,0,IF(B350="F",VLOOKUP(I350,Barem!$G$2:$H$16,2,1),VLOOKUP(I350,Barem!$G$17:$H$31,2,1)))</f>
        <v>0</v>
      </c>
      <c r="L350" s="43">
        <v>3</v>
      </c>
      <c r="M350" s="95" t="str">
        <f>VLOOKUP(C350,Barem!L:R,7,0)</f>
        <v>D</v>
      </c>
      <c r="N350" s="10">
        <f t="shared" si="146"/>
        <v>0.5</v>
      </c>
      <c r="O350" s="10">
        <f t="shared" si="146"/>
        <v>0.25</v>
      </c>
      <c r="P350" s="10">
        <f t="shared" si="146"/>
        <v>0.25</v>
      </c>
      <c r="Q350" s="33">
        <f>IF(B350="M",IF(AND(H350&gt;=200,H350&lt;500,I350&lt;Barem!$N$21),H350/1500,IF(AND(H350&gt;=500,H350&lt;750,I350&lt;Barem!$N$22),H350/1500,IF(AND(H350&gt;=750,H350&lt;1000,I350&lt;Barem!$N$23),H350/1500,IF(AND(H350&gt;=1000,H350&lt;1500,I350&lt;Barem!$N$24),H350/1500,IF(AND(H350&gt;=1500,H350&lt;2000,I350&lt;Barem!$N$25),H350/1500,IF(AND(H350&gt;=2000,H350&lt;3000,I350&lt;Barem!$N$26),H350/1500,IF(AND(H350&gt;=3000,I350&lt;Barem!$N$27),H350/1500,0))))))),IF(AND(H350&gt;=200,H350&lt;500,I350&lt;Barem!$O$21),H350/1500,IF(AND(H350&gt;=500,H350&lt;750,I350&lt;Barem!$O$22),H350/1500,IF(AND(H350&gt;=750,H350&lt;1000,I350&lt;Barem!$O$23),H350/1500,IF(AND(H350&gt;=1000,H350&lt;1500,I350&lt;Barem!$O$24),H350/1500,IF(AND(H350&gt;=1500,H350&lt;2000,I350&lt;Barem!$O$25),H350/1500,IF(AND(H350&gt;=2000,H350&lt;3000,I350&lt;Barem!$O$26),H350/1500,IF(AND(H350&gt;=3000,I350&lt;Barem!$O$27),H350/1500,0))))))))</f>
        <v>1.3193333333333332</v>
      </c>
      <c r="R350" s="19">
        <f>IF(D350&gt;21,VLOOKUP(D350,Barem!$T$1:$U$141,2,1),0)</f>
        <v>0.4</v>
      </c>
      <c r="S350" s="104">
        <f>IF(D350&lt;1,0,IF(B350="F",VLOOKUP(I350,Barem!$X$2:$Z$13,2,1),VLOOKUP(I350,Barem!$X$14:$Z$25,2,1)))</f>
        <v>0</v>
      </c>
      <c r="T350" s="19">
        <f>VLOOKUP(A350,Participanti!A:C,3,0)</f>
        <v>0</v>
      </c>
      <c r="U350" s="17">
        <f t="shared" si="144"/>
        <v>4.9693333333333332</v>
      </c>
      <c r="W350" s="162" t="s">
        <v>565</v>
      </c>
      <c r="X350" s="108">
        <f t="shared" si="128"/>
        <v>5</v>
      </c>
      <c r="Y350" s="63">
        <f t="shared" si="129"/>
        <v>1</v>
      </c>
      <c r="Z350" s="92">
        <f t="shared" si="145"/>
        <v>0</v>
      </c>
      <c r="AA350" s="141"/>
      <c r="AB350" s="107" t="str">
        <f>VLOOKUP(A350,Participanti!A:E,5,0)</f>
        <v>Bronze</v>
      </c>
    </row>
    <row r="351" spans="1:28" x14ac:dyDescent="0.2">
      <c r="A351" s="42" t="s">
        <v>352</v>
      </c>
      <c r="B351" s="1" t="str">
        <f>VLOOKUP(A351,Participanti!A:B,2,0)</f>
        <v>M</v>
      </c>
      <c r="C351" s="61">
        <v>6</v>
      </c>
      <c r="D351" s="43">
        <v>20.72</v>
      </c>
      <c r="E351" s="44">
        <v>9.633101851851851E-2</v>
      </c>
      <c r="F351" s="44">
        <v>9.7673611111111114E-2</v>
      </c>
      <c r="G351" s="59">
        <f t="shared" si="141"/>
        <v>9.7002314814814805E-2</v>
      </c>
      <c r="H351" s="45">
        <v>1213</v>
      </c>
      <c r="I351" s="11">
        <f t="shared" si="142"/>
        <v>4.6815789003289004E-3</v>
      </c>
      <c r="J351" s="31">
        <f t="shared" si="143"/>
        <v>4.9333333333333327</v>
      </c>
      <c r="K351" s="31">
        <f>IF(J351=0,0,IF(B351="F",VLOOKUP(I351,Barem!$G$2:$H$16,2,1),VLOOKUP(I351,Barem!$G$17:$H$31,2,1)))</f>
        <v>0.75</v>
      </c>
      <c r="L351" s="43">
        <v>3.75</v>
      </c>
      <c r="M351" s="95" t="s">
        <v>80</v>
      </c>
      <c r="N351" s="10">
        <f t="shared" si="146"/>
        <v>0.25</v>
      </c>
      <c r="O351" s="10">
        <f t="shared" si="146"/>
        <v>0.5</v>
      </c>
      <c r="P351" s="10">
        <f t="shared" si="146"/>
        <v>0.25</v>
      </c>
      <c r="Q351" s="33">
        <f>IF(B351="M",IF(AND(H351&gt;=200,H351&lt;500,I351&lt;Barem!$N$21),H351/1500,IF(AND(H351&gt;=500,H351&lt;750,I351&lt;Barem!$N$22),H351/1500,IF(AND(H351&gt;=750,H351&lt;1000,I351&lt;Barem!$N$23),H351/1500,IF(AND(H351&gt;=1000,H351&lt;1500,I351&lt;Barem!$N$24),H351/1500,IF(AND(H351&gt;=1500,H351&lt;2000,I351&lt;Barem!$N$25),H351/1500,IF(AND(H351&gt;=2000,H351&lt;3000,I351&lt;Barem!$N$26),H351/1500,IF(AND(H351&gt;=3000,I351&lt;Barem!$N$27),H351/1500,0))))))),IF(AND(H351&gt;=200,H351&lt;500,I351&lt;Barem!$O$21),H351/1500,IF(AND(H351&gt;=500,H351&lt;750,I351&lt;Barem!$O$22),H351/1500,IF(AND(H351&gt;=750,H351&lt;1000,I351&lt;Barem!$O$23),H351/1500,IF(AND(H351&gt;=1000,H351&lt;1500,I351&lt;Barem!$O$24),H351/1500,IF(AND(H351&gt;=1500,H351&lt;2000,I351&lt;Barem!$O$25),H351/1500,IF(AND(H351&gt;=2000,H351&lt;3000,I351&lt;Barem!$O$26),H351/1500,IF(AND(H351&gt;=3000,I351&lt;Barem!$O$27),H351/1500,0))))))))</f>
        <v>0.80866666666666664</v>
      </c>
      <c r="R351" s="19">
        <f>IF(D351&gt;21,VLOOKUP(D351,Barem!$T$1:$U$141,2,1),0)</f>
        <v>0</v>
      </c>
      <c r="S351" s="104">
        <f>IF(D351&lt;1,0,IF(B351="F",VLOOKUP(I351,Barem!$X$2:$Z$13,2,1),VLOOKUP(I351,Barem!$X$14:$Z$25,2,1)))</f>
        <v>0</v>
      </c>
      <c r="T351" s="19">
        <f>VLOOKUP(A351,Participanti!A:C,3,0)</f>
        <v>0</v>
      </c>
      <c r="U351" s="17">
        <f t="shared" si="144"/>
        <v>3.3544999999999998</v>
      </c>
      <c r="W351" s="162" t="s">
        <v>565</v>
      </c>
      <c r="X351" s="108">
        <f t="shared" si="128"/>
        <v>5</v>
      </c>
      <c r="Y351" s="63">
        <f t="shared" si="129"/>
        <v>1</v>
      </c>
      <c r="Z351" s="92">
        <f t="shared" si="145"/>
        <v>1</v>
      </c>
      <c r="AA351" s="141"/>
      <c r="AB351" s="107" t="str">
        <f>VLOOKUP(A351,Participanti!A:E,5,0)</f>
        <v>Bronze</v>
      </c>
    </row>
    <row r="352" spans="1:28" x14ac:dyDescent="0.2">
      <c r="A352" s="42" t="s">
        <v>517</v>
      </c>
      <c r="B352" s="1" t="str">
        <f>VLOOKUP(A352,Participanti!A:B,2,0)</f>
        <v>F</v>
      </c>
      <c r="C352" s="61">
        <v>6</v>
      </c>
      <c r="D352" s="43">
        <v>21.07</v>
      </c>
      <c r="E352" s="44">
        <v>0.10881944444444445</v>
      </c>
      <c r="F352" s="44">
        <v>0.11935185185185186</v>
      </c>
      <c r="G352" s="59">
        <f t="shared" si="141"/>
        <v>0.11408564814814816</v>
      </c>
      <c r="H352" s="45">
        <v>1260</v>
      </c>
      <c r="I352" s="11">
        <f t="shared" si="142"/>
        <v>5.4146012410132014E-3</v>
      </c>
      <c r="J352" s="31">
        <f t="shared" si="143"/>
        <v>5</v>
      </c>
      <c r="K352" s="31">
        <f>IF(J352=0,0,IF(B352="F",VLOOKUP(I352,Barem!$G$2:$H$16,2,1),VLOOKUP(I352,Barem!$G$17:$H$31,2,1)))</f>
        <v>0.25</v>
      </c>
      <c r="L352" s="43">
        <v>3</v>
      </c>
      <c r="M352" s="95" t="str">
        <f>VLOOKUP(C352,Barem!L:R,7,0)</f>
        <v>D</v>
      </c>
      <c r="N352" s="10">
        <f t="shared" si="146"/>
        <v>0.5</v>
      </c>
      <c r="O352" s="10">
        <f t="shared" si="146"/>
        <v>0.25</v>
      </c>
      <c r="P352" s="10">
        <f t="shared" si="146"/>
        <v>0.25</v>
      </c>
      <c r="Q352" s="33">
        <f>IF(B352="M",IF(AND(H352&gt;=200,H352&lt;500,I352&lt;Barem!$N$21),H352/1500,IF(AND(H352&gt;=500,H352&lt;750,I352&lt;Barem!$N$22),H352/1500,IF(AND(H352&gt;=750,H352&lt;1000,I352&lt;Barem!$N$23),H352/1500,IF(AND(H352&gt;=1000,H352&lt;1500,I352&lt;Barem!$N$24),H352/1500,IF(AND(H352&gt;=1500,H352&lt;2000,I352&lt;Barem!$N$25),H352/1500,IF(AND(H352&gt;=2000,H352&lt;3000,I352&lt;Barem!$N$26),H352/1500,IF(AND(H352&gt;=3000,I352&lt;Barem!$N$27),H352/1500,0))))))),IF(AND(H352&gt;=200,H352&lt;500,I352&lt;Barem!$O$21),H352/1500,IF(AND(H352&gt;=500,H352&lt;750,I352&lt;Barem!$O$22),H352/1500,IF(AND(H352&gt;=750,H352&lt;1000,I352&lt;Barem!$O$23),H352/1500,IF(AND(H352&gt;=1000,H352&lt;1500,I352&lt;Barem!$O$24),H352/1500,IF(AND(H352&gt;=1500,H352&lt;2000,I352&lt;Barem!$O$25),H352/1500,IF(AND(H352&gt;=2000,H352&lt;3000,I352&lt;Barem!$O$26),H352/1500,IF(AND(H352&gt;=3000,I352&lt;Barem!$O$27),H352/1500,0))))))))</f>
        <v>0.84</v>
      </c>
      <c r="R352" s="19">
        <f>IF(D352&gt;21,VLOOKUP(D352,Barem!$T$1:$U$141,2,1),0)</f>
        <v>0</v>
      </c>
      <c r="S352" s="104">
        <f>IF(D352&lt;1,0,IF(B352="F",VLOOKUP(I352,Barem!$X$2:$Z$13,2,1),VLOOKUP(I352,Barem!$X$14:$Z$25,2,1)))</f>
        <v>0</v>
      </c>
      <c r="T352" s="19">
        <f>VLOOKUP(A352,Participanti!A:C,3,0)</f>
        <v>0</v>
      </c>
      <c r="U352" s="17">
        <f t="shared" si="144"/>
        <v>4.1524999999999999</v>
      </c>
      <c r="W352" s="162" t="s">
        <v>565</v>
      </c>
      <c r="X352" s="108">
        <f t="shared" si="128"/>
        <v>5</v>
      </c>
      <c r="Y352" s="63">
        <f t="shared" si="129"/>
        <v>1</v>
      </c>
      <c r="Z352" s="92">
        <f t="shared" si="145"/>
        <v>1</v>
      </c>
      <c r="AA352" s="141"/>
      <c r="AB352" s="107" t="str">
        <f>VLOOKUP(A352,Participanti!A:E,5,0)</f>
        <v>Bronze</v>
      </c>
    </row>
    <row r="353" spans="1:28" x14ac:dyDescent="0.2">
      <c r="A353" s="42" t="s">
        <v>513</v>
      </c>
      <c r="B353" s="1" t="str">
        <f>VLOOKUP(A353,Participanti!A:B,2,0)</f>
        <v>M</v>
      </c>
      <c r="C353" s="61">
        <v>6</v>
      </c>
      <c r="D353" s="43">
        <v>22.01</v>
      </c>
      <c r="E353" s="44">
        <v>0.13420138888888888</v>
      </c>
      <c r="F353" s="44">
        <v>0.14731481481481482</v>
      </c>
      <c r="G353" s="59">
        <f t="shared" si="141"/>
        <v>0.14075810185185184</v>
      </c>
      <c r="H353" s="45">
        <v>727</v>
      </c>
      <c r="I353" s="11">
        <f t="shared" si="142"/>
        <v>6.3951886347956306E-3</v>
      </c>
      <c r="J353" s="31">
        <f t="shared" si="143"/>
        <v>5</v>
      </c>
      <c r="K353" s="31">
        <f>IF(J353=0,0,IF(B353="F",VLOOKUP(I353,Barem!$G$2:$H$16,2,1),VLOOKUP(I353,Barem!$G$17:$H$31,2,1)))</f>
        <v>0</v>
      </c>
      <c r="L353" s="43">
        <v>3.75</v>
      </c>
      <c r="M353" s="95" t="str">
        <f>VLOOKUP(C353,Barem!L:R,7,0)</f>
        <v>D</v>
      </c>
      <c r="N353" s="10">
        <f t="shared" si="146"/>
        <v>0.5</v>
      </c>
      <c r="O353" s="10">
        <f t="shared" si="146"/>
        <v>0.25</v>
      </c>
      <c r="P353" s="10">
        <f t="shared" si="146"/>
        <v>0.25</v>
      </c>
      <c r="Q353" s="33">
        <f>IF(B353="M",IF(AND(H353&gt;=200,H353&lt;500,I353&lt;Barem!$N$21),H353/1500,IF(AND(H353&gt;=500,H353&lt;750,I353&lt;Barem!$N$22),H353/1500,IF(AND(H353&gt;=750,H353&lt;1000,I353&lt;Barem!$N$23),H353/1500,IF(AND(H353&gt;=1000,H353&lt;1500,I353&lt;Barem!$N$24),H353/1500,IF(AND(H353&gt;=1500,H353&lt;2000,I353&lt;Barem!$N$25),H353/1500,IF(AND(H353&gt;=2000,H353&lt;3000,I353&lt;Barem!$N$26),H353/1500,IF(AND(H353&gt;=3000,I353&lt;Barem!$N$27),H353/1500,0))))))),IF(AND(H353&gt;=200,H353&lt;500,I353&lt;Barem!$O$21),H353/1500,IF(AND(H353&gt;=500,H353&lt;750,I353&lt;Barem!$O$22),H353/1500,IF(AND(H353&gt;=750,H353&lt;1000,I353&lt;Barem!$O$23),H353/1500,IF(AND(H353&gt;=1000,H353&lt;1500,I353&lt;Barem!$O$24),H353/1500,IF(AND(H353&gt;=1500,H353&lt;2000,I353&lt;Barem!$O$25),H353/1500,IF(AND(H353&gt;=2000,H353&lt;3000,I353&lt;Barem!$O$26),H353/1500,IF(AND(H353&gt;=3000,I353&lt;Barem!$O$27),H353/1500,0))))))))</f>
        <v>0</v>
      </c>
      <c r="R353" s="19">
        <f>IF(D353&gt;21,VLOOKUP(D353,Barem!$T$1:$U$141,2,1),0)</f>
        <v>0</v>
      </c>
      <c r="S353" s="104">
        <f>IF(D353&lt;1,0,IF(B353="F",VLOOKUP(I353,Barem!$X$2:$Z$13,2,1),VLOOKUP(I353,Barem!$X$14:$Z$25,2,1)))</f>
        <v>0</v>
      </c>
      <c r="T353" s="19">
        <f>VLOOKUP(A353,Participanti!A:C,3,0)</f>
        <v>0</v>
      </c>
      <c r="U353" s="17">
        <f t="shared" si="144"/>
        <v>3.4375</v>
      </c>
      <c r="W353" s="162"/>
      <c r="X353" s="108">
        <f t="shared" si="128"/>
        <v>5</v>
      </c>
      <c r="Y353" s="63">
        <f t="shared" si="129"/>
        <v>1</v>
      </c>
      <c r="Z353" s="92">
        <f t="shared" si="145"/>
        <v>0</v>
      </c>
      <c r="AA353" s="141"/>
      <c r="AB353" s="107" t="str">
        <f>VLOOKUP(A353,Participanti!A:E,5,0)</f>
        <v>Bronze</v>
      </c>
    </row>
    <row r="354" spans="1:28" x14ac:dyDescent="0.2">
      <c r="A354" s="42" t="s">
        <v>233</v>
      </c>
      <c r="B354" s="1" t="str">
        <f>VLOOKUP(A354,Participanti!A:B,2,0)</f>
        <v>M</v>
      </c>
      <c r="C354" s="61">
        <v>6</v>
      </c>
      <c r="D354" s="43">
        <v>12.21</v>
      </c>
      <c r="E354" s="44">
        <v>4.0868055555555553E-2</v>
      </c>
      <c r="F354" s="44">
        <v>4.0868055555555553E-2</v>
      </c>
      <c r="G354" s="59">
        <f t="shared" si="141"/>
        <v>4.0868055555555553E-2</v>
      </c>
      <c r="H354" s="45">
        <v>32</v>
      </c>
      <c r="I354" s="11">
        <f t="shared" si="142"/>
        <v>3.3470970970970967E-3</v>
      </c>
      <c r="J354" s="31">
        <f t="shared" si="143"/>
        <v>2.907142857142857</v>
      </c>
      <c r="K354" s="31">
        <f>IF(J354=0,0,IF(B354="F",VLOOKUP(I354,Barem!$G$2:$H$16,2,1),VLOOKUP(I354,Barem!$G$17:$H$31,2,1)))</f>
        <v>3</v>
      </c>
      <c r="L354" s="43">
        <v>3.5</v>
      </c>
      <c r="M354" s="95" t="s">
        <v>80</v>
      </c>
      <c r="N354" s="10">
        <f t="shared" si="146"/>
        <v>0.25</v>
      </c>
      <c r="O354" s="10">
        <f t="shared" si="146"/>
        <v>0.5</v>
      </c>
      <c r="P354" s="10">
        <f t="shared" si="146"/>
        <v>0.25</v>
      </c>
      <c r="Q354" s="33">
        <f>IF(B354="M",IF(AND(H354&gt;=200,H354&lt;500,I354&lt;Barem!$N$21),H354/1500,IF(AND(H354&gt;=500,H354&lt;750,I354&lt;Barem!$N$22),H354/1500,IF(AND(H354&gt;=750,H354&lt;1000,I354&lt;Barem!$N$23),H354/1500,IF(AND(H354&gt;=1000,H354&lt;1500,I354&lt;Barem!$N$24),H354/1500,IF(AND(H354&gt;=1500,H354&lt;2000,I354&lt;Barem!$N$25),H354/1500,IF(AND(H354&gt;=2000,H354&lt;3000,I354&lt;Barem!$N$26),H354/1500,IF(AND(H354&gt;=3000,I354&lt;Barem!$N$27),H354/1500,0))))))),IF(AND(H354&gt;=200,H354&lt;500,I354&lt;Barem!$O$21),H354/1500,IF(AND(H354&gt;=500,H354&lt;750,I354&lt;Barem!$O$22),H354/1500,IF(AND(H354&gt;=750,H354&lt;1000,I354&lt;Barem!$O$23),H354/1500,IF(AND(H354&gt;=1000,H354&lt;1500,I354&lt;Barem!$O$24),H354/1500,IF(AND(H354&gt;=1500,H354&lt;2000,I354&lt;Barem!$O$25),H354/1500,IF(AND(H354&gt;=2000,H354&lt;3000,I354&lt;Barem!$O$26),H354/1500,IF(AND(H354&gt;=3000,I354&lt;Barem!$O$27),H354/1500,0))))))))</f>
        <v>0</v>
      </c>
      <c r="R354" s="19">
        <f>IF(D354&gt;21,VLOOKUP(D354,Barem!$T$1:$U$141,2,1),0)</f>
        <v>0</v>
      </c>
      <c r="S354" s="104">
        <f>IF(D354&lt;1,0,IF(B354="F",VLOOKUP(I354,Barem!$X$2:$Z$13,2,1),VLOOKUP(I354,Barem!$X$14:$Z$25,2,1)))</f>
        <v>0</v>
      </c>
      <c r="T354" s="19">
        <f>VLOOKUP(A354,Participanti!A:C,3,0)</f>
        <v>0</v>
      </c>
      <c r="U354" s="17">
        <f t="shared" si="144"/>
        <v>3.1017857142857141</v>
      </c>
      <c r="W354" s="162"/>
      <c r="X354" s="108">
        <f t="shared" si="128"/>
        <v>5</v>
      </c>
      <c r="Y354" s="63">
        <f t="shared" si="129"/>
        <v>1</v>
      </c>
      <c r="Z354" s="92">
        <f t="shared" si="145"/>
        <v>1</v>
      </c>
      <c r="AA354" s="141"/>
      <c r="AB354" s="107" t="str">
        <f>VLOOKUP(A354,Participanti!A:E,5,0)</f>
        <v>Bronze</v>
      </c>
    </row>
    <row r="355" spans="1:28" x14ac:dyDescent="0.2">
      <c r="A355" s="42" t="s">
        <v>509</v>
      </c>
      <c r="B355" s="1" t="str">
        <f>VLOOKUP(A355,Participanti!A:B,2,0)</f>
        <v>M</v>
      </c>
      <c r="C355" s="61">
        <v>6</v>
      </c>
      <c r="D355" s="43">
        <v>29.91</v>
      </c>
      <c r="E355" s="44">
        <v>0.20728009259259261</v>
      </c>
      <c r="F355" s="44">
        <v>0.21237268518518518</v>
      </c>
      <c r="G355" s="59">
        <f t="shared" si="141"/>
        <v>0.20982638888888888</v>
      </c>
      <c r="H355" s="45">
        <v>1954</v>
      </c>
      <c r="I355" s="11">
        <f t="shared" si="142"/>
        <v>7.015258739180504E-3</v>
      </c>
      <c r="J355" s="31">
        <f t="shared" si="143"/>
        <v>5</v>
      </c>
      <c r="K355" s="31">
        <f>IF(J355=0,0,IF(B355="F",VLOOKUP(I355,Barem!$G$2:$H$16,2,1),VLOOKUP(I355,Barem!$G$17:$H$31,2,1)))</f>
        <v>0</v>
      </c>
      <c r="L355" s="43">
        <v>2.5</v>
      </c>
      <c r="M355" s="95" t="str">
        <f>VLOOKUP(C355,Barem!L:R,7,0)</f>
        <v>D</v>
      </c>
      <c r="N355" s="10">
        <f t="shared" si="146"/>
        <v>0.5</v>
      </c>
      <c r="O355" s="10">
        <f t="shared" si="146"/>
        <v>0.25</v>
      </c>
      <c r="P355" s="10">
        <f t="shared" si="146"/>
        <v>0.25</v>
      </c>
      <c r="Q355" s="33">
        <f>IF(B355="M",IF(AND(H355&gt;=200,H355&lt;500,I355&lt;Barem!$N$21),H355/1500,IF(AND(H355&gt;=500,H355&lt;750,I355&lt;Barem!$N$22),H355/1500,IF(AND(H355&gt;=750,H355&lt;1000,I355&lt;Barem!$N$23),H355/1500,IF(AND(H355&gt;=1000,H355&lt;1500,I355&lt;Barem!$N$24),H355/1500,IF(AND(H355&gt;=1500,H355&lt;2000,I355&lt;Barem!$N$25),H355/1500,IF(AND(H355&gt;=2000,H355&lt;3000,I355&lt;Barem!$N$26),H355/1500,IF(AND(H355&gt;=3000,I355&lt;Barem!$N$27),H355/1500,0))))))),IF(AND(H355&gt;=200,H355&lt;500,I355&lt;Barem!$O$21),H355/1500,IF(AND(H355&gt;=500,H355&lt;750,I355&lt;Barem!$O$22),H355/1500,IF(AND(H355&gt;=750,H355&lt;1000,I355&lt;Barem!$O$23),H355/1500,IF(AND(H355&gt;=1000,H355&lt;1500,I355&lt;Barem!$O$24),H355/1500,IF(AND(H355&gt;=1500,H355&lt;2000,I355&lt;Barem!$O$25),H355/1500,IF(AND(H355&gt;=2000,H355&lt;3000,I355&lt;Barem!$O$26),H355/1500,IF(AND(H355&gt;=3000,I355&lt;Barem!$O$27),H355/1500,0))))))))</f>
        <v>1.3026666666666666</v>
      </c>
      <c r="R355" s="19">
        <f>IF(D355&gt;21,VLOOKUP(D355,Barem!$T$1:$U$141,2,1),0)</f>
        <v>0.4</v>
      </c>
      <c r="S355" s="104">
        <f>IF(D355&lt;1,0,IF(B355="F",VLOOKUP(I355,Barem!$X$2:$Z$13,2,1),VLOOKUP(I355,Barem!$X$14:$Z$25,2,1)))</f>
        <v>0</v>
      </c>
      <c r="T355" s="19">
        <f>VLOOKUP(A355,Participanti!A:C,3,0)</f>
        <v>0</v>
      </c>
      <c r="U355" s="17">
        <f t="shared" si="144"/>
        <v>4.8276666666666674</v>
      </c>
      <c r="W355" s="162" t="s">
        <v>565</v>
      </c>
      <c r="X355" s="108">
        <f t="shared" si="128"/>
        <v>5</v>
      </c>
      <c r="Y355" s="63">
        <f t="shared" si="129"/>
        <v>1</v>
      </c>
      <c r="Z355" s="92">
        <f t="shared" si="145"/>
        <v>0</v>
      </c>
      <c r="AA355" s="141"/>
      <c r="AB355" s="107" t="str">
        <f>VLOOKUP(A355,Participanti!A:E,5,0)</f>
        <v>Bronze</v>
      </c>
    </row>
    <row r="356" spans="1:28" x14ac:dyDescent="0.2">
      <c r="A356" s="42" t="s">
        <v>308</v>
      </c>
      <c r="B356" s="1" t="str">
        <f>VLOOKUP(A356,Participanti!A:B,2,0)</f>
        <v>M</v>
      </c>
      <c r="C356" s="61">
        <v>6</v>
      </c>
      <c r="D356" s="43">
        <v>2.0099999999999998</v>
      </c>
      <c r="E356" s="44">
        <v>9.2013888888888892E-3</v>
      </c>
      <c r="F356" s="44">
        <v>9.2013888888888892E-3</v>
      </c>
      <c r="G356" s="59">
        <f t="shared" si="141"/>
        <v>9.2013888888888892E-3</v>
      </c>
      <c r="H356" s="45">
        <v>0</v>
      </c>
      <c r="I356" s="11">
        <f t="shared" si="142"/>
        <v>4.577805417357657E-3</v>
      </c>
      <c r="J356" s="31">
        <f t="shared" si="143"/>
        <v>0</v>
      </c>
      <c r="K356" s="31">
        <f>IF(J356=0,0,IF(B356="F",VLOOKUP(I356,Barem!$G$2:$H$16,2,1),VLOOKUP(I356,Barem!$G$17:$H$31,2,1)))</f>
        <v>0</v>
      </c>
      <c r="L356" s="43">
        <v>3</v>
      </c>
      <c r="M356" s="95" t="s">
        <v>83</v>
      </c>
      <c r="N356" s="10">
        <f t="shared" si="146"/>
        <v>0.25</v>
      </c>
      <c r="O356" s="10">
        <f t="shared" si="146"/>
        <v>0.25</v>
      </c>
      <c r="P356" s="10">
        <f t="shared" si="146"/>
        <v>0.5</v>
      </c>
      <c r="Q356" s="33">
        <f>IF(B356="M",IF(AND(H356&gt;=200,H356&lt;500,I356&lt;Barem!$N$21),H356/1500,IF(AND(H356&gt;=500,H356&lt;750,I356&lt;Barem!$N$22),H356/1500,IF(AND(H356&gt;=750,H356&lt;1000,I356&lt;Barem!$N$23),H356/1500,IF(AND(H356&gt;=1000,H356&lt;1500,I356&lt;Barem!$N$24),H356/1500,IF(AND(H356&gt;=1500,H356&lt;2000,I356&lt;Barem!$N$25),H356/1500,IF(AND(H356&gt;=2000,H356&lt;3000,I356&lt;Barem!$N$26),H356/1500,IF(AND(H356&gt;=3000,I356&lt;Barem!$N$27),H356/1500,0))))))),IF(AND(H356&gt;=200,H356&lt;500,I356&lt;Barem!$O$21),H356/1500,IF(AND(H356&gt;=500,H356&lt;750,I356&lt;Barem!$O$22),H356/1500,IF(AND(H356&gt;=750,H356&lt;1000,I356&lt;Barem!$O$23),H356/1500,IF(AND(H356&gt;=1000,H356&lt;1500,I356&lt;Barem!$O$24),H356/1500,IF(AND(H356&gt;=1500,H356&lt;2000,I356&lt;Barem!$O$25),H356/1500,IF(AND(H356&gt;=2000,H356&lt;3000,I356&lt;Barem!$O$26),H356/1500,IF(AND(H356&gt;=3000,I356&lt;Barem!$O$27),H356/1500,0))))))))</f>
        <v>0</v>
      </c>
      <c r="R356" s="19">
        <f>IF(D356&gt;21,VLOOKUP(D356,Barem!$T$1:$U$141,2,1),0)</f>
        <v>0</v>
      </c>
      <c r="S356" s="104">
        <f>IF(D356&lt;1,0,IF(B356="F",VLOOKUP(I356,Barem!$X$2:$Z$13,2,1),VLOOKUP(I356,Barem!$X$14:$Z$25,2,1)))</f>
        <v>0</v>
      </c>
      <c r="T356" s="19">
        <f>VLOOKUP(A356,Participanti!A:C,3,0)</f>
        <v>0</v>
      </c>
      <c r="U356" s="17">
        <f t="shared" si="144"/>
        <v>1.5</v>
      </c>
      <c r="W356" s="162"/>
      <c r="X356" s="108">
        <f t="shared" si="128"/>
        <v>3</v>
      </c>
      <c r="Y356" s="63">
        <f t="shared" si="129"/>
        <v>1</v>
      </c>
      <c r="Z356" s="92">
        <f t="shared" si="145"/>
        <v>0</v>
      </c>
      <c r="AA356" s="141"/>
      <c r="AB356" s="107" t="str">
        <f>VLOOKUP(A356,Participanti!A:E,5,0)</f>
        <v>Bronze</v>
      </c>
    </row>
    <row r="357" spans="1:28" x14ac:dyDescent="0.2">
      <c r="A357" s="42" t="s">
        <v>520</v>
      </c>
      <c r="B357" s="1" t="str">
        <f>VLOOKUP(A357,Participanti!A:B,2,0)</f>
        <v>M</v>
      </c>
      <c r="C357" s="61">
        <v>6</v>
      </c>
      <c r="D357" s="43">
        <v>18.02</v>
      </c>
      <c r="E357" s="44">
        <v>7.4687500000000004E-2</v>
      </c>
      <c r="F357" s="44">
        <v>7.4733796296296298E-2</v>
      </c>
      <c r="G357" s="59">
        <f t="shared" si="141"/>
        <v>7.4710648148148151E-2</v>
      </c>
      <c r="H357" s="45">
        <v>51</v>
      </c>
      <c r="I357" s="11">
        <f t="shared" si="142"/>
        <v>4.1459849138816953E-3</v>
      </c>
      <c r="J357" s="31">
        <f t="shared" si="143"/>
        <v>4.2904761904761903</v>
      </c>
      <c r="K357" s="31">
        <f>IF(J357=0,0,IF(B357="F",VLOOKUP(I357,Barem!$G$2:$H$16,2,1),VLOOKUP(I357,Barem!$G$17:$H$31,2,1)))</f>
        <v>1.5</v>
      </c>
      <c r="L357" s="43">
        <v>1.5</v>
      </c>
      <c r="M357" s="95" t="str">
        <f>VLOOKUP(C357,Barem!L:R,7,0)</f>
        <v>D</v>
      </c>
      <c r="N357" s="10">
        <f t="shared" ref="N357:P368" si="147">IF($M357=N$1,50%,25%)</f>
        <v>0.5</v>
      </c>
      <c r="O357" s="10">
        <f t="shared" si="147"/>
        <v>0.25</v>
      </c>
      <c r="P357" s="10">
        <f t="shared" si="147"/>
        <v>0.25</v>
      </c>
      <c r="Q357" s="33">
        <f>IF(B357="M",IF(AND(H357&gt;=200,H357&lt;500,I357&lt;Barem!$N$21),H357/1500,IF(AND(H357&gt;=500,H357&lt;750,I357&lt;Barem!$N$22),H357/1500,IF(AND(H357&gt;=750,H357&lt;1000,I357&lt;Barem!$N$23),H357/1500,IF(AND(H357&gt;=1000,H357&lt;1500,I357&lt;Barem!$N$24),H357/1500,IF(AND(H357&gt;=1500,H357&lt;2000,I357&lt;Barem!$N$25),H357/1500,IF(AND(H357&gt;=2000,H357&lt;3000,I357&lt;Barem!$N$26),H357/1500,IF(AND(H357&gt;=3000,I357&lt;Barem!$N$27),H357/1500,0))))))),IF(AND(H357&gt;=200,H357&lt;500,I357&lt;Barem!$O$21),H357/1500,IF(AND(H357&gt;=500,H357&lt;750,I357&lt;Barem!$O$22),H357/1500,IF(AND(H357&gt;=750,H357&lt;1000,I357&lt;Barem!$O$23),H357/1500,IF(AND(H357&gt;=1000,H357&lt;1500,I357&lt;Barem!$O$24),H357/1500,IF(AND(H357&gt;=1500,H357&lt;2000,I357&lt;Barem!$O$25),H357/1500,IF(AND(H357&gt;=2000,H357&lt;3000,I357&lt;Barem!$O$26),H357/1500,IF(AND(H357&gt;=3000,I357&lt;Barem!$O$27),H357/1500,0))))))))</f>
        <v>0</v>
      </c>
      <c r="R357" s="19">
        <f>IF(D357&gt;21,VLOOKUP(D357,Barem!$T$1:$U$141,2,1),0)</f>
        <v>0</v>
      </c>
      <c r="S357" s="104">
        <f>IF(D357&lt;1,0,IF(B357="F",VLOOKUP(I357,Barem!$X$2:$Z$13,2,1),VLOOKUP(I357,Barem!$X$14:$Z$25,2,1)))</f>
        <v>0</v>
      </c>
      <c r="T357" s="19">
        <f>VLOOKUP(A357,Participanti!A:C,3,0)</f>
        <v>0</v>
      </c>
      <c r="U357" s="17">
        <f t="shared" si="144"/>
        <v>2.8952380952380952</v>
      </c>
      <c r="W357" s="162"/>
      <c r="X357" s="108">
        <f t="shared" si="128"/>
        <v>5</v>
      </c>
      <c r="Y357" s="63">
        <f t="shared" si="129"/>
        <v>1</v>
      </c>
      <c r="Z357" s="92">
        <f t="shared" si="145"/>
        <v>1</v>
      </c>
      <c r="AA357" s="141"/>
      <c r="AB357" s="107" t="str">
        <f>VLOOKUP(A357,Participanti!A:E,5,0)</f>
        <v>Bronze</v>
      </c>
    </row>
    <row r="358" spans="1:28" x14ac:dyDescent="0.2">
      <c r="A358" s="42" t="s">
        <v>528</v>
      </c>
      <c r="B358" s="1" t="str">
        <f>VLOOKUP(A358,Participanti!A:B,2,0)</f>
        <v>M</v>
      </c>
      <c r="C358" s="61">
        <v>6</v>
      </c>
      <c r="D358" s="43">
        <v>21.13</v>
      </c>
      <c r="E358" s="44">
        <v>0.12202546296296296</v>
      </c>
      <c r="F358" s="44">
        <v>0.12305555555555554</v>
      </c>
      <c r="G358" s="59">
        <f t="shared" si="141"/>
        <v>0.12254050925925924</v>
      </c>
      <c r="H358" s="45">
        <v>1183</v>
      </c>
      <c r="I358" s="11">
        <f t="shared" si="142"/>
        <v>5.7993615361693921E-3</v>
      </c>
      <c r="J358" s="31">
        <f t="shared" si="143"/>
        <v>5</v>
      </c>
      <c r="K358" s="31">
        <f>IF(J358=0,0,IF(B358="F",VLOOKUP(I358,Barem!$G$2:$H$16,2,1),VLOOKUP(I358,Barem!$G$17:$H$31,2,1)))</f>
        <v>0</v>
      </c>
      <c r="L358" s="43">
        <v>3.5</v>
      </c>
      <c r="M358" s="95" t="s">
        <v>83</v>
      </c>
      <c r="N358" s="10">
        <f t="shared" si="147"/>
        <v>0.25</v>
      </c>
      <c r="O358" s="10">
        <f t="shared" si="147"/>
        <v>0.25</v>
      </c>
      <c r="P358" s="10">
        <f t="shared" si="147"/>
        <v>0.5</v>
      </c>
      <c r="Q358" s="33">
        <f>IF(B358="M",IF(AND(H358&gt;=200,H358&lt;500,I358&lt;Barem!$N$21),H358/1500,IF(AND(H358&gt;=500,H358&lt;750,I358&lt;Barem!$N$22),H358/1500,IF(AND(H358&gt;=750,H358&lt;1000,I358&lt;Barem!$N$23),H358/1500,IF(AND(H358&gt;=1000,H358&lt;1500,I358&lt;Barem!$N$24),H358/1500,IF(AND(H358&gt;=1500,H358&lt;2000,I358&lt;Barem!$N$25),H358/1500,IF(AND(H358&gt;=2000,H358&lt;3000,I358&lt;Barem!$N$26),H358/1500,IF(AND(H358&gt;=3000,I358&lt;Barem!$N$27),H358/1500,0))))))),IF(AND(H358&gt;=200,H358&lt;500,I358&lt;Barem!$O$21),H358/1500,IF(AND(H358&gt;=500,H358&lt;750,I358&lt;Barem!$O$22),H358/1500,IF(AND(H358&gt;=750,H358&lt;1000,I358&lt;Barem!$O$23),H358/1500,IF(AND(H358&gt;=1000,H358&lt;1500,I358&lt;Barem!$O$24),H358/1500,IF(AND(H358&gt;=1500,H358&lt;2000,I358&lt;Barem!$O$25),H358/1500,IF(AND(H358&gt;=2000,H358&lt;3000,I358&lt;Barem!$O$26),H358/1500,IF(AND(H358&gt;=3000,I358&lt;Barem!$O$27),H358/1500,0))))))))</f>
        <v>0.78866666666666663</v>
      </c>
      <c r="R358" s="19">
        <f>IF(D358&gt;21,VLOOKUP(D358,Barem!$T$1:$U$141,2,1),0)</f>
        <v>0</v>
      </c>
      <c r="S358" s="104">
        <f>IF(D358&lt;1,0,IF(B358="F",VLOOKUP(I358,Barem!$X$2:$Z$13,2,1),VLOOKUP(I358,Barem!$X$14:$Z$25,2,1)))</f>
        <v>0</v>
      </c>
      <c r="T358" s="19">
        <f>VLOOKUP(A358,Participanti!A:C,3,0)</f>
        <v>0</v>
      </c>
      <c r="U358" s="17">
        <f t="shared" si="144"/>
        <v>3.7886666666666668</v>
      </c>
      <c r="W358" s="162" t="s">
        <v>565</v>
      </c>
      <c r="X358" s="108">
        <f t="shared" si="128"/>
        <v>4</v>
      </c>
      <c r="Y358" s="63">
        <f t="shared" si="129"/>
        <v>1</v>
      </c>
      <c r="Z358" s="92">
        <f t="shared" si="145"/>
        <v>0</v>
      </c>
      <c r="AA358" s="141"/>
      <c r="AB358" s="107" t="str">
        <f>VLOOKUP(A358,Participanti!A:E,5,0)</f>
        <v>Bronze</v>
      </c>
    </row>
    <row r="359" spans="1:28" x14ac:dyDescent="0.2">
      <c r="A359" s="42" t="s">
        <v>428</v>
      </c>
      <c r="B359" s="1" t="str">
        <f>VLOOKUP(A359,Participanti!A:B,2,0)</f>
        <v>M</v>
      </c>
      <c r="C359" s="61">
        <v>6</v>
      </c>
      <c r="D359" s="43">
        <v>15.08</v>
      </c>
      <c r="E359" s="44">
        <v>5.8680555555555548E-2</v>
      </c>
      <c r="F359" s="44">
        <v>6.115740740740741E-2</v>
      </c>
      <c r="G359" s="59">
        <f t="shared" si="141"/>
        <v>5.9918981481481476E-2</v>
      </c>
      <c r="H359" s="45">
        <v>223</v>
      </c>
      <c r="I359" s="11">
        <f t="shared" si="142"/>
        <v>3.9734072600451911E-3</v>
      </c>
      <c r="J359" s="31">
        <f t="shared" si="143"/>
        <v>3.5904761904761902</v>
      </c>
      <c r="K359" s="31">
        <f>IF(J359=0,0,IF(B359="F",VLOOKUP(I359,Barem!$G$2:$H$16,2,1),VLOOKUP(I359,Barem!$G$17:$H$31,2,1)))</f>
        <v>1.75</v>
      </c>
      <c r="L359" s="43">
        <v>3.25</v>
      </c>
      <c r="M359" s="95" t="str">
        <f>VLOOKUP(C359,Barem!L:R,7,0)</f>
        <v>D</v>
      </c>
      <c r="N359" s="10">
        <f t="shared" si="147"/>
        <v>0.5</v>
      </c>
      <c r="O359" s="10">
        <f t="shared" si="147"/>
        <v>0.25</v>
      </c>
      <c r="P359" s="10">
        <f t="shared" si="147"/>
        <v>0.25</v>
      </c>
      <c r="Q359" s="33">
        <f>IF(B359="M",IF(AND(H359&gt;=200,H359&lt;500,I359&lt;Barem!$N$21),H359/1500,IF(AND(H359&gt;=500,H359&lt;750,I359&lt;Barem!$N$22),H359/1500,IF(AND(H359&gt;=750,H359&lt;1000,I359&lt;Barem!$N$23),H359/1500,IF(AND(H359&gt;=1000,H359&lt;1500,I359&lt;Barem!$N$24),H359/1500,IF(AND(H359&gt;=1500,H359&lt;2000,I359&lt;Barem!$N$25),H359/1500,IF(AND(H359&gt;=2000,H359&lt;3000,I359&lt;Barem!$N$26),H359/1500,IF(AND(H359&gt;=3000,I359&lt;Barem!$N$27),H359/1500,0))))))),IF(AND(H359&gt;=200,H359&lt;500,I359&lt;Barem!$O$21),H359/1500,IF(AND(H359&gt;=500,H359&lt;750,I359&lt;Barem!$O$22),H359/1500,IF(AND(H359&gt;=750,H359&lt;1000,I359&lt;Barem!$O$23),H359/1500,IF(AND(H359&gt;=1000,H359&lt;1500,I359&lt;Barem!$O$24),H359/1500,IF(AND(H359&gt;=1500,H359&lt;2000,I359&lt;Barem!$O$25),H359/1500,IF(AND(H359&gt;=2000,H359&lt;3000,I359&lt;Barem!$O$26),H359/1500,IF(AND(H359&gt;=3000,I359&lt;Barem!$O$27),H359/1500,0))))))))</f>
        <v>0.14866666666666667</v>
      </c>
      <c r="R359" s="19">
        <f>IF(D359&gt;21,VLOOKUP(D359,Barem!$T$1:$U$141,2,1),0)</f>
        <v>0</v>
      </c>
      <c r="S359" s="104">
        <f>IF(D359&lt;1,0,IF(B359="F",VLOOKUP(I359,Barem!$X$2:$Z$13,2,1),VLOOKUP(I359,Barem!$X$14:$Z$25,2,1)))</f>
        <v>0</v>
      </c>
      <c r="T359" s="19">
        <f>VLOOKUP(A359,Participanti!A:C,3,0)</f>
        <v>0</v>
      </c>
      <c r="U359" s="17">
        <f t="shared" si="144"/>
        <v>3.1939047619047618</v>
      </c>
      <c r="W359" s="162"/>
      <c r="X359" s="108">
        <f t="shared" si="128"/>
        <v>5</v>
      </c>
      <c r="Y359" s="63">
        <f t="shared" si="129"/>
        <v>1</v>
      </c>
      <c r="Z359" s="92">
        <f t="shared" si="145"/>
        <v>1</v>
      </c>
      <c r="AA359" s="141"/>
      <c r="AB359" s="107" t="str">
        <f>VLOOKUP(A359,Participanti!A:E,5,0)</f>
        <v>Bronze</v>
      </c>
    </row>
    <row r="360" spans="1:28" x14ac:dyDescent="0.2">
      <c r="A360" s="42" t="s">
        <v>430</v>
      </c>
      <c r="B360" s="1" t="str">
        <f>VLOOKUP(A360,Participanti!A:B,2,0)</f>
        <v>M</v>
      </c>
      <c r="C360" s="61">
        <v>6</v>
      </c>
      <c r="D360" s="43">
        <v>18.18</v>
      </c>
      <c r="E360" s="44">
        <v>7.7094907407407418E-2</v>
      </c>
      <c r="F360" s="44">
        <v>7.7129629629629631E-2</v>
      </c>
      <c r="G360" s="59">
        <f t="shared" ref="G360:G361" si="148">AVERAGE(E360:F360)</f>
        <v>7.7112268518518517E-2</v>
      </c>
      <c r="H360" s="45">
        <v>146</v>
      </c>
      <c r="I360" s="11">
        <f t="shared" ref="I360:I361" si="149">G360/D360</f>
        <v>4.24159892841136E-3</v>
      </c>
      <c r="J360" s="31">
        <f t="shared" ref="J360:J361" si="150">IF(B360="F",IF(D360&lt;2.5,0,IF(D360&gt;19.99,5,D360/4)),IF(D360&lt;3,0, IF(D360&gt;20.99,5,D360/4.2)))</f>
        <v>4.3285714285714283</v>
      </c>
      <c r="K360" s="31">
        <f>IF(J360=0,0,IF(B360="F",VLOOKUP(I360,Barem!$G$2:$H$16,2,1),VLOOKUP(I360,Barem!$G$17:$H$31,2,1)))</f>
        <v>1.25</v>
      </c>
      <c r="L360" s="43">
        <v>2</v>
      </c>
      <c r="M360" s="95" t="str">
        <f>VLOOKUP(C360,Barem!L:R,7,0)</f>
        <v>D</v>
      </c>
      <c r="N360" s="10">
        <f t="shared" si="147"/>
        <v>0.5</v>
      </c>
      <c r="O360" s="10">
        <f t="shared" si="147"/>
        <v>0.25</v>
      </c>
      <c r="P360" s="10">
        <f t="shared" si="147"/>
        <v>0.25</v>
      </c>
      <c r="Q360" s="33">
        <f>IF(B360="M",IF(AND(H360&gt;=200,H360&lt;500,I360&lt;Barem!$N$21),H360/1500,IF(AND(H360&gt;=500,H360&lt;750,I360&lt;Barem!$N$22),H360/1500,IF(AND(H360&gt;=750,H360&lt;1000,I360&lt;Barem!$N$23),H360/1500,IF(AND(H360&gt;=1000,H360&lt;1500,I360&lt;Barem!$N$24),H360/1500,IF(AND(H360&gt;=1500,H360&lt;2000,I360&lt;Barem!$N$25),H360/1500,IF(AND(H360&gt;=2000,H360&lt;3000,I360&lt;Barem!$N$26),H360/1500,IF(AND(H360&gt;=3000,I360&lt;Barem!$N$27),H360/1500,0))))))),IF(AND(H360&gt;=200,H360&lt;500,I360&lt;Barem!$O$21),H360/1500,IF(AND(H360&gt;=500,H360&lt;750,I360&lt;Barem!$O$22),H360/1500,IF(AND(H360&gt;=750,H360&lt;1000,I360&lt;Barem!$O$23),H360/1500,IF(AND(H360&gt;=1000,H360&lt;1500,I360&lt;Barem!$O$24),H360/1500,IF(AND(H360&gt;=1500,H360&lt;2000,I360&lt;Barem!$O$25),H360/1500,IF(AND(H360&gt;=2000,H360&lt;3000,I360&lt;Barem!$O$26),H360/1500,IF(AND(H360&gt;=3000,I360&lt;Barem!$O$27),H360/1500,0))))))))</f>
        <v>0</v>
      </c>
      <c r="R360" s="19">
        <f>IF(D360&gt;21,VLOOKUP(D360,Barem!$T$1:$U$141,2,1),0)</f>
        <v>0</v>
      </c>
      <c r="S360" s="104">
        <f>IF(D360&lt;1,0,IF(B360="F",VLOOKUP(I360,Barem!$X$2:$Z$13,2,1),VLOOKUP(I360,Barem!$X$14:$Z$25,2,1)))</f>
        <v>0</v>
      </c>
      <c r="T360" s="19">
        <f>VLOOKUP(A360,Participanti!A:C,3,0)</f>
        <v>0.4</v>
      </c>
      <c r="U360" s="17">
        <f t="shared" ref="U360:U361" si="151">IF(H360&lt;0,0,J360*N360+K360*O360+L360*P360+Q360+R360+S360+T360)</f>
        <v>3.3767857142857141</v>
      </c>
      <c r="W360" s="162"/>
      <c r="X360" s="108">
        <f t="shared" si="128"/>
        <v>5</v>
      </c>
      <c r="Y360" s="63">
        <f t="shared" si="129"/>
        <v>1</v>
      </c>
      <c r="Z360" s="92">
        <f t="shared" ref="Z360:Z361" si="152">IF(K360&gt;0,1,0)</f>
        <v>1</v>
      </c>
      <c r="AA360" s="141"/>
      <c r="AB360" s="107" t="str">
        <f>VLOOKUP(A360,Participanti!A:E,5,0)</f>
        <v>Bronze</v>
      </c>
    </row>
    <row r="361" spans="1:28" x14ac:dyDescent="0.2">
      <c r="A361" s="42" t="s">
        <v>519</v>
      </c>
      <c r="B361" s="1" t="str">
        <f>VLOOKUP(A361,Participanti!A:B,2,0)</f>
        <v>F</v>
      </c>
      <c r="C361" s="61">
        <v>6</v>
      </c>
      <c r="D361" s="43">
        <v>21.29</v>
      </c>
      <c r="E361" s="44">
        <v>0.15519675925925927</v>
      </c>
      <c r="F361" s="44">
        <v>0.17266203703703706</v>
      </c>
      <c r="G361" s="59">
        <f t="shared" si="148"/>
        <v>0.16392939814814816</v>
      </c>
      <c r="H361" s="45">
        <v>1166</v>
      </c>
      <c r="I361" s="11">
        <f t="shared" si="149"/>
        <v>7.6998308195466497E-3</v>
      </c>
      <c r="J361" s="31">
        <f t="shared" si="150"/>
        <v>5</v>
      </c>
      <c r="K361" s="31">
        <f>IF(J361=0,0,IF(B361="F",VLOOKUP(I361,Barem!$G$2:$H$16,2,1),VLOOKUP(I361,Barem!$G$17:$H$31,2,1)))</f>
        <v>0</v>
      </c>
      <c r="L361" s="43">
        <v>3.75</v>
      </c>
      <c r="M361" s="95" t="str">
        <f>VLOOKUP(C361,Barem!L:R,7,0)</f>
        <v>D</v>
      </c>
      <c r="N361" s="10">
        <f t="shared" si="147"/>
        <v>0.5</v>
      </c>
      <c r="O361" s="10">
        <f t="shared" si="147"/>
        <v>0.25</v>
      </c>
      <c r="P361" s="10">
        <f t="shared" si="147"/>
        <v>0.25</v>
      </c>
      <c r="Q361" s="33">
        <f>IF(B361="M",IF(AND(H361&gt;=200,H361&lt;500,I361&lt;Barem!$N$21),H361/1500,IF(AND(H361&gt;=500,H361&lt;750,I361&lt;Barem!$N$22),H361/1500,IF(AND(H361&gt;=750,H361&lt;1000,I361&lt;Barem!$N$23),H361/1500,IF(AND(H361&gt;=1000,H361&lt;1500,I361&lt;Barem!$N$24),H361/1500,IF(AND(H361&gt;=1500,H361&lt;2000,I361&lt;Barem!$N$25),H361/1500,IF(AND(H361&gt;=2000,H361&lt;3000,I361&lt;Barem!$N$26),H361/1500,IF(AND(H361&gt;=3000,I361&lt;Barem!$N$27),H361/1500,0))))))),IF(AND(H361&gt;=200,H361&lt;500,I361&lt;Barem!$O$21),H361/1500,IF(AND(H361&gt;=500,H361&lt;750,I361&lt;Barem!$O$22),H361/1500,IF(AND(H361&gt;=750,H361&lt;1000,I361&lt;Barem!$O$23),H361/1500,IF(AND(H361&gt;=1000,H361&lt;1500,I361&lt;Barem!$O$24),H361/1500,IF(AND(H361&gt;=1500,H361&lt;2000,I361&lt;Barem!$O$25),H361/1500,IF(AND(H361&gt;=2000,H361&lt;3000,I361&lt;Barem!$O$26),H361/1500,IF(AND(H361&gt;=3000,I361&lt;Barem!$O$27),H361/1500,0))))))))</f>
        <v>0.77733333333333332</v>
      </c>
      <c r="R361" s="19">
        <f>IF(D361&gt;21,VLOOKUP(D361,Barem!$T$1:$U$141,2,1),0)</f>
        <v>0</v>
      </c>
      <c r="S361" s="104">
        <f>IF(D361&lt;1,0,IF(B361="F",VLOOKUP(I361,Barem!$X$2:$Z$13,2,1),VLOOKUP(I361,Barem!$X$14:$Z$25,2,1)))</f>
        <v>0</v>
      </c>
      <c r="T361" s="19">
        <f>VLOOKUP(A361,Participanti!A:C,3,0)</f>
        <v>0</v>
      </c>
      <c r="U361" s="17">
        <f t="shared" si="151"/>
        <v>4.214833333333333</v>
      </c>
      <c r="W361" s="162" t="s">
        <v>565</v>
      </c>
      <c r="X361" s="108">
        <f t="shared" si="128"/>
        <v>5</v>
      </c>
      <c r="Y361" s="63">
        <f t="shared" si="129"/>
        <v>1</v>
      </c>
      <c r="Z361" s="92">
        <f t="shared" si="152"/>
        <v>0</v>
      </c>
      <c r="AA361" s="141"/>
      <c r="AB361" s="107" t="str">
        <f>VLOOKUP(A361,Participanti!A:E,5,0)</f>
        <v>Bronze</v>
      </c>
    </row>
    <row r="362" spans="1:28" x14ac:dyDescent="0.2">
      <c r="A362" s="42" t="s">
        <v>226</v>
      </c>
      <c r="B362" s="1" t="str">
        <f>VLOOKUP(A362,Participanti!A:B,2,0)</f>
        <v>F</v>
      </c>
      <c r="C362" s="61">
        <v>6</v>
      </c>
      <c r="D362" s="43">
        <v>10.220000000000001</v>
      </c>
      <c r="E362" s="44">
        <v>4.4386574074074071E-2</v>
      </c>
      <c r="F362" s="44">
        <v>4.4386574074074071E-2</v>
      </c>
      <c r="G362" s="59">
        <f t="shared" ref="G362:G373" si="153">AVERAGE(E362:F362)</f>
        <v>4.4386574074074071E-2</v>
      </c>
      <c r="H362" s="45">
        <v>0</v>
      </c>
      <c r="I362" s="11">
        <f t="shared" ref="I362:I373" si="154">G362/D362</f>
        <v>4.3431090092048994E-3</v>
      </c>
      <c r="J362" s="31">
        <f t="shared" ref="J362:J373" si="155">IF(B362="F",IF(D362&lt;2.5,0,IF(D362&gt;19.99,5,D362/4)),IF(D362&lt;3,0, IF(D362&gt;20.99,5,D362/4.2)))</f>
        <v>2.5550000000000002</v>
      </c>
      <c r="K362" s="31">
        <f>IF(J362=0,0,IF(B362="F",VLOOKUP(I362,Barem!$G$2:$H$16,2,1),VLOOKUP(I362,Barem!$G$17:$H$31,2,1)))</f>
        <v>1.75</v>
      </c>
      <c r="L362" s="43">
        <v>3</v>
      </c>
      <c r="M362" s="95" t="str">
        <f>VLOOKUP(C362,Barem!L:R,7,0)</f>
        <v>D</v>
      </c>
      <c r="N362" s="10">
        <f t="shared" si="147"/>
        <v>0.5</v>
      </c>
      <c r="O362" s="10">
        <f t="shared" si="147"/>
        <v>0.25</v>
      </c>
      <c r="P362" s="10">
        <f t="shared" si="147"/>
        <v>0.25</v>
      </c>
      <c r="Q362" s="33">
        <f>IF(B362="M",IF(AND(H362&gt;=200,H362&lt;500,I362&lt;Barem!$N$21),H362/1500,IF(AND(H362&gt;=500,H362&lt;750,I362&lt;Barem!$N$22),H362/1500,IF(AND(H362&gt;=750,H362&lt;1000,I362&lt;Barem!$N$23),H362/1500,IF(AND(H362&gt;=1000,H362&lt;1500,I362&lt;Barem!$N$24),H362/1500,IF(AND(H362&gt;=1500,H362&lt;2000,I362&lt;Barem!$N$25),H362/1500,IF(AND(H362&gt;=2000,H362&lt;3000,I362&lt;Barem!$N$26),H362/1500,IF(AND(H362&gt;=3000,I362&lt;Barem!$N$27),H362/1500,0))))))),IF(AND(H362&gt;=200,H362&lt;500,I362&lt;Barem!$O$21),H362/1500,IF(AND(H362&gt;=500,H362&lt;750,I362&lt;Barem!$O$22),H362/1500,IF(AND(H362&gt;=750,H362&lt;1000,I362&lt;Barem!$O$23),H362/1500,IF(AND(H362&gt;=1000,H362&lt;1500,I362&lt;Barem!$O$24),H362/1500,IF(AND(H362&gt;=1500,H362&lt;2000,I362&lt;Barem!$O$25),H362/1500,IF(AND(H362&gt;=2000,H362&lt;3000,I362&lt;Barem!$O$26),H362/1500,IF(AND(H362&gt;=3000,I362&lt;Barem!$O$27),H362/1500,0))))))))</f>
        <v>0</v>
      </c>
      <c r="R362" s="19">
        <f>IF(D362&gt;21,VLOOKUP(D362,Barem!$T$1:$U$141,2,1),0)</f>
        <v>0</v>
      </c>
      <c r="S362" s="104">
        <f>IF(D362&lt;1,0,IF(B362="F",VLOOKUP(I362,Barem!$X$2:$Z$13,2,1),VLOOKUP(I362,Barem!$X$14:$Z$25,2,1)))</f>
        <v>0</v>
      </c>
      <c r="T362" s="19">
        <f>VLOOKUP(A362,Participanti!A:C,3,0)</f>
        <v>0</v>
      </c>
      <c r="U362" s="17">
        <f t="shared" ref="U362:U373" si="156">IF(H362&lt;0,0,J362*N362+K362*O362+L362*P362+Q362+R362+S362+T362)</f>
        <v>2.4649999999999999</v>
      </c>
      <c r="W362" s="162"/>
      <c r="X362" s="108">
        <f t="shared" si="128"/>
        <v>4</v>
      </c>
      <c r="Y362" s="63">
        <f t="shared" si="129"/>
        <v>1</v>
      </c>
      <c r="Z362" s="92">
        <f t="shared" ref="Z362:Z373" si="157">IF(K362&gt;0,1,0)</f>
        <v>1</v>
      </c>
      <c r="AA362" s="141"/>
      <c r="AB362" s="107" t="str">
        <f>VLOOKUP(A362,Participanti!A:E,5,0)</f>
        <v>Bronze</v>
      </c>
    </row>
    <row r="363" spans="1:28" x14ac:dyDescent="0.2">
      <c r="A363" s="42" t="s">
        <v>333</v>
      </c>
      <c r="B363" s="1" t="str">
        <f>VLOOKUP(A363,Participanti!A:B,2,0)</f>
        <v>M</v>
      </c>
      <c r="C363" s="61">
        <v>6</v>
      </c>
      <c r="D363" s="43">
        <v>15.01</v>
      </c>
      <c r="E363" s="44">
        <v>5.7048611111111112E-2</v>
      </c>
      <c r="F363" s="44">
        <v>6.0300925925925924E-2</v>
      </c>
      <c r="G363" s="59">
        <f t="shared" si="153"/>
        <v>5.8674768518518522E-2</v>
      </c>
      <c r="H363" s="45">
        <v>134</v>
      </c>
      <c r="I363" s="11">
        <f t="shared" si="154"/>
        <v>3.9090452044316139E-3</v>
      </c>
      <c r="J363" s="31">
        <f t="shared" si="155"/>
        <v>3.5738095238095235</v>
      </c>
      <c r="K363" s="31">
        <f>IF(J363=0,0,IF(B363="F",VLOOKUP(I363,Barem!$G$2:$H$16,2,1),VLOOKUP(I363,Barem!$G$17:$H$31,2,1)))</f>
        <v>1.75</v>
      </c>
      <c r="L363" s="43">
        <v>2</v>
      </c>
      <c r="M363" s="95" t="str">
        <f>VLOOKUP(C363,Barem!L:R,7,0)</f>
        <v>D</v>
      </c>
      <c r="N363" s="10">
        <f t="shared" si="147"/>
        <v>0.5</v>
      </c>
      <c r="O363" s="10">
        <f t="shared" si="147"/>
        <v>0.25</v>
      </c>
      <c r="P363" s="10">
        <f t="shared" si="147"/>
        <v>0.25</v>
      </c>
      <c r="Q363" s="33">
        <f>IF(B363="M",IF(AND(H363&gt;=200,H363&lt;500,I363&lt;Barem!$N$21),H363/1500,IF(AND(H363&gt;=500,H363&lt;750,I363&lt;Barem!$N$22),H363/1500,IF(AND(H363&gt;=750,H363&lt;1000,I363&lt;Barem!$N$23),H363/1500,IF(AND(H363&gt;=1000,H363&lt;1500,I363&lt;Barem!$N$24),H363/1500,IF(AND(H363&gt;=1500,H363&lt;2000,I363&lt;Barem!$N$25),H363/1500,IF(AND(H363&gt;=2000,H363&lt;3000,I363&lt;Barem!$N$26),H363/1500,IF(AND(H363&gt;=3000,I363&lt;Barem!$N$27),H363/1500,0))))))),IF(AND(H363&gt;=200,H363&lt;500,I363&lt;Barem!$O$21),H363/1500,IF(AND(H363&gt;=500,H363&lt;750,I363&lt;Barem!$O$22),H363/1500,IF(AND(H363&gt;=750,H363&lt;1000,I363&lt;Barem!$O$23),H363/1500,IF(AND(H363&gt;=1000,H363&lt;1500,I363&lt;Barem!$O$24),H363/1500,IF(AND(H363&gt;=1500,H363&lt;2000,I363&lt;Barem!$O$25),H363/1500,IF(AND(H363&gt;=2000,H363&lt;3000,I363&lt;Barem!$O$26),H363/1500,IF(AND(H363&gt;=3000,I363&lt;Barem!$O$27),H363/1500,0))))))))</f>
        <v>0</v>
      </c>
      <c r="R363" s="19">
        <f>IF(D363&gt;21,VLOOKUP(D363,Barem!$T$1:$U$141,2,1),0)</f>
        <v>0</v>
      </c>
      <c r="S363" s="104">
        <f>IF(D363&lt;1,0,IF(B363="F",VLOOKUP(I363,Barem!$X$2:$Z$13,2,1),VLOOKUP(I363,Barem!$X$14:$Z$25,2,1)))</f>
        <v>0</v>
      </c>
      <c r="T363" s="19">
        <f>VLOOKUP(A363,Participanti!A:C,3,0)</f>
        <v>0</v>
      </c>
      <c r="U363" s="17">
        <f t="shared" si="156"/>
        <v>2.7244047619047618</v>
      </c>
      <c r="W363" s="162"/>
      <c r="X363" s="108">
        <f t="shared" si="128"/>
        <v>3</v>
      </c>
      <c r="Y363" s="63">
        <f t="shared" si="129"/>
        <v>1</v>
      </c>
      <c r="Z363" s="92">
        <f t="shared" si="157"/>
        <v>1</v>
      </c>
      <c r="AA363" s="141"/>
      <c r="AB363" s="107" t="str">
        <f>VLOOKUP(A363,Participanti!A:E,5,0)</f>
        <v>Bronze</v>
      </c>
    </row>
    <row r="364" spans="1:28" x14ac:dyDescent="0.2">
      <c r="A364" s="42" t="s">
        <v>232</v>
      </c>
      <c r="B364" s="1" t="str">
        <f>VLOOKUP(A364,Participanti!A:B,2,0)</f>
        <v>M</v>
      </c>
      <c r="C364" s="61">
        <v>6</v>
      </c>
      <c r="D364" s="43">
        <v>6</v>
      </c>
      <c r="E364" s="44">
        <v>2.1342592592592594E-2</v>
      </c>
      <c r="F364" s="44">
        <v>2.2083333333333333E-2</v>
      </c>
      <c r="G364" s="59">
        <f t="shared" si="153"/>
        <v>2.1712962962962962E-2</v>
      </c>
      <c r="H364" s="45">
        <v>26</v>
      </c>
      <c r="I364" s="11">
        <f t="shared" si="154"/>
        <v>3.6188271604938268E-3</v>
      </c>
      <c r="J364" s="31">
        <f t="shared" si="155"/>
        <v>1.4285714285714286</v>
      </c>
      <c r="K364" s="31">
        <f>IF(J364=0,0,IF(B364="F",VLOOKUP(I364,Barem!$G$2:$H$16,2,1),VLOOKUP(I364,Barem!$G$17:$H$31,2,1)))</f>
        <v>2.5</v>
      </c>
      <c r="L364" s="43">
        <v>2</v>
      </c>
      <c r="M364" s="95" t="s">
        <v>80</v>
      </c>
      <c r="N364" s="10">
        <f t="shared" si="147"/>
        <v>0.25</v>
      </c>
      <c r="O364" s="10">
        <f t="shared" si="147"/>
        <v>0.5</v>
      </c>
      <c r="P364" s="10">
        <f t="shared" si="147"/>
        <v>0.25</v>
      </c>
      <c r="Q364" s="33">
        <f>IF(B364="M",IF(AND(H364&gt;=200,H364&lt;500,I364&lt;Barem!$N$21),H364/1500,IF(AND(H364&gt;=500,H364&lt;750,I364&lt;Barem!$N$22),H364/1500,IF(AND(H364&gt;=750,H364&lt;1000,I364&lt;Barem!$N$23),H364/1500,IF(AND(H364&gt;=1000,H364&lt;1500,I364&lt;Barem!$N$24),H364/1500,IF(AND(H364&gt;=1500,H364&lt;2000,I364&lt;Barem!$N$25),H364/1500,IF(AND(H364&gt;=2000,H364&lt;3000,I364&lt;Barem!$N$26),H364/1500,IF(AND(H364&gt;=3000,I364&lt;Barem!$N$27),H364/1500,0))))))),IF(AND(H364&gt;=200,H364&lt;500,I364&lt;Barem!$O$21),H364/1500,IF(AND(H364&gt;=500,H364&lt;750,I364&lt;Barem!$O$22),H364/1500,IF(AND(H364&gt;=750,H364&lt;1000,I364&lt;Barem!$O$23),H364/1500,IF(AND(H364&gt;=1000,H364&lt;1500,I364&lt;Barem!$O$24),H364/1500,IF(AND(H364&gt;=1500,H364&lt;2000,I364&lt;Barem!$O$25),H364/1500,IF(AND(H364&gt;=2000,H364&lt;3000,I364&lt;Barem!$O$26),H364/1500,IF(AND(H364&gt;=3000,I364&lt;Barem!$O$27),H364/1500,0))))))))</f>
        <v>0</v>
      </c>
      <c r="R364" s="19">
        <f>IF(D364&gt;21,VLOOKUP(D364,Barem!$T$1:$U$141,2,1),0)</f>
        <v>0</v>
      </c>
      <c r="S364" s="104">
        <f>IF(D364&lt;1,0,IF(B364="F",VLOOKUP(I364,Barem!$X$2:$Z$13,2,1),VLOOKUP(I364,Barem!$X$14:$Z$25,2,1)))</f>
        <v>0</v>
      </c>
      <c r="T364" s="19">
        <f>VLOOKUP(A364,Participanti!A:C,3,0)</f>
        <v>0</v>
      </c>
      <c r="U364" s="17">
        <f t="shared" si="156"/>
        <v>2.1071428571428572</v>
      </c>
      <c r="W364" s="162"/>
      <c r="X364" s="108">
        <f t="shared" si="128"/>
        <v>5</v>
      </c>
      <c r="Y364" s="63">
        <f t="shared" si="129"/>
        <v>1</v>
      </c>
      <c r="Z364" s="92">
        <f t="shared" si="157"/>
        <v>1</v>
      </c>
      <c r="AA364" s="141"/>
      <c r="AB364" s="107" t="str">
        <f>VLOOKUP(A364,Participanti!A:E,5,0)</f>
        <v>Bronze</v>
      </c>
    </row>
    <row r="365" spans="1:28" x14ac:dyDescent="0.2">
      <c r="A365" s="42" t="s">
        <v>205</v>
      </c>
      <c r="B365" s="1" t="str">
        <f>VLOOKUP(A365,Participanti!A:B,2,0)</f>
        <v>F</v>
      </c>
      <c r="C365" s="61">
        <v>6</v>
      </c>
      <c r="D365" s="43">
        <v>3.01</v>
      </c>
      <c r="E365" s="44">
        <v>1.3854166666666666E-2</v>
      </c>
      <c r="F365" s="44">
        <v>1.462962962962963E-2</v>
      </c>
      <c r="G365" s="59">
        <f t="shared" si="153"/>
        <v>1.4241898148148148E-2</v>
      </c>
      <c r="H365" s="45">
        <v>10</v>
      </c>
      <c r="I365" s="11">
        <f t="shared" si="154"/>
        <v>4.7315276239694847E-3</v>
      </c>
      <c r="J365" s="31">
        <f t="shared" si="155"/>
        <v>0.75249999999999995</v>
      </c>
      <c r="K365" s="31">
        <f>IF(J365=0,0,IF(B365="F",VLOOKUP(I365,Barem!$G$2:$H$16,2,1),VLOOKUP(I365,Barem!$G$17:$H$31,2,1)))</f>
        <v>1</v>
      </c>
      <c r="L365" s="43">
        <v>4.5</v>
      </c>
      <c r="M365" s="95" t="s">
        <v>83</v>
      </c>
      <c r="N365" s="10">
        <f t="shared" si="147"/>
        <v>0.25</v>
      </c>
      <c r="O365" s="10">
        <f t="shared" si="147"/>
        <v>0.25</v>
      </c>
      <c r="P365" s="10">
        <f t="shared" si="147"/>
        <v>0.5</v>
      </c>
      <c r="Q365" s="33">
        <f>IF(B365="M",IF(AND(H365&gt;=200,H365&lt;500,I365&lt;Barem!$N$21),H365/1500,IF(AND(H365&gt;=500,H365&lt;750,I365&lt;Barem!$N$22),H365/1500,IF(AND(H365&gt;=750,H365&lt;1000,I365&lt;Barem!$N$23),H365/1500,IF(AND(H365&gt;=1000,H365&lt;1500,I365&lt;Barem!$N$24),H365/1500,IF(AND(H365&gt;=1500,H365&lt;2000,I365&lt;Barem!$N$25),H365/1500,IF(AND(H365&gt;=2000,H365&lt;3000,I365&lt;Barem!$N$26),H365/1500,IF(AND(H365&gt;=3000,I365&lt;Barem!$N$27),H365/1500,0))))))),IF(AND(H365&gt;=200,H365&lt;500,I365&lt;Barem!$O$21),H365/1500,IF(AND(H365&gt;=500,H365&lt;750,I365&lt;Barem!$O$22),H365/1500,IF(AND(H365&gt;=750,H365&lt;1000,I365&lt;Barem!$O$23),H365/1500,IF(AND(H365&gt;=1000,H365&lt;1500,I365&lt;Barem!$O$24),H365/1500,IF(AND(H365&gt;=1500,H365&lt;2000,I365&lt;Barem!$O$25),H365/1500,IF(AND(H365&gt;=2000,H365&lt;3000,I365&lt;Barem!$O$26),H365/1500,IF(AND(H365&gt;=3000,I365&lt;Barem!$O$27),H365/1500,0))))))))</f>
        <v>0</v>
      </c>
      <c r="R365" s="19">
        <f>IF(D365&gt;21,VLOOKUP(D365,Barem!$T$1:$U$141,2,1),0)</f>
        <v>0</v>
      </c>
      <c r="S365" s="104">
        <f>IF(D365&lt;1,0,IF(B365="F",VLOOKUP(I365,Barem!$X$2:$Z$13,2,1),VLOOKUP(I365,Barem!$X$14:$Z$25,2,1)))</f>
        <v>0</v>
      </c>
      <c r="T365" s="19">
        <f>VLOOKUP(A365,Participanti!A:C,3,0)</f>
        <v>0</v>
      </c>
      <c r="U365" s="17">
        <f t="shared" si="156"/>
        <v>2.6881249999999999</v>
      </c>
      <c r="W365" s="162"/>
      <c r="X365" s="108">
        <f t="shared" si="128"/>
        <v>4</v>
      </c>
      <c r="Y365" s="63">
        <f t="shared" si="129"/>
        <v>1</v>
      </c>
      <c r="Z365" s="92">
        <f t="shared" si="157"/>
        <v>1</v>
      </c>
      <c r="AA365" s="141"/>
      <c r="AB365" s="107" t="str">
        <f>VLOOKUP(A365,Participanti!A:E,5,0)</f>
        <v>Bronze</v>
      </c>
    </row>
    <row r="366" spans="1:28" x14ac:dyDescent="0.2">
      <c r="A366" s="42" t="s">
        <v>306</v>
      </c>
      <c r="B366" s="1" t="str">
        <f>VLOOKUP(A366,Participanti!A:B,2,0)</f>
        <v>F</v>
      </c>
      <c r="C366" s="61">
        <v>6</v>
      </c>
      <c r="D366" s="43">
        <v>21.41</v>
      </c>
      <c r="E366" s="44">
        <v>0.13347222222222221</v>
      </c>
      <c r="F366" s="44">
        <v>0.14825231481481482</v>
      </c>
      <c r="G366" s="59">
        <f t="shared" si="153"/>
        <v>0.14086226851851852</v>
      </c>
      <c r="H366" s="45">
        <v>1220</v>
      </c>
      <c r="I366" s="11">
        <f t="shared" si="154"/>
        <v>6.5792745688238452E-3</v>
      </c>
      <c r="J366" s="31">
        <f t="shared" si="155"/>
        <v>5</v>
      </c>
      <c r="K366" s="31">
        <f>IF(J366=0,0,IF(B366="F",VLOOKUP(I366,Barem!$G$2:$H$16,2,1),VLOOKUP(I366,Barem!$G$17:$H$31,2,1)))</f>
        <v>0</v>
      </c>
      <c r="L366" s="43">
        <v>1.5</v>
      </c>
      <c r="M366" s="95" t="str">
        <f>VLOOKUP(C366,Barem!L:R,7,0)</f>
        <v>D</v>
      </c>
      <c r="N366" s="10">
        <f t="shared" si="147"/>
        <v>0.5</v>
      </c>
      <c r="O366" s="10">
        <f t="shared" si="147"/>
        <v>0.25</v>
      </c>
      <c r="P366" s="10">
        <f t="shared" si="147"/>
        <v>0.25</v>
      </c>
      <c r="Q366" s="33">
        <f>IF(B366="M",IF(AND(H366&gt;=200,H366&lt;500,I366&lt;Barem!$N$21),H366/1500,IF(AND(H366&gt;=500,H366&lt;750,I366&lt;Barem!$N$22),H366/1500,IF(AND(H366&gt;=750,H366&lt;1000,I366&lt;Barem!$N$23),H366/1500,IF(AND(H366&gt;=1000,H366&lt;1500,I366&lt;Barem!$N$24),H366/1500,IF(AND(H366&gt;=1500,H366&lt;2000,I366&lt;Barem!$N$25),H366/1500,IF(AND(H366&gt;=2000,H366&lt;3000,I366&lt;Barem!$N$26),H366/1500,IF(AND(H366&gt;=3000,I366&lt;Barem!$N$27),H366/1500,0))))))),IF(AND(H366&gt;=200,H366&lt;500,I366&lt;Barem!$O$21),H366/1500,IF(AND(H366&gt;=500,H366&lt;750,I366&lt;Barem!$O$22),H366/1500,IF(AND(H366&gt;=750,H366&lt;1000,I366&lt;Barem!$O$23),H366/1500,IF(AND(H366&gt;=1000,H366&lt;1500,I366&lt;Barem!$O$24),H366/1500,IF(AND(H366&gt;=1500,H366&lt;2000,I366&lt;Barem!$O$25),H366/1500,IF(AND(H366&gt;=2000,H366&lt;3000,I366&lt;Barem!$O$26),H366/1500,IF(AND(H366&gt;=3000,I366&lt;Barem!$O$27),H366/1500,0))))))))</f>
        <v>0.81333333333333335</v>
      </c>
      <c r="R366" s="19">
        <f>IF(D366&gt;21,VLOOKUP(D366,Barem!$T$1:$U$141,2,1),0)</f>
        <v>0</v>
      </c>
      <c r="S366" s="104">
        <f>IF(D366&lt;1,0,IF(B366="F",VLOOKUP(I366,Barem!$X$2:$Z$13,2,1),VLOOKUP(I366,Barem!$X$14:$Z$25,2,1)))</f>
        <v>0</v>
      </c>
      <c r="T366" s="19">
        <f>VLOOKUP(A366,Participanti!A:C,3,0)</f>
        <v>0</v>
      </c>
      <c r="U366" s="17">
        <f t="shared" si="156"/>
        <v>3.6883333333333335</v>
      </c>
      <c r="W366" s="162" t="s">
        <v>565</v>
      </c>
      <c r="X366" s="108">
        <f t="shared" si="128"/>
        <v>5</v>
      </c>
      <c r="Y366" s="63">
        <f t="shared" si="129"/>
        <v>1</v>
      </c>
      <c r="Z366" s="92">
        <f t="shared" si="157"/>
        <v>0</v>
      </c>
      <c r="AA366" s="141"/>
      <c r="AB366" s="107" t="str">
        <f>VLOOKUP(A366,Participanti!A:E,5,0)</f>
        <v>Bronze</v>
      </c>
    </row>
    <row r="367" spans="1:28" x14ac:dyDescent="0.2">
      <c r="A367" s="42" t="s">
        <v>21</v>
      </c>
      <c r="B367" s="1" t="str">
        <f>VLOOKUP(A367,Participanti!A:B,2,0)</f>
        <v>F</v>
      </c>
      <c r="C367" s="61">
        <v>6</v>
      </c>
      <c r="D367" s="43">
        <v>10</v>
      </c>
      <c r="E367" s="44">
        <v>3.7199074074074072E-2</v>
      </c>
      <c r="F367" s="44">
        <v>4.7384259259259258E-2</v>
      </c>
      <c r="G367" s="59">
        <f t="shared" si="153"/>
        <v>4.2291666666666665E-2</v>
      </c>
      <c r="H367" s="45">
        <v>12</v>
      </c>
      <c r="I367" s="11">
        <f t="shared" si="154"/>
        <v>4.2291666666666667E-3</v>
      </c>
      <c r="J367" s="31">
        <f t="shared" si="155"/>
        <v>2.5</v>
      </c>
      <c r="K367" s="31">
        <f>IF(J367=0,0,IF(B367="F",VLOOKUP(I367,Barem!$G$2:$H$16,2,1),VLOOKUP(I367,Barem!$G$17:$H$31,2,1)))</f>
        <v>1.75</v>
      </c>
      <c r="L367" s="43">
        <v>0</v>
      </c>
      <c r="M367" s="95" t="str">
        <f>VLOOKUP(C367,Barem!L:R,7,0)</f>
        <v>D</v>
      </c>
      <c r="N367" s="10">
        <f t="shared" si="147"/>
        <v>0.5</v>
      </c>
      <c r="O367" s="10">
        <f t="shared" si="147"/>
        <v>0.25</v>
      </c>
      <c r="P367" s="10">
        <f t="shared" si="147"/>
        <v>0.25</v>
      </c>
      <c r="Q367" s="33">
        <f>IF(B367="M",IF(AND(H367&gt;=200,H367&lt;500,I367&lt;Barem!$N$21),H367/1500,IF(AND(H367&gt;=500,H367&lt;750,I367&lt;Barem!$N$22),H367/1500,IF(AND(H367&gt;=750,H367&lt;1000,I367&lt;Barem!$N$23),H367/1500,IF(AND(H367&gt;=1000,H367&lt;1500,I367&lt;Barem!$N$24),H367/1500,IF(AND(H367&gt;=1500,H367&lt;2000,I367&lt;Barem!$N$25),H367/1500,IF(AND(H367&gt;=2000,H367&lt;3000,I367&lt;Barem!$N$26),H367/1500,IF(AND(H367&gt;=3000,I367&lt;Barem!$N$27),H367/1500,0))))))),IF(AND(H367&gt;=200,H367&lt;500,I367&lt;Barem!$O$21),H367/1500,IF(AND(H367&gt;=500,H367&lt;750,I367&lt;Barem!$O$22),H367/1500,IF(AND(H367&gt;=750,H367&lt;1000,I367&lt;Barem!$O$23),H367/1500,IF(AND(H367&gt;=1000,H367&lt;1500,I367&lt;Barem!$O$24),H367/1500,IF(AND(H367&gt;=1500,H367&lt;2000,I367&lt;Barem!$O$25),H367/1500,IF(AND(H367&gt;=2000,H367&lt;3000,I367&lt;Barem!$O$26),H367/1500,IF(AND(H367&gt;=3000,I367&lt;Barem!$O$27),H367/1500,0))))))))</f>
        <v>0</v>
      </c>
      <c r="R367" s="19">
        <f>IF(D367&gt;21,VLOOKUP(D367,Barem!$T$1:$U$141,2,1),0)</f>
        <v>0</v>
      </c>
      <c r="S367" s="104">
        <f>IF(D367&lt;1,0,IF(B367="F",VLOOKUP(I367,Barem!$X$2:$Z$13,2,1),VLOOKUP(I367,Barem!$X$14:$Z$25,2,1)))</f>
        <v>0</v>
      </c>
      <c r="T367" s="19">
        <f>VLOOKUP(A367,Participanti!A:C,3,0)</f>
        <v>0</v>
      </c>
      <c r="U367" s="17">
        <f t="shared" si="156"/>
        <v>1.6875</v>
      </c>
      <c r="W367" s="162"/>
      <c r="X367" s="108">
        <f t="shared" si="128"/>
        <v>4</v>
      </c>
      <c r="Y367" s="63">
        <f t="shared" si="129"/>
        <v>1</v>
      </c>
      <c r="Z367" s="92">
        <f t="shared" si="157"/>
        <v>1</v>
      </c>
      <c r="AA367" s="141"/>
      <c r="AB367" s="107" t="str">
        <f>VLOOKUP(A367,Participanti!A:E,5,0)</f>
        <v>Bronze</v>
      </c>
    </row>
    <row r="368" spans="1:28" x14ac:dyDescent="0.2">
      <c r="A368" s="42" t="s">
        <v>423</v>
      </c>
      <c r="B368" s="1" t="str">
        <f>VLOOKUP(A368,Participanti!A:B,2,0)</f>
        <v>F</v>
      </c>
      <c r="C368" s="61">
        <v>6</v>
      </c>
      <c r="D368" s="43">
        <v>10.02</v>
      </c>
      <c r="E368" s="44">
        <v>4.4097222222222225E-2</v>
      </c>
      <c r="F368" s="44">
        <v>4.7685185185185185E-2</v>
      </c>
      <c r="G368" s="59">
        <f t="shared" si="153"/>
        <v>4.5891203703703705E-2</v>
      </c>
      <c r="H368" s="45">
        <v>33</v>
      </c>
      <c r="I368" s="11">
        <f t="shared" si="154"/>
        <v>4.5799604494714281E-3</v>
      </c>
      <c r="J368" s="31">
        <f t="shared" si="155"/>
        <v>2.5049999999999999</v>
      </c>
      <c r="K368" s="31">
        <f>IF(J368=0,0,IF(B368="F",VLOOKUP(I368,Barem!$G$2:$H$16,2,1),VLOOKUP(I368,Barem!$G$17:$H$31,2,1)))</f>
        <v>1.25</v>
      </c>
      <c r="L368" s="43">
        <v>3</v>
      </c>
      <c r="M368" s="95" t="str">
        <f>VLOOKUP(C368,Barem!L:R,7,0)</f>
        <v>D</v>
      </c>
      <c r="N368" s="10">
        <f t="shared" si="147"/>
        <v>0.5</v>
      </c>
      <c r="O368" s="10">
        <f t="shared" si="147"/>
        <v>0.25</v>
      </c>
      <c r="P368" s="10">
        <f t="shared" si="147"/>
        <v>0.25</v>
      </c>
      <c r="Q368" s="33">
        <f>IF(B368="M",IF(AND(H368&gt;=200,H368&lt;500,I368&lt;Barem!$N$21),H368/1500,IF(AND(H368&gt;=500,H368&lt;750,I368&lt;Barem!$N$22),H368/1500,IF(AND(H368&gt;=750,H368&lt;1000,I368&lt;Barem!$N$23),H368/1500,IF(AND(H368&gt;=1000,H368&lt;1500,I368&lt;Barem!$N$24),H368/1500,IF(AND(H368&gt;=1500,H368&lt;2000,I368&lt;Barem!$N$25),H368/1500,IF(AND(H368&gt;=2000,H368&lt;3000,I368&lt;Barem!$N$26),H368/1500,IF(AND(H368&gt;=3000,I368&lt;Barem!$N$27),H368/1500,0))))))),IF(AND(H368&gt;=200,H368&lt;500,I368&lt;Barem!$O$21),H368/1500,IF(AND(H368&gt;=500,H368&lt;750,I368&lt;Barem!$O$22),H368/1500,IF(AND(H368&gt;=750,H368&lt;1000,I368&lt;Barem!$O$23),H368/1500,IF(AND(H368&gt;=1000,H368&lt;1500,I368&lt;Barem!$O$24),H368/1500,IF(AND(H368&gt;=1500,H368&lt;2000,I368&lt;Barem!$O$25),H368/1500,IF(AND(H368&gt;=2000,H368&lt;3000,I368&lt;Barem!$O$26),H368/1500,IF(AND(H368&gt;=3000,I368&lt;Barem!$O$27),H368/1500,0))))))))</f>
        <v>0</v>
      </c>
      <c r="R368" s="19">
        <f>IF(D368&gt;21,VLOOKUP(D368,Barem!$T$1:$U$141,2,1),0)</f>
        <v>0</v>
      </c>
      <c r="S368" s="104">
        <f>IF(D368&lt;1,0,IF(B368="F",VLOOKUP(I368,Barem!$X$2:$Z$13,2,1),VLOOKUP(I368,Barem!$X$14:$Z$25,2,1)))</f>
        <v>0</v>
      </c>
      <c r="T368" s="19">
        <f>VLOOKUP(A368,Participanti!A:C,3,0)</f>
        <v>0</v>
      </c>
      <c r="U368" s="17">
        <f t="shared" si="156"/>
        <v>2.3149999999999999</v>
      </c>
      <c r="W368" s="162"/>
      <c r="X368" s="108">
        <f t="shared" si="128"/>
        <v>3</v>
      </c>
      <c r="Y368" s="63">
        <f t="shared" si="129"/>
        <v>1</v>
      </c>
      <c r="Z368" s="92">
        <f t="shared" si="157"/>
        <v>1</v>
      </c>
      <c r="AA368" s="141"/>
      <c r="AB368" s="107" t="str">
        <f>VLOOKUP(A368,Participanti!A:E,5,0)</f>
        <v>Bronze</v>
      </c>
    </row>
    <row r="369" spans="1:28" x14ac:dyDescent="0.2">
      <c r="A369" s="42" t="s">
        <v>351</v>
      </c>
      <c r="B369" s="1" t="str">
        <f>VLOOKUP(A369,Participanti!A:B,2,0)</f>
        <v>F</v>
      </c>
      <c r="C369" s="61">
        <v>6</v>
      </c>
      <c r="D369" s="43">
        <v>5.09</v>
      </c>
      <c r="E369" s="44">
        <v>2.1134259259259259E-2</v>
      </c>
      <c r="F369" s="44">
        <v>2.1134259259259259E-2</v>
      </c>
      <c r="G369" s="59">
        <f t="shared" si="153"/>
        <v>2.1134259259259259E-2</v>
      </c>
      <c r="H369" s="45">
        <v>5</v>
      </c>
      <c r="I369" s="11">
        <f t="shared" si="154"/>
        <v>4.1521138033908172E-3</v>
      </c>
      <c r="J369" s="31">
        <f t="shared" si="155"/>
        <v>1.2725</v>
      </c>
      <c r="K369" s="31">
        <f>IF(J369=0,0,IF(B369="F",VLOOKUP(I369,Barem!$G$2:$H$16,2,1),VLOOKUP(I369,Barem!$G$17:$H$31,2,1)))</f>
        <v>2</v>
      </c>
      <c r="L369" s="43">
        <v>1</v>
      </c>
      <c r="M369" s="95" t="str">
        <f>VLOOKUP(C369,Barem!L:R,7,0)</f>
        <v>D</v>
      </c>
      <c r="N369" s="10">
        <f t="shared" ref="N369:P384" si="158">IF($M369=N$1,50%,25%)</f>
        <v>0.5</v>
      </c>
      <c r="O369" s="10">
        <f t="shared" si="158"/>
        <v>0.25</v>
      </c>
      <c r="P369" s="10">
        <f t="shared" si="158"/>
        <v>0.25</v>
      </c>
      <c r="Q369" s="33">
        <f>IF(B369="M",IF(AND(H369&gt;=200,H369&lt;500,I369&lt;Barem!$N$21),H369/1500,IF(AND(H369&gt;=500,H369&lt;750,I369&lt;Barem!$N$22),H369/1500,IF(AND(H369&gt;=750,H369&lt;1000,I369&lt;Barem!$N$23),H369/1500,IF(AND(H369&gt;=1000,H369&lt;1500,I369&lt;Barem!$N$24),H369/1500,IF(AND(H369&gt;=1500,H369&lt;2000,I369&lt;Barem!$N$25),H369/1500,IF(AND(H369&gt;=2000,H369&lt;3000,I369&lt;Barem!$N$26),H369/1500,IF(AND(H369&gt;=3000,I369&lt;Barem!$N$27),H369/1500,0))))))),IF(AND(H369&gt;=200,H369&lt;500,I369&lt;Barem!$O$21),H369/1500,IF(AND(H369&gt;=500,H369&lt;750,I369&lt;Barem!$O$22),H369/1500,IF(AND(H369&gt;=750,H369&lt;1000,I369&lt;Barem!$O$23),H369/1500,IF(AND(H369&gt;=1000,H369&lt;1500,I369&lt;Barem!$O$24),H369/1500,IF(AND(H369&gt;=1500,H369&lt;2000,I369&lt;Barem!$O$25),H369/1500,IF(AND(H369&gt;=2000,H369&lt;3000,I369&lt;Barem!$O$26),H369/1500,IF(AND(H369&gt;=3000,I369&lt;Barem!$O$27),H369/1500,0))))))))</f>
        <v>0</v>
      </c>
      <c r="R369" s="19">
        <f>IF(D369&gt;21,VLOOKUP(D369,Barem!$T$1:$U$141,2,1),0)</f>
        <v>0</v>
      </c>
      <c r="S369" s="104">
        <f>IF(D369&lt;1,0,IF(B369="F",VLOOKUP(I369,Barem!$X$2:$Z$13,2,1),VLOOKUP(I369,Barem!$X$14:$Z$25,2,1)))</f>
        <v>0</v>
      </c>
      <c r="T369" s="19">
        <f>VLOOKUP(A369,Participanti!A:C,3,0)</f>
        <v>0</v>
      </c>
      <c r="U369" s="17">
        <f t="shared" si="156"/>
        <v>1.38625</v>
      </c>
      <c r="W369" s="162"/>
      <c r="X369" s="108">
        <f t="shared" si="128"/>
        <v>3</v>
      </c>
      <c r="Y369" s="63">
        <f t="shared" si="129"/>
        <v>1</v>
      </c>
      <c r="Z369" s="92">
        <f t="shared" si="157"/>
        <v>1</v>
      </c>
      <c r="AA369" s="141"/>
      <c r="AB369" s="107" t="str">
        <f>VLOOKUP(A369,Participanti!A:E,5,0)</f>
        <v>Bronze</v>
      </c>
    </row>
    <row r="370" spans="1:28" x14ac:dyDescent="0.2">
      <c r="A370" s="42" t="s">
        <v>360</v>
      </c>
      <c r="B370" s="1" t="str">
        <f>VLOOKUP(A370,Participanti!A:B,2,0)</f>
        <v>F</v>
      </c>
      <c r="C370" s="61">
        <v>6</v>
      </c>
      <c r="D370" s="43">
        <v>7</v>
      </c>
      <c r="E370" s="44">
        <v>2.8692129629629633E-2</v>
      </c>
      <c r="F370" s="44">
        <v>3.4270833333333334E-2</v>
      </c>
      <c r="G370" s="59">
        <f t="shared" si="153"/>
        <v>3.1481481481481485E-2</v>
      </c>
      <c r="H370" s="45">
        <v>5</v>
      </c>
      <c r="I370" s="11">
        <f t="shared" si="154"/>
        <v>4.4973544973544981E-3</v>
      </c>
      <c r="J370" s="31">
        <f t="shared" si="155"/>
        <v>1.75</v>
      </c>
      <c r="K370" s="31">
        <f>IF(J370=0,0,IF(B370="F",VLOOKUP(I370,Barem!$G$2:$H$16,2,1),VLOOKUP(I370,Barem!$G$17:$H$31,2,1)))</f>
        <v>1.5</v>
      </c>
      <c r="L370" s="43">
        <v>1</v>
      </c>
      <c r="M370" s="95" t="str">
        <f>VLOOKUP(C370,Barem!L:R,7,0)</f>
        <v>D</v>
      </c>
      <c r="N370" s="10">
        <f t="shared" si="158"/>
        <v>0.5</v>
      </c>
      <c r="O370" s="10">
        <f t="shared" si="158"/>
        <v>0.25</v>
      </c>
      <c r="P370" s="10">
        <f t="shared" si="158"/>
        <v>0.25</v>
      </c>
      <c r="Q370" s="33">
        <f>IF(B370="M",IF(AND(H370&gt;=200,H370&lt;500,I370&lt;Barem!$N$21),H370/1500,IF(AND(H370&gt;=500,H370&lt;750,I370&lt;Barem!$N$22),H370/1500,IF(AND(H370&gt;=750,H370&lt;1000,I370&lt;Barem!$N$23),H370/1500,IF(AND(H370&gt;=1000,H370&lt;1500,I370&lt;Barem!$N$24),H370/1500,IF(AND(H370&gt;=1500,H370&lt;2000,I370&lt;Barem!$N$25),H370/1500,IF(AND(H370&gt;=2000,H370&lt;3000,I370&lt;Barem!$N$26),H370/1500,IF(AND(H370&gt;=3000,I370&lt;Barem!$N$27),H370/1500,0))))))),IF(AND(H370&gt;=200,H370&lt;500,I370&lt;Barem!$O$21),H370/1500,IF(AND(H370&gt;=500,H370&lt;750,I370&lt;Barem!$O$22),H370/1500,IF(AND(H370&gt;=750,H370&lt;1000,I370&lt;Barem!$O$23),H370/1500,IF(AND(H370&gt;=1000,H370&lt;1500,I370&lt;Barem!$O$24),H370/1500,IF(AND(H370&gt;=1500,H370&lt;2000,I370&lt;Barem!$O$25),H370/1500,IF(AND(H370&gt;=2000,H370&lt;3000,I370&lt;Barem!$O$26),H370/1500,IF(AND(H370&gt;=3000,I370&lt;Barem!$O$27),H370/1500,0))))))))</f>
        <v>0</v>
      </c>
      <c r="R370" s="19">
        <f>IF(D370&gt;21,VLOOKUP(D370,Barem!$T$1:$U$141,2,1),0)</f>
        <v>0</v>
      </c>
      <c r="S370" s="104">
        <f>IF(D370&lt;1,0,IF(B370="F",VLOOKUP(I370,Barem!$X$2:$Z$13,2,1),VLOOKUP(I370,Barem!$X$14:$Z$25,2,1)))</f>
        <v>0</v>
      </c>
      <c r="T370" s="19">
        <f>VLOOKUP(A370,Participanti!A:C,3,0)</f>
        <v>0</v>
      </c>
      <c r="U370" s="17">
        <f t="shared" si="156"/>
        <v>1.5</v>
      </c>
      <c r="W370" s="162"/>
      <c r="X370" s="108">
        <f t="shared" si="128"/>
        <v>3</v>
      </c>
      <c r="Y370" s="63">
        <f t="shared" si="129"/>
        <v>1</v>
      </c>
      <c r="Z370" s="92">
        <f t="shared" si="157"/>
        <v>1</v>
      </c>
      <c r="AA370" s="141"/>
      <c r="AB370" s="107" t="str">
        <f>VLOOKUP(A370,Participanti!A:E,5,0)</f>
        <v>Bronze</v>
      </c>
    </row>
    <row r="371" spans="1:28" x14ac:dyDescent="0.2">
      <c r="A371" s="42" t="s">
        <v>374</v>
      </c>
      <c r="B371" s="1" t="str">
        <f>VLOOKUP(A371,Participanti!A:B,2,0)</f>
        <v>M</v>
      </c>
      <c r="C371" s="61">
        <v>6</v>
      </c>
      <c r="D371" s="43">
        <v>12.04</v>
      </c>
      <c r="E371" s="44">
        <v>4.971064814814815E-2</v>
      </c>
      <c r="F371" s="44">
        <v>6.8182870370370366E-2</v>
      </c>
      <c r="G371" s="59">
        <f t="shared" si="153"/>
        <v>5.8946759259259254E-2</v>
      </c>
      <c r="H371" s="45">
        <v>358</v>
      </c>
      <c r="I371" s="11">
        <f t="shared" si="154"/>
        <v>4.8959102374800051E-3</v>
      </c>
      <c r="J371" s="31">
        <f t="shared" si="155"/>
        <v>2.8666666666666663</v>
      </c>
      <c r="K371" s="31">
        <f>IF(J371=0,0,IF(B371="F",VLOOKUP(I371,Barem!$G$2:$H$16,2,1),VLOOKUP(I371,Barem!$G$17:$H$31,2,1)))</f>
        <v>0.25</v>
      </c>
      <c r="L371" s="43">
        <v>0</v>
      </c>
      <c r="M371" s="95" t="s">
        <v>83</v>
      </c>
      <c r="N371" s="10">
        <f t="shared" si="158"/>
        <v>0.25</v>
      </c>
      <c r="O371" s="10">
        <f t="shared" si="158"/>
        <v>0.25</v>
      </c>
      <c r="P371" s="10">
        <f t="shared" si="158"/>
        <v>0.5</v>
      </c>
      <c r="Q371" s="33">
        <f>IF(B371="M",IF(AND(H371&gt;=200,H371&lt;500,I371&lt;Barem!$N$21),H371/1500,IF(AND(H371&gt;=500,H371&lt;750,I371&lt;Barem!$N$22),H371/1500,IF(AND(H371&gt;=750,H371&lt;1000,I371&lt;Barem!$N$23),H371/1500,IF(AND(H371&gt;=1000,H371&lt;1500,I371&lt;Barem!$N$24),H371/1500,IF(AND(H371&gt;=1500,H371&lt;2000,I371&lt;Barem!$N$25),H371/1500,IF(AND(H371&gt;=2000,H371&lt;3000,I371&lt;Barem!$N$26),H371/1500,IF(AND(H371&gt;=3000,I371&lt;Barem!$N$27),H371/1500,0))))))),IF(AND(H371&gt;=200,H371&lt;500,I371&lt;Barem!$O$21),H371/1500,IF(AND(H371&gt;=500,H371&lt;750,I371&lt;Barem!$O$22),H371/1500,IF(AND(H371&gt;=750,H371&lt;1000,I371&lt;Barem!$O$23),H371/1500,IF(AND(H371&gt;=1000,H371&lt;1500,I371&lt;Barem!$O$24),H371/1500,IF(AND(H371&gt;=1500,H371&lt;2000,I371&lt;Barem!$O$25),H371/1500,IF(AND(H371&gt;=2000,H371&lt;3000,I371&lt;Barem!$O$26),H371/1500,IF(AND(H371&gt;=3000,I371&lt;Barem!$O$27),H371/1500,0))))))))</f>
        <v>0</v>
      </c>
      <c r="R371" s="19">
        <f>IF(D371&gt;21,VLOOKUP(D371,Barem!$T$1:$U$141,2,1),0)</f>
        <v>0</v>
      </c>
      <c r="S371" s="104">
        <f>IF(D371&lt;1,0,IF(B371="F",VLOOKUP(I371,Barem!$X$2:$Z$13,2,1),VLOOKUP(I371,Barem!$X$14:$Z$25,2,1)))</f>
        <v>0</v>
      </c>
      <c r="T371" s="19">
        <f>VLOOKUP(A371,Participanti!A:C,3,0)</f>
        <v>0</v>
      </c>
      <c r="U371" s="17">
        <f t="shared" si="156"/>
        <v>0.77916666666666656</v>
      </c>
      <c r="W371" s="162"/>
      <c r="X371" s="108">
        <f t="shared" si="128"/>
        <v>2</v>
      </c>
      <c r="Y371" s="63">
        <f t="shared" si="129"/>
        <v>1</v>
      </c>
      <c r="Z371" s="92">
        <f t="shared" si="157"/>
        <v>1</v>
      </c>
      <c r="AA371" s="141"/>
      <c r="AB371" s="107" t="str">
        <f>VLOOKUP(A371,Participanti!A:E,5,0)</f>
        <v>Bronze</v>
      </c>
    </row>
    <row r="372" spans="1:28" x14ac:dyDescent="0.2">
      <c r="A372" s="42" t="s">
        <v>546</v>
      </c>
      <c r="B372" s="1" t="str">
        <f>VLOOKUP(A372,Participanti!A:B,2,0)</f>
        <v>F</v>
      </c>
      <c r="C372" s="61">
        <v>6</v>
      </c>
      <c r="D372" s="43">
        <v>20.99</v>
      </c>
      <c r="E372" s="44">
        <v>0.11116898148148148</v>
      </c>
      <c r="F372" s="44">
        <v>0.11292824074074075</v>
      </c>
      <c r="G372" s="59">
        <f t="shared" si="153"/>
        <v>0.11204861111111111</v>
      </c>
      <c r="H372" s="45">
        <v>1203</v>
      </c>
      <c r="I372" s="11">
        <f t="shared" si="154"/>
        <v>5.3381901434545551E-3</v>
      </c>
      <c r="J372" s="31">
        <f t="shared" si="155"/>
        <v>5</v>
      </c>
      <c r="K372" s="31">
        <f>IF(J372=0,0,IF(B372="F",VLOOKUP(I372,Barem!$G$2:$H$16,2,1),VLOOKUP(I372,Barem!$G$17:$H$31,2,1)))</f>
        <v>0.25</v>
      </c>
      <c r="L372" s="43">
        <v>2.5</v>
      </c>
      <c r="M372" s="95" t="s">
        <v>83</v>
      </c>
      <c r="N372" s="10">
        <f t="shared" si="158"/>
        <v>0.25</v>
      </c>
      <c r="O372" s="10">
        <f t="shared" si="158"/>
        <v>0.25</v>
      </c>
      <c r="P372" s="10">
        <f t="shared" si="158"/>
        <v>0.5</v>
      </c>
      <c r="Q372" s="33">
        <f>IF(B372="M",IF(AND(H372&gt;=200,H372&lt;500,I372&lt;Barem!$N$21),H372/1500,IF(AND(H372&gt;=500,H372&lt;750,I372&lt;Barem!$N$22),H372/1500,IF(AND(H372&gt;=750,H372&lt;1000,I372&lt;Barem!$N$23),H372/1500,IF(AND(H372&gt;=1000,H372&lt;1500,I372&lt;Barem!$N$24),H372/1500,IF(AND(H372&gt;=1500,H372&lt;2000,I372&lt;Barem!$N$25),H372/1500,IF(AND(H372&gt;=2000,H372&lt;3000,I372&lt;Barem!$N$26),H372/1500,IF(AND(H372&gt;=3000,I372&lt;Barem!$N$27),H372/1500,0))))))),IF(AND(H372&gt;=200,H372&lt;500,I372&lt;Barem!$O$21),H372/1500,IF(AND(H372&gt;=500,H372&lt;750,I372&lt;Barem!$O$22),H372/1500,IF(AND(H372&gt;=750,H372&lt;1000,I372&lt;Barem!$O$23),H372/1500,IF(AND(H372&gt;=1000,H372&lt;1500,I372&lt;Barem!$O$24),H372/1500,IF(AND(H372&gt;=1500,H372&lt;2000,I372&lt;Barem!$O$25),H372/1500,IF(AND(H372&gt;=2000,H372&lt;3000,I372&lt;Barem!$O$26),H372/1500,IF(AND(H372&gt;=3000,I372&lt;Barem!$O$27),H372/1500,0))))))))</f>
        <v>0.80200000000000005</v>
      </c>
      <c r="R372" s="19">
        <f>IF(D372&gt;21,VLOOKUP(D372,Barem!$T$1:$U$141,2,1),0)</f>
        <v>0</v>
      </c>
      <c r="S372" s="104">
        <f>IF(D372&lt;1,0,IF(B372="F",VLOOKUP(I372,Barem!$X$2:$Z$13,2,1),VLOOKUP(I372,Barem!$X$14:$Z$25,2,1)))</f>
        <v>0</v>
      </c>
      <c r="T372" s="19">
        <f>VLOOKUP(A372,Participanti!A:C,3,0)</f>
        <v>0</v>
      </c>
      <c r="U372" s="17">
        <f t="shared" si="156"/>
        <v>3.3645</v>
      </c>
      <c r="W372" s="162" t="s">
        <v>565</v>
      </c>
      <c r="X372" s="108">
        <f t="shared" si="128"/>
        <v>2</v>
      </c>
      <c r="Y372" s="63">
        <f t="shared" si="129"/>
        <v>1</v>
      </c>
      <c r="Z372" s="92">
        <f t="shared" si="157"/>
        <v>1</v>
      </c>
      <c r="AA372" s="141"/>
      <c r="AB372" s="107" t="str">
        <f>VLOOKUP(A372,Participanti!A:E,5,0)</f>
        <v>Bronze</v>
      </c>
    </row>
    <row r="373" spans="1:28" x14ac:dyDescent="0.2">
      <c r="A373" s="42" t="s">
        <v>566</v>
      </c>
      <c r="B373" s="1" t="str">
        <f>VLOOKUP(A373,Participanti!A:B,2,0)</f>
        <v>F</v>
      </c>
      <c r="C373" s="61">
        <v>6</v>
      </c>
      <c r="D373" s="43">
        <v>10.01</v>
      </c>
      <c r="E373" s="44">
        <v>4.5150462962962962E-2</v>
      </c>
      <c r="F373" s="44">
        <v>4.5474537037037042E-2</v>
      </c>
      <c r="G373" s="59">
        <f t="shared" si="153"/>
        <v>4.5312500000000006E-2</v>
      </c>
      <c r="H373" s="45">
        <v>22</v>
      </c>
      <c r="I373" s="11">
        <f t="shared" si="154"/>
        <v>4.526723276723277E-3</v>
      </c>
      <c r="J373" s="31">
        <f t="shared" si="155"/>
        <v>2.5024999999999999</v>
      </c>
      <c r="K373" s="31">
        <f>IF(J373=0,0,IF(B373="F",VLOOKUP(I373,Barem!$G$2:$H$16,2,1),VLOOKUP(I373,Barem!$G$17:$H$31,2,1)))</f>
        <v>1.25</v>
      </c>
      <c r="L373" s="43">
        <v>2.5</v>
      </c>
      <c r="M373" s="95" t="s">
        <v>83</v>
      </c>
      <c r="N373" s="10">
        <f t="shared" si="158"/>
        <v>0.25</v>
      </c>
      <c r="O373" s="10">
        <f t="shared" si="158"/>
        <v>0.25</v>
      </c>
      <c r="P373" s="10">
        <f t="shared" si="158"/>
        <v>0.5</v>
      </c>
      <c r="Q373" s="33">
        <f>IF(B373="M",IF(AND(H373&gt;=200,H373&lt;500,I373&lt;Barem!$N$21),H373/1500,IF(AND(H373&gt;=500,H373&lt;750,I373&lt;Barem!$N$22),H373/1500,IF(AND(H373&gt;=750,H373&lt;1000,I373&lt;Barem!$N$23),H373/1500,IF(AND(H373&gt;=1000,H373&lt;1500,I373&lt;Barem!$N$24),H373/1500,IF(AND(H373&gt;=1500,H373&lt;2000,I373&lt;Barem!$N$25),H373/1500,IF(AND(H373&gt;=2000,H373&lt;3000,I373&lt;Barem!$N$26),H373/1500,IF(AND(H373&gt;=3000,I373&lt;Barem!$N$27),H373/1500,0))))))),IF(AND(H373&gt;=200,H373&lt;500,I373&lt;Barem!$O$21),H373/1500,IF(AND(H373&gt;=500,H373&lt;750,I373&lt;Barem!$O$22),H373/1500,IF(AND(H373&gt;=750,H373&lt;1000,I373&lt;Barem!$O$23),H373/1500,IF(AND(H373&gt;=1000,H373&lt;1500,I373&lt;Barem!$O$24),H373/1500,IF(AND(H373&gt;=1500,H373&lt;2000,I373&lt;Barem!$O$25),H373/1500,IF(AND(H373&gt;=2000,H373&lt;3000,I373&lt;Barem!$O$26),H373/1500,IF(AND(H373&gt;=3000,I373&lt;Barem!$O$27),H373/1500,0))))))))</f>
        <v>0</v>
      </c>
      <c r="R373" s="19">
        <f>IF(D373&gt;21,VLOOKUP(D373,Barem!$T$1:$U$141,2,1),0)</f>
        <v>0</v>
      </c>
      <c r="S373" s="104">
        <f>IF(D373&lt;1,0,IF(B373="F",VLOOKUP(I373,Barem!$X$2:$Z$13,2,1),VLOOKUP(I373,Barem!$X$14:$Z$25,2,1)))</f>
        <v>0</v>
      </c>
      <c r="T373" s="19">
        <f>VLOOKUP(A373,Participanti!A:C,3,0)</f>
        <v>0</v>
      </c>
      <c r="U373" s="17">
        <f t="shared" si="156"/>
        <v>2.1881249999999999</v>
      </c>
      <c r="W373" s="162"/>
      <c r="X373" s="108">
        <f t="shared" si="128"/>
        <v>1</v>
      </c>
      <c r="Y373" s="63">
        <f t="shared" si="129"/>
        <v>1</v>
      </c>
      <c r="Z373" s="92">
        <f t="shared" si="157"/>
        <v>1</v>
      </c>
      <c r="AA373" s="141"/>
      <c r="AB373" s="107" t="str">
        <f>VLOOKUP(A373,Participanti!A:E,5,0)</f>
        <v>Bronze</v>
      </c>
    </row>
    <row r="374" spans="1:28" x14ac:dyDescent="0.2">
      <c r="A374" s="42" t="s">
        <v>213</v>
      </c>
      <c r="B374" s="1" t="str">
        <f>VLOOKUP(A374,Participanti!A:B,2,0)</f>
        <v>M</v>
      </c>
      <c r="C374" s="61">
        <v>2</v>
      </c>
      <c r="D374" s="43">
        <v>11.02</v>
      </c>
      <c r="E374" s="44">
        <v>2.989583333333333E-2</v>
      </c>
      <c r="F374" s="44">
        <v>2.989583333333333E-2</v>
      </c>
      <c r="G374" s="59">
        <f t="shared" ref="G374:G393" si="159">AVERAGE(E374:F374)</f>
        <v>2.989583333333333E-2</v>
      </c>
      <c r="H374" s="45">
        <v>50</v>
      </c>
      <c r="I374" s="11">
        <f t="shared" ref="I374:I393" si="160">G374/D374</f>
        <v>2.7128705384150027E-3</v>
      </c>
      <c r="J374" s="31">
        <f t="shared" ref="J374:J393" si="161">IF(B374="F",IF(D374&lt;2.5,0,IF(D374&gt;19.99,5,D374/4)),IF(D374&lt;3,0, IF(D374&gt;20.99,5,D374/4.2)))</f>
        <v>2.6238095238095238</v>
      </c>
      <c r="K374" s="31">
        <f>IF(J374=0,0,IF(B374="F",VLOOKUP(I374,Barem!$G$2:$H$16,2,1),VLOOKUP(I374,Barem!$G$17:$H$31,2,1)))</f>
        <v>5</v>
      </c>
      <c r="L374" s="43">
        <v>1.5</v>
      </c>
      <c r="M374" s="95" t="s">
        <v>80</v>
      </c>
      <c r="N374" s="10">
        <f t="shared" si="158"/>
        <v>0.25</v>
      </c>
      <c r="O374" s="10">
        <f t="shared" si="158"/>
        <v>0.5</v>
      </c>
      <c r="P374" s="10">
        <f t="shared" si="158"/>
        <v>0.25</v>
      </c>
      <c r="Q374" s="33">
        <f>IF(B374="M",IF(AND(H374&gt;=200,H374&lt;500,I374&lt;Barem!$N$21),H374/1500,IF(AND(H374&gt;=500,H374&lt;750,I374&lt;Barem!$N$22),H374/1500,IF(AND(H374&gt;=750,H374&lt;1000,I374&lt;Barem!$N$23),H374/1500,IF(AND(H374&gt;=1000,H374&lt;1500,I374&lt;Barem!$N$24),H374/1500,IF(AND(H374&gt;=1500,H374&lt;2000,I374&lt;Barem!$N$25),H374/1500,IF(AND(H374&gt;=2000,H374&lt;3000,I374&lt;Barem!$N$26),H374/1500,IF(AND(H374&gt;=3000,I374&lt;Barem!$N$27),H374/1500,0))))))),IF(AND(H374&gt;=200,H374&lt;500,I374&lt;Barem!$O$21),H374/1500,IF(AND(H374&gt;=500,H374&lt;750,I374&lt;Barem!$O$22),H374/1500,IF(AND(H374&gt;=750,H374&lt;1000,I374&lt;Barem!$O$23),H374/1500,IF(AND(H374&gt;=1000,H374&lt;1500,I374&lt;Barem!$O$24),H374/1500,IF(AND(H374&gt;=1500,H374&lt;2000,I374&lt;Barem!$O$25),H374/1500,IF(AND(H374&gt;=2000,H374&lt;3000,I374&lt;Barem!$O$26),H374/1500,IF(AND(H374&gt;=3000,I374&lt;Barem!$O$27),H374/1500,0))))))))</f>
        <v>0</v>
      </c>
      <c r="R374" s="19">
        <f>IF(D374&gt;21,VLOOKUP(D374,Barem!$T$1:$U$141,2,1),0)</f>
        <v>0</v>
      </c>
      <c r="S374" s="104">
        <f>IF(D374&lt;1,0,IF(B374="F",VLOOKUP(I374,Barem!$X$2:$Z$13,2,1),VLOOKUP(I374,Barem!$X$14:$Z$25,2,1)))</f>
        <v>0.45000000000000007</v>
      </c>
      <c r="T374" s="19">
        <f>VLOOKUP(A374,Participanti!A:C,3,0)</f>
        <v>0</v>
      </c>
      <c r="U374" s="17">
        <f t="shared" ref="U374:U393" si="162">IF(H374&lt;0,0,J374*N374+K374*O374+L374*P374+Q374+R374+S374+T374)</f>
        <v>3.980952380952381</v>
      </c>
      <c r="W374" s="162"/>
      <c r="X374" s="108">
        <f t="shared" si="128"/>
        <v>4</v>
      </c>
      <c r="Y374" s="63">
        <f t="shared" si="129"/>
        <v>1</v>
      </c>
      <c r="Z374" s="92">
        <f t="shared" ref="Z374:Z393" si="163">IF(K374&gt;0,1,0)</f>
        <v>1</v>
      </c>
      <c r="AA374" s="141"/>
      <c r="AB374" s="107" t="str">
        <f>VLOOKUP(A374,Participanti!A:E,5,0)</f>
        <v>Bronze</v>
      </c>
    </row>
    <row r="375" spans="1:28" x14ac:dyDescent="0.2">
      <c r="A375" s="42" t="s">
        <v>213</v>
      </c>
      <c r="B375" s="1" t="str">
        <f>VLOOKUP(A375,Participanti!A:B,2,0)</f>
        <v>M</v>
      </c>
      <c r="C375" s="61">
        <v>3</v>
      </c>
      <c r="D375" s="43">
        <v>15.18</v>
      </c>
      <c r="E375" s="44">
        <v>4.7060185185185184E-2</v>
      </c>
      <c r="F375" s="44">
        <v>4.7210648148148147E-2</v>
      </c>
      <c r="G375" s="59">
        <f t="shared" si="159"/>
        <v>4.7135416666666666E-2</v>
      </c>
      <c r="H375" s="45">
        <v>45</v>
      </c>
      <c r="I375" s="11">
        <f t="shared" si="160"/>
        <v>3.1050999121651295E-3</v>
      </c>
      <c r="J375" s="31">
        <f t="shared" si="161"/>
        <v>3.6142857142857139</v>
      </c>
      <c r="K375" s="31">
        <f>IF(J375=0,0,IF(B375="F",VLOOKUP(I375,Barem!$G$2:$H$16,2,1),VLOOKUP(I375,Barem!$G$17:$H$31,2,1)))</f>
        <v>4</v>
      </c>
      <c r="L375" s="43">
        <v>1.5</v>
      </c>
      <c r="M375" s="95" t="str">
        <f>VLOOKUP(C375,Barem!L:R,7,0)</f>
        <v>D</v>
      </c>
      <c r="N375" s="10">
        <f t="shared" si="158"/>
        <v>0.5</v>
      </c>
      <c r="O375" s="10">
        <f t="shared" si="158"/>
        <v>0.25</v>
      </c>
      <c r="P375" s="10">
        <f t="shared" si="158"/>
        <v>0.25</v>
      </c>
      <c r="Q375" s="33">
        <f>IF(B375="M",IF(AND(H375&gt;=200,H375&lt;500,I375&lt;Barem!$N$21),H375/1500,IF(AND(H375&gt;=500,H375&lt;750,I375&lt;Barem!$N$22),H375/1500,IF(AND(H375&gt;=750,H375&lt;1000,I375&lt;Barem!$N$23),H375/1500,IF(AND(H375&gt;=1000,H375&lt;1500,I375&lt;Barem!$N$24),H375/1500,IF(AND(H375&gt;=1500,H375&lt;2000,I375&lt;Barem!$N$25),H375/1500,IF(AND(H375&gt;=2000,H375&lt;3000,I375&lt;Barem!$N$26),H375/1500,IF(AND(H375&gt;=3000,I375&lt;Barem!$N$27),H375/1500,0))))))),IF(AND(H375&gt;=200,H375&lt;500,I375&lt;Barem!$O$21),H375/1500,IF(AND(H375&gt;=500,H375&lt;750,I375&lt;Barem!$O$22),H375/1500,IF(AND(H375&gt;=750,H375&lt;1000,I375&lt;Barem!$O$23),H375/1500,IF(AND(H375&gt;=1000,H375&lt;1500,I375&lt;Barem!$O$24),H375/1500,IF(AND(H375&gt;=1500,H375&lt;2000,I375&lt;Barem!$O$25),H375/1500,IF(AND(H375&gt;=2000,H375&lt;3000,I375&lt;Barem!$O$26),H375/1500,IF(AND(H375&gt;=3000,I375&lt;Barem!$O$27),H375/1500,0))))))))</f>
        <v>0</v>
      </c>
      <c r="R375" s="19">
        <f>IF(D375&gt;21,VLOOKUP(D375,Barem!$T$1:$U$141,2,1),0)</f>
        <v>0</v>
      </c>
      <c r="S375" s="104">
        <f>IF(D375&lt;1,0,IF(B375="F",VLOOKUP(I375,Barem!$X$2:$Z$13,2,1),VLOOKUP(I375,Barem!$X$14:$Z$25,2,1)))</f>
        <v>0</v>
      </c>
      <c r="T375" s="19">
        <f>VLOOKUP(A375,Participanti!A:C,3,0)</f>
        <v>0</v>
      </c>
      <c r="U375" s="17">
        <f t="shared" si="162"/>
        <v>3.1821428571428569</v>
      </c>
      <c r="W375" s="162"/>
      <c r="X375" s="108">
        <f t="shared" si="128"/>
        <v>5</v>
      </c>
      <c r="Y375" s="63">
        <f t="shared" si="129"/>
        <v>1</v>
      </c>
      <c r="Z375" s="92">
        <f t="shared" si="163"/>
        <v>1</v>
      </c>
      <c r="AA375" s="141"/>
      <c r="AB375" s="107" t="str">
        <f>VLOOKUP(A375,Participanti!A:E,5,0)</f>
        <v>Bronze</v>
      </c>
    </row>
    <row r="376" spans="1:28" x14ac:dyDescent="0.2">
      <c r="A376" s="42" t="s">
        <v>213</v>
      </c>
      <c r="B376" s="1" t="str">
        <f>VLOOKUP(A376,Participanti!A:B,2,0)</f>
        <v>M</v>
      </c>
      <c r="C376" s="61">
        <v>4</v>
      </c>
      <c r="D376" s="43">
        <v>19.88</v>
      </c>
      <c r="E376" s="44">
        <v>5.8969907407407408E-2</v>
      </c>
      <c r="F376" s="44">
        <v>5.9085648148148151E-2</v>
      </c>
      <c r="G376" s="59">
        <f t="shared" si="159"/>
        <v>5.9027777777777776E-2</v>
      </c>
      <c r="H376" s="45">
        <v>106</v>
      </c>
      <c r="I376" s="11">
        <f t="shared" si="160"/>
        <v>2.9692041135703107E-3</v>
      </c>
      <c r="J376" s="31">
        <f t="shared" si="161"/>
        <v>4.7333333333333325</v>
      </c>
      <c r="K376" s="31">
        <f>IF(J376=0,0,IF(B376="F",VLOOKUP(I376,Barem!$G$2:$H$16,2,1),VLOOKUP(I376,Barem!$G$17:$H$31,2,1)))</f>
        <v>4</v>
      </c>
      <c r="L376" s="43">
        <v>2</v>
      </c>
      <c r="M376" s="95" t="s">
        <v>83</v>
      </c>
      <c r="N376" s="10">
        <f t="shared" si="158"/>
        <v>0.25</v>
      </c>
      <c r="O376" s="10">
        <f t="shared" si="158"/>
        <v>0.25</v>
      </c>
      <c r="P376" s="10">
        <f t="shared" si="158"/>
        <v>0.5</v>
      </c>
      <c r="Q376" s="33">
        <f>IF(B376="M",IF(AND(H376&gt;=200,H376&lt;500,I376&lt;Barem!$N$21),H376/1500,IF(AND(H376&gt;=500,H376&lt;750,I376&lt;Barem!$N$22),H376/1500,IF(AND(H376&gt;=750,H376&lt;1000,I376&lt;Barem!$N$23),H376/1500,IF(AND(H376&gt;=1000,H376&lt;1500,I376&lt;Barem!$N$24),H376/1500,IF(AND(H376&gt;=1500,H376&lt;2000,I376&lt;Barem!$N$25),H376/1500,IF(AND(H376&gt;=2000,H376&lt;3000,I376&lt;Barem!$N$26),H376/1500,IF(AND(H376&gt;=3000,I376&lt;Barem!$N$27),H376/1500,0))))))),IF(AND(H376&gt;=200,H376&lt;500,I376&lt;Barem!$O$21),H376/1500,IF(AND(H376&gt;=500,H376&lt;750,I376&lt;Barem!$O$22),H376/1500,IF(AND(H376&gt;=750,H376&lt;1000,I376&lt;Barem!$O$23),H376/1500,IF(AND(H376&gt;=1000,H376&lt;1500,I376&lt;Barem!$O$24),H376/1500,IF(AND(H376&gt;=1500,H376&lt;2000,I376&lt;Barem!$O$25),H376/1500,IF(AND(H376&gt;=2000,H376&lt;3000,I376&lt;Barem!$O$26),H376/1500,IF(AND(H376&gt;=3000,I376&lt;Barem!$O$27),H376/1500,0))))))))</f>
        <v>0</v>
      </c>
      <c r="R376" s="19">
        <f>IF(D376&gt;21,VLOOKUP(D376,Barem!$T$1:$U$141,2,1),0)</f>
        <v>0</v>
      </c>
      <c r="S376" s="104">
        <f>IF(D376&lt;1,0,IF(B376="F",VLOOKUP(I376,Barem!$X$2:$Z$13,2,1),VLOOKUP(I376,Barem!$X$14:$Z$25,2,1)))</f>
        <v>0</v>
      </c>
      <c r="T376" s="19">
        <f>VLOOKUP(A376,Participanti!A:C,3,0)</f>
        <v>0</v>
      </c>
      <c r="U376" s="17">
        <f t="shared" si="162"/>
        <v>3.1833333333333331</v>
      </c>
      <c r="W376" s="162" t="s">
        <v>547</v>
      </c>
      <c r="X376" s="108">
        <f t="shared" si="128"/>
        <v>4</v>
      </c>
      <c r="Y376" s="63">
        <f t="shared" si="129"/>
        <v>1</v>
      </c>
      <c r="Z376" s="92">
        <f t="shared" si="163"/>
        <v>1</v>
      </c>
      <c r="AA376" s="141"/>
      <c r="AB376" s="107" t="str">
        <f>VLOOKUP(A376,Participanti!A:E,5,0)</f>
        <v>Bronze</v>
      </c>
    </row>
    <row r="377" spans="1:28" x14ac:dyDescent="0.2">
      <c r="A377" s="42" t="s">
        <v>213</v>
      </c>
      <c r="B377" s="1" t="str">
        <f>VLOOKUP(A377,Participanti!A:B,2,0)</f>
        <v>M</v>
      </c>
      <c r="C377" s="61">
        <v>5</v>
      </c>
      <c r="D377" s="43">
        <v>9.5299999999999994</v>
      </c>
      <c r="E377" s="44">
        <v>2.7476851851851853E-2</v>
      </c>
      <c r="F377" s="44">
        <v>2.7685185185185188E-2</v>
      </c>
      <c r="G377" s="59">
        <f t="shared" si="159"/>
        <v>2.7581018518518519E-2</v>
      </c>
      <c r="H377" s="45">
        <v>26</v>
      </c>
      <c r="I377" s="11">
        <f t="shared" si="160"/>
        <v>2.8941257626986907E-3</v>
      </c>
      <c r="J377" s="31">
        <f t="shared" si="161"/>
        <v>2.269047619047619</v>
      </c>
      <c r="K377" s="31">
        <f>IF(J377=0,0,IF(B377="F",VLOOKUP(I377,Barem!$G$2:$H$16,2,1),VLOOKUP(I377,Barem!$G$17:$H$31,2,1)))</f>
        <v>4.5</v>
      </c>
      <c r="L377" s="43">
        <v>1.5</v>
      </c>
      <c r="M377" s="95" t="str">
        <f>VLOOKUP(C377,Barem!L:R,7,0)</f>
        <v>V</v>
      </c>
      <c r="N377" s="10">
        <f t="shared" si="158"/>
        <v>0.25</v>
      </c>
      <c r="O377" s="10">
        <f t="shared" si="158"/>
        <v>0.5</v>
      </c>
      <c r="P377" s="10">
        <f t="shared" si="158"/>
        <v>0.25</v>
      </c>
      <c r="Q377" s="33">
        <f>IF(B377="M",IF(AND(H377&gt;=200,H377&lt;500,I377&lt;Barem!$N$21),H377/1500,IF(AND(H377&gt;=500,H377&lt;750,I377&lt;Barem!$N$22),H377/1500,IF(AND(H377&gt;=750,H377&lt;1000,I377&lt;Barem!$N$23),H377/1500,IF(AND(H377&gt;=1000,H377&lt;1500,I377&lt;Barem!$N$24),H377/1500,IF(AND(H377&gt;=1500,H377&lt;2000,I377&lt;Barem!$N$25),H377/1500,IF(AND(H377&gt;=2000,H377&lt;3000,I377&lt;Barem!$N$26),H377/1500,IF(AND(H377&gt;=3000,I377&lt;Barem!$N$27),H377/1500,0))))))),IF(AND(H377&gt;=200,H377&lt;500,I377&lt;Barem!$O$21),H377/1500,IF(AND(H377&gt;=500,H377&lt;750,I377&lt;Barem!$O$22),H377/1500,IF(AND(H377&gt;=750,H377&lt;1000,I377&lt;Barem!$O$23),H377/1500,IF(AND(H377&gt;=1000,H377&lt;1500,I377&lt;Barem!$O$24),H377/1500,IF(AND(H377&gt;=1500,H377&lt;2000,I377&lt;Barem!$O$25),H377/1500,IF(AND(H377&gt;=2000,H377&lt;3000,I377&lt;Barem!$O$26),H377/1500,IF(AND(H377&gt;=3000,I377&lt;Barem!$O$27),H377/1500,0))))))))</f>
        <v>0</v>
      </c>
      <c r="R377" s="19">
        <f>IF(D377&gt;21,VLOOKUP(D377,Barem!$T$1:$U$141,2,1),0)</f>
        <v>0</v>
      </c>
      <c r="S377" s="104">
        <f>IF(D377&lt;1,0,IF(B377="F",VLOOKUP(I377,Barem!$X$2:$Z$13,2,1),VLOOKUP(I377,Barem!$X$14:$Z$25,2,1)))</f>
        <v>0</v>
      </c>
      <c r="T377" s="19">
        <f>VLOOKUP(A377,Participanti!A:C,3,0)</f>
        <v>0</v>
      </c>
      <c r="U377" s="17">
        <f t="shared" si="162"/>
        <v>3.1922619047619047</v>
      </c>
      <c r="W377" s="162" t="s">
        <v>567</v>
      </c>
      <c r="X377" s="108">
        <f t="shared" si="128"/>
        <v>4</v>
      </c>
      <c r="Y377" s="63">
        <f t="shared" si="129"/>
        <v>1</v>
      </c>
      <c r="Z377" s="92">
        <f t="shared" si="163"/>
        <v>1</v>
      </c>
      <c r="AA377" s="141"/>
      <c r="AB377" s="107" t="str">
        <f>VLOOKUP(A377,Participanti!A:E,5,0)</f>
        <v>Bronze</v>
      </c>
    </row>
    <row r="378" spans="1:28" x14ac:dyDescent="0.2">
      <c r="A378" s="42" t="s">
        <v>213</v>
      </c>
      <c r="B378" s="1" t="str">
        <f>VLOOKUP(A378,Participanti!A:B,2,0)</f>
        <v>M</v>
      </c>
      <c r="C378" s="61">
        <v>6</v>
      </c>
      <c r="D378" s="43">
        <v>13.03</v>
      </c>
      <c r="E378" s="44">
        <v>3.3726851851851855E-2</v>
      </c>
      <c r="F378" s="44">
        <v>3.3842592592592598E-2</v>
      </c>
      <c r="G378" s="59">
        <f t="shared" si="159"/>
        <v>3.378472222222223E-2</v>
      </c>
      <c r="H378" s="45">
        <v>27</v>
      </c>
      <c r="I378" s="11">
        <f t="shared" si="160"/>
        <v>2.5928413063869712E-3</v>
      </c>
      <c r="J378" s="31">
        <f t="shared" si="161"/>
        <v>3.102380952380952</v>
      </c>
      <c r="K378" s="31">
        <f>IF(J378=0,0,IF(B378="F",VLOOKUP(I378,Barem!$G$2:$H$16,2,1),VLOOKUP(I378,Barem!$G$17:$H$31,2,1)))</f>
        <v>5</v>
      </c>
      <c r="L378" s="43">
        <v>1.5</v>
      </c>
      <c r="M378" s="95" t="str">
        <f>VLOOKUP(C378,Barem!L:R,7,0)</f>
        <v>D</v>
      </c>
      <c r="N378" s="10">
        <f t="shared" si="158"/>
        <v>0.5</v>
      </c>
      <c r="O378" s="10">
        <f t="shared" si="158"/>
        <v>0.25</v>
      </c>
      <c r="P378" s="10">
        <f t="shared" si="158"/>
        <v>0.25</v>
      </c>
      <c r="Q378" s="33">
        <f>IF(B378="M",IF(AND(H378&gt;=200,H378&lt;500,I378&lt;Barem!$N$21),H378/1500,IF(AND(H378&gt;=500,H378&lt;750,I378&lt;Barem!$N$22),H378/1500,IF(AND(H378&gt;=750,H378&lt;1000,I378&lt;Barem!$N$23),H378/1500,IF(AND(H378&gt;=1000,H378&lt;1500,I378&lt;Barem!$N$24),H378/1500,IF(AND(H378&gt;=1500,H378&lt;2000,I378&lt;Barem!$N$25),H378/1500,IF(AND(H378&gt;=2000,H378&lt;3000,I378&lt;Barem!$N$26),H378/1500,IF(AND(H378&gt;=3000,I378&lt;Barem!$N$27),H378/1500,0))))))),IF(AND(H378&gt;=200,H378&lt;500,I378&lt;Barem!$O$21),H378/1500,IF(AND(H378&gt;=500,H378&lt;750,I378&lt;Barem!$O$22),H378/1500,IF(AND(H378&gt;=750,H378&lt;1000,I378&lt;Barem!$O$23),H378/1500,IF(AND(H378&gt;=1000,H378&lt;1500,I378&lt;Barem!$O$24),H378/1500,IF(AND(H378&gt;=1500,H378&lt;2000,I378&lt;Barem!$O$25),H378/1500,IF(AND(H378&gt;=2000,H378&lt;3000,I378&lt;Barem!$O$26),H378/1500,IF(AND(H378&gt;=3000,I378&lt;Barem!$O$27),H378/1500,0))))))))</f>
        <v>0</v>
      </c>
      <c r="R378" s="19">
        <f>IF(D378&gt;21,VLOOKUP(D378,Barem!$T$1:$U$141,2,1),0)</f>
        <v>0</v>
      </c>
      <c r="S378" s="104">
        <f>IF(D378&lt;1,0,IF(B378="F",VLOOKUP(I378,Barem!$X$2:$Z$13,2,1),VLOOKUP(I378,Barem!$X$14:$Z$25,2,1)))</f>
        <v>1.4999999999999998</v>
      </c>
      <c r="T378" s="19">
        <f>VLOOKUP(A378,Participanti!A:C,3,0)</f>
        <v>0</v>
      </c>
      <c r="U378" s="17">
        <f t="shared" si="162"/>
        <v>4.6761904761904756</v>
      </c>
      <c r="W378" s="162"/>
      <c r="X378" s="108">
        <f t="shared" si="128"/>
        <v>5</v>
      </c>
      <c r="Y378" s="63">
        <f t="shared" si="129"/>
        <v>1</v>
      </c>
      <c r="Z378" s="92">
        <f t="shared" si="163"/>
        <v>1</v>
      </c>
      <c r="AA378" s="141"/>
      <c r="AB378" s="107" t="str">
        <f>VLOOKUP(A378,Participanti!A:E,5,0)</f>
        <v>Bronze</v>
      </c>
    </row>
    <row r="379" spans="1:28" x14ac:dyDescent="0.2">
      <c r="A379" s="42" t="s">
        <v>377</v>
      </c>
      <c r="B379" s="1" t="str">
        <f>VLOOKUP(A379,Participanti!A:B,2,0)</f>
        <v>M</v>
      </c>
      <c r="C379" s="61">
        <v>6</v>
      </c>
      <c r="D379" s="43">
        <v>11.23</v>
      </c>
      <c r="E379" s="44">
        <v>4.1863425925925929E-2</v>
      </c>
      <c r="F379" s="44">
        <v>4.2013888888888892E-2</v>
      </c>
      <c r="G379" s="59">
        <f t="shared" si="159"/>
        <v>4.1938657407407411E-2</v>
      </c>
      <c r="H379" s="45">
        <v>19</v>
      </c>
      <c r="I379" s="11">
        <f t="shared" si="160"/>
        <v>3.7345198047557798E-3</v>
      </c>
      <c r="J379" s="31">
        <f t="shared" si="161"/>
        <v>2.6738095238095236</v>
      </c>
      <c r="K379" s="31">
        <f>IF(J379=0,0,IF(B379="F",VLOOKUP(I379,Barem!$G$2:$H$16,2,1),VLOOKUP(I379,Barem!$G$17:$H$31,2,1)))</f>
        <v>2</v>
      </c>
      <c r="L379" s="43">
        <v>2.5</v>
      </c>
      <c r="M379" s="95" t="s">
        <v>83</v>
      </c>
      <c r="N379" s="10">
        <f t="shared" si="158"/>
        <v>0.25</v>
      </c>
      <c r="O379" s="10">
        <f t="shared" si="158"/>
        <v>0.25</v>
      </c>
      <c r="P379" s="10">
        <f t="shared" si="158"/>
        <v>0.5</v>
      </c>
      <c r="Q379" s="33">
        <f>IF(B379="M",IF(AND(H379&gt;=200,H379&lt;500,I379&lt;Barem!$N$21),H379/1500,IF(AND(H379&gt;=500,H379&lt;750,I379&lt;Barem!$N$22),H379/1500,IF(AND(H379&gt;=750,H379&lt;1000,I379&lt;Barem!$N$23),H379/1500,IF(AND(H379&gt;=1000,H379&lt;1500,I379&lt;Barem!$N$24),H379/1500,IF(AND(H379&gt;=1500,H379&lt;2000,I379&lt;Barem!$N$25),H379/1500,IF(AND(H379&gt;=2000,H379&lt;3000,I379&lt;Barem!$N$26),H379/1500,IF(AND(H379&gt;=3000,I379&lt;Barem!$N$27),H379/1500,0))))))),IF(AND(H379&gt;=200,H379&lt;500,I379&lt;Barem!$O$21),H379/1500,IF(AND(H379&gt;=500,H379&lt;750,I379&lt;Barem!$O$22),H379/1500,IF(AND(H379&gt;=750,H379&lt;1000,I379&lt;Barem!$O$23),H379/1500,IF(AND(H379&gt;=1000,H379&lt;1500,I379&lt;Barem!$O$24),H379/1500,IF(AND(H379&gt;=1500,H379&lt;2000,I379&lt;Barem!$O$25),H379/1500,IF(AND(H379&gt;=2000,H379&lt;3000,I379&lt;Barem!$O$26),H379/1500,IF(AND(H379&gt;=3000,I379&lt;Barem!$O$27),H379/1500,0))))))))</f>
        <v>0</v>
      </c>
      <c r="R379" s="19">
        <f>IF(D379&gt;21,VLOOKUP(D379,Barem!$T$1:$U$141,2,1),0)</f>
        <v>0</v>
      </c>
      <c r="S379" s="104">
        <f>IF(D379&lt;1,0,IF(B379="F",VLOOKUP(I379,Barem!$X$2:$Z$13,2,1),VLOOKUP(I379,Barem!$X$14:$Z$25,2,1)))</f>
        <v>0</v>
      </c>
      <c r="T379" s="19">
        <f>VLOOKUP(A379,Participanti!A:C,3,0)</f>
        <v>0</v>
      </c>
      <c r="U379" s="17">
        <f t="shared" si="162"/>
        <v>2.418452380952381</v>
      </c>
      <c r="W379" s="162"/>
      <c r="X379" s="108">
        <f t="shared" si="128"/>
        <v>5</v>
      </c>
      <c r="Y379" s="63">
        <f t="shared" si="129"/>
        <v>1</v>
      </c>
      <c r="Z379" s="92">
        <f t="shared" si="163"/>
        <v>1</v>
      </c>
      <c r="AA379" s="141"/>
      <c r="AB379" s="107" t="str">
        <f>VLOOKUP(A379,Participanti!A:E,5,0)</f>
        <v>Silver</v>
      </c>
    </row>
    <row r="380" spans="1:28" x14ac:dyDescent="0.2">
      <c r="A380" s="42" t="s">
        <v>13</v>
      </c>
      <c r="B380" s="1" t="str">
        <f>VLOOKUP(A380,Participanti!A:B,2,0)</f>
        <v>M</v>
      </c>
      <c r="C380" s="61">
        <v>6</v>
      </c>
      <c r="D380" s="43">
        <v>15</v>
      </c>
      <c r="E380" s="44">
        <v>5.6446759259259259E-2</v>
      </c>
      <c r="F380" s="44">
        <v>5.8321759259259261E-2</v>
      </c>
      <c r="G380" s="59">
        <f t="shared" si="159"/>
        <v>5.738425925925926E-2</v>
      </c>
      <c r="H380" s="45">
        <v>37</v>
      </c>
      <c r="I380" s="11">
        <f t="shared" si="160"/>
        <v>3.8256172839506173E-3</v>
      </c>
      <c r="J380" s="31">
        <f t="shared" si="161"/>
        <v>3.5714285714285712</v>
      </c>
      <c r="K380" s="31">
        <f>IF(J380=0,0,IF(B380="F",VLOOKUP(I380,Barem!$G$2:$H$16,2,1),VLOOKUP(I380,Barem!$G$17:$H$31,2,1)))</f>
        <v>2</v>
      </c>
      <c r="L380" s="43">
        <v>5</v>
      </c>
      <c r="M380" s="95" t="s">
        <v>83</v>
      </c>
      <c r="N380" s="10">
        <f t="shared" si="158"/>
        <v>0.25</v>
      </c>
      <c r="O380" s="10">
        <f t="shared" si="158"/>
        <v>0.25</v>
      </c>
      <c r="P380" s="10">
        <f t="shared" si="158"/>
        <v>0.5</v>
      </c>
      <c r="Q380" s="33">
        <f>IF(B380="M",IF(AND(H380&gt;=200,H380&lt;500,I380&lt;Barem!$N$21),H380/1500,IF(AND(H380&gt;=500,H380&lt;750,I380&lt;Barem!$N$22),H380/1500,IF(AND(H380&gt;=750,H380&lt;1000,I380&lt;Barem!$N$23),H380/1500,IF(AND(H380&gt;=1000,H380&lt;1500,I380&lt;Barem!$N$24),H380/1500,IF(AND(H380&gt;=1500,H380&lt;2000,I380&lt;Barem!$N$25),H380/1500,IF(AND(H380&gt;=2000,H380&lt;3000,I380&lt;Barem!$N$26),H380/1500,IF(AND(H380&gt;=3000,I380&lt;Barem!$N$27),H380/1500,0))))))),IF(AND(H380&gt;=200,H380&lt;500,I380&lt;Barem!$O$21),H380/1500,IF(AND(H380&gt;=500,H380&lt;750,I380&lt;Barem!$O$22),H380/1500,IF(AND(H380&gt;=750,H380&lt;1000,I380&lt;Barem!$O$23),H380/1500,IF(AND(H380&gt;=1000,H380&lt;1500,I380&lt;Barem!$O$24),H380/1500,IF(AND(H380&gt;=1500,H380&lt;2000,I380&lt;Barem!$O$25),H380/1500,IF(AND(H380&gt;=2000,H380&lt;3000,I380&lt;Barem!$O$26),H380/1500,IF(AND(H380&gt;=3000,I380&lt;Barem!$O$27),H380/1500,0))))))))</f>
        <v>0</v>
      </c>
      <c r="R380" s="19">
        <f>IF(D380&gt;21,VLOOKUP(D380,Barem!$T$1:$U$141,2,1),0)</f>
        <v>0</v>
      </c>
      <c r="S380" s="104">
        <f>IF(D380&lt;1,0,IF(B380="F",VLOOKUP(I380,Barem!$X$2:$Z$13,2,1),VLOOKUP(I380,Barem!$X$14:$Z$25,2,1)))</f>
        <v>0</v>
      </c>
      <c r="T380" s="19">
        <f>VLOOKUP(A380,Participanti!A:C,3,0)</f>
        <v>0</v>
      </c>
      <c r="U380" s="17">
        <f t="shared" si="162"/>
        <v>3.8928571428571428</v>
      </c>
      <c r="W380" s="162"/>
      <c r="X380" s="108">
        <f t="shared" si="128"/>
        <v>5</v>
      </c>
      <c r="Y380" s="63">
        <f t="shared" si="129"/>
        <v>1</v>
      </c>
      <c r="Z380" s="92">
        <f t="shared" si="163"/>
        <v>1</v>
      </c>
      <c r="AA380" s="141"/>
      <c r="AB380" s="107" t="str">
        <f>VLOOKUP(A380,Participanti!A:E,5,0)</f>
        <v>Silver</v>
      </c>
    </row>
    <row r="381" spans="1:28" x14ac:dyDescent="0.2">
      <c r="A381" s="42" t="s">
        <v>227</v>
      </c>
      <c r="B381" s="1" t="str">
        <f>VLOOKUP(A381,Participanti!A:B,2,0)</f>
        <v>F</v>
      </c>
      <c r="C381" s="61">
        <v>6</v>
      </c>
      <c r="D381" s="43">
        <v>21.12</v>
      </c>
      <c r="E381" s="44">
        <v>0.12439814814814815</v>
      </c>
      <c r="F381" s="44">
        <v>0.12658564814814816</v>
      </c>
      <c r="G381" s="59">
        <f t="shared" si="159"/>
        <v>0.12549189814814815</v>
      </c>
      <c r="H381" s="45">
        <v>1172</v>
      </c>
      <c r="I381" s="11">
        <f t="shared" si="160"/>
        <v>5.9418512380751964E-3</v>
      </c>
      <c r="J381" s="31">
        <f t="shared" si="161"/>
        <v>5</v>
      </c>
      <c r="K381" s="31">
        <f>IF(J381=0,0,IF(B381="F",VLOOKUP(I381,Barem!$G$2:$H$16,2,1),VLOOKUP(I381,Barem!$G$17:$H$31,2,1)))</f>
        <v>0.25</v>
      </c>
      <c r="L381" s="43">
        <v>4.5</v>
      </c>
      <c r="M381" s="95" t="s">
        <v>82</v>
      </c>
      <c r="N381" s="10">
        <f t="shared" si="158"/>
        <v>0.5</v>
      </c>
      <c r="O381" s="10">
        <f t="shared" si="158"/>
        <v>0.25</v>
      </c>
      <c r="P381" s="10">
        <f t="shared" si="158"/>
        <v>0.25</v>
      </c>
      <c r="Q381" s="33">
        <f>IF(B381="M",IF(AND(H381&gt;=200,H381&lt;500,I381&lt;Barem!$N$21),H381/1500,IF(AND(H381&gt;=500,H381&lt;750,I381&lt;Barem!$N$22),H381/1500,IF(AND(H381&gt;=750,H381&lt;1000,I381&lt;Barem!$N$23),H381/1500,IF(AND(H381&gt;=1000,H381&lt;1500,I381&lt;Barem!$N$24),H381/1500,IF(AND(H381&gt;=1500,H381&lt;2000,I381&lt;Barem!$N$25),H381/1500,IF(AND(H381&gt;=2000,H381&lt;3000,I381&lt;Barem!$N$26),H381/1500,IF(AND(H381&gt;=3000,I381&lt;Barem!$N$27),H381/1500,0))))))),IF(AND(H381&gt;=200,H381&lt;500,I381&lt;Barem!$O$21),H381/1500,IF(AND(H381&gt;=500,H381&lt;750,I381&lt;Barem!$O$22),H381/1500,IF(AND(H381&gt;=750,H381&lt;1000,I381&lt;Barem!$O$23),H381/1500,IF(AND(H381&gt;=1000,H381&lt;1500,I381&lt;Barem!$O$24),H381/1500,IF(AND(H381&gt;=1500,H381&lt;2000,I381&lt;Barem!$O$25),H381/1500,IF(AND(H381&gt;=2000,H381&lt;3000,I381&lt;Barem!$O$26),H381/1500,IF(AND(H381&gt;=3000,I381&lt;Barem!$O$27),H381/1500,0))))))))</f>
        <v>0.78133333333333332</v>
      </c>
      <c r="R381" s="19">
        <f>IF(D381&gt;21,VLOOKUP(D381,Barem!$T$1:$U$141,2,1),0)</f>
        <v>0</v>
      </c>
      <c r="S381" s="104">
        <f>IF(D381&lt;1,0,IF(B381="F",VLOOKUP(I381,Barem!$X$2:$Z$13,2,1),VLOOKUP(I381,Barem!$X$14:$Z$25,2,1)))</f>
        <v>0</v>
      </c>
      <c r="T381" s="19">
        <f>VLOOKUP(A381,Participanti!A:C,3,0)</f>
        <v>0</v>
      </c>
      <c r="U381" s="17">
        <f t="shared" si="162"/>
        <v>4.4688333333333334</v>
      </c>
      <c r="W381" s="162" t="s">
        <v>565</v>
      </c>
      <c r="X381" s="108">
        <f t="shared" si="128"/>
        <v>5</v>
      </c>
      <c r="Y381" s="63">
        <f t="shared" si="129"/>
        <v>1</v>
      </c>
      <c r="Z381" s="92">
        <f t="shared" si="163"/>
        <v>1</v>
      </c>
      <c r="AA381" s="141"/>
      <c r="AB381" s="107" t="str">
        <f>VLOOKUP(A381,Participanti!A:E,5,0)</f>
        <v>Silver</v>
      </c>
    </row>
    <row r="382" spans="1:28" x14ac:dyDescent="0.2">
      <c r="A382" s="42" t="s">
        <v>357</v>
      </c>
      <c r="B382" s="1" t="str">
        <f>VLOOKUP(A382,Participanti!A:B,2,0)</f>
        <v>M</v>
      </c>
      <c r="C382" s="61">
        <v>6</v>
      </c>
      <c r="D382" s="43">
        <v>10.15</v>
      </c>
      <c r="E382" s="44">
        <v>3.9305555555555559E-2</v>
      </c>
      <c r="F382" s="44">
        <v>3.5208333333333335E-2</v>
      </c>
      <c r="G382" s="59">
        <f t="shared" si="159"/>
        <v>3.7256944444444447E-2</v>
      </c>
      <c r="H382" s="45">
        <v>20</v>
      </c>
      <c r="I382" s="11">
        <f t="shared" si="160"/>
        <v>3.6706349206349206E-3</v>
      </c>
      <c r="J382" s="31">
        <f t="shared" si="161"/>
        <v>2.4166666666666665</v>
      </c>
      <c r="K382" s="31">
        <f>IF(J382=0,0,IF(B382="F",VLOOKUP(I382,Barem!$G$2:$H$16,2,1),VLOOKUP(I382,Barem!$G$17:$H$31,2,1)))</f>
        <v>2</v>
      </c>
      <c r="L382" s="43">
        <v>1.5</v>
      </c>
      <c r="M382" s="95" t="s">
        <v>83</v>
      </c>
      <c r="N382" s="10">
        <f t="shared" si="158"/>
        <v>0.25</v>
      </c>
      <c r="O382" s="10">
        <f t="shared" si="158"/>
        <v>0.25</v>
      </c>
      <c r="P382" s="10">
        <f t="shared" si="158"/>
        <v>0.5</v>
      </c>
      <c r="Q382" s="33">
        <f>IF(B382="M",IF(AND(H382&gt;=200,H382&lt;500,I382&lt;Barem!$N$21),H382/1500,IF(AND(H382&gt;=500,H382&lt;750,I382&lt;Barem!$N$22),H382/1500,IF(AND(H382&gt;=750,H382&lt;1000,I382&lt;Barem!$N$23),H382/1500,IF(AND(H382&gt;=1000,H382&lt;1500,I382&lt;Barem!$N$24),H382/1500,IF(AND(H382&gt;=1500,H382&lt;2000,I382&lt;Barem!$N$25),H382/1500,IF(AND(H382&gt;=2000,H382&lt;3000,I382&lt;Barem!$N$26),H382/1500,IF(AND(H382&gt;=3000,I382&lt;Barem!$N$27),H382/1500,0))))))),IF(AND(H382&gt;=200,H382&lt;500,I382&lt;Barem!$O$21),H382/1500,IF(AND(H382&gt;=500,H382&lt;750,I382&lt;Barem!$O$22),H382/1500,IF(AND(H382&gt;=750,H382&lt;1000,I382&lt;Barem!$O$23),H382/1500,IF(AND(H382&gt;=1000,H382&lt;1500,I382&lt;Barem!$O$24),H382/1500,IF(AND(H382&gt;=1500,H382&lt;2000,I382&lt;Barem!$O$25),H382/1500,IF(AND(H382&gt;=2000,H382&lt;3000,I382&lt;Barem!$O$26),H382/1500,IF(AND(H382&gt;=3000,I382&lt;Barem!$O$27),H382/1500,0))))))))</f>
        <v>0</v>
      </c>
      <c r="R382" s="19">
        <f>IF(D382&gt;21,VLOOKUP(D382,Barem!$T$1:$U$141,2,1),0)</f>
        <v>0</v>
      </c>
      <c r="S382" s="104">
        <f>IF(D382&lt;1,0,IF(B382="F",VLOOKUP(I382,Barem!$X$2:$Z$13,2,1),VLOOKUP(I382,Barem!$X$14:$Z$25,2,1)))</f>
        <v>0</v>
      </c>
      <c r="T382" s="19">
        <f>VLOOKUP(A382,Participanti!A:C,3,0)</f>
        <v>0</v>
      </c>
      <c r="U382" s="17">
        <f t="shared" si="162"/>
        <v>1.8541666666666665</v>
      </c>
      <c r="W382" s="162"/>
      <c r="X382" s="108">
        <f t="shared" si="128"/>
        <v>5</v>
      </c>
      <c r="Y382" s="63">
        <f t="shared" si="129"/>
        <v>1</v>
      </c>
      <c r="Z382" s="92">
        <f t="shared" si="163"/>
        <v>1</v>
      </c>
      <c r="AA382" s="141"/>
      <c r="AB382" s="107" t="str">
        <f>VLOOKUP(A382,Participanti!A:E,5,0)</f>
        <v>Silver</v>
      </c>
    </row>
    <row r="383" spans="1:28" x14ac:dyDescent="0.2">
      <c r="A383" s="42" t="s">
        <v>220</v>
      </c>
      <c r="B383" s="1" t="str">
        <f>VLOOKUP(A383,Participanti!A:B,2,0)</f>
        <v>M</v>
      </c>
      <c r="C383" s="61">
        <v>6</v>
      </c>
      <c r="D383" s="43">
        <v>5</v>
      </c>
      <c r="E383" s="44">
        <v>1.3877314814814815E-2</v>
      </c>
      <c r="F383" s="44">
        <v>1.3958333333333333E-2</v>
      </c>
      <c r="G383" s="59">
        <f t="shared" si="159"/>
        <v>1.3917824074074074E-2</v>
      </c>
      <c r="H383" s="45">
        <v>0</v>
      </c>
      <c r="I383" s="11">
        <f t="shared" si="160"/>
        <v>2.7835648148148147E-3</v>
      </c>
      <c r="J383" s="31">
        <f t="shared" si="161"/>
        <v>1.1904761904761905</v>
      </c>
      <c r="K383" s="31">
        <f>IF(J383=0,0,IF(B383="F",VLOOKUP(I383,Barem!$G$2:$H$16,2,1),VLOOKUP(I383,Barem!$G$17:$H$31,2,1)))</f>
        <v>5</v>
      </c>
      <c r="L383" s="43">
        <v>3.75</v>
      </c>
      <c r="M383" s="95" t="s">
        <v>83</v>
      </c>
      <c r="N383" s="10">
        <f t="shared" si="158"/>
        <v>0.25</v>
      </c>
      <c r="O383" s="10">
        <f t="shared" si="158"/>
        <v>0.25</v>
      </c>
      <c r="P383" s="10">
        <f t="shared" si="158"/>
        <v>0.5</v>
      </c>
      <c r="Q383" s="33">
        <f>IF(B383="M",IF(AND(H383&gt;=200,H383&lt;500,I383&lt;Barem!$N$21),H383/1500,IF(AND(H383&gt;=500,H383&lt;750,I383&lt;Barem!$N$22),H383/1500,IF(AND(H383&gt;=750,H383&lt;1000,I383&lt;Barem!$N$23),H383/1500,IF(AND(H383&gt;=1000,H383&lt;1500,I383&lt;Barem!$N$24),H383/1500,IF(AND(H383&gt;=1500,H383&lt;2000,I383&lt;Barem!$N$25),H383/1500,IF(AND(H383&gt;=2000,H383&lt;3000,I383&lt;Barem!$N$26),H383/1500,IF(AND(H383&gt;=3000,I383&lt;Barem!$N$27),H383/1500,0))))))),IF(AND(H383&gt;=200,H383&lt;500,I383&lt;Barem!$O$21),H383/1500,IF(AND(H383&gt;=500,H383&lt;750,I383&lt;Barem!$O$22),H383/1500,IF(AND(H383&gt;=750,H383&lt;1000,I383&lt;Barem!$O$23),H383/1500,IF(AND(H383&gt;=1000,H383&lt;1500,I383&lt;Barem!$O$24),H383/1500,IF(AND(H383&gt;=1500,H383&lt;2000,I383&lt;Barem!$O$25),H383/1500,IF(AND(H383&gt;=2000,H383&lt;3000,I383&lt;Barem!$O$26),H383/1500,IF(AND(H383&gt;=3000,I383&lt;Barem!$O$27),H383/1500,0))))))))</f>
        <v>0</v>
      </c>
      <c r="R383" s="19">
        <f>IF(D383&gt;21,VLOOKUP(D383,Barem!$T$1:$U$141,2,1),0)</f>
        <v>0</v>
      </c>
      <c r="S383" s="104">
        <f>IF(D383&lt;1,0,IF(B383="F",VLOOKUP(I383,Barem!$X$2:$Z$13,2,1),VLOOKUP(I383,Barem!$X$14:$Z$25,2,1)))</f>
        <v>0.15000000000000002</v>
      </c>
      <c r="T383" s="19">
        <f>VLOOKUP(A383,Participanti!A:C,3,0)</f>
        <v>0</v>
      </c>
      <c r="U383" s="17">
        <f t="shared" si="162"/>
        <v>3.5726190476190474</v>
      </c>
      <c r="W383" s="162"/>
      <c r="X383" s="108">
        <f t="shared" si="128"/>
        <v>5</v>
      </c>
      <c r="Y383" s="63">
        <f t="shared" si="129"/>
        <v>1</v>
      </c>
      <c r="Z383" s="92">
        <f t="shared" si="163"/>
        <v>1</v>
      </c>
      <c r="AA383" s="141"/>
      <c r="AB383" s="107" t="str">
        <f>VLOOKUP(A383,Participanti!A:E,5,0)</f>
        <v>Silver</v>
      </c>
    </row>
    <row r="384" spans="1:28" x14ac:dyDescent="0.2">
      <c r="A384" s="42" t="s">
        <v>261</v>
      </c>
      <c r="B384" s="1" t="str">
        <f>VLOOKUP(A384,Participanti!A:B,2,0)</f>
        <v>M</v>
      </c>
      <c r="C384" s="61">
        <v>6</v>
      </c>
      <c r="D384" s="43">
        <v>8.01</v>
      </c>
      <c r="E384" s="44">
        <v>2.7754629629629629E-2</v>
      </c>
      <c r="F384" s="44">
        <v>2.7754629629629629E-2</v>
      </c>
      <c r="G384" s="59">
        <f t="shared" si="159"/>
        <v>2.7754629629629629E-2</v>
      </c>
      <c r="H384" s="45">
        <v>19</v>
      </c>
      <c r="I384" s="11">
        <f t="shared" si="160"/>
        <v>3.4649974568826004E-3</v>
      </c>
      <c r="J384" s="31">
        <f t="shared" si="161"/>
        <v>1.907142857142857</v>
      </c>
      <c r="K384" s="31">
        <f>IF(J384=0,0,IF(B384="F",VLOOKUP(I384,Barem!$G$2:$H$16,2,1),VLOOKUP(I384,Barem!$G$17:$H$31,2,1)))</f>
        <v>3</v>
      </c>
      <c r="L384" s="43">
        <v>1</v>
      </c>
      <c r="M384" s="95" t="s">
        <v>82</v>
      </c>
      <c r="N384" s="10">
        <f t="shared" si="158"/>
        <v>0.5</v>
      </c>
      <c r="O384" s="10">
        <f t="shared" si="158"/>
        <v>0.25</v>
      </c>
      <c r="P384" s="10">
        <f t="shared" si="158"/>
        <v>0.25</v>
      </c>
      <c r="Q384" s="33">
        <f>IF(B384="M",IF(AND(H384&gt;=200,H384&lt;500,I384&lt;Barem!$N$21),H384/1500,IF(AND(H384&gt;=500,H384&lt;750,I384&lt;Barem!$N$22),H384/1500,IF(AND(H384&gt;=750,H384&lt;1000,I384&lt;Barem!$N$23),H384/1500,IF(AND(H384&gt;=1000,H384&lt;1500,I384&lt;Barem!$N$24),H384/1500,IF(AND(H384&gt;=1500,H384&lt;2000,I384&lt;Barem!$N$25),H384/1500,IF(AND(H384&gt;=2000,H384&lt;3000,I384&lt;Barem!$N$26),H384/1500,IF(AND(H384&gt;=3000,I384&lt;Barem!$N$27),H384/1500,0))))))),IF(AND(H384&gt;=200,H384&lt;500,I384&lt;Barem!$O$21),H384/1500,IF(AND(H384&gt;=500,H384&lt;750,I384&lt;Barem!$O$22),H384/1500,IF(AND(H384&gt;=750,H384&lt;1000,I384&lt;Barem!$O$23),H384/1500,IF(AND(H384&gt;=1000,H384&lt;1500,I384&lt;Barem!$O$24),H384/1500,IF(AND(H384&gt;=1500,H384&lt;2000,I384&lt;Barem!$O$25),H384/1500,IF(AND(H384&gt;=2000,H384&lt;3000,I384&lt;Barem!$O$26),H384/1500,IF(AND(H384&gt;=3000,I384&lt;Barem!$O$27),H384/1500,0))))))))</f>
        <v>0</v>
      </c>
      <c r="R384" s="19">
        <f>IF(D384&gt;21,VLOOKUP(D384,Barem!$T$1:$U$141,2,1),0)</f>
        <v>0</v>
      </c>
      <c r="S384" s="104">
        <f>IF(D384&lt;1,0,IF(B384="F",VLOOKUP(I384,Barem!$X$2:$Z$13,2,1),VLOOKUP(I384,Barem!$X$14:$Z$25,2,1)))</f>
        <v>0</v>
      </c>
      <c r="T384" s="19">
        <f>VLOOKUP(A384,Participanti!A:C,3,0)</f>
        <v>0</v>
      </c>
      <c r="U384" s="17">
        <f t="shared" si="162"/>
        <v>1.9535714285714285</v>
      </c>
      <c r="W384" s="162"/>
      <c r="X384" s="108">
        <f t="shared" si="128"/>
        <v>4</v>
      </c>
      <c r="Y384" s="63">
        <f t="shared" si="129"/>
        <v>1</v>
      </c>
      <c r="Z384" s="92">
        <f t="shared" si="163"/>
        <v>1</v>
      </c>
      <c r="AA384" s="141"/>
      <c r="AB384" s="107" t="str">
        <f>VLOOKUP(A384,Participanti!A:E,5,0)</f>
        <v>Silver</v>
      </c>
    </row>
    <row r="385" spans="1:28" x14ac:dyDescent="0.2">
      <c r="A385" s="42" t="s">
        <v>191</v>
      </c>
      <c r="B385" s="1" t="str">
        <f>VLOOKUP(A385,Participanti!A:B,2,0)</f>
        <v>M</v>
      </c>
      <c r="C385" s="61">
        <v>6</v>
      </c>
      <c r="D385" s="43">
        <v>25.01</v>
      </c>
      <c r="E385" s="44">
        <v>8.1643518518518518E-2</v>
      </c>
      <c r="F385" s="44">
        <v>8.2280092592592599E-2</v>
      </c>
      <c r="G385" s="59">
        <f t="shared" si="159"/>
        <v>8.1961805555555559E-2</v>
      </c>
      <c r="H385" s="45">
        <v>78</v>
      </c>
      <c r="I385" s="11">
        <f t="shared" si="160"/>
        <v>3.2771613576791504E-3</v>
      </c>
      <c r="J385" s="31">
        <f t="shared" si="161"/>
        <v>5</v>
      </c>
      <c r="K385" s="31">
        <f>IF(J385=0,0,IF(B385="F",VLOOKUP(I385,Barem!$G$2:$H$16,2,1),VLOOKUP(I385,Barem!$G$17:$H$31,2,1)))</f>
        <v>3.5</v>
      </c>
      <c r="L385" s="43">
        <v>4.5</v>
      </c>
      <c r="M385" s="95" t="s">
        <v>83</v>
      </c>
      <c r="N385" s="10">
        <f t="shared" ref="N385:P397" si="164">IF($M385=N$1,50%,25%)</f>
        <v>0.25</v>
      </c>
      <c r="O385" s="10">
        <f t="shared" si="164"/>
        <v>0.25</v>
      </c>
      <c r="P385" s="10">
        <f t="shared" si="164"/>
        <v>0.5</v>
      </c>
      <c r="Q385" s="33">
        <f>IF(B385="M",IF(AND(H385&gt;=200,H385&lt;500,I385&lt;Barem!$N$21),H385/1500,IF(AND(H385&gt;=500,H385&lt;750,I385&lt;Barem!$N$22),H385/1500,IF(AND(H385&gt;=750,H385&lt;1000,I385&lt;Barem!$N$23),H385/1500,IF(AND(H385&gt;=1000,H385&lt;1500,I385&lt;Barem!$N$24),H385/1500,IF(AND(H385&gt;=1500,H385&lt;2000,I385&lt;Barem!$N$25),H385/1500,IF(AND(H385&gt;=2000,H385&lt;3000,I385&lt;Barem!$N$26),H385/1500,IF(AND(H385&gt;=3000,I385&lt;Barem!$N$27),H385/1500,0))))))),IF(AND(H385&gt;=200,H385&lt;500,I385&lt;Barem!$O$21),H385/1500,IF(AND(H385&gt;=500,H385&lt;750,I385&lt;Barem!$O$22),H385/1500,IF(AND(H385&gt;=750,H385&lt;1000,I385&lt;Barem!$O$23),H385/1500,IF(AND(H385&gt;=1000,H385&lt;1500,I385&lt;Barem!$O$24),H385/1500,IF(AND(H385&gt;=1500,H385&lt;2000,I385&lt;Barem!$O$25),H385/1500,IF(AND(H385&gt;=2000,H385&lt;3000,I385&lt;Barem!$O$26),H385/1500,IF(AND(H385&gt;=3000,I385&lt;Barem!$O$27),H385/1500,0))))))))</f>
        <v>0</v>
      </c>
      <c r="R385" s="19">
        <f>IF(D385&gt;21,VLOOKUP(D385,Barem!$T$1:$U$141,2,1),0)</f>
        <v>0.2</v>
      </c>
      <c r="S385" s="104">
        <f>IF(D385&lt;1,0,IF(B385="F",VLOOKUP(I385,Barem!$X$2:$Z$13,2,1),VLOOKUP(I385,Barem!$X$14:$Z$25,2,1)))</f>
        <v>0</v>
      </c>
      <c r="T385" s="19">
        <f>VLOOKUP(A385,Participanti!A:C,3,0)</f>
        <v>0</v>
      </c>
      <c r="U385" s="17">
        <f t="shared" si="162"/>
        <v>4.5750000000000002</v>
      </c>
      <c r="W385" s="162"/>
      <c r="X385" s="108">
        <f t="shared" si="128"/>
        <v>4</v>
      </c>
      <c r="Y385" s="63">
        <f t="shared" si="129"/>
        <v>1</v>
      </c>
      <c r="Z385" s="92">
        <f t="shared" si="163"/>
        <v>1</v>
      </c>
      <c r="AA385" s="141"/>
      <c r="AB385" s="107" t="str">
        <f>VLOOKUP(A385,Participanti!A:E,5,0)</f>
        <v>Silver</v>
      </c>
    </row>
    <row r="386" spans="1:28" x14ac:dyDescent="0.2">
      <c r="A386" s="42" t="s">
        <v>373</v>
      </c>
      <c r="B386" s="1" t="str">
        <f>VLOOKUP(A386,Participanti!A:B,2,0)</f>
        <v>M</v>
      </c>
      <c r="C386" s="61">
        <v>6</v>
      </c>
      <c r="D386" s="43">
        <v>15.02</v>
      </c>
      <c r="E386" s="44">
        <v>4.5011574074074072E-2</v>
      </c>
      <c r="F386" s="44">
        <v>4.5011574074074072E-2</v>
      </c>
      <c r="G386" s="59">
        <f t="shared" si="159"/>
        <v>4.5011574074074072E-2</v>
      </c>
      <c r="H386" s="45">
        <v>14</v>
      </c>
      <c r="I386" s="11">
        <f t="shared" si="160"/>
        <v>2.9967759037332936E-3</v>
      </c>
      <c r="J386" s="31">
        <f t="shared" si="161"/>
        <v>3.5761904761904759</v>
      </c>
      <c r="K386" s="31">
        <f>IF(J386=0,0,IF(B386="F",VLOOKUP(I386,Barem!$G$2:$H$16,2,1),VLOOKUP(I386,Barem!$G$17:$H$31,2,1)))</f>
        <v>4</v>
      </c>
      <c r="L386" s="43">
        <v>0.75</v>
      </c>
      <c r="M386" s="95" t="s">
        <v>80</v>
      </c>
      <c r="N386" s="10">
        <f t="shared" si="164"/>
        <v>0.25</v>
      </c>
      <c r="O386" s="10">
        <f t="shared" si="164"/>
        <v>0.5</v>
      </c>
      <c r="P386" s="10">
        <f t="shared" si="164"/>
        <v>0.25</v>
      </c>
      <c r="Q386" s="33">
        <f>IF(B386="M",IF(AND(H386&gt;=200,H386&lt;500,I386&lt;Barem!$N$21),H386/1500,IF(AND(H386&gt;=500,H386&lt;750,I386&lt;Barem!$N$22),H386/1500,IF(AND(H386&gt;=750,H386&lt;1000,I386&lt;Barem!$N$23),H386/1500,IF(AND(H386&gt;=1000,H386&lt;1500,I386&lt;Barem!$N$24),H386/1500,IF(AND(H386&gt;=1500,H386&lt;2000,I386&lt;Barem!$N$25),H386/1500,IF(AND(H386&gt;=2000,H386&lt;3000,I386&lt;Barem!$N$26),H386/1500,IF(AND(H386&gt;=3000,I386&lt;Barem!$N$27),H386/1500,0))))))),IF(AND(H386&gt;=200,H386&lt;500,I386&lt;Barem!$O$21),H386/1500,IF(AND(H386&gt;=500,H386&lt;750,I386&lt;Barem!$O$22),H386/1500,IF(AND(H386&gt;=750,H386&lt;1000,I386&lt;Barem!$O$23),H386/1500,IF(AND(H386&gt;=1000,H386&lt;1500,I386&lt;Barem!$O$24),H386/1500,IF(AND(H386&gt;=1500,H386&lt;2000,I386&lt;Barem!$O$25),H386/1500,IF(AND(H386&gt;=2000,H386&lt;3000,I386&lt;Barem!$O$26),H386/1500,IF(AND(H386&gt;=3000,I386&lt;Barem!$O$27),H386/1500,0))))))))</f>
        <v>0</v>
      </c>
      <c r="R386" s="19">
        <f>IF(D386&gt;21,VLOOKUP(D386,Barem!$T$1:$U$141,2,1),0)</f>
        <v>0</v>
      </c>
      <c r="S386" s="104">
        <f>IF(D386&lt;1,0,IF(B386="F",VLOOKUP(I386,Barem!$X$2:$Z$13,2,1),VLOOKUP(I386,Barem!$X$14:$Z$25,2,1)))</f>
        <v>0</v>
      </c>
      <c r="T386" s="19">
        <f>VLOOKUP(A386,Participanti!A:C,3,0)</f>
        <v>0</v>
      </c>
      <c r="U386" s="17">
        <f t="shared" si="162"/>
        <v>3.081547619047619</v>
      </c>
      <c r="W386" s="162"/>
      <c r="X386" s="108">
        <f t="shared" ref="X386:X449" si="165">COUNTIFS(A:A,A386,M:M,M386)</f>
        <v>5</v>
      </c>
      <c r="Y386" s="63">
        <f t="shared" ref="Y386:Y449" si="166">COUNTIFS(A:A,A386,C:C,C386)</f>
        <v>1</v>
      </c>
      <c r="Z386" s="92">
        <f t="shared" si="163"/>
        <v>1</v>
      </c>
      <c r="AA386" s="141"/>
      <c r="AB386" s="107" t="str">
        <f>VLOOKUP(A386,Participanti!A:E,5,0)</f>
        <v>Silver</v>
      </c>
    </row>
    <row r="387" spans="1:28" x14ac:dyDescent="0.2">
      <c r="A387" s="42" t="s">
        <v>369</v>
      </c>
      <c r="B387" s="1" t="str">
        <f>VLOOKUP(A387,Participanti!A:B,2,0)</f>
        <v>M</v>
      </c>
      <c r="C387" s="61">
        <v>6</v>
      </c>
      <c r="D387" s="43">
        <v>4.01</v>
      </c>
      <c r="E387" s="44">
        <v>1.3495370370370371E-2</v>
      </c>
      <c r="F387" s="44">
        <v>1.7245370370370369E-2</v>
      </c>
      <c r="G387" s="59">
        <f t="shared" si="159"/>
        <v>1.5370370370370371E-2</v>
      </c>
      <c r="H387" s="45">
        <v>9</v>
      </c>
      <c r="I387" s="11">
        <f t="shared" si="160"/>
        <v>3.8330100674240329E-3</v>
      </c>
      <c r="J387" s="31">
        <f t="shared" si="161"/>
        <v>0.9547619047619047</v>
      </c>
      <c r="K387" s="31">
        <f>IF(J387=0,0,IF(B387="F",VLOOKUP(I387,Barem!$G$2:$H$16,2,1),VLOOKUP(I387,Barem!$G$17:$H$31,2,1)))</f>
        <v>1.75</v>
      </c>
      <c r="L387" s="43">
        <v>2.75</v>
      </c>
      <c r="M387" s="95" t="s">
        <v>83</v>
      </c>
      <c r="N387" s="10">
        <f t="shared" si="164"/>
        <v>0.25</v>
      </c>
      <c r="O387" s="10">
        <f t="shared" si="164"/>
        <v>0.25</v>
      </c>
      <c r="P387" s="10">
        <f t="shared" si="164"/>
        <v>0.5</v>
      </c>
      <c r="Q387" s="33">
        <f>IF(B387="M",IF(AND(H387&gt;=200,H387&lt;500,I387&lt;Barem!$N$21),H387/1500,IF(AND(H387&gt;=500,H387&lt;750,I387&lt;Barem!$N$22),H387/1500,IF(AND(H387&gt;=750,H387&lt;1000,I387&lt;Barem!$N$23),H387/1500,IF(AND(H387&gt;=1000,H387&lt;1500,I387&lt;Barem!$N$24),H387/1500,IF(AND(H387&gt;=1500,H387&lt;2000,I387&lt;Barem!$N$25),H387/1500,IF(AND(H387&gt;=2000,H387&lt;3000,I387&lt;Barem!$N$26),H387/1500,IF(AND(H387&gt;=3000,I387&lt;Barem!$N$27),H387/1500,0))))))),IF(AND(H387&gt;=200,H387&lt;500,I387&lt;Barem!$O$21),H387/1500,IF(AND(H387&gt;=500,H387&lt;750,I387&lt;Barem!$O$22),H387/1500,IF(AND(H387&gt;=750,H387&lt;1000,I387&lt;Barem!$O$23),H387/1500,IF(AND(H387&gt;=1000,H387&lt;1500,I387&lt;Barem!$O$24),H387/1500,IF(AND(H387&gt;=1500,H387&lt;2000,I387&lt;Barem!$O$25),H387/1500,IF(AND(H387&gt;=2000,H387&lt;3000,I387&lt;Barem!$O$26),H387/1500,IF(AND(H387&gt;=3000,I387&lt;Barem!$O$27),H387/1500,0))))))))</f>
        <v>0</v>
      </c>
      <c r="R387" s="19">
        <f>IF(D387&gt;21,VLOOKUP(D387,Barem!$T$1:$U$141,2,1),0)</f>
        <v>0</v>
      </c>
      <c r="S387" s="104">
        <f>IF(D387&lt;1,0,IF(B387="F",VLOOKUP(I387,Barem!$X$2:$Z$13,2,1),VLOOKUP(I387,Barem!$X$14:$Z$25,2,1)))</f>
        <v>0</v>
      </c>
      <c r="T387" s="19">
        <f>VLOOKUP(A387,Participanti!A:C,3,0)</f>
        <v>0</v>
      </c>
      <c r="U387" s="17">
        <f t="shared" si="162"/>
        <v>2.0511904761904765</v>
      </c>
      <c r="W387" s="162"/>
      <c r="X387" s="108">
        <f t="shared" si="165"/>
        <v>5</v>
      </c>
      <c r="Y387" s="63">
        <f t="shared" si="166"/>
        <v>1</v>
      </c>
      <c r="Z387" s="92">
        <f t="shared" si="163"/>
        <v>1</v>
      </c>
      <c r="AA387" s="141"/>
      <c r="AB387" s="107" t="str">
        <f>VLOOKUP(A387,Participanti!A:E,5,0)</f>
        <v>Silver</v>
      </c>
    </row>
    <row r="388" spans="1:28" x14ac:dyDescent="0.2">
      <c r="A388" s="42" t="s">
        <v>425</v>
      </c>
      <c r="B388" s="1" t="str">
        <f>VLOOKUP(A388,Participanti!A:B,2,0)</f>
        <v>F</v>
      </c>
      <c r="C388" s="61">
        <v>6</v>
      </c>
      <c r="D388" s="43">
        <v>21.28</v>
      </c>
      <c r="E388" s="44">
        <v>7.5763888888888895E-2</v>
      </c>
      <c r="F388" s="44">
        <v>9.0717592592592586E-2</v>
      </c>
      <c r="G388" s="59">
        <f t="shared" si="159"/>
        <v>8.324074074074074E-2</v>
      </c>
      <c r="H388" s="45">
        <v>70</v>
      </c>
      <c r="I388" s="11">
        <f t="shared" si="160"/>
        <v>3.9116889445836812E-3</v>
      </c>
      <c r="J388" s="31">
        <f t="shared" si="161"/>
        <v>5</v>
      </c>
      <c r="K388" s="31">
        <f>IF(J388=0,0,IF(B388="F",VLOOKUP(I388,Barem!$G$2:$H$16,2,1),VLOOKUP(I388,Barem!$G$17:$H$31,2,1)))</f>
        <v>2.5</v>
      </c>
      <c r="L388" s="43">
        <v>2.75</v>
      </c>
      <c r="M388" s="95" t="s">
        <v>82</v>
      </c>
      <c r="N388" s="10">
        <f t="shared" si="164"/>
        <v>0.5</v>
      </c>
      <c r="O388" s="10">
        <f t="shared" si="164"/>
        <v>0.25</v>
      </c>
      <c r="P388" s="10">
        <f t="shared" si="164"/>
        <v>0.25</v>
      </c>
      <c r="Q388" s="33">
        <f>IF(B388="M",IF(AND(H388&gt;=200,H388&lt;500,I388&lt;Barem!$N$21),H388/1500,IF(AND(H388&gt;=500,H388&lt;750,I388&lt;Barem!$N$22),H388/1500,IF(AND(H388&gt;=750,H388&lt;1000,I388&lt;Barem!$N$23),H388/1500,IF(AND(H388&gt;=1000,H388&lt;1500,I388&lt;Barem!$N$24),H388/1500,IF(AND(H388&gt;=1500,H388&lt;2000,I388&lt;Barem!$N$25),H388/1500,IF(AND(H388&gt;=2000,H388&lt;3000,I388&lt;Barem!$N$26),H388/1500,IF(AND(H388&gt;=3000,I388&lt;Barem!$N$27),H388/1500,0))))))),IF(AND(H388&gt;=200,H388&lt;500,I388&lt;Barem!$O$21),H388/1500,IF(AND(H388&gt;=500,H388&lt;750,I388&lt;Barem!$O$22),H388/1500,IF(AND(H388&gt;=750,H388&lt;1000,I388&lt;Barem!$O$23),H388/1500,IF(AND(H388&gt;=1000,H388&lt;1500,I388&lt;Barem!$O$24),H388/1500,IF(AND(H388&gt;=1500,H388&lt;2000,I388&lt;Barem!$O$25),H388/1500,IF(AND(H388&gt;=2000,H388&lt;3000,I388&lt;Barem!$O$26),H388/1500,IF(AND(H388&gt;=3000,I388&lt;Barem!$O$27),H388/1500,0))))))))</f>
        <v>0</v>
      </c>
      <c r="R388" s="19">
        <f>IF(D388&gt;21,VLOOKUP(D388,Barem!$T$1:$U$141,2,1),0)</f>
        <v>0</v>
      </c>
      <c r="S388" s="104">
        <f>IF(D388&lt;1,0,IF(B388="F",VLOOKUP(I388,Barem!$X$2:$Z$13,2,1),VLOOKUP(I388,Barem!$X$14:$Z$25,2,1)))</f>
        <v>0</v>
      </c>
      <c r="T388" s="19">
        <f>VLOOKUP(A388,Participanti!A:C,3,0)</f>
        <v>0</v>
      </c>
      <c r="U388" s="17">
        <f t="shared" si="162"/>
        <v>3.8125</v>
      </c>
      <c r="W388" s="162" t="s">
        <v>568</v>
      </c>
      <c r="X388" s="108">
        <f t="shared" si="165"/>
        <v>5</v>
      </c>
      <c r="Y388" s="63">
        <f t="shared" si="166"/>
        <v>1</v>
      </c>
      <c r="Z388" s="92">
        <f t="shared" si="163"/>
        <v>1</v>
      </c>
      <c r="AA388" s="141"/>
      <c r="AB388" s="107" t="str">
        <f>VLOOKUP(A388,Participanti!A:E,5,0)</f>
        <v>Silver</v>
      </c>
    </row>
    <row r="389" spans="1:28" ht="24" x14ac:dyDescent="0.2">
      <c r="A389" s="42" t="s">
        <v>136</v>
      </c>
      <c r="B389" s="1" t="str">
        <f>VLOOKUP(A389,Participanti!A:B,2,0)</f>
        <v>M</v>
      </c>
      <c r="C389" s="61">
        <v>6</v>
      </c>
      <c r="D389" s="43">
        <v>12.58</v>
      </c>
      <c r="E389" s="44">
        <v>4.2361111111111113E-2</v>
      </c>
      <c r="F389" s="44">
        <v>4.2395833333333334E-2</v>
      </c>
      <c r="G389" s="59">
        <f t="shared" si="159"/>
        <v>4.2378472222222227E-2</v>
      </c>
      <c r="H389" s="45">
        <v>13</v>
      </c>
      <c r="I389" s="11">
        <f t="shared" si="160"/>
        <v>3.3687179826885714E-3</v>
      </c>
      <c r="J389" s="31">
        <f t="shared" si="161"/>
        <v>2.9952380952380953</v>
      </c>
      <c r="K389" s="31">
        <f>IF(J389=0,0,IF(B389="F",VLOOKUP(I389,Barem!$G$2:$H$16,2,1),VLOOKUP(I389,Barem!$G$17:$H$31,2,1)))</f>
        <v>3</v>
      </c>
      <c r="L389" s="43">
        <v>2.5</v>
      </c>
      <c r="M389" s="95" t="s">
        <v>80</v>
      </c>
      <c r="N389" s="10">
        <f t="shared" si="164"/>
        <v>0.25</v>
      </c>
      <c r="O389" s="10">
        <f t="shared" si="164"/>
        <v>0.5</v>
      </c>
      <c r="P389" s="10">
        <f t="shared" si="164"/>
        <v>0.25</v>
      </c>
      <c r="Q389" s="33">
        <f>IF(B389="M",IF(AND(H389&gt;=200,H389&lt;500,I389&lt;Barem!$N$21),H389/1500,IF(AND(H389&gt;=500,H389&lt;750,I389&lt;Barem!$N$22),H389/1500,IF(AND(H389&gt;=750,H389&lt;1000,I389&lt;Barem!$N$23),H389/1500,IF(AND(H389&gt;=1000,H389&lt;1500,I389&lt;Barem!$N$24),H389/1500,IF(AND(H389&gt;=1500,H389&lt;2000,I389&lt;Barem!$N$25),H389/1500,IF(AND(H389&gt;=2000,H389&lt;3000,I389&lt;Barem!$N$26),H389/1500,IF(AND(H389&gt;=3000,I389&lt;Barem!$N$27),H389/1500,0))))))),IF(AND(H389&gt;=200,H389&lt;500,I389&lt;Barem!$O$21),H389/1500,IF(AND(H389&gt;=500,H389&lt;750,I389&lt;Barem!$O$22),H389/1500,IF(AND(H389&gt;=750,H389&lt;1000,I389&lt;Barem!$O$23),H389/1500,IF(AND(H389&gt;=1000,H389&lt;1500,I389&lt;Barem!$O$24),H389/1500,IF(AND(H389&gt;=1500,H389&lt;2000,I389&lt;Barem!$O$25),H389/1500,IF(AND(H389&gt;=2000,H389&lt;3000,I389&lt;Barem!$O$26),H389/1500,IF(AND(H389&gt;=3000,I389&lt;Barem!$O$27),H389/1500,0))))))))</f>
        <v>0</v>
      </c>
      <c r="R389" s="19">
        <f>IF(D389&gt;21,VLOOKUP(D389,Barem!$T$1:$U$141,2,1),0)</f>
        <v>0</v>
      </c>
      <c r="S389" s="104">
        <f>IF(D389&lt;1,0,IF(B389="F",VLOOKUP(I389,Barem!$X$2:$Z$13,2,1),VLOOKUP(I389,Barem!$X$14:$Z$25,2,1)))</f>
        <v>0</v>
      </c>
      <c r="T389" s="19">
        <f>VLOOKUP(A389,Participanti!A:C,3,0)</f>
        <v>0</v>
      </c>
      <c r="U389" s="17">
        <f t="shared" si="162"/>
        <v>2.8738095238095238</v>
      </c>
      <c r="W389" s="162"/>
      <c r="X389" s="108">
        <f t="shared" si="165"/>
        <v>5</v>
      </c>
      <c r="Y389" s="63">
        <f t="shared" si="166"/>
        <v>1</v>
      </c>
      <c r="Z389" s="92">
        <f t="shared" si="163"/>
        <v>1</v>
      </c>
      <c r="AA389" s="141"/>
      <c r="AB389" s="107" t="str">
        <f>VLOOKUP(A389,Participanti!A:E,5,0)</f>
        <v>Silver</v>
      </c>
    </row>
    <row r="390" spans="1:28" x14ac:dyDescent="0.2">
      <c r="A390" s="42" t="s">
        <v>426</v>
      </c>
      <c r="B390" s="1" t="str">
        <f>VLOOKUP(A390,Participanti!A:B,2,0)</f>
        <v>M</v>
      </c>
      <c r="C390" s="61">
        <v>6</v>
      </c>
      <c r="D390" s="43">
        <v>3.04</v>
      </c>
      <c r="E390" s="44">
        <v>1.2673611111111111E-2</v>
      </c>
      <c r="F390" s="44">
        <v>1.2673611111111111E-2</v>
      </c>
      <c r="G390" s="59">
        <f t="shared" si="159"/>
        <v>1.2673611111111111E-2</v>
      </c>
      <c r="H390" s="45">
        <v>18</v>
      </c>
      <c r="I390" s="11">
        <f t="shared" si="160"/>
        <v>4.1689510233918125E-3</v>
      </c>
      <c r="J390" s="31">
        <f t="shared" si="161"/>
        <v>0.72380952380952379</v>
      </c>
      <c r="K390" s="31">
        <f>IF(J390=0,0,IF(B390="F",VLOOKUP(I390,Barem!$G$2:$H$16,2,1),VLOOKUP(I390,Barem!$G$17:$H$31,2,1)))</f>
        <v>1.5</v>
      </c>
      <c r="L390" s="43">
        <v>2.25</v>
      </c>
      <c r="M390" s="95" t="s">
        <v>83</v>
      </c>
      <c r="N390" s="10">
        <f t="shared" si="164"/>
        <v>0.25</v>
      </c>
      <c r="O390" s="10">
        <f t="shared" si="164"/>
        <v>0.25</v>
      </c>
      <c r="P390" s="10">
        <f t="shared" si="164"/>
        <v>0.5</v>
      </c>
      <c r="Q390" s="33">
        <f>IF(B390="M",IF(AND(H390&gt;=200,H390&lt;500,I390&lt;Barem!$N$21),H390/1500,IF(AND(H390&gt;=500,H390&lt;750,I390&lt;Barem!$N$22),H390/1500,IF(AND(H390&gt;=750,H390&lt;1000,I390&lt;Barem!$N$23),H390/1500,IF(AND(H390&gt;=1000,H390&lt;1500,I390&lt;Barem!$N$24),H390/1500,IF(AND(H390&gt;=1500,H390&lt;2000,I390&lt;Barem!$N$25),H390/1500,IF(AND(H390&gt;=2000,H390&lt;3000,I390&lt;Barem!$N$26),H390/1500,IF(AND(H390&gt;=3000,I390&lt;Barem!$N$27),H390/1500,0))))))),IF(AND(H390&gt;=200,H390&lt;500,I390&lt;Barem!$O$21),H390/1500,IF(AND(H390&gt;=500,H390&lt;750,I390&lt;Barem!$O$22),H390/1500,IF(AND(H390&gt;=750,H390&lt;1000,I390&lt;Barem!$O$23),H390/1500,IF(AND(H390&gt;=1000,H390&lt;1500,I390&lt;Barem!$O$24),H390/1500,IF(AND(H390&gt;=1500,H390&lt;2000,I390&lt;Barem!$O$25),H390/1500,IF(AND(H390&gt;=2000,H390&lt;3000,I390&lt;Barem!$O$26),H390/1500,IF(AND(H390&gt;=3000,I390&lt;Barem!$O$27),H390/1500,0))))))))</f>
        <v>0</v>
      </c>
      <c r="R390" s="19">
        <f>IF(D390&gt;21,VLOOKUP(D390,Barem!$T$1:$U$141,2,1),0)</f>
        <v>0</v>
      </c>
      <c r="S390" s="104">
        <f>IF(D390&lt;1,0,IF(B390="F",VLOOKUP(I390,Barem!$X$2:$Z$13,2,1),VLOOKUP(I390,Barem!$X$14:$Z$25,2,1)))</f>
        <v>0</v>
      </c>
      <c r="T390" s="19">
        <f>VLOOKUP(A390,Participanti!A:C,3,0)</f>
        <v>0</v>
      </c>
      <c r="U390" s="17">
        <f t="shared" si="162"/>
        <v>1.680952380952381</v>
      </c>
      <c r="W390" s="162"/>
      <c r="X390" s="108">
        <f t="shared" si="165"/>
        <v>5</v>
      </c>
      <c r="Y390" s="63">
        <f t="shared" si="166"/>
        <v>1</v>
      </c>
      <c r="Z390" s="92">
        <f t="shared" si="163"/>
        <v>1</v>
      </c>
      <c r="AA390" s="141"/>
      <c r="AB390" s="107" t="str">
        <f>VLOOKUP(A390,Participanti!A:E,5,0)</f>
        <v>Silver</v>
      </c>
    </row>
    <row r="391" spans="1:28" x14ac:dyDescent="0.2">
      <c r="A391" s="42" t="s">
        <v>362</v>
      </c>
      <c r="B391" s="1" t="str">
        <f>VLOOKUP(A391,Participanti!A:B,2,0)</f>
        <v>F</v>
      </c>
      <c r="C391" s="61">
        <v>6</v>
      </c>
      <c r="D391" s="43">
        <v>21.32</v>
      </c>
      <c r="E391" s="44">
        <v>0.13905092592592594</v>
      </c>
      <c r="F391" s="44">
        <v>0.14217592592592593</v>
      </c>
      <c r="G391" s="59">
        <f t="shared" si="159"/>
        <v>0.14061342592592593</v>
      </c>
      <c r="H391" s="45">
        <v>1207</v>
      </c>
      <c r="I391" s="11">
        <f t="shared" si="160"/>
        <v>6.595376450559378E-3</v>
      </c>
      <c r="J391" s="31">
        <f t="shared" si="161"/>
        <v>5</v>
      </c>
      <c r="K391" s="31">
        <f>IF(J391=0,0,IF(B391="F",VLOOKUP(I391,Barem!$G$2:$H$16,2,1),VLOOKUP(I391,Barem!$G$17:$H$31,2,1)))</f>
        <v>0</v>
      </c>
      <c r="L391" s="43">
        <v>4</v>
      </c>
      <c r="M391" s="95" t="s">
        <v>82</v>
      </c>
      <c r="N391" s="10">
        <f t="shared" si="164"/>
        <v>0.5</v>
      </c>
      <c r="O391" s="10">
        <f t="shared" si="164"/>
        <v>0.25</v>
      </c>
      <c r="P391" s="10">
        <f t="shared" si="164"/>
        <v>0.25</v>
      </c>
      <c r="Q391" s="33">
        <f>IF(B391="M",IF(AND(H391&gt;=200,H391&lt;500,I391&lt;Barem!$N$21),H391/1500,IF(AND(H391&gt;=500,H391&lt;750,I391&lt;Barem!$N$22),H391/1500,IF(AND(H391&gt;=750,H391&lt;1000,I391&lt;Barem!$N$23),H391/1500,IF(AND(H391&gt;=1000,H391&lt;1500,I391&lt;Barem!$N$24),H391/1500,IF(AND(H391&gt;=1500,H391&lt;2000,I391&lt;Barem!$N$25),H391/1500,IF(AND(H391&gt;=2000,H391&lt;3000,I391&lt;Barem!$N$26),H391/1500,IF(AND(H391&gt;=3000,I391&lt;Barem!$N$27),H391/1500,0))))))),IF(AND(H391&gt;=200,H391&lt;500,I391&lt;Barem!$O$21),H391/1500,IF(AND(H391&gt;=500,H391&lt;750,I391&lt;Barem!$O$22),H391/1500,IF(AND(H391&gt;=750,H391&lt;1000,I391&lt;Barem!$O$23),H391/1500,IF(AND(H391&gt;=1000,H391&lt;1500,I391&lt;Barem!$O$24),H391/1500,IF(AND(H391&gt;=1500,H391&lt;2000,I391&lt;Barem!$O$25),H391/1500,IF(AND(H391&gt;=2000,H391&lt;3000,I391&lt;Barem!$O$26),H391/1500,IF(AND(H391&gt;=3000,I391&lt;Barem!$O$27),H391/1500,0))))))))</f>
        <v>0.80466666666666664</v>
      </c>
      <c r="R391" s="19">
        <f>IF(D391&gt;21,VLOOKUP(D391,Barem!$T$1:$U$141,2,1),0)</f>
        <v>0</v>
      </c>
      <c r="S391" s="104">
        <f>IF(D391&lt;1,0,IF(B391="F",VLOOKUP(I391,Barem!$X$2:$Z$13,2,1),VLOOKUP(I391,Barem!$X$14:$Z$25,2,1)))</f>
        <v>0</v>
      </c>
      <c r="T391" s="19">
        <f>VLOOKUP(A391,Participanti!A:C,3,0)</f>
        <v>0.4</v>
      </c>
      <c r="U391" s="17">
        <f t="shared" si="162"/>
        <v>4.7046666666666672</v>
      </c>
      <c r="W391" s="162" t="s">
        <v>565</v>
      </c>
      <c r="X391" s="108">
        <f t="shared" si="165"/>
        <v>5</v>
      </c>
      <c r="Y391" s="63">
        <f t="shared" si="166"/>
        <v>1</v>
      </c>
      <c r="Z391" s="92">
        <f t="shared" si="163"/>
        <v>0</v>
      </c>
      <c r="AA391" s="141"/>
      <c r="AB391" s="107" t="str">
        <f>VLOOKUP(A391,Participanti!A:E,5,0)</f>
        <v>Silver</v>
      </c>
    </row>
    <row r="392" spans="1:28" x14ac:dyDescent="0.2">
      <c r="A392" s="42" t="s">
        <v>365</v>
      </c>
      <c r="B392" s="1" t="str">
        <f>VLOOKUP(A392,Participanti!A:B,2,0)</f>
        <v>F</v>
      </c>
      <c r="C392" s="61">
        <v>6</v>
      </c>
      <c r="D392" s="43">
        <v>29.55</v>
      </c>
      <c r="E392" s="44">
        <v>0.16875000000000001</v>
      </c>
      <c r="F392" s="44">
        <v>0.16972222222222222</v>
      </c>
      <c r="G392" s="59">
        <f t="shared" si="159"/>
        <v>0.16923611111111111</v>
      </c>
      <c r="H392" s="45">
        <v>1985</v>
      </c>
      <c r="I392" s="11">
        <f t="shared" si="160"/>
        <v>5.7271103590900542E-3</v>
      </c>
      <c r="J392" s="31">
        <f t="shared" si="161"/>
        <v>5</v>
      </c>
      <c r="K392" s="31">
        <f>IF(J392=0,0,IF(B392="F",VLOOKUP(I392,Barem!$G$2:$H$16,2,1),VLOOKUP(I392,Barem!$G$17:$H$31,2,1)))</f>
        <v>0.25</v>
      </c>
      <c r="L392" s="43">
        <v>4</v>
      </c>
      <c r="M392" s="95" t="s">
        <v>82</v>
      </c>
      <c r="N392" s="10">
        <f t="shared" si="164"/>
        <v>0.5</v>
      </c>
      <c r="O392" s="10">
        <f t="shared" si="164"/>
        <v>0.25</v>
      </c>
      <c r="P392" s="10">
        <f t="shared" si="164"/>
        <v>0.25</v>
      </c>
      <c r="Q392" s="33">
        <f>IF(B392="M",IF(AND(H392&gt;=200,H392&lt;500,I392&lt;Barem!$N$21),H392/1500,IF(AND(H392&gt;=500,H392&lt;750,I392&lt;Barem!$N$22),H392/1500,IF(AND(H392&gt;=750,H392&lt;1000,I392&lt;Barem!$N$23),H392/1500,IF(AND(H392&gt;=1000,H392&lt;1500,I392&lt;Barem!$N$24),H392/1500,IF(AND(H392&gt;=1500,H392&lt;2000,I392&lt;Barem!$N$25),H392/1500,IF(AND(H392&gt;=2000,H392&lt;3000,I392&lt;Barem!$N$26),H392/1500,IF(AND(H392&gt;=3000,I392&lt;Barem!$N$27),H392/1500,0))))))),IF(AND(H392&gt;=200,H392&lt;500,I392&lt;Barem!$O$21),H392/1500,IF(AND(H392&gt;=500,H392&lt;750,I392&lt;Barem!$O$22),H392/1500,IF(AND(H392&gt;=750,H392&lt;1000,I392&lt;Barem!$O$23),H392/1500,IF(AND(H392&gt;=1000,H392&lt;1500,I392&lt;Barem!$O$24),H392/1500,IF(AND(H392&gt;=1500,H392&lt;2000,I392&lt;Barem!$O$25),H392/1500,IF(AND(H392&gt;=2000,H392&lt;3000,I392&lt;Barem!$O$26),H392/1500,IF(AND(H392&gt;=3000,I392&lt;Barem!$O$27),H392/1500,0))))))))</f>
        <v>1.3233333333333333</v>
      </c>
      <c r="R392" s="19">
        <f>IF(D392&gt;21,VLOOKUP(D392,Barem!$T$1:$U$141,2,1),0)</f>
        <v>0.4</v>
      </c>
      <c r="S392" s="104">
        <f>IF(D392&lt;1,0,IF(B392="F",VLOOKUP(I392,Barem!$X$2:$Z$13,2,1),VLOOKUP(I392,Barem!$X$14:$Z$25,2,1)))</f>
        <v>0</v>
      </c>
      <c r="T392" s="19">
        <f>VLOOKUP(A392,Participanti!A:C,3,0)</f>
        <v>0</v>
      </c>
      <c r="U392" s="17">
        <f t="shared" si="162"/>
        <v>5.2858333333333336</v>
      </c>
      <c r="W392" s="162" t="s">
        <v>565</v>
      </c>
      <c r="X392" s="108">
        <f t="shared" si="165"/>
        <v>4</v>
      </c>
      <c r="Y392" s="63">
        <f t="shared" si="166"/>
        <v>1</v>
      </c>
      <c r="Z392" s="92">
        <f t="shared" si="163"/>
        <v>1</v>
      </c>
      <c r="AA392" s="141"/>
      <c r="AB392" s="107" t="str">
        <f>VLOOKUP(A392,Participanti!A:E,5,0)</f>
        <v>Silver</v>
      </c>
    </row>
    <row r="393" spans="1:28" x14ac:dyDescent="0.2">
      <c r="A393" s="42" t="s">
        <v>234</v>
      </c>
      <c r="B393" s="1" t="str">
        <f>VLOOKUP(A393,Participanti!A:B,2,0)</f>
        <v>M</v>
      </c>
      <c r="C393" s="61">
        <v>6</v>
      </c>
      <c r="D393" s="43">
        <v>12.03</v>
      </c>
      <c r="E393" s="44">
        <v>4.4895833333333336E-2</v>
      </c>
      <c r="F393" s="44">
        <v>4.8831018518518517E-2</v>
      </c>
      <c r="G393" s="59">
        <f t="shared" si="159"/>
        <v>4.6863425925925926E-2</v>
      </c>
      <c r="H393" s="45">
        <v>21</v>
      </c>
      <c r="I393" s="11">
        <f t="shared" si="160"/>
        <v>3.8955466272590131E-3</v>
      </c>
      <c r="J393" s="31">
        <f t="shared" si="161"/>
        <v>2.8642857142857139</v>
      </c>
      <c r="K393" s="31">
        <f>IF(J393=0,0,IF(B393="F",VLOOKUP(I393,Barem!$G$2:$H$16,2,1),VLOOKUP(I393,Barem!$G$17:$H$31,2,1)))</f>
        <v>1.75</v>
      </c>
      <c r="L393" s="43">
        <v>2.75</v>
      </c>
      <c r="M393" s="95" t="s">
        <v>82</v>
      </c>
      <c r="N393" s="10">
        <f t="shared" si="164"/>
        <v>0.5</v>
      </c>
      <c r="O393" s="10">
        <f t="shared" si="164"/>
        <v>0.25</v>
      </c>
      <c r="P393" s="10">
        <f t="shared" si="164"/>
        <v>0.25</v>
      </c>
      <c r="Q393" s="33">
        <f>IF(B393="M",IF(AND(H393&gt;=200,H393&lt;500,I393&lt;Barem!$N$21),H393/1500,IF(AND(H393&gt;=500,H393&lt;750,I393&lt;Barem!$N$22),H393/1500,IF(AND(H393&gt;=750,H393&lt;1000,I393&lt;Barem!$N$23),H393/1500,IF(AND(H393&gt;=1000,H393&lt;1500,I393&lt;Barem!$N$24),H393/1500,IF(AND(H393&gt;=1500,H393&lt;2000,I393&lt;Barem!$N$25),H393/1500,IF(AND(H393&gt;=2000,H393&lt;3000,I393&lt;Barem!$N$26),H393/1500,IF(AND(H393&gt;=3000,I393&lt;Barem!$N$27),H393/1500,0))))))),IF(AND(H393&gt;=200,H393&lt;500,I393&lt;Barem!$O$21),H393/1500,IF(AND(H393&gt;=500,H393&lt;750,I393&lt;Barem!$O$22),H393/1500,IF(AND(H393&gt;=750,H393&lt;1000,I393&lt;Barem!$O$23),H393/1500,IF(AND(H393&gt;=1000,H393&lt;1500,I393&lt;Barem!$O$24),H393/1500,IF(AND(H393&gt;=1500,H393&lt;2000,I393&lt;Barem!$O$25),H393/1500,IF(AND(H393&gt;=2000,H393&lt;3000,I393&lt;Barem!$O$26),H393/1500,IF(AND(H393&gt;=3000,I393&lt;Barem!$O$27),H393/1500,0))))))))</f>
        <v>0</v>
      </c>
      <c r="R393" s="19">
        <f>IF(D393&gt;21,VLOOKUP(D393,Barem!$T$1:$U$141,2,1),0)</f>
        <v>0</v>
      </c>
      <c r="S393" s="104">
        <f>IF(D393&lt;1,0,IF(B393="F",VLOOKUP(I393,Barem!$X$2:$Z$13,2,1),VLOOKUP(I393,Barem!$X$14:$Z$25,2,1)))</f>
        <v>0</v>
      </c>
      <c r="T393" s="19">
        <f>VLOOKUP(A393,Participanti!A:C,3,0)</f>
        <v>0.4</v>
      </c>
      <c r="U393" s="17">
        <f t="shared" si="162"/>
        <v>2.9571428571428569</v>
      </c>
      <c r="W393" s="162"/>
      <c r="X393" s="108">
        <f t="shared" si="165"/>
        <v>5</v>
      </c>
      <c r="Y393" s="63">
        <f t="shared" si="166"/>
        <v>1</v>
      </c>
      <c r="Z393" s="92">
        <f t="shared" si="163"/>
        <v>1</v>
      </c>
      <c r="AA393" s="141"/>
      <c r="AB393" s="107" t="str">
        <f>VLOOKUP(A393,Participanti!A:E,5,0)</f>
        <v>Silver</v>
      </c>
    </row>
    <row r="394" spans="1:28" x14ac:dyDescent="0.2">
      <c r="A394" s="42" t="s">
        <v>328</v>
      </c>
      <c r="B394" s="1" t="str">
        <f>VLOOKUP(A394,Participanti!A:B,2,0)</f>
        <v>M</v>
      </c>
      <c r="C394" s="61">
        <v>6</v>
      </c>
      <c r="D394" s="43">
        <v>20.92</v>
      </c>
      <c r="E394" s="44">
        <v>0.12072916666666667</v>
      </c>
      <c r="F394" s="44">
        <v>0.12487268518518518</v>
      </c>
      <c r="G394" s="59">
        <f t="shared" ref="G394:G397" si="167">AVERAGE(E394:F394)</f>
        <v>0.12280092592592592</v>
      </c>
      <c r="H394" s="45">
        <v>1163</v>
      </c>
      <c r="I394" s="11">
        <f t="shared" ref="I394:I397" si="168">G394/D394</f>
        <v>5.8700251398626155E-3</v>
      </c>
      <c r="J394" s="31">
        <f t="shared" ref="J394:J397" si="169">IF(B394="F",IF(D394&lt;2.5,0,IF(D394&gt;19.99,5,D394/4)),IF(D394&lt;3,0, IF(D394&gt;20.99,5,D394/4.2)))</f>
        <v>4.980952380952381</v>
      </c>
      <c r="K394" s="31">
        <f>IF(J394=0,0,IF(B394="F",VLOOKUP(I394,Barem!$G$2:$H$16,2,1),VLOOKUP(I394,Barem!$G$17:$H$31,2,1)))</f>
        <v>0</v>
      </c>
      <c r="L394" s="43">
        <v>3.5</v>
      </c>
      <c r="M394" s="95" t="s">
        <v>82</v>
      </c>
      <c r="N394" s="10">
        <f t="shared" si="164"/>
        <v>0.5</v>
      </c>
      <c r="O394" s="10">
        <f t="shared" si="164"/>
        <v>0.25</v>
      </c>
      <c r="P394" s="10">
        <f t="shared" si="164"/>
        <v>0.25</v>
      </c>
      <c r="Q394" s="33">
        <f>IF(B394="M",IF(AND(H394&gt;=200,H394&lt;500,I394&lt;Barem!$N$21),H394/1500,IF(AND(H394&gt;=500,H394&lt;750,I394&lt;Barem!$N$22),H394/1500,IF(AND(H394&gt;=750,H394&lt;1000,I394&lt;Barem!$N$23),H394/1500,IF(AND(H394&gt;=1000,H394&lt;1500,I394&lt;Barem!$N$24),H394/1500,IF(AND(H394&gt;=1500,H394&lt;2000,I394&lt;Barem!$N$25),H394/1500,IF(AND(H394&gt;=2000,H394&lt;3000,I394&lt;Barem!$N$26),H394/1500,IF(AND(H394&gt;=3000,I394&lt;Barem!$N$27),H394/1500,0))))))),IF(AND(H394&gt;=200,H394&lt;500,I394&lt;Barem!$O$21),H394/1500,IF(AND(H394&gt;=500,H394&lt;750,I394&lt;Barem!$O$22),H394/1500,IF(AND(H394&gt;=750,H394&lt;1000,I394&lt;Barem!$O$23),H394/1500,IF(AND(H394&gt;=1000,H394&lt;1500,I394&lt;Barem!$O$24),H394/1500,IF(AND(H394&gt;=1500,H394&lt;2000,I394&lt;Barem!$O$25),H394/1500,IF(AND(H394&gt;=2000,H394&lt;3000,I394&lt;Barem!$O$26),H394/1500,IF(AND(H394&gt;=3000,I394&lt;Barem!$O$27),H394/1500,0))))))))</f>
        <v>0.77533333333333332</v>
      </c>
      <c r="R394" s="19">
        <f>IF(D394&gt;21,VLOOKUP(D394,Barem!$T$1:$U$141,2,1),0)</f>
        <v>0</v>
      </c>
      <c r="S394" s="104">
        <f>IF(D394&lt;1,0,IF(B394="F",VLOOKUP(I394,Barem!$X$2:$Z$13,2,1),VLOOKUP(I394,Barem!$X$14:$Z$25,2,1)))</f>
        <v>0</v>
      </c>
      <c r="T394" s="19">
        <f>VLOOKUP(A394,Participanti!A:C,3,0)</f>
        <v>0</v>
      </c>
      <c r="U394" s="17">
        <f t="shared" ref="U394:U397" si="170">IF(H394&lt;0,0,J394*N394+K394*O394+L394*P394+Q394+R394+S394+T394)</f>
        <v>4.1408095238095237</v>
      </c>
      <c r="W394" s="162" t="s">
        <v>565</v>
      </c>
      <c r="X394" s="108">
        <f t="shared" si="165"/>
        <v>3</v>
      </c>
      <c r="Y394" s="63">
        <f t="shared" si="166"/>
        <v>1</v>
      </c>
      <c r="Z394" s="92">
        <f t="shared" ref="Z394:Z397" si="171">IF(K394&gt;0,1,0)</f>
        <v>0</v>
      </c>
      <c r="AA394" s="141"/>
      <c r="AB394" s="107" t="str">
        <f>VLOOKUP(A394,Participanti!A:E,5,0)</f>
        <v>Silver</v>
      </c>
    </row>
    <row r="395" spans="1:28" x14ac:dyDescent="0.2">
      <c r="A395" s="42" t="s">
        <v>277</v>
      </c>
      <c r="B395" s="1" t="str">
        <f>VLOOKUP(A395,Participanti!A:B,2,0)</f>
        <v>F</v>
      </c>
      <c r="C395" s="61">
        <v>6</v>
      </c>
      <c r="D395" s="43">
        <v>11.61</v>
      </c>
      <c r="E395" s="44">
        <v>6.8090277777777777E-2</v>
      </c>
      <c r="F395" s="44">
        <v>6.8090277777777777E-2</v>
      </c>
      <c r="G395" s="59">
        <f t="shared" si="167"/>
        <v>6.8090277777777777E-2</v>
      </c>
      <c r="H395" s="45">
        <v>764</v>
      </c>
      <c r="I395" s="11">
        <f t="shared" si="168"/>
        <v>5.8647956742271991E-3</v>
      </c>
      <c r="J395" s="31">
        <f t="shared" si="169"/>
        <v>2.9024999999999999</v>
      </c>
      <c r="K395" s="31">
        <f>IF(J395=0,0,IF(B395="F",VLOOKUP(I395,Barem!$G$2:$H$16,2,1),VLOOKUP(I395,Barem!$G$17:$H$31,2,1)))</f>
        <v>0.25</v>
      </c>
      <c r="L395" s="43">
        <v>1.5</v>
      </c>
      <c r="M395" s="95" t="s">
        <v>82</v>
      </c>
      <c r="N395" s="10">
        <f t="shared" si="164"/>
        <v>0.5</v>
      </c>
      <c r="O395" s="10">
        <f t="shared" si="164"/>
        <v>0.25</v>
      </c>
      <c r="P395" s="10">
        <f t="shared" si="164"/>
        <v>0.25</v>
      </c>
      <c r="Q395" s="33">
        <f>IF(B395="M",IF(AND(H395&gt;=200,H395&lt;500,I395&lt;Barem!$N$21),H395/1500,IF(AND(H395&gt;=500,H395&lt;750,I395&lt;Barem!$N$22),H395/1500,IF(AND(H395&gt;=750,H395&lt;1000,I395&lt;Barem!$N$23),H395/1500,IF(AND(H395&gt;=1000,H395&lt;1500,I395&lt;Barem!$N$24),H395/1500,IF(AND(H395&gt;=1500,H395&lt;2000,I395&lt;Barem!$N$25),H395/1500,IF(AND(H395&gt;=2000,H395&lt;3000,I395&lt;Barem!$N$26),H395/1500,IF(AND(H395&gt;=3000,I395&lt;Barem!$N$27),H395/1500,0))))))),IF(AND(H395&gt;=200,H395&lt;500,I395&lt;Barem!$O$21),H395/1500,IF(AND(H395&gt;=500,H395&lt;750,I395&lt;Barem!$O$22),H395/1500,IF(AND(H395&gt;=750,H395&lt;1000,I395&lt;Barem!$O$23),H395/1500,IF(AND(H395&gt;=1000,H395&lt;1500,I395&lt;Barem!$O$24),H395/1500,IF(AND(H395&gt;=1500,H395&lt;2000,I395&lt;Barem!$O$25),H395/1500,IF(AND(H395&gt;=2000,H395&lt;3000,I395&lt;Barem!$O$26),H395/1500,IF(AND(H395&gt;=3000,I395&lt;Barem!$O$27),H395/1500,0))))))))</f>
        <v>0.5093333333333333</v>
      </c>
      <c r="R395" s="19">
        <f>IF(D395&gt;21,VLOOKUP(D395,Barem!$T$1:$U$141,2,1),0)</f>
        <v>0</v>
      </c>
      <c r="S395" s="104">
        <f>IF(D395&lt;1,0,IF(B395="F",VLOOKUP(I395,Barem!$X$2:$Z$13,2,1),VLOOKUP(I395,Barem!$X$14:$Z$25,2,1)))</f>
        <v>0</v>
      </c>
      <c r="T395" s="19">
        <f>VLOOKUP(A395,Participanti!A:C,3,0)</f>
        <v>0</v>
      </c>
      <c r="U395" s="17">
        <f t="shared" si="170"/>
        <v>2.3980833333333331</v>
      </c>
      <c r="W395" s="162" t="s">
        <v>565</v>
      </c>
      <c r="X395" s="108">
        <f t="shared" si="165"/>
        <v>5</v>
      </c>
      <c r="Y395" s="63">
        <f t="shared" si="166"/>
        <v>1</v>
      </c>
      <c r="Z395" s="92">
        <f t="shared" si="171"/>
        <v>1</v>
      </c>
      <c r="AA395" s="141"/>
      <c r="AB395" s="107" t="str">
        <f>VLOOKUP(A395,Participanti!A:E,5,0)</f>
        <v>Silver</v>
      </c>
    </row>
    <row r="396" spans="1:28" x14ac:dyDescent="0.2">
      <c r="A396" s="42" t="s">
        <v>275</v>
      </c>
      <c r="B396" s="1" t="str">
        <f>VLOOKUP(A396,Participanti!A:B,2,0)</f>
        <v>F</v>
      </c>
      <c r="C396" s="61">
        <v>6</v>
      </c>
      <c r="D396" s="43">
        <v>13.52</v>
      </c>
      <c r="E396" s="44">
        <v>5.0972222222222224E-2</v>
      </c>
      <c r="F396" s="44">
        <v>5.1527777777777777E-2</v>
      </c>
      <c r="G396" s="59">
        <f t="shared" si="167"/>
        <v>5.1250000000000004E-2</v>
      </c>
      <c r="H396" s="45">
        <v>30</v>
      </c>
      <c r="I396" s="11">
        <f t="shared" si="168"/>
        <v>3.7906804733727813E-3</v>
      </c>
      <c r="J396" s="31">
        <f t="shared" si="169"/>
        <v>3.38</v>
      </c>
      <c r="K396" s="31">
        <f>IF(J396=0,0,IF(B396="F",VLOOKUP(I396,Barem!$G$2:$H$16,2,1),VLOOKUP(I396,Barem!$G$17:$H$31,2,1)))</f>
        <v>3</v>
      </c>
      <c r="L396" s="43">
        <v>2</v>
      </c>
      <c r="M396" s="95" t="s">
        <v>82</v>
      </c>
      <c r="N396" s="10">
        <f t="shared" si="164"/>
        <v>0.5</v>
      </c>
      <c r="O396" s="10">
        <f t="shared" si="164"/>
        <v>0.25</v>
      </c>
      <c r="P396" s="10">
        <f t="shared" si="164"/>
        <v>0.25</v>
      </c>
      <c r="Q396" s="33">
        <f>IF(B396="M",IF(AND(H396&gt;=200,H396&lt;500,I396&lt;Barem!$N$21),H396/1500,IF(AND(H396&gt;=500,H396&lt;750,I396&lt;Barem!$N$22),H396/1500,IF(AND(H396&gt;=750,H396&lt;1000,I396&lt;Barem!$N$23),H396/1500,IF(AND(H396&gt;=1000,H396&lt;1500,I396&lt;Barem!$N$24),H396/1500,IF(AND(H396&gt;=1500,H396&lt;2000,I396&lt;Barem!$N$25),H396/1500,IF(AND(H396&gt;=2000,H396&lt;3000,I396&lt;Barem!$N$26),H396/1500,IF(AND(H396&gt;=3000,I396&lt;Barem!$N$27),H396/1500,0))))))),IF(AND(H396&gt;=200,H396&lt;500,I396&lt;Barem!$O$21),H396/1500,IF(AND(H396&gt;=500,H396&lt;750,I396&lt;Barem!$O$22),H396/1500,IF(AND(H396&gt;=750,H396&lt;1000,I396&lt;Barem!$O$23),H396/1500,IF(AND(H396&gt;=1000,H396&lt;1500,I396&lt;Barem!$O$24),H396/1500,IF(AND(H396&gt;=1500,H396&lt;2000,I396&lt;Barem!$O$25),H396/1500,IF(AND(H396&gt;=2000,H396&lt;3000,I396&lt;Barem!$O$26),H396/1500,IF(AND(H396&gt;=3000,I396&lt;Barem!$O$27),H396/1500,0))))))))</f>
        <v>0</v>
      </c>
      <c r="R396" s="19">
        <f>IF(D396&gt;21,VLOOKUP(D396,Barem!$T$1:$U$141,2,1),0)</f>
        <v>0</v>
      </c>
      <c r="S396" s="104">
        <f>IF(D396&lt;1,0,IF(B396="F",VLOOKUP(I396,Barem!$X$2:$Z$13,2,1),VLOOKUP(I396,Barem!$X$14:$Z$25,2,1)))</f>
        <v>0</v>
      </c>
      <c r="T396" s="19">
        <f>VLOOKUP(A396,Participanti!A:C,3,0)</f>
        <v>0</v>
      </c>
      <c r="U396" s="17">
        <f t="shared" si="170"/>
        <v>2.94</v>
      </c>
      <c r="W396" s="162"/>
      <c r="X396" s="108">
        <f t="shared" si="165"/>
        <v>3</v>
      </c>
      <c r="Y396" s="63">
        <f t="shared" si="166"/>
        <v>1</v>
      </c>
      <c r="Z396" s="92">
        <f t="shared" si="171"/>
        <v>1</v>
      </c>
      <c r="AA396" s="141"/>
      <c r="AB396" s="107" t="str">
        <f>VLOOKUP(A396,Participanti!A:E,5,0)</f>
        <v>Silver</v>
      </c>
    </row>
    <row r="397" spans="1:28" x14ac:dyDescent="0.2">
      <c r="A397" s="42" t="s">
        <v>350</v>
      </c>
      <c r="B397" s="1" t="str">
        <f>VLOOKUP(A397,Participanti!A:B,2,0)</f>
        <v>M</v>
      </c>
      <c r="C397" s="61">
        <v>6</v>
      </c>
      <c r="D397" s="43">
        <v>21.16</v>
      </c>
      <c r="E397" s="44">
        <v>0.11583333333333333</v>
      </c>
      <c r="F397" s="44">
        <v>0.11710648148148148</v>
      </c>
      <c r="G397" s="59">
        <f t="shared" si="167"/>
        <v>0.1164699074074074</v>
      </c>
      <c r="H397" s="45">
        <v>1230</v>
      </c>
      <c r="I397" s="11">
        <f t="shared" si="168"/>
        <v>5.504248932297136E-3</v>
      </c>
      <c r="J397" s="31">
        <f t="shared" si="169"/>
        <v>5</v>
      </c>
      <c r="K397" s="31">
        <f>IF(J397=0,0,IF(B397="F",VLOOKUP(I397,Barem!$G$2:$H$16,2,1),VLOOKUP(I397,Barem!$G$17:$H$31,2,1)))</f>
        <v>0.25</v>
      </c>
      <c r="L397" s="43">
        <v>4</v>
      </c>
      <c r="M397" s="95" t="s">
        <v>82</v>
      </c>
      <c r="N397" s="10">
        <f t="shared" si="164"/>
        <v>0.5</v>
      </c>
      <c r="O397" s="10">
        <f t="shared" si="164"/>
        <v>0.25</v>
      </c>
      <c r="P397" s="10">
        <f t="shared" si="164"/>
        <v>0.25</v>
      </c>
      <c r="Q397" s="33">
        <f>IF(B397="M",IF(AND(H397&gt;=200,H397&lt;500,I397&lt;Barem!$N$21),H397/1500,IF(AND(H397&gt;=500,H397&lt;750,I397&lt;Barem!$N$22),H397/1500,IF(AND(H397&gt;=750,H397&lt;1000,I397&lt;Barem!$N$23),H397/1500,IF(AND(H397&gt;=1000,H397&lt;1500,I397&lt;Barem!$N$24),H397/1500,IF(AND(H397&gt;=1500,H397&lt;2000,I397&lt;Barem!$N$25),H397/1500,IF(AND(H397&gt;=2000,H397&lt;3000,I397&lt;Barem!$N$26),H397/1500,IF(AND(H397&gt;=3000,I397&lt;Barem!$N$27),H397/1500,0))))))),IF(AND(H397&gt;=200,H397&lt;500,I397&lt;Barem!$O$21),H397/1500,IF(AND(H397&gt;=500,H397&lt;750,I397&lt;Barem!$O$22),H397/1500,IF(AND(H397&gt;=750,H397&lt;1000,I397&lt;Barem!$O$23),H397/1500,IF(AND(H397&gt;=1000,H397&lt;1500,I397&lt;Barem!$O$24),H397/1500,IF(AND(H397&gt;=1500,H397&lt;2000,I397&lt;Barem!$O$25),H397/1500,IF(AND(H397&gt;=2000,H397&lt;3000,I397&lt;Barem!$O$26),H397/1500,IF(AND(H397&gt;=3000,I397&lt;Barem!$O$27),H397/1500,0))))))))</f>
        <v>0.82</v>
      </c>
      <c r="R397" s="19">
        <f>IF(D397&gt;21,VLOOKUP(D397,Barem!$T$1:$U$141,2,1),0)</f>
        <v>0</v>
      </c>
      <c r="S397" s="104">
        <f>IF(D397&lt;1,0,IF(B397="F",VLOOKUP(I397,Barem!$X$2:$Z$13,2,1),VLOOKUP(I397,Barem!$X$14:$Z$25,2,1)))</f>
        <v>0</v>
      </c>
      <c r="T397" s="19">
        <f>VLOOKUP(A397,Participanti!A:C,3,0)</f>
        <v>0</v>
      </c>
      <c r="U397" s="17">
        <f t="shared" si="170"/>
        <v>4.3825000000000003</v>
      </c>
      <c r="W397" s="162" t="s">
        <v>565</v>
      </c>
      <c r="X397" s="108">
        <f t="shared" si="165"/>
        <v>5</v>
      </c>
      <c r="Y397" s="63">
        <f t="shared" si="166"/>
        <v>1</v>
      </c>
      <c r="Z397" s="92">
        <f t="shared" si="171"/>
        <v>1</v>
      </c>
      <c r="AA397" s="141"/>
      <c r="AB397" s="107" t="str">
        <f>VLOOKUP(A397,Participanti!A:E,5,0)</f>
        <v>Silver</v>
      </c>
    </row>
    <row r="398" spans="1:28" x14ac:dyDescent="0.2">
      <c r="A398" s="42" t="s">
        <v>258</v>
      </c>
      <c r="B398" s="1" t="str">
        <f>VLOOKUP(A398,Participanti!A:B,2,0)</f>
        <v>M</v>
      </c>
      <c r="C398" s="61">
        <v>6</v>
      </c>
      <c r="D398" s="43">
        <v>29.76</v>
      </c>
      <c r="E398" s="44">
        <v>0.1580324074074074</v>
      </c>
      <c r="F398" s="44">
        <v>0.16168981481481481</v>
      </c>
      <c r="G398" s="59">
        <f t="shared" ref="G398:G418" si="172">AVERAGE(E398:F398)</f>
        <v>0.15986111111111112</v>
      </c>
      <c r="H398" s="45">
        <v>1894</v>
      </c>
      <c r="I398" s="11">
        <f t="shared" ref="I398:I417" si="173">G398/D398</f>
        <v>5.3716771206690564E-3</v>
      </c>
      <c r="J398" s="31">
        <f t="shared" ref="J398:J417" si="174">IF(B398="F",IF(D398&lt;2.5,0,IF(D398&gt;19.99,5,D398/4)),IF(D398&lt;3,0, IF(D398&gt;20.99,5,D398/4.2)))</f>
        <v>5</v>
      </c>
      <c r="K398" s="31">
        <f>IF(J398=0,0,IF(B398="F",VLOOKUP(I398,Barem!$G$2:$H$16,2,1),VLOOKUP(I398,Barem!$G$17:$H$31,2,1)))</f>
        <v>0.25</v>
      </c>
      <c r="L398" s="43">
        <v>3.75</v>
      </c>
      <c r="M398" s="95" t="s">
        <v>82</v>
      </c>
      <c r="N398" s="10">
        <f t="shared" ref="N398:P398" si="175">IF($M398=N$1,50%,25%)</f>
        <v>0.5</v>
      </c>
      <c r="O398" s="10">
        <f t="shared" si="175"/>
        <v>0.25</v>
      </c>
      <c r="P398" s="10">
        <f t="shared" si="175"/>
        <v>0.25</v>
      </c>
      <c r="Q398" s="33">
        <f>IF(B398="M",IF(AND(H398&gt;=200,H398&lt;500,I398&lt;Barem!$N$21),H398/1500,IF(AND(H398&gt;=500,H398&lt;750,I398&lt;Barem!$N$22),H398/1500,IF(AND(H398&gt;=750,H398&lt;1000,I398&lt;Barem!$N$23),H398/1500,IF(AND(H398&gt;=1000,H398&lt;1500,I398&lt;Barem!$N$24),H398/1500,IF(AND(H398&gt;=1500,H398&lt;2000,I398&lt;Barem!$N$25),H398/1500,IF(AND(H398&gt;=2000,H398&lt;3000,I398&lt;Barem!$N$26),H398/1500,IF(AND(H398&gt;=3000,I398&lt;Barem!$N$27),H398/1500,0))))))),IF(AND(H398&gt;=200,H398&lt;500,I398&lt;Barem!$O$21),H398/1500,IF(AND(H398&gt;=500,H398&lt;750,I398&lt;Barem!$O$22),H398/1500,IF(AND(H398&gt;=750,H398&lt;1000,I398&lt;Barem!$O$23),H398/1500,IF(AND(H398&gt;=1000,H398&lt;1500,I398&lt;Barem!$O$24),H398/1500,IF(AND(H398&gt;=1500,H398&lt;2000,I398&lt;Barem!$O$25),H398/1500,IF(AND(H398&gt;=2000,H398&lt;3000,I398&lt;Barem!$O$26),H398/1500,IF(AND(H398&gt;=3000,I398&lt;Barem!$O$27),H398/1500,0))))))))</f>
        <v>1.2626666666666666</v>
      </c>
      <c r="R398" s="19">
        <f>IF(D398&gt;21,VLOOKUP(D398,Barem!$T$1:$U$141,2,1),0)</f>
        <v>0.4</v>
      </c>
      <c r="S398" s="104">
        <f>IF(D398&lt;1,0,IF(B398="F",VLOOKUP(I398,Barem!$X$2:$Z$13,2,1),VLOOKUP(I398,Barem!$X$14:$Z$25,2,1)))</f>
        <v>0</v>
      </c>
      <c r="T398" s="19">
        <f>VLOOKUP(A398,Participanti!A:C,3,0)</f>
        <v>0</v>
      </c>
      <c r="U398" s="17">
        <f t="shared" ref="U398:U417" si="176">IF(H398&lt;0,0,J398*N398+K398*O398+L398*P398+Q398+R398+S398+T398)</f>
        <v>5.1626666666666665</v>
      </c>
      <c r="W398" s="162" t="s">
        <v>565</v>
      </c>
      <c r="X398" s="108">
        <f t="shared" si="165"/>
        <v>5</v>
      </c>
      <c r="Y398" s="63">
        <f t="shared" si="166"/>
        <v>1</v>
      </c>
      <c r="Z398" s="92">
        <f t="shared" ref="Z398:Z417" si="177">IF(K398&gt;0,1,0)</f>
        <v>1</v>
      </c>
      <c r="AA398" s="141"/>
      <c r="AB398" s="107" t="str">
        <f>VLOOKUP(A398,Participanti!A:E,5,0)</f>
        <v>Gold</v>
      </c>
    </row>
    <row r="399" spans="1:28" x14ac:dyDescent="0.2">
      <c r="A399" s="42" t="s">
        <v>171</v>
      </c>
      <c r="B399" s="1" t="str">
        <f>VLOOKUP(A399,Participanti!A:B,2,0)</f>
        <v>M</v>
      </c>
      <c r="C399" s="61">
        <v>6</v>
      </c>
      <c r="D399" s="43">
        <v>21.28</v>
      </c>
      <c r="E399" s="44">
        <v>9.015046296296296E-2</v>
      </c>
      <c r="F399" s="44">
        <v>9.0381944444444445E-2</v>
      </c>
      <c r="G399" s="59">
        <f t="shared" si="172"/>
        <v>9.0266203703703696E-2</v>
      </c>
      <c r="H399" s="45">
        <v>1185</v>
      </c>
      <c r="I399" s="11">
        <f t="shared" si="173"/>
        <v>4.241832880813143E-3</v>
      </c>
      <c r="J399" s="31">
        <f t="shared" si="174"/>
        <v>5</v>
      </c>
      <c r="K399" s="31">
        <f>IF(J399=0,0,IF(B399="F",VLOOKUP(I399,Barem!$G$2:$H$16,2,1),VLOOKUP(I399,Barem!$G$17:$H$31,2,1)))</f>
        <v>1.25</v>
      </c>
      <c r="L399" s="43">
        <v>4.5</v>
      </c>
      <c r="M399" s="95" t="s">
        <v>82</v>
      </c>
      <c r="N399" s="10">
        <f t="shared" ref="N399:P399" si="178">IF($M399=N$1,50%,25%)</f>
        <v>0.5</v>
      </c>
      <c r="O399" s="10">
        <f t="shared" si="178"/>
        <v>0.25</v>
      </c>
      <c r="P399" s="10">
        <f t="shared" si="178"/>
        <v>0.25</v>
      </c>
      <c r="Q399" s="33">
        <f>IF(B399="M",IF(AND(H399&gt;=200,H399&lt;500,I399&lt;Barem!$N$21),H399/1500,IF(AND(H399&gt;=500,H399&lt;750,I399&lt;Barem!$N$22),H399/1500,IF(AND(H399&gt;=750,H399&lt;1000,I399&lt;Barem!$N$23),H399/1500,IF(AND(H399&gt;=1000,H399&lt;1500,I399&lt;Barem!$N$24),H399/1500,IF(AND(H399&gt;=1500,H399&lt;2000,I399&lt;Barem!$N$25),H399/1500,IF(AND(H399&gt;=2000,H399&lt;3000,I399&lt;Barem!$N$26),H399/1500,IF(AND(H399&gt;=3000,I399&lt;Barem!$N$27),H399/1500,0))))))),IF(AND(H399&gt;=200,H399&lt;500,I399&lt;Barem!$O$21),H399/1500,IF(AND(H399&gt;=500,H399&lt;750,I399&lt;Barem!$O$22),H399/1500,IF(AND(H399&gt;=750,H399&lt;1000,I399&lt;Barem!$O$23),H399/1500,IF(AND(H399&gt;=1000,H399&lt;1500,I399&lt;Barem!$O$24),H399/1500,IF(AND(H399&gt;=1500,H399&lt;2000,I399&lt;Barem!$O$25),H399/1500,IF(AND(H399&gt;=2000,H399&lt;3000,I399&lt;Barem!$O$26),H399/1500,IF(AND(H399&gt;=3000,I399&lt;Barem!$O$27),H399/1500,0))))))))</f>
        <v>0.79</v>
      </c>
      <c r="R399" s="19">
        <f>IF(D399&gt;21,VLOOKUP(D399,Barem!$T$1:$U$141,2,1),0)</f>
        <v>0</v>
      </c>
      <c r="S399" s="104">
        <f>IF(D399&lt;1,0,IF(B399="F",VLOOKUP(I399,Barem!$X$2:$Z$13,2,1),VLOOKUP(I399,Barem!$X$14:$Z$25,2,1)))</f>
        <v>0</v>
      </c>
      <c r="T399" s="19">
        <f>VLOOKUP(A399,Participanti!A:C,3,0)</f>
        <v>0</v>
      </c>
      <c r="U399" s="17">
        <f t="shared" si="176"/>
        <v>4.7275</v>
      </c>
      <c r="W399" s="162" t="s">
        <v>565</v>
      </c>
      <c r="X399" s="108">
        <f t="shared" si="165"/>
        <v>5</v>
      </c>
      <c r="Y399" s="63">
        <f t="shared" si="166"/>
        <v>1</v>
      </c>
      <c r="Z399" s="92">
        <f t="shared" si="177"/>
        <v>1</v>
      </c>
      <c r="AA399" s="141"/>
      <c r="AB399" s="107" t="str">
        <f>VLOOKUP(A399,Participanti!A:E,5,0)</f>
        <v>Gold</v>
      </c>
    </row>
    <row r="400" spans="1:28" x14ac:dyDescent="0.2">
      <c r="A400" s="42" t="s">
        <v>417</v>
      </c>
      <c r="B400" s="1" t="str">
        <f>VLOOKUP(A400,Participanti!A:B,2,0)</f>
        <v>F</v>
      </c>
      <c r="C400" s="61">
        <v>6</v>
      </c>
      <c r="D400" s="43">
        <v>20.92</v>
      </c>
      <c r="E400" s="44">
        <v>0.10395833333333333</v>
      </c>
      <c r="F400" s="44">
        <v>0.10476851851851852</v>
      </c>
      <c r="G400" s="59">
        <f t="shared" si="172"/>
        <v>0.10436342592592593</v>
      </c>
      <c r="H400" s="45">
        <v>1161</v>
      </c>
      <c r="I400" s="11">
        <f t="shared" si="173"/>
        <v>4.9886914878549673E-3</v>
      </c>
      <c r="J400" s="31">
        <f t="shared" si="174"/>
        <v>5</v>
      </c>
      <c r="K400" s="31">
        <f>IF(J400=0,0,IF(B400="F",VLOOKUP(I400,Barem!$G$2:$H$16,2,1),VLOOKUP(I400,Barem!$G$17:$H$31,2,1)))</f>
        <v>0.75</v>
      </c>
      <c r="L400" s="43">
        <v>5</v>
      </c>
      <c r="M400" s="95" t="s">
        <v>82</v>
      </c>
      <c r="N400" s="10">
        <f t="shared" ref="N400:P400" si="179">IF($M400=N$1,50%,25%)</f>
        <v>0.5</v>
      </c>
      <c r="O400" s="10">
        <f t="shared" si="179"/>
        <v>0.25</v>
      </c>
      <c r="P400" s="10">
        <f t="shared" si="179"/>
        <v>0.25</v>
      </c>
      <c r="Q400" s="33">
        <f>IF(B400="M",IF(AND(H400&gt;=200,H400&lt;500,I400&lt;Barem!$N$21),H400/1500,IF(AND(H400&gt;=500,H400&lt;750,I400&lt;Barem!$N$22),H400/1500,IF(AND(H400&gt;=750,H400&lt;1000,I400&lt;Barem!$N$23),H400/1500,IF(AND(H400&gt;=1000,H400&lt;1500,I400&lt;Barem!$N$24),H400/1500,IF(AND(H400&gt;=1500,H400&lt;2000,I400&lt;Barem!$N$25),H400/1500,IF(AND(H400&gt;=2000,H400&lt;3000,I400&lt;Barem!$N$26),H400/1500,IF(AND(H400&gt;=3000,I400&lt;Barem!$N$27),H400/1500,0))))))),IF(AND(H400&gt;=200,H400&lt;500,I400&lt;Barem!$O$21),H400/1500,IF(AND(H400&gt;=500,H400&lt;750,I400&lt;Barem!$O$22),H400/1500,IF(AND(H400&gt;=750,H400&lt;1000,I400&lt;Barem!$O$23),H400/1500,IF(AND(H400&gt;=1000,H400&lt;1500,I400&lt;Barem!$O$24),H400/1500,IF(AND(H400&gt;=1500,H400&lt;2000,I400&lt;Barem!$O$25),H400/1500,IF(AND(H400&gt;=2000,H400&lt;3000,I400&lt;Barem!$O$26),H400/1500,IF(AND(H400&gt;=3000,I400&lt;Barem!$O$27),H400/1500,0))))))))</f>
        <v>0.77400000000000002</v>
      </c>
      <c r="R400" s="19">
        <f>IF(D400&gt;21,VLOOKUP(D400,Barem!$T$1:$U$141,2,1),0)</f>
        <v>0</v>
      </c>
      <c r="S400" s="104">
        <f>IF(D400&lt;1,0,IF(B400="F",VLOOKUP(I400,Barem!$X$2:$Z$13,2,1),VLOOKUP(I400,Barem!$X$14:$Z$25,2,1)))</f>
        <v>0</v>
      </c>
      <c r="T400" s="19">
        <f>VLOOKUP(A400,Participanti!A:C,3,0)</f>
        <v>0</v>
      </c>
      <c r="U400" s="17">
        <f t="shared" si="176"/>
        <v>4.7115</v>
      </c>
      <c r="W400" s="162" t="s">
        <v>565</v>
      </c>
      <c r="X400" s="108">
        <f t="shared" si="165"/>
        <v>5</v>
      </c>
      <c r="Y400" s="63">
        <f t="shared" si="166"/>
        <v>1</v>
      </c>
      <c r="Z400" s="92">
        <f t="shared" si="177"/>
        <v>1</v>
      </c>
      <c r="AA400" s="141"/>
      <c r="AB400" s="107" t="str">
        <f>VLOOKUP(A400,Participanti!A:E,5,0)</f>
        <v>Gold</v>
      </c>
    </row>
    <row r="401" spans="1:28" x14ac:dyDescent="0.2">
      <c r="A401" s="42" t="s">
        <v>293</v>
      </c>
      <c r="B401" s="1" t="str">
        <f>VLOOKUP(A401,Participanti!A:B,2,0)</f>
        <v>M</v>
      </c>
      <c r="C401" s="61">
        <v>6</v>
      </c>
      <c r="D401" s="43">
        <v>29.68</v>
      </c>
      <c r="E401" s="44">
        <v>0.17993055555555557</v>
      </c>
      <c r="F401" s="44">
        <v>0.18312500000000001</v>
      </c>
      <c r="G401" s="59">
        <f t="shared" si="172"/>
        <v>0.18152777777777779</v>
      </c>
      <c r="H401" s="45">
        <v>1913</v>
      </c>
      <c r="I401" s="11">
        <f t="shared" si="173"/>
        <v>6.116165019466907E-3</v>
      </c>
      <c r="J401" s="31">
        <f t="shared" si="174"/>
        <v>5</v>
      </c>
      <c r="K401" s="31">
        <f>IF(J401=0,0,IF(B401="F",VLOOKUP(I401,Barem!$G$2:$H$16,2,1),VLOOKUP(I401,Barem!$G$17:$H$31,2,1)))</f>
        <v>0</v>
      </c>
      <c r="L401" s="43">
        <v>4.5</v>
      </c>
      <c r="M401" s="95" t="s">
        <v>83</v>
      </c>
      <c r="N401" s="10">
        <f t="shared" ref="N401:P401" si="180">IF($M401=N$1,50%,25%)</f>
        <v>0.25</v>
      </c>
      <c r="O401" s="10">
        <f t="shared" si="180"/>
        <v>0.25</v>
      </c>
      <c r="P401" s="10">
        <f t="shared" si="180"/>
        <v>0.5</v>
      </c>
      <c r="Q401" s="33">
        <f>IF(B401="M",IF(AND(H401&gt;=200,H401&lt;500,I401&lt;Barem!$N$21),H401/1500,IF(AND(H401&gt;=500,H401&lt;750,I401&lt;Barem!$N$22),H401/1500,IF(AND(H401&gt;=750,H401&lt;1000,I401&lt;Barem!$N$23),H401/1500,IF(AND(H401&gt;=1000,H401&lt;1500,I401&lt;Barem!$N$24),H401/1500,IF(AND(H401&gt;=1500,H401&lt;2000,I401&lt;Barem!$N$25),H401/1500,IF(AND(H401&gt;=2000,H401&lt;3000,I401&lt;Barem!$N$26),H401/1500,IF(AND(H401&gt;=3000,I401&lt;Barem!$N$27),H401/1500,0))))))),IF(AND(H401&gt;=200,H401&lt;500,I401&lt;Barem!$O$21),H401/1500,IF(AND(H401&gt;=500,H401&lt;750,I401&lt;Barem!$O$22),H401/1500,IF(AND(H401&gt;=750,H401&lt;1000,I401&lt;Barem!$O$23),H401/1500,IF(AND(H401&gt;=1000,H401&lt;1500,I401&lt;Barem!$O$24),H401/1500,IF(AND(H401&gt;=1500,H401&lt;2000,I401&lt;Barem!$O$25),H401/1500,IF(AND(H401&gt;=2000,H401&lt;3000,I401&lt;Barem!$O$26),H401/1500,IF(AND(H401&gt;=3000,I401&lt;Barem!$O$27),H401/1500,0))))))))</f>
        <v>1.2753333333333334</v>
      </c>
      <c r="R401" s="19">
        <f>IF(D401&gt;21,VLOOKUP(D401,Barem!$T$1:$U$141,2,1),0)</f>
        <v>0.4</v>
      </c>
      <c r="S401" s="104">
        <f>IF(D401&lt;1,0,IF(B401="F",VLOOKUP(I401,Barem!$X$2:$Z$13,2,1),VLOOKUP(I401,Barem!$X$14:$Z$25,2,1)))</f>
        <v>0</v>
      </c>
      <c r="T401" s="19">
        <f>VLOOKUP(A401,Participanti!A:C,3,0)</f>
        <v>0</v>
      </c>
      <c r="U401" s="17">
        <f t="shared" si="176"/>
        <v>5.1753333333333336</v>
      </c>
      <c r="W401" s="162" t="s">
        <v>565</v>
      </c>
      <c r="X401" s="108">
        <f t="shared" si="165"/>
        <v>5</v>
      </c>
      <c r="Y401" s="63">
        <f t="shared" si="166"/>
        <v>1</v>
      </c>
      <c r="Z401" s="92">
        <f t="shared" si="177"/>
        <v>0</v>
      </c>
      <c r="AA401" s="141"/>
      <c r="AB401" s="107" t="str">
        <f>VLOOKUP(A401,Participanti!A:E,5,0)</f>
        <v>Gold</v>
      </c>
    </row>
    <row r="402" spans="1:28" x14ac:dyDescent="0.2">
      <c r="A402" s="42" t="s">
        <v>39</v>
      </c>
      <c r="B402" s="1" t="str">
        <f>VLOOKUP(A402,Participanti!A:B,2,0)</f>
        <v>M</v>
      </c>
      <c r="C402" s="61">
        <v>6</v>
      </c>
      <c r="D402" s="43">
        <v>14.02</v>
      </c>
      <c r="E402" s="44">
        <v>3.726851851851852E-2</v>
      </c>
      <c r="F402" s="44">
        <v>4.1273148148148149E-2</v>
      </c>
      <c r="G402" s="59">
        <f t="shared" si="172"/>
        <v>3.9270833333333338E-2</v>
      </c>
      <c r="H402" s="45">
        <v>16</v>
      </c>
      <c r="I402" s="11">
        <f t="shared" si="173"/>
        <v>2.8010580123632909E-3</v>
      </c>
      <c r="J402" s="31">
        <f t="shared" si="174"/>
        <v>3.3380952380952378</v>
      </c>
      <c r="K402" s="31">
        <f>IF(J402=0,0,IF(B402="F",VLOOKUP(I402,Barem!$G$2:$H$16,2,1),VLOOKUP(I402,Barem!$G$17:$H$31,2,1)))</f>
        <v>4.5</v>
      </c>
      <c r="L402" s="43">
        <v>2</v>
      </c>
      <c r="M402" s="95" t="s">
        <v>80</v>
      </c>
      <c r="N402" s="10">
        <f t="shared" ref="N402:P419" si="181">IF($M402=N$1,50%,25%)</f>
        <v>0.25</v>
      </c>
      <c r="O402" s="10">
        <f t="shared" si="181"/>
        <v>0.5</v>
      </c>
      <c r="P402" s="10">
        <f t="shared" si="181"/>
        <v>0.25</v>
      </c>
      <c r="Q402" s="33">
        <f>IF(B402="M",IF(AND(H402&gt;=200,H402&lt;500,I402&lt;Barem!$N$21),H402/1500,IF(AND(H402&gt;=500,H402&lt;750,I402&lt;Barem!$N$22),H402/1500,IF(AND(H402&gt;=750,H402&lt;1000,I402&lt;Barem!$N$23),H402/1500,IF(AND(H402&gt;=1000,H402&lt;1500,I402&lt;Barem!$N$24),H402/1500,IF(AND(H402&gt;=1500,H402&lt;2000,I402&lt;Barem!$N$25),H402/1500,IF(AND(H402&gt;=2000,H402&lt;3000,I402&lt;Barem!$N$26),H402/1500,IF(AND(H402&gt;=3000,I402&lt;Barem!$N$27),H402/1500,0))))))),IF(AND(H402&gt;=200,H402&lt;500,I402&lt;Barem!$O$21),H402/1500,IF(AND(H402&gt;=500,H402&lt;750,I402&lt;Barem!$O$22),H402/1500,IF(AND(H402&gt;=750,H402&lt;1000,I402&lt;Barem!$O$23),H402/1500,IF(AND(H402&gt;=1000,H402&lt;1500,I402&lt;Barem!$O$24),H402/1500,IF(AND(H402&gt;=1500,H402&lt;2000,I402&lt;Barem!$O$25),H402/1500,IF(AND(H402&gt;=2000,H402&lt;3000,I402&lt;Barem!$O$26),H402/1500,IF(AND(H402&gt;=3000,I402&lt;Barem!$O$27),H402/1500,0))))))))</f>
        <v>0</v>
      </c>
      <c r="R402" s="19">
        <f>IF(D402&gt;21,VLOOKUP(D402,Barem!$T$1:$U$141,2,1),0)</f>
        <v>0</v>
      </c>
      <c r="S402" s="104">
        <f>IF(D402&lt;1,0,IF(B402="F",VLOOKUP(I402,Barem!$X$2:$Z$13,2,1),VLOOKUP(I402,Barem!$X$14:$Z$25,2,1)))</f>
        <v>0</v>
      </c>
      <c r="T402" s="19">
        <f>VLOOKUP(A402,Participanti!A:C,3,0)</f>
        <v>0</v>
      </c>
      <c r="U402" s="17">
        <f t="shared" si="176"/>
        <v>3.5845238095238097</v>
      </c>
      <c r="W402" s="162"/>
      <c r="X402" s="108">
        <f t="shared" si="165"/>
        <v>5</v>
      </c>
      <c r="Y402" s="63">
        <f t="shared" si="166"/>
        <v>1</v>
      </c>
      <c r="Z402" s="92">
        <f t="shared" si="177"/>
        <v>1</v>
      </c>
      <c r="AA402" s="141"/>
      <c r="AB402" s="107" t="str">
        <f>VLOOKUP(A402,Participanti!A:E,5,0)</f>
        <v>Gold</v>
      </c>
    </row>
    <row r="403" spans="1:28" x14ac:dyDescent="0.2">
      <c r="A403" s="42" t="s">
        <v>10</v>
      </c>
      <c r="B403" s="1" t="str">
        <f>VLOOKUP(A403,Participanti!A:B,2,0)</f>
        <v>F</v>
      </c>
      <c r="C403" s="61">
        <v>6</v>
      </c>
      <c r="D403" s="43">
        <v>21.18</v>
      </c>
      <c r="E403" s="44">
        <v>0.10230324074074074</v>
      </c>
      <c r="F403" s="44">
        <v>0.10238425925925926</v>
      </c>
      <c r="G403" s="59">
        <f t="shared" si="172"/>
        <v>0.10234375</v>
      </c>
      <c r="H403" s="45">
        <v>1201</v>
      </c>
      <c r="I403" s="11">
        <f t="shared" si="173"/>
        <v>4.8320939565627951E-3</v>
      </c>
      <c r="J403" s="31">
        <f t="shared" si="174"/>
        <v>5</v>
      </c>
      <c r="K403" s="31">
        <f>IF(J403=0,0,IF(B403="F",VLOOKUP(I403,Barem!$G$2:$H$16,2,1),VLOOKUP(I403,Barem!$G$17:$H$31,2,1)))</f>
        <v>1</v>
      </c>
      <c r="L403" s="43">
        <v>5</v>
      </c>
      <c r="M403" s="95" t="s">
        <v>82</v>
      </c>
      <c r="N403" s="10">
        <f t="shared" si="181"/>
        <v>0.5</v>
      </c>
      <c r="O403" s="10">
        <f t="shared" si="181"/>
        <v>0.25</v>
      </c>
      <c r="P403" s="10">
        <f t="shared" si="181"/>
        <v>0.25</v>
      </c>
      <c r="Q403" s="33">
        <f>IF(B403="M",IF(AND(H403&gt;=200,H403&lt;500,I403&lt;Barem!$N$21),H403/1500,IF(AND(H403&gt;=500,H403&lt;750,I403&lt;Barem!$N$22),H403/1500,IF(AND(H403&gt;=750,H403&lt;1000,I403&lt;Barem!$N$23),H403/1500,IF(AND(H403&gt;=1000,H403&lt;1500,I403&lt;Barem!$N$24),H403/1500,IF(AND(H403&gt;=1500,H403&lt;2000,I403&lt;Barem!$N$25),H403/1500,IF(AND(H403&gt;=2000,H403&lt;3000,I403&lt;Barem!$N$26),H403/1500,IF(AND(H403&gt;=3000,I403&lt;Barem!$N$27),H403/1500,0))))))),IF(AND(H403&gt;=200,H403&lt;500,I403&lt;Barem!$O$21),H403/1500,IF(AND(H403&gt;=500,H403&lt;750,I403&lt;Barem!$O$22),H403/1500,IF(AND(H403&gt;=750,H403&lt;1000,I403&lt;Barem!$O$23),H403/1500,IF(AND(H403&gt;=1000,H403&lt;1500,I403&lt;Barem!$O$24),H403/1500,IF(AND(H403&gt;=1500,H403&lt;2000,I403&lt;Barem!$O$25),H403/1500,IF(AND(H403&gt;=2000,H403&lt;3000,I403&lt;Barem!$O$26),H403/1500,IF(AND(H403&gt;=3000,I403&lt;Barem!$O$27),H403/1500,0))))))))</f>
        <v>0.80066666666666664</v>
      </c>
      <c r="R403" s="19">
        <f>IF(D403&gt;21,VLOOKUP(D403,Barem!$T$1:$U$141,2,1),0)</f>
        <v>0</v>
      </c>
      <c r="S403" s="104">
        <f>IF(D403&lt;1,0,IF(B403="F",VLOOKUP(I403,Barem!$X$2:$Z$13,2,1),VLOOKUP(I403,Barem!$X$14:$Z$25,2,1)))</f>
        <v>0</v>
      </c>
      <c r="T403" s="19">
        <f>VLOOKUP(A403,Participanti!A:C,3,0)</f>
        <v>0</v>
      </c>
      <c r="U403" s="17">
        <f t="shared" si="176"/>
        <v>4.8006666666666664</v>
      </c>
      <c r="W403" s="162" t="s">
        <v>565</v>
      </c>
      <c r="X403" s="108">
        <f t="shared" si="165"/>
        <v>5</v>
      </c>
      <c r="Y403" s="63">
        <f t="shared" si="166"/>
        <v>1</v>
      </c>
      <c r="Z403" s="92">
        <f t="shared" si="177"/>
        <v>1</v>
      </c>
      <c r="AA403" s="141"/>
      <c r="AB403" s="107" t="str">
        <f>VLOOKUP(A403,Participanti!A:E,5,0)</f>
        <v>Gold</v>
      </c>
    </row>
    <row r="404" spans="1:28" x14ac:dyDescent="0.2">
      <c r="A404" s="42" t="s">
        <v>370</v>
      </c>
      <c r="B404" s="1" t="str">
        <f>VLOOKUP(A404,Participanti!A:B,2,0)</f>
        <v>M</v>
      </c>
      <c r="C404" s="61">
        <v>6</v>
      </c>
      <c r="D404" s="43">
        <v>21.3</v>
      </c>
      <c r="E404" s="44">
        <v>8.0949074074074076E-2</v>
      </c>
      <c r="F404" s="44">
        <v>8.1319444444444444E-2</v>
      </c>
      <c r="G404" s="59">
        <f t="shared" si="172"/>
        <v>8.1134259259259267E-2</v>
      </c>
      <c r="H404" s="45">
        <v>75</v>
      </c>
      <c r="I404" s="11">
        <f t="shared" si="173"/>
        <v>3.809120153016867E-3</v>
      </c>
      <c r="J404" s="31">
        <f t="shared" si="174"/>
        <v>5</v>
      </c>
      <c r="K404" s="31">
        <f>IF(J404=0,0,IF(B404="F",VLOOKUP(I404,Barem!$G$2:$H$16,2,1),VLOOKUP(I404,Barem!$G$17:$H$31,2,1)))</f>
        <v>2</v>
      </c>
      <c r="L404" s="43">
        <v>2</v>
      </c>
      <c r="M404" s="95" t="s">
        <v>82</v>
      </c>
      <c r="N404" s="10">
        <f t="shared" si="181"/>
        <v>0.5</v>
      </c>
      <c r="O404" s="10">
        <f t="shared" si="181"/>
        <v>0.25</v>
      </c>
      <c r="P404" s="10">
        <f t="shared" si="181"/>
        <v>0.25</v>
      </c>
      <c r="Q404" s="33">
        <f>IF(B404="M",IF(AND(H404&gt;=200,H404&lt;500,I404&lt;Barem!$N$21),H404/1500,IF(AND(H404&gt;=500,H404&lt;750,I404&lt;Barem!$N$22),H404/1500,IF(AND(H404&gt;=750,H404&lt;1000,I404&lt;Barem!$N$23),H404/1500,IF(AND(H404&gt;=1000,H404&lt;1500,I404&lt;Barem!$N$24),H404/1500,IF(AND(H404&gt;=1500,H404&lt;2000,I404&lt;Barem!$N$25),H404/1500,IF(AND(H404&gt;=2000,H404&lt;3000,I404&lt;Barem!$N$26),H404/1500,IF(AND(H404&gt;=3000,I404&lt;Barem!$N$27),H404/1500,0))))))),IF(AND(H404&gt;=200,H404&lt;500,I404&lt;Barem!$O$21),H404/1500,IF(AND(H404&gt;=500,H404&lt;750,I404&lt;Barem!$O$22),H404/1500,IF(AND(H404&gt;=750,H404&lt;1000,I404&lt;Barem!$O$23),H404/1500,IF(AND(H404&gt;=1000,H404&lt;1500,I404&lt;Barem!$O$24),H404/1500,IF(AND(H404&gt;=1500,H404&lt;2000,I404&lt;Barem!$O$25),H404/1500,IF(AND(H404&gt;=2000,H404&lt;3000,I404&lt;Barem!$O$26),H404/1500,IF(AND(H404&gt;=3000,I404&lt;Barem!$O$27),H404/1500,0))))))))</f>
        <v>0</v>
      </c>
      <c r="R404" s="19">
        <f>IF(D404&gt;21,VLOOKUP(D404,Barem!$T$1:$U$141,2,1),0)</f>
        <v>0</v>
      </c>
      <c r="S404" s="104">
        <f>IF(D404&lt;1,0,IF(B404="F",VLOOKUP(I404,Barem!$X$2:$Z$13,2,1),VLOOKUP(I404,Barem!$X$14:$Z$25,2,1)))</f>
        <v>0</v>
      </c>
      <c r="T404" s="19">
        <f>VLOOKUP(A404,Participanti!A:C,3,0)</f>
        <v>0.7</v>
      </c>
      <c r="U404" s="17">
        <f t="shared" si="176"/>
        <v>4.2</v>
      </c>
      <c r="W404" s="162"/>
      <c r="X404" s="108">
        <f t="shared" si="165"/>
        <v>5</v>
      </c>
      <c r="Y404" s="63">
        <f t="shared" si="166"/>
        <v>1</v>
      </c>
      <c r="Z404" s="92">
        <f t="shared" si="177"/>
        <v>1</v>
      </c>
      <c r="AA404" s="141"/>
      <c r="AB404" s="107" t="str">
        <f>VLOOKUP(A404,Participanti!A:E,5,0)</f>
        <v>Gold</v>
      </c>
    </row>
    <row r="405" spans="1:28" x14ac:dyDescent="0.2">
      <c r="A405" s="42" t="s">
        <v>149</v>
      </c>
      <c r="B405" s="1" t="str">
        <f>VLOOKUP(A405,Participanti!A:B,2,0)</f>
        <v>M</v>
      </c>
      <c r="C405" s="61">
        <v>6</v>
      </c>
      <c r="D405" s="43">
        <v>29.7</v>
      </c>
      <c r="E405" s="44">
        <v>0.15887731481481482</v>
      </c>
      <c r="F405" s="44">
        <v>0.16128472222222223</v>
      </c>
      <c r="G405" s="59">
        <f t="shared" si="172"/>
        <v>0.16008101851851853</v>
      </c>
      <c r="H405" s="45">
        <v>1985</v>
      </c>
      <c r="I405" s="11">
        <f t="shared" si="173"/>
        <v>5.3899332834518024E-3</v>
      </c>
      <c r="J405" s="31">
        <f t="shared" si="174"/>
        <v>5</v>
      </c>
      <c r="K405" s="31">
        <f>IF(J405=0,0,IF(B405="F",VLOOKUP(I405,Barem!$G$2:$H$16,2,1),VLOOKUP(I405,Barem!$G$17:$H$31,2,1)))</f>
        <v>0.25</v>
      </c>
      <c r="L405" s="43">
        <v>3.5</v>
      </c>
      <c r="M405" s="95" t="s">
        <v>83</v>
      </c>
      <c r="N405" s="10">
        <f t="shared" si="181"/>
        <v>0.25</v>
      </c>
      <c r="O405" s="10">
        <f t="shared" si="181"/>
        <v>0.25</v>
      </c>
      <c r="P405" s="10">
        <f t="shared" si="181"/>
        <v>0.5</v>
      </c>
      <c r="Q405" s="33">
        <f>IF(B405="M",IF(AND(H405&gt;=200,H405&lt;500,I405&lt;Barem!$N$21),H405/1500,IF(AND(H405&gt;=500,H405&lt;750,I405&lt;Barem!$N$22),H405/1500,IF(AND(H405&gt;=750,H405&lt;1000,I405&lt;Barem!$N$23),H405/1500,IF(AND(H405&gt;=1000,H405&lt;1500,I405&lt;Barem!$N$24),H405/1500,IF(AND(H405&gt;=1500,H405&lt;2000,I405&lt;Barem!$N$25),H405/1500,IF(AND(H405&gt;=2000,H405&lt;3000,I405&lt;Barem!$N$26),H405/1500,IF(AND(H405&gt;=3000,I405&lt;Barem!$N$27),H405/1500,0))))))),IF(AND(H405&gt;=200,H405&lt;500,I405&lt;Barem!$O$21),H405/1500,IF(AND(H405&gt;=500,H405&lt;750,I405&lt;Barem!$O$22),H405/1500,IF(AND(H405&gt;=750,H405&lt;1000,I405&lt;Barem!$O$23),H405/1500,IF(AND(H405&gt;=1000,H405&lt;1500,I405&lt;Barem!$O$24),H405/1500,IF(AND(H405&gt;=1500,H405&lt;2000,I405&lt;Barem!$O$25),H405/1500,IF(AND(H405&gt;=2000,H405&lt;3000,I405&lt;Barem!$O$26),H405/1500,IF(AND(H405&gt;=3000,I405&lt;Barem!$O$27),H405/1500,0))))))))</f>
        <v>1.3233333333333333</v>
      </c>
      <c r="R405" s="19">
        <f>IF(D405&gt;21,VLOOKUP(D405,Barem!$T$1:$U$141,2,1),0)</f>
        <v>0.4</v>
      </c>
      <c r="S405" s="104">
        <f>IF(D405&lt;1,0,IF(B405="F",VLOOKUP(I405,Barem!$X$2:$Z$13,2,1),VLOOKUP(I405,Barem!$X$14:$Z$25,2,1)))</f>
        <v>0</v>
      </c>
      <c r="T405" s="19">
        <f>VLOOKUP(A405,Participanti!A:C,3,0)</f>
        <v>0</v>
      </c>
      <c r="U405" s="17">
        <f t="shared" si="176"/>
        <v>4.7858333333333336</v>
      </c>
      <c r="W405" s="162" t="s">
        <v>565</v>
      </c>
      <c r="X405" s="108">
        <f t="shared" si="165"/>
        <v>5</v>
      </c>
      <c r="Y405" s="63">
        <f t="shared" si="166"/>
        <v>1</v>
      </c>
      <c r="Z405" s="92">
        <f t="shared" si="177"/>
        <v>1</v>
      </c>
      <c r="AA405" s="141"/>
      <c r="AB405" s="107" t="str">
        <f>VLOOKUP(A405,Participanti!A:E,5,0)</f>
        <v>Gold</v>
      </c>
    </row>
    <row r="406" spans="1:28" x14ac:dyDescent="0.2">
      <c r="A406" s="42" t="s">
        <v>427</v>
      </c>
      <c r="B406" s="1" t="str">
        <f>VLOOKUP(A406,Participanti!A:B,2,0)</f>
        <v>M</v>
      </c>
      <c r="C406" s="61">
        <v>6</v>
      </c>
      <c r="D406" s="43">
        <v>7.07</v>
      </c>
      <c r="E406" s="44">
        <v>2.9641203703703704E-2</v>
      </c>
      <c r="F406" s="44">
        <v>3.1087962962962963E-2</v>
      </c>
      <c r="G406" s="59">
        <f t="shared" si="172"/>
        <v>3.0364583333333334E-2</v>
      </c>
      <c r="H406" s="45">
        <v>379</v>
      </c>
      <c r="I406" s="11">
        <f t="shared" si="173"/>
        <v>4.2948491277699195E-3</v>
      </c>
      <c r="J406" s="31">
        <f t="shared" si="174"/>
        <v>1.6833333333333333</v>
      </c>
      <c r="K406" s="31">
        <f>IF(J406=0,0,IF(B406="F",VLOOKUP(I406,Barem!$G$2:$H$16,2,1),VLOOKUP(I406,Barem!$G$17:$H$31,2,1)))</f>
        <v>1.25</v>
      </c>
      <c r="L406" s="43">
        <v>1.5</v>
      </c>
      <c r="M406" s="95" t="s">
        <v>82</v>
      </c>
      <c r="N406" s="10">
        <f t="shared" si="181"/>
        <v>0.5</v>
      </c>
      <c r="O406" s="10">
        <f t="shared" si="181"/>
        <v>0.25</v>
      </c>
      <c r="P406" s="10">
        <f t="shared" si="181"/>
        <v>0.25</v>
      </c>
      <c r="Q406" s="33">
        <f>IF(B406="M",IF(AND(H406&gt;=200,H406&lt;500,I406&lt;Barem!$N$21),H406/1500,IF(AND(H406&gt;=500,H406&lt;750,I406&lt;Barem!$N$22),H406/1500,IF(AND(H406&gt;=750,H406&lt;1000,I406&lt;Barem!$N$23),H406/1500,IF(AND(H406&gt;=1000,H406&lt;1500,I406&lt;Barem!$N$24),H406/1500,IF(AND(H406&gt;=1500,H406&lt;2000,I406&lt;Barem!$N$25),H406/1500,IF(AND(H406&gt;=2000,H406&lt;3000,I406&lt;Barem!$N$26),H406/1500,IF(AND(H406&gt;=3000,I406&lt;Barem!$N$27),H406/1500,0))))))),IF(AND(H406&gt;=200,H406&lt;500,I406&lt;Barem!$O$21),H406/1500,IF(AND(H406&gt;=500,H406&lt;750,I406&lt;Barem!$O$22),H406/1500,IF(AND(H406&gt;=750,H406&lt;1000,I406&lt;Barem!$O$23),H406/1500,IF(AND(H406&gt;=1000,H406&lt;1500,I406&lt;Barem!$O$24),H406/1500,IF(AND(H406&gt;=1500,H406&lt;2000,I406&lt;Barem!$O$25),H406/1500,IF(AND(H406&gt;=2000,H406&lt;3000,I406&lt;Barem!$O$26),H406/1500,IF(AND(H406&gt;=3000,I406&lt;Barem!$O$27),H406/1500,0))))))))</f>
        <v>0.25266666666666665</v>
      </c>
      <c r="R406" s="19">
        <f>IF(D406&gt;21,VLOOKUP(D406,Barem!$T$1:$U$141,2,1),0)</f>
        <v>0</v>
      </c>
      <c r="S406" s="104">
        <f>IF(D406&lt;1,0,IF(B406="F",VLOOKUP(I406,Barem!$X$2:$Z$13,2,1),VLOOKUP(I406,Barem!$X$14:$Z$25,2,1)))</f>
        <v>0</v>
      </c>
      <c r="T406" s="19">
        <f>VLOOKUP(A406,Participanti!A:C,3,0)</f>
        <v>0</v>
      </c>
      <c r="U406" s="17">
        <f t="shared" si="176"/>
        <v>1.7818333333333334</v>
      </c>
      <c r="W406" s="162"/>
      <c r="X406" s="108">
        <f t="shared" si="165"/>
        <v>5</v>
      </c>
      <c r="Y406" s="63">
        <f t="shared" si="166"/>
        <v>1</v>
      </c>
      <c r="Z406" s="92">
        <f t="shared" si="177"/>
        <v>1</v>
      </c>
      <c r="AA406" s="141"/>
      <c r="AB406" s="107" t="str">
        <f>VLOOKUP(A406,Participanti!A:E,5,0)</f>
        <v>Gold</v>
      </c>
    </row>
    <row r="407" spans="1:28" x14ac:dyDescent="0.2">
      <c r="A407" s="42" t="s">
        <v>366</v>
      </c>
      <c r="B407" s="1" t="str">
        <f>VLOOKUP(A407,Participanti!A:B,2,0)</f>
        <v>F</v>
      </c>
      <c r="C407" s="61">
        <v>6</v>
      </c>
      <c r="D407" s="43">
        <v>7.13</v>
      </c>
      <c r="E407" s="44">
        <v>2.5891203703703704E-2</v>
      </c>
      <c r="F407" s="44">
        <v>2.5891203703703704E-2</v>
      </c>
      <c r="G407" s="59">
        <f t="shared" si="172"/>
        <v>2.5891203703703704E-2</v>
      </c>
      <c r="H407" s="45">
        <v>11</v>
      </c>
      <c r="I407" s="11">
        <f t="shared" si="173"/>
        <v>3.6313048672796219E-3</v>
      </c>
      <c r="J407" s="31">
        <f t="shared" si="174"/>
        <v>1.7825</v>
      </c>
      <c r="K407" s="31">
        <f>IF(J407=0,0,IF(B407="F",VLOOKUP(I407,Barem!$G$2:$H$16,2,1),VLOOKUP(I407,Barem!$G$17:$H$31,2,1)))</f>
        <v>3.5</v>
      </c>
      <c r="L407" s="43">
        <v>3</v>
      </c>
      <c r="M407" s="95" t="s">
        <v>80</v>
      </c>
      <c r="N407" s="10">
        <f t="shared" si="181"/>
        <v>0.25</v>
      </c>
      <c r="O407" s="10">
        <f t="shared" si="181"/>
        <v>0.5</v>
      </c>
      <c r="P407" s="10">
        <f t="shared" si="181"/>
        <v>0.25</v>
      </c>
      <c r="Q407" s="33">
        <f>IF(B407="M",IF(AND(H407&gt;=200,H407&lt;500,I407&lt;Barem!$N$21),H407/1500,IF(AND(H407&gt;=500,H407&lt;750,I407&lt;Barem!$N$22),H407/1500,IF(AND(H407&gt;=750,H407&lt;1000,I407&lt;Barem!$N$23),H407/1500,IF(AND(H407&gt;=1000,H407&lt;1500,I407&lt;Barem!$N$24),H407/1500,IF(AND(H407&gt;=1500,H407&lt;2000,I407&lt;Barem!$N$25),H407/1500,IF(AND(H407&gt;=2000,H407&lt;3000,I407&lt;Barem!$N$26),H407/1500,IF(AND(H407&gt;=3000,I407&lt;Barem!$N$27),H407/1500,0))))))),IF(AND(H407&gt;=200,H407&lt;500,I407&lt;Barem!$O$21),H407/1500,IF(AND(H407&gt;=500,H407&lt;750,I407&lt;Barem!$O$22),H407/1500,IF(AND(H407&gt;=750,H407&lt;1000,I407&lt;Barem!$O$23),H407/1500,IF(AND(H407&gt;=1000,H407&lt;1500,I407&lt;Barem!$O$24),H407/1500,IF(AND(H407&gt;=1500,H407&lt;2000,I407&lt;Barem!$O$25),H407/1500,IF(AND(H407&gt;=2000,H407&lt;3000,I407&lt;Barem!$O$26),H407/1500,IF(AND(H407&gt;=3000,I407&lt;Barem!$O$27),H407/1500,0))))))))</f>
        <v>0</v>
      </c>
      <c r="R407" s="19">
        <f>IF(D407&gt;21,VLOOKUP(D407,Barem!$T$1:$U$141,2,1),0)</f>
        <v>0</v>
      </c>
      <c r="S407" s="104">
        <f>IF(D407&lt;1,0,IF(B407="F",VLOOKUP(I407,Barem!$X$2:$Z$13,2,1),VLOOKUP(I407,Barem!$X$14:$Z$25,2,1)))</f>
        <v>0</v>
      </c>
      <c r="T407" s="19">
        <f>VLOOKUP(A407,Participanti!A:C,3,0)</f>
        <v>0</v>
      </c>
      <c r="U407" s="17">
        <f t="shared" si="176"/>
        <v>2.9456250000000002</v>
      </c>
      <c r="W407" s="162"/>
      <c r="X407" s="108">
        <f t="shared" si="165"/>
        <v>5</v>
      </c>
      <c r="Y407" s="63">
        <f t="shared" si="166"/>
        <v>1</v>
      </c>
      <c r="Z407" s="92">
        <f t="shared" si="177"/>
        <v>1</v>
      </c>
      <c r="AA407" s="141"/>
      <c r="AB407" s="107" t="str">
        <f>VLOOKUP(A407,Participanti!A:E,5,0)</f>
        <v>Gold</v>
      </c>
    </row>
    <row r="408" spans="1:28" x14ac:dyDescent="0.2">
      <c r="A408" s="42" t="s">
        <v>187</v>
      </c>
      <c r="B408" s="1" t="str">
        <f>VLOOKUP(A408,Participanti!A:B,2,0)</f>
        <v>M</v>
      </c>
      <c r="C408" s="61">
        <v>6</v>
      </c>
      <c r="D408" s="43">
        <v>34.880000000000003</v>
      </c>
      <c r="E408" s="44">
        <v>0.11114583333333333</v>
      </c>
      <c r="F408" s="44">
        <v>0.11366898148148148</v>
      </c>
      <c r="G408" s="59">
        <f t="shared" si="172"/>
        <v>0.1124074074074074</v>
      </c>
      <c r="H408" s="45">
        <v>45</v>
      </c>
      <c r="I408" s="11">
        <f t="shared" si="173"/>
        <v>3.2226894325518177E-3</v>
      </c>
      <c r="J408" s="31">
        <f t="shared" si="174"/>
        <v>5</v>
      </c>
      <c r="K408" s="31">
        <f>IF(J408=0,0,IF(B408="F",VLOOKUP(I408,Barem!$G$2:$H$16,2,1),VLOOKUP(I408,Barem!$G$17:$H$31,2,1)))</f>
        <v>3.5</v>
      </c>
      <c r="L408" s="43">
        <v>2.5</v>
      </c>
      <c r="M408" s="95" t="s">
        <v>82</v>
      </c>
      <c r="N408" s="10">
        <f t="shared" si="181"/>
        <v>0.5</v>
      </c>
      <c r="O408" s="10">
        <f t="shared" si="181"/>
        <v>0.25</v>
      </c>
      <c r="P408" s="10">
        <f t="shared" si="181"/>
        <v>0.25</v>
      </c>
      <c r="Q408" s="33">
        <f>IF(B408="M",IF(AND(H408&gt;=200,H408&lt;500,I408&lt;Barem!$N$21),H408/1500,IF(AND(H408&gt;=500,H408&lt;750,I408&lt;Barem!$N$22),H408/1500,IF(AND(H408&gt;=750,H408&lt;1000,I408&lt;Barem!$N$23),H408/1500,IF(AND(H408&gt;=1000,H408&lt;1500,I408&lt;Barem!$N$24),H408/1500,IF(AND(H408&gt;=1500,H408&lt;2000,I408&lt;Barem!$N$25),H408/1500,IF(AND(H408&gt;=2000,H408&lt;3000,I408&lt;Barem!$N$26),H408/1500,IF(AND(H408&gt;=3000,I408&lt;Barem!$N$27),H408/1500,0))))))),IF(AND(H408&gt;=200,H408&lt;500,I408&lt;Barem!$O$21),H408/1500,IF(AND(H408&gt;=500,H408&lt;750,I408&lt;Barem!$O$22),H408/1500,IF(AND(H408&gt;=750,H408&lt;1000,I408&lt;Barem!$O$23),H408/1500,IF(AND(H408&gt;=1000,H408&lt;1500,I408&lt;Barem!$O$24),H408/1500,IF(AND(H408&gt;=1500,H408&lt;2000,I408&lt;Barem!$O$25),H408/1500,IF(AND(H408&gt;=2000,H408&lt;3000,I408&lt;Barem!$O$26),H408/1500,IF(AND(H408&gt;=3000,I408&lt;Barem!$O$27),H408/1500,0))))))))</f>
        <v>0</v>
      </c>
      <c r="R408" s="19">
        <f>IF(D408&gt;21,VLOOKUP(D408,Barem!$T$1:$U$141,2,1),0)</f>
        <v>0.6</v>
      </c>
      <c r="S408" s="104">
        <f>IF(D408&lt;1,0,IF(B408="F",VLOOKUP(I408,Barem!$X$2:$Z$13,2,1),VLOOKUP(I408,Barem!$X$14:$Z$25,2,1)))</f>
        <v>0</v>
      </c>
      <c r="T408" s="19">
        <f>VLOOKUP(A408,Participanti!A:C,3,0)</f>
        <v>0</v>
      </c>
      <c r="U408" s="17">
        <f t="shared" si="176"/>
        <v>4.5999999999999996</v>
      </c>
      <c r="W408" s="162"/>
      <c r="X408" s="108">
        <f t="shared" si="165"/>
        <v>5</v>
      </c>
      <c r="Y408" s="63">
        <f t="shared" si="166"/>
        <v>1</v>
      </c>
      <c r="Z408" s="92">
        <f t="shared" si="177"/>
        <v>1</v>
      </c>
      <c r="AA408" s="141"/>
      <c r="AB408" s="107" t="str">
        <f>VLOOKUP(A408,Participanti!A:E,5,0)</f>
        <v>Gold</v>
      </c>
    </row>
    <row r="409" spans="1:28" x14ac:dyDescent="0.2">
      <c r="A409" s="42" t="s">
        <v>342</v>
      </c>
      <c r="B409" s="1" t="str">
        <f>VLOOKUP(A409,Participanti!A:B,2,0)</f>
        <v>F</v>
      </c>
      <c r="C409" s="61">
        <v>6</v>
      </c>
      <c r="D409" s="43">
        <v>21.24</v>
      </c>
      <c r="E409" s="44">
        <v>0.13130787037037037</v>
      </c>
      <c r="F409" s="44">
        <v>0.13776620370370371</v>
      </c>
      <c r="G409" s="59">
        <f t="shared" si="172"/>
        <v>0.13453703703703704</v>
      </c>
      <c r="H409" s="45">
        <v>1209</v>
      </c>
      <c r="I409" s="11">
        <f t="shared" si="173"/>
        <v>6.3341354537211417E-3</v>
      </c>
      <c r="J409" s="31">
        <f t="shared" si="174"/>
        <v>5</v>
      </c>
      <c r="K409" s="31">
        <f>IF(J409=0,0,IF(B409="F",VLOOKUP(I409,Barem!$G$2:$H$16,2,1),VLOOKUP(I409,Barem!$G$17:$H$31,2,1)))</f>
        <v>0</v>
      </c>
      <c r="L409" s="43">
        <v>3.5</v>
      </c>
      <c r="M409" s="95" t="s">
        <v>83</v>
      </c>
      <c r="N409" s="10">
        <f t="shared" si="181"/>
        <v>0.25</v>
      </c>
      <c r="O409" s="10">
        <f t="shared" si="181"/>
        <v>0.25</v>
      </c>
      <c r="P409" s="10">
        <f t="shared" si="181"/>
        <v>0.5</v>
      </c>
      <c r="Q409" s="33">
        <f>IF(B409="M",IF(AND(H409&gt;=200,H409&lt;500,I409&lt;Barem!$N$21),H409/1500,IF(AND(H409&gt;=500,H409&lt;750,I409&lt;Barem!$N$22),H409/1500,IF(AND(H409&gt;=750,H409&lt;1000,I409&lt;Barem!$N$23),H409/1500,IF(AND(H409&gt;=1000,H409&lt;1500,I409&lt;Barem!$N$24),H409/1500,IF(AND(H409&gt;=1500,H409&lt;2000,I409&lt;Barem!$N$25),H409/1500,IF(AND(H409&gt;=2000,H409&lt;3000,I409&lt;Barem!$N$26),H409/1500,IF(AND(H409&gt;=3000,I409&lt;Barem!$N$27),H409/1500,0))))))),IF(AND(H409&gt;=200,H409&lt;500,I409&lt;Barem!$O$21),H409/1500,IF(AND(H409&gt;=500,H409&lt;750,I409&lt;Barem!$O$22),H409/1500,IF(AND(H409&gt;=750,H409&lt;1000,I409&lt;Barem!$O$23),H409/1500,IF(AND(H409&gt;=1000,H409&lt;1500,I409&lt;Barem!$O$24),H409/1500,IF(AND(H409&gt;=1500,H409&lt;2000,I409&lt;Barem!$O$25),H409/1500,IF(AND(H409&gt;=2000,H409&lt;3000,I409&lt;Barem!$O$26),H409/1500,IF(AND(H409&gt;=3000,I409&lt;Barem!$O$27),H409/1500,0))))))))</f>
        <v>0.80600000000000005</v>
      </c>
      <c r="R409" s="19">
        <f>IF(D409&gt;21,VLOOKUP(D409,Barem!$T$1:$U$141,2,1),0)</f>
        <v>0</v>
      </c>
      <c r="S409" s="104">
        <f>IF(D409&lt;1,0,IF(B409="F",VLOOKUP(I409,Barem!$X$2:$Z$13,2,1),VLOOKUP(I409,Barem!$X$14:$Z$25,2,1)))</f>
        <v>0</v>
      </c>
      <c r="T409" s="19">
        <f>VLOOKUP(A409,Participanti!A:C,3,0)</f>
        <v>0</v>
      </c>
      <c r="U409" s="17">
        <f t="shared" si="176"/>
        <v>3.806</v>
      </c>
      <c r="W409" s="162" t="s">
        <v>565</v>
      </c>
      <c r="X409" s="108">
        <f t="shared" si="165"/>
        <v>5</v>
      </c>
      <c r="Y409" s="63">
        <f t="shared" si="166"/>
        <v>1</v>
      </c>
      <c r="Z409" s="92">
        <f t="shared" si="177"/>
        <v>0</v>
      </c>
      <c r="AA409" s="141"/>
      <c r="AB409" s="107" t="str">
        <f>VLOOKUP(A409,Participanti!A:E,5,0)</f>
        <v>Gold</v>
      </c>
    </row>
    <row r="410" spans="1:28" x14ac:dyDescent="0.2">
      <c r="A410" s="42" t="s">
        <v>209</v>
      </c>
      <c r="B410" s="1" t="str">
        <f>VLOOKUP(A410,Participanti!A:B,2,0)</f>
        <v>M</v>
      </c>
      <c r="C410" s="61">
        <v>6</v>
      </c>
      <c r="D410" s="43">
        <v>30.01</v>
      </c>
      <c r="E410" s="44">
        <v>0.19150462962962964</v>
      </c>
      <c r="F410" s="44">
        <v>0.20376157407407408</v>
      </c>
      <c r="G410" s="59">
        <f t="shared" si="172"/>
        <v>0.19763310185185184</v>
      </c>
      <c r="H410" s="45">
        <v>1977</v>
      </c>
      <c r="I410" s="11">
        <f t="shared" si="173"/>
        <v>6.5855748701050265E-3</v>
      </c>
      <c r="J410" s="31">
        <f t="shared" si="174"/>
        <v>5</v>
      </c>
      <c r="K410" s="31">
        <f>IF(J410=0,0,IF(B410="F",VLOOKUP(I410,Barem!$G$2:$H$16,2,1),VLOOKUP(I410,Barem!$G$17:$H$31,2,1)))</f>
        <v>0</v>
      </c>
      <c r="L410" s="43">
        <v>4.75</v>
      </c>
      <c r="M410" s="95" t="s">
        <v>83</v>
      </c>
      <c r="N410" s="10">
        <f t="shared" si="181"/>
        <v>0.25</v>
      </c>
      <c r="O410" s="10">
        <f t="shared" si="181"/>
        <v>0.25</v>
      </c>
      <c r="P410" s="10">
        <f t="shared" si="181"/>
        <v>0.5</v>
      </c>
      <c r="Q410" s="33">
        <f>IF(B410="M",IF(AND(H410&gt;=200,H410&lt;500,I410&lt;Barem!$N$21),H410/1500,IF(AND(H410&gt;=500,H410&lt;750,I410&lt;Barem!$N$22),H410/1500,IF(AND(H410&gt;=750,H410&lt;1000,I410&lt;Barem!$N$23),H410/1500,IF(AND(H410&gt;=1000,H410&lt;1500,I410&lt;Barem!$N$24),H410/1500,IF(AND(H410&gt;=1500,H410&lt;2000,I410&lt;Barem!$N$25),H410/1500,IF(AND(H410&gt;=2000,H410&lt;3000,I410&lt;Barem!$N$26),H410/1500,IF(AND(H410&gt;=3000,I410&lt;Barem!$N$27),H410/1500,0))))))),IF(AND(H410&gt;=200,H410&lt;500,I410&lt;Barem!$O$21),H410/1500,IF(AND(H410&gt;=500,H410&lt;750,I410&lt;Barem!$O$22),H410/1500,IF(AND(H410&gt;=750,H410&lt;1000,I410&lt;Barem!$O$23),H410/1500,IF(AND(H410&gt;=1000,H410&lt;1500,I410&lt;Barem!$O$24),H410/1500,IF(AND(H410&gt;=1500,H410&lt;2000,I410&lt;Barem!$O$25),H410/1500,IF(AND(H410&gt;=2000,H410&lt;3000,I410&lt;Barem!$O$26),H410/1500,IF(AND(H410&gt;=3000,I410&lt;Barem!$O$27),H410/1500,0))))))))</f>
        <v>1.3180000000000001</v>
      </c>
      <c r="R410" s="19">
        <f>IF(D410&gt;21,VLOOKUP(D410,Barem!$T$1:$U$141,2,1),0)</f>
        <v>0.4</v>
      </c>
      <c r="S410" s="104">
        <f>IF(D410&lt;1,0,IF(B410="F",VLOOKUP(I410,Barem!$X$2:$Z$13,2,1),VLOOKUP(I410,Barem!$X$14:$Z$25,2,1)))</f>
        <v>0</v>
      </c>
      <c r="T410" s="19">
        <f>VLOOKUP(A410,Participanti!A:C,3,0)</f>
        <v>0</v>
      </c>
      <c r="U410" s="17">
        <f t="shared" si="176"/>
        <v>5.343</v>
      </c>
      <c r="W410" s="162" t="s">
        <v>565</v>
      </c>
      <c r="X410" s="108">
        <f t="shared" si="165"/>
        <v>5</v>
      </c>
      <c r="Y410" s="63">
        <f t="shared" si="166"/>
        <v>1</v>
      </c>
      <c r="Z410" s="92">
        <f t="shared" si="177"/>
        <v>0</v>
      </c>
      <c r="AA410" s="141"/>
      <c r="AB410" s="107" t="str">
        <f>VLOOKUP(A410,Participanti!A:E,5,0)</f>
        <v>Gold</v>
      </c>
    </row>
    <row r="411" spans="1:28" x14ac:dyDescent="0.2">
      <c r="A411" s="42" t="s">
        <v>235</v>
      </c>
      <c r="B411" s="1" t="str">
        <f>VLOOKUP(A411,Participanti!A:B,2,0)</f>
        <v>M</v>
      </c>
      <c r="C411" s="61">
        <v>6</v>
      </c>
      <c r="D411" s="43">
        <v>11.82</v>
      </c>
      <c r="E411" s="44">
        <v>7.6423611111111109E-2</v>
      </c>
      <c r="F411" s="44">
        <v>7.6539351851851858E-2</v>
      </c>
      <c r="G411" s="59">
        <f t="shared" si="172"/>
        <v>7.6481481481481484E-2</v>
      </c>
      <c r="H411" s="45">
        <v>757</v>
      </c>
      <c r="I411" s="11">
        <f t="shared" si="173"/>
        <v>6.4705145077395502E-3</v>
      </c>
      <c r="J411" s="31">
        <f t="shared" si="174"/>
        <v>2.8142857142857141</v>
      </c>
      <c r="K411" s="31">
        <f>IF(J411=0,0,IF(B411="F",VLOOKUP(I411,Barem!$G$2:$H$16,2,1),VLOOKUP(I411,Barem!$G$17:$H$31,2,1)))</f>
        <v>0</v>
      </c>
      <c r="L411" s="43">
        <v>5</v>
      </c>
      <c r="M411" s="95" t="s">
        <v>83</v>
      </c>
      <c r="N411" s="10">
        <f t="shared" si="181"/>
        <v>0.25</v>
      </c>
      <c r="O411" s="10">
        <f t="shared" si="181"/>
        <v>0.25</v>
      </c>
      <c r="P411" s="10">
        <f t="shared" si="181"/>
        <v>0.5</v>
      </c>
      <c r="Q411" s="33">
        <f>IF(B411="M",IF(AND(H411&gt;=200,H411&lt;500,I411&lt;Barem!$N$21),H411/1500,IF(AND(H411&gt;=500,H411&lt;750,I411&lt;Barem!$N$22),H411/1500,IF(AND(H411&gt;=750,H411&lt;1000,I411&lt;Barem!$N$23),H411/1500,IF(AND(H411&gt;=1000,H411&lt;1500,I411&lt;Barem!$N$24),H411/1500,IF(AND(H411&gt;=1500,H411&lt;2000,I411&lt;Barem!$N$25),H411/1500,IF(AND(H411&gt;=2000,H411&lt;3000,I411&lt;Barem!$N$26),H411/1500,IF(AND(H411&gt;=3000,I411&lt;Barem!$N$27),H411/1500,0))))))),IF(AND(H411&gt;=200,H411&lt;500,I411&lt;Barem!$O$21),H411/1500,IF(AND(H411&gt;=500,H411&lt;750,I411&lt;Barem!$O$22),H411/1500,IF(AND(H411&gt;=750,H411&lt;1000,I411&lt;Barem!$O$23),H411/1500,IF(AND(H411&gt;=1000,H411&lt;1500,I411&lt;Barem!$O$24),H411/1500,IF(AND(H411&gt;=1500,H411&lt;2000,I411&lt;Barem!$O$25),H411/1500,IF(AND(H411&gt;=2000,H411&lt;3000,I411&lt;Barem!$O$26),H411/1500,IF(AND(H411&gt;=3000,I411&lt;Barem!$O$27),H411/1500,0))))))))</f>
        <v>0.50466666666666671</v>
      </c>
      <c r="R411" s="19">
        <f>IF(D411&gt;21,VLOOKUP(D411,Barem!$T$1:$U$141,2,1),0)</f>
        <v>0</v>
      </c>
      <c r="S411" s="104">
        <f>IF(D411&lt;1,0,IF(B411="F",VLOOKUP(I411,Barem!$X$2:$Z$13,2,1),VLOOKUP(I411,Barem!$X$14:$Z$25,2,1)))</f>
        <v>0</v>
      </c>
      <c r="T411" s="19">
        <f>VLOOKUP(A411,Participanti!A:C,3,0)</f>
        <v>0</v>
      </c>
      <c r="U411" s="17">
        <f t="shared" si="176"/>
        <v>3.7082380952380949</v>
      </c>
      <c r="W411" s="162" t="s">
        <v>565</v>
      </c>
      <c r="X411" s="108">
        <f t="shared" si="165"/>
        <v>5</v>
      </c>
      <c r="Y411" s="63">
        <f t="shared" si="166"/>
        <v>1</v>
      </c>
      <c r="Z411" s="92">
        <f t="shared" si="177"/>
        <v>0</v>
      </c>
      <c r="AA411" s="141"/>
      <c r="AB411" s="107" t="str">
        <f>VLOOKUP(A411,Participanti!A:E,5,0)</f>
        <v>Gold</v>
      </c>
    </row>
    <row r="412" spans="1:28" x14ac:dyDescent="0.2">
      <c r="A412" s="42" t="s">
        <v>201</v>
      </c>
      <c r="B412" s="1" t="str">
        <f>VLOOKUP(A412,Participanti!A:B,2,0)</f>
        <v>M</v>
      </c>
      <c r="C412" s="61">
        <v>6</v>
      </c>
      <c r="D412" s="43">
        <v>11.53</v>
      </c>
      <c r="E412" s="44">
        <v>5.7592592592592591E-2</v>
      </c>
      <c r="F412" s="44">
        <v>5.7592592592592591E-2</v>
      </c>
      <c r="G412" s="59">
        <f t="shared" si="172"/>
        <v>5.7592592592592591E-2</v>
      </c>
      <c r="H412" s="45">
        <v>764</v>
      </c>
      <c r="I412" s="11">
        <f t="shared" si="173"/>
        <v>4.9950210401207805E-3</v>
      </c>
      <c r="J412" s="31">
        <f t="shared" si="174"/>
        <v>2.7452380952380948</v>
      </c>
      <c r="K412" s="31">
        <f>IF(J412=0,0,IF(B412="F",VLOOKUP(I412,Barem!$G$2:$H$16,2,1),VLOOKUP(I412,Barem!$G$17:$H$31,2,1)))</f>
        <v>0.25</v>
      </c>
      <c r="L412" s="43">
        <v>4.25</v>
      </c>
      <c r="M412" s="95" t="s">
        <v>83</v>
      </c>
      <c r="N412" s="10">
        <f t="shared" si="181"/>
        <v>0.25</v>
      </c>
      <c r="O412" s="10">
        <f t="shared" si="181"/>
        <v>0.25</v>
      </c>
      <c r="P412" s="10">
        <f t="shared" si="181"/>
        <v>0.5</v>
      </c>
      <c r="Q412" s="33">
        <f>IF(B412="M",IF(AND(H412&gt;=200,H412&lt;500,I412&lt;Barem!$N$21),H412/1500,IF(AND(H412&gt;=500,H412&lt;750,I412&lt;Barem!$N$22),H412/1500,IF(AND(H412&gt;=750,H412&lt;1000,I412&lt;Barem!$N$23),H412/1500,IF(AND(H412&gt;=1000,H412&lt;1500,I412&lt;Barem!$N$24),H412/1500,IF(AND(H412&gt;=1500,H412&lt;2000,I412&lt;Barem!$N$25),H412/1500,IF(AND(H412&gt;=2000,H412&lt;3000,I412&lt;Barem!$N$26),H412/1500,IF(AND(H412&gt;=3000,I412&lt;Barem!$N$27),H412/1500,0))))))),IF(AND(H412&gt;=200,H412&lt;500,I412&lt;Barem!$O$21),H412/1500,IF(AND(H412&gt;=500,H412&lt;750,I412&lt;Barem!$O$22),H412/1500,IF(AND(H412&gt;=750,H412&lt;1000,I412&lt;Barem!$O$23),H412/1500,IF(AND(H412&gt;=1000,H412&lt;1500,I412&lt;Barem!$O$24),H412/1500,IF(AND(H412&gt;=1500,H412&lt;2000,I412&lt;Barem!$O$25),H412/1500,IF(AND(H412&gt;=2000,H412&lt;3000,I412&lt;Barem!$O$26),H412/1500,IF(AND(H412&gt;=3000,I412&lt;Barem!$O$27),H412/1500,0))))))))</f>
        <v>0.5093333333333333</v>
      </c>
      <c r="R412" s="19">
        <f>IF(D412&gt;21,VLOOKUP(D412,Barem!$T$1:$U$141,2,1),0)</f>
        <v>0</v>
      </c>
      <c r="S412" s="104">
        <f>IF(D412&lt;1,0,IF(B412="F",VLOOKUP(I412,Barem!$X$2:$Z$13,2,1),VLOOKUP(I412,Barem!$X$14:$Z$25,2,1)))</f>
        <v>0</v>
      </c>
      <c r="T412" s="19">
        <f>VLOOKUP(A412,Participanti!A:C,3,0)</f>
        <v>0</v>
      </c>
      <c r="U412" s="17">
        <f t="shared" si="176"/>
        <v>3.383142857142857</v>
      </c>
      <c r="W412" s="162" t="s">
        <v>565</v>
      </c>
      <c r="X412" s="108">
        <f t="shared" si="165"/>
        <v>4</v>
      </c>
      <c r="Y412" s="63">
        <f t="shared" si="166"/>
        <v>1</v>
      </c>
      <c r="Z412" s="92">
        <f t="shared" si="177"/>
        <v>1</v>
      </c>
      <c r="AA412" s="141"/>
      <c r="AB412" s="107" t="str">
        <f>VLOOKUP(A412,Participanti!A:E,5,0)</f>
        <v>Gold</v>
      </c>
    </row>
    <row r="413" spans="1:28" x14ac:dyDescent="0.2">
      <c r="A413" s="42" t="s">
        <v>363</v>
      </c>
      <c r="B413" s="1" t="str">
        <f>VLOOKUP(A413,Participanti!A:B,2,0)</f>
        <v>M</v>
      </c>
      <c r="C413" s="61">
        <v>6</v>
      </c>
      <c r="D413" s="43">
        <v>29.67</v>
      </c>
      <c r="E413" s="44">
        <v>0.15716435185185185</v>
      </c>
      <c r="F413" s="44">
        <v>0.15909722222222222</v>
      </c>
      <c r="G413" s="59">
        <f t="shared" si="172"/>
        <v>0.15813078703703703</v>
      </c>
      <c r="H413" s="45">
        <v>1923</v>
      </c>
      <c r="I413" s="11">
        <f t="shared" si="173"/>
        <v>5.3296524110898894E-3</v>
      </c>
      <c r="J413" s="31">
        <f t="shared" si="174"/>
        <v>5</v>
      </c>
      <c r="K413" s="31">
        <f>IF(J413=0,0,IF(B413="F",VLOOKUP(I413,Barem!$G$2:$H$16,2,1),VLOOKUP(I413,Barem!$G$17:$H$31,2,1)))</f>
        <v>0.25</v>
      </c>
      <c r="L413" s="43">
        <v>3.25</v>
      </c>
      <c r="M413" s="95" t="s">
        <v>82</v>
      </c>
      <c r="N413" s="10">
        <f t="shared" si="181"/>
        <v>0.5</v>
      </c>
      <c r="O413" s="10">
        <f t="shared" si="181"/>
        <v>0.25</v>
      </c>
      <c r="P413" s="10">
        <f t="shared" si="181"/>
        <v>0.25</v>
      </c>
      <c r="Q413" s="33">
        <f>IF(B413="M",IF(AND(H413&gt;=200,H413&lt;500,I413&lt;Barem!$N$21),H413/1500,IF(AND(H413&gt;=500,H413&lt;750,I413&lt;Barem!$N$22),H413/1500,IF(AND(H413&gt;=750,H413&lt;1000,I413&lt;Barem!$N$23),H413/1500,IF(AND(H413&gt;=1000,H413&lt;1500,I413&lt;Barem!$N$24),H413/1500,IF(AND(H413&gt;=1500,H413&lt;2000,I413&lt;Barem!$N$25),H413/1500,IF(AND(H413&gt;=2000,H413&lt;3000,I413&lt;Barem!$N$26),H413/1500,IF(AND(H413&gt;=3000,I413&lt;Barem!$N$27),H413/1500,0))))))),IF(AND(H413&gt;=200,H413&lt;500,I413&lt;Barem!$O$21),H413/1500,IF(AND(H413&gt;=500,H413&lt;750,I413&lt;Barem!$O$22),H413/1500,IF(AND(H413&gt;=750,H413&lt;1000,I413&lt;Barem!$O$23),H413/1500,IF(AND(H413&gt;=1000,H413&lt;1500,I413&lt;Barem!$O$24),H413/1500,IF(AND(H413&gt;=1500,H413&lt;2000,I413&lt;Barem!$O$25),H413/1500,IF(AND(H413&gt;=2000,H413&lt;3000,I413&lt;Barem!$O$26),H413/1500,IF(AND(H413&gt;=3000,I413&lt;Barem!$O$27),H413/1500,0))))))))</f>
        <v>1.282</v>
      </c>
      <c r="R413" s="19">
        <f>IF(D413&gt;21,VLOOKUP(D413,Barem!$T$1:$U$141,2,1),0)</f>
        <v>0.4</v>
      </c>
      <c r="S413" s="104">
        <f>IF(D413&lt;1,0,IF(B413="F",VLOOKUP(I413,Barem!$X$2:$Z$13,2,1),VLOOKUP(I413,Barem!$X$14:$Z$25,2,1)))</f>
        <v>0</v>
      </c>
      <c r="T413" s="19">
        <f>VLOOKUP(A413,Participanti!A:C,3,0)</f>
        <v>0</v>
      </c>
      <c r="U413" s="17">
        <f t="shared" si="176"/>
        <v>5.0570000000000004</v>
      </c>
      <c r="W413" s="162" t="s">
        <v>565</v>
      </c>
      <c r="X413" s="108">
        <f t="shared" si="165"/>
        <v>5</v>
      </c>
      <c r="Y413" s="63">
        <f t="shared" si="166"/>
        <v>1</v>
      </c>
      <c r="Z413" s="92">
        <f t="shared" si="177"/>
        <v>1</v>
      </c>
      <c r="AA413" s="141"/>
      <c r="AB413" s="107" t="str">
        <f>VLOOKUP(A413,Participanti!A:E,5,0)</f>
        <v>Gold</v>
      </c>
    </row>
    <row r="414" spans="1:28" x14ac:dyDescent="0.2">
      <c r="A414" s="42" t="s">
        <v>7</v>
      </c>
      <c r="B414" s="1" t="str">
        <f>VLOOKUP(A414,Participanti!A:B,2,0)</f>
        <v>M</v>
      </c>
      <c r="C414" s="61">
        <v>6</v>
      </c>
      <c r="D414" s="43">
        <v>31.18</v>
      </c>
      <c r="E414" s="44">
        <v>0.24130787037037038</v>
      </c>
      <c r="F414" s="44">
        <v>0.25391203703703702</v>
      </c>
      <c r="G414" s="59">
        <f t="shared" si="172"/>
        <v>0.2476099537037037</v>
      </c>
      <c r="H414" s="45">
        <v>1448</v>
      </c>
      <c r="I414" s="11">
        <f t="shared" si="173"/>
        <v>7.9413070463022362E-3</v>
      </c>
      <c r="J414" s="31">
        <f t="shared" si="174"/>
        <v>5</v>
      </c>
      <c r="K414" s="31">
        <f>IF(J414=0,0,IF(B414="F",VLOOKUP(I414,Barem!$G$2:$H$16,2,1),VLOOKUP(I414,Barem!$G$17:$H$31,2,1)))</f>
        <v>0</v>
      </c>
      <c r="L414" s="43">
        <v>2.5</v>
      </c>
      <c r="M414" s="95" t="s">
        <v>80</v>
      </c>
      <c r="N414" s="10">
        <f t="shared" si="181"/>
        <v>0.25</v>
      </c>
      <c r="O414" s="10">
        <f t="shared" si="181"/>
        <v>0.5</v>
      </c>
      <c r="P414" s="10">
        <f t="shared" si="181"/>
        <v>0.25</v>
      </c>
      <c r="Q414" s="33">
        <f>IF(B414="M",IF(AND(H414&gt;=200,H414&lt;500,I414&lt;Barem!$N$21),H414/1500,IF(AND(H414&gt;=500,H414&lt;750,I414&lt;Barem!$N$22),H414/1500,IF(AND(H414&gt;=750,H414&lt;1000,I414&lt;Barem!$N$23),H414/1500,IF(AND(H414&gt;=1000,H414&lt;1500,I414&lt;Barem!$N$24),H414/1500,IF(AND(H414&gt;=1500,H414&lt;2000,I414&lt;Barem!$N$25),H414/1500,IF(AND(H414&gt;=2000,H414&lt;3000,I414&lt;Barem!$N$26),H414/1500,IF(AND(H414&gt;=3000,I414&lt;Barem!$N$27),H414/1500,0))))))),IF(AND(H414&gt;=200,H414&lt;500,I414&lt;Barem!$O$21),H414/1500,IF(AND(H414&gt;=500,H414&lt;750,I414&lt;Barem!$O$22),H414/1500,IF(AND(H414&gt;=750,H414&lt;1000,I414&lt;Barem!$O$23),H414/1500,IF(AND(H414&gt;=1000,H414&lt;1500,I414&lt;Barem!$O$24),H414/1500,IF(AND(H414&gt;=1500,H414&lt;2000,I414&lt;Barem!$O$25),H414/1500,IF(AND(H414&gt;=2000,H414&lt;3000,I414&lt;Barem!$O$26),H414/1500,IF(AND(H414&gt;=3000,I414&lt;Barem!$O$27),H414/1500,0))))))))</f>
        <v>0</v>
      </c>
      <c r="R414" s="19">
        <f>IF(D414&gt;21,VLOOKUP(D414,Barem!$T$1:$U$141,2,1),0)</f>
        <v>0.5</v>
      </c>
      <c r="S414" s="104">
        <f>IF(D414&lt;1,0,IF(B414="F",VLOOKUP(I414,Barem!$X$2:$Z$13,2,1),VLOOKUP(I414,Barem!$X$14:$Z$25,2,1)))</f>
        <v>0</v>
      </c>
      <c r="T414" s="19">
        <f>VLOOKUP(A414,Participanti!A:C,3,0)</f>
        <v>0.4</v>
      </c>
      <c r="U414" s="17">
        <f t="shared" si="176"/>
        <v>2.7749999999999999</v>
      </c>
      <c r="W414" s="162"/>
      <c r="X414" s="108">
        <f t="shared" si="165"/>
        <v>5</v>
      </c>
      <c r="Y414" s="63">
        <f t="shared" si="166"/>
        <v>1</v>
      </c>
      <c r="Z414" s="92">
        <f t="shared" si="177"/>
        <v>0</v>
      </c>
      <c r="AA414" s="141"/>
      <c r="AB414" s="107" t="str">
        <f>VLOOKUP(A414,Participanti!A:E,5,0)</f>
        <v>Gold</v>
      </c>
    </row>
    <row r="415" spans="1:28" x14ac:dyDescent="0.2">
      <c r="A415" s="42" t="s">
        <v>194</v>
      </c>
      <c r="B415" s="1" t="str">
        <f>VLOOKUP(A415,Participanti!A:B,2,0)</f>
        <v>M</v>
      </c>
      <c r="C415" s="61">
        <v>6</v>
      </c>
      <c r="D415" s="43">
        <v>53.47</v>
      </c>
      <c r="E415" s="44">
        <v>0.20400462962962962</v>
      </c>
      <c r="F415" s="44">
        <v>0.33957175925925925</v>
      </c>
      <c r="G415" s="59">
        <f t="shared" si="172"/>
        <v>0.27178819444444446</v>
      </c>
      <c r="H415" s="45">
        <v>233</v>
      </c>
      <c r="I415" s="11">
        <f t="shared" si="173"/>
        <v>5.0830034494940054E-3</v>
      </c>
      <c r="J415" s="31">
        <f t="shared" si="174"/>
        <v>5</v>
      </c>
      <c r="K415" s="31">
        <f>IF(J415=0,0,IF(B415="F",VLOOKUP(I415,Barem!$G$2:$H$16,2,1),VLOOKUP(I415,Barem!$G$17:$H$31,2,1)))</f>
        <v>0.25</v>
      </c>
      <c r="L415" s="43">
        <v>1.25</v>
      </c>
      <c r="M415" s="95" t="s">
        <v>82</v>
      </c>
      <c r="N415" s="10">
        <f t="shared" si="181"/>
        <v>0.5</v>
      </c>
      <c r="O415" s="10">
        <f t="shared" si="181"/>
        <v>0.25</v>
      </c>
      <c r="P415" s="10">
        <f t="shared" si="181"/>
        <v>0.25</v>
      </c>
      <c r="Q415" s="33">
        <f>IF(B415="M",IF(AND(H415&gt;=200,H415&lt;500,I415&lt;Barem!$N$21),H415/1500,IF(AND(H415&gt;=500,H415&lt;750,I415&lt;Barem!$N$22),H415/1500,IF(AND(H415&gt;=750,H415&lt;1000,I415&lt;Barem!$N$23),H415/1500,IF(AND(H415&gt;=1000,H415&lt;1500,I415&lt;Barem!$N$24),H415/1500,IF(AND(H415&gt;=1500,H415&lt;2000,I415&lt;Barem!$N$25),H415/1500,IF(AND(H415&gt;=2000,H415&lt;3000,I415&lt;Barem!$N$26),H415/1500,IF(AND(H415&gt;=3000,I415&lt;Barem!$N$27),H415/1500,0))))))),IF(AND(H415&gt;=200,H415&lt;500,I415&lt;Barem!$O$21),H415/1500,IF(AND(H415&gt;=500,H415&lt;750,I415&lt;Barem!$O$22),H415/1500,IF(AND(H415&gt;=750,H415&lt;1000,I415&lt;Barem!$O$23),H415/1500,IF(AND(H415&gt;=1000,H415&lt;1500,I415&lt;Barem!$O$24),H415/1500,IF(AND(H415&gt;=1500,H415&lt;2000,I415&lt;Barem!$O$25),H415/1500,IF(AND(H415&gt;=2000,H415&lt;3000,I415&lt;Barem!$O$26),H415/1500,IF(AND(H415&gt;=3000,I415&lt;Barem!$O$27),H415/1500,0))))))))</f>
        <v>0</v>
      </c>
      <c r="R415" s="19">
        <f>IF(D415&gt;21,VLOOKUP(D415,Barem!$T$1:$U$141,2,1),0)</f>
        <v>1.6</v>
      </c>
      <c r="S415" s="104">
        <f>IF(D415&lt;1,0,IF(B415="F",VLOOKUP(I415,Barem!$X$2:$Z$13,2,1),VLOOKUP(I415,Barem!$X$14:$Z$25,2,1)))</f>
        <v>0</v>
      </c>
      <c r="T415" s="19">
        <f>VLOOKUP(A415,Participanti!A:C,3,0)</f>
        <v>0</v>
      </c>
      <c r="U415" s="17">
        <f t="shared" si="176"/>
        <v>4.4749999999999996</v>
      </c>
      <c r="W415" s="162" t="s">
        <v>571</v>
      </c>
      <c r="X415" s="108">
        <f t="shared" si="165"/>
        <v>5</v>
      </c>
      <c r="Y415" s="63">
        <f t="shared" si="166"/>
        <v>1</v>
      </c>
      <c r="Z415" s="92">
        <f t="shared" si="177"/>
        <v>1</v>
      </c>
      <c r="AA415" s="141"/>
      <c r="AB415" s="107" t="str">
        <f>VLOOKUP(A415,Participanti!A:E,5,0)</f>
        <v>Gold</v>
      </c>
    </row>
    <row r="416" spans="1:28" x14ac:dyDescent="0.2">
      <c r="A416" s="42" t="s">
        <v>231</v>
      </c>
      <c r="B416" s="1" t="str">
        <f>VLOOKUP(A416,Participanti!A:B,2,0)</f>
        <v>M</v>
      </c>
      <c r="C416" s="61">
        <v>6</v>
      </c>
      <c r="D416" s="43">
        <v>6.45</v>
      </c>
      <c r="E416" s="44">
        <v>2.5046296296296296E-2</v>
      </c>
      <c r="F416" s="44">
        <v>2.5046296296296296E-2</v>
      </c>
      <c r="G416" s="59">
        <f t="shared" si="172"/>
        <v>2.5046296296296296E-2</v>
      </c>
      <c r="H416" s="45">
        <v>9</v>
      </c>
      <c r="I416" s="11">
        <f t="shared" si="173"/>
        <v>3.883146712604077E-3</v>
      </c>
      <c r="J416" s="31">
        <f t="shared" si="174"/>
        <v>1.5357142857142856</v>
      </c>
      <c r="K416" s="31">
        <f>IF(J416=0,0,IF(B416="F",VLOOKUP(I416,Barem!$G$2:$H$16,2,1),VLOOKUP(I416,Barem!$G$17:$H$31,2,1)))</f>
        <v>1.75</v>
      </c>
      <c r="L416" s="43">
        <v>2.25</v>
      </c>
      <c r="M416" s="95" t="s">
        <v>83</v>
      </c>
      <c r="N416" s="10">
        <f t="shared" si="181"/>
        <v>0.25</v>
      </c>
      <c r="O416" s="10">
        <f t="shared" si="181"/>
        <v>0.25</v>
      </c>
      <c r="P416" s="10">
        <f t="shared" si="181"/>
        <v>0.5</v>
      </c>
      <c r="Q416" s="33">
        <f>IF(B416="M",IF(AND(H416&gt;=200,H416&lt;500,I416&lt;Barem!$N$21),H416/1500,IF(AND(H416&gt;=500,H416&lt;750,I416&lt;Barem!$N$22),H416/1500,IF(AND(H416&gt;=750,H416&lt;1000,I416&lt;Barem!$N$23),H416/1500,IF(AND(H416&gt;=1000,H416&lt;1500,I416&lt;Barem!$N$24),H416/1500,IF(AND(H416&gt;=1500,H416&lt;2000,I416&lt;Barem!$N$25),H416/1500,IF(AND(H416&gt;=2000,H416&lt;3000,I416&lt;Barem!$N$26),H416/1500,IF(AND(H416&gt;=3000,I416&lt;Barem!$N$27),H416/1500,0))))))),IF(AND(H416&gt;=200,H416&lt;500,I416&lt;Barem!$O$21),H416/1500,IF(AND(H416&gt;=500,H416&lt;750,I416&lt;Barem!$O$22),H416/1500,IF(AND(H416&gt;=750,H416&lt;1000,I416&lt;Barem!$O$23),H416/1500,IF(AND(H416&gt;=1000,H416&lt;1500,I416&lt;Barem!$O$24),H416/1500,IF(AND(H416&gt;=1500,H416&lt;2000,I416&lt;Barem!$O$25),H416/1500,IF(AND(H416&gt;=2000,H416&lt;3000,I416&lt;Barem!$O$26),H416/1500,IF(AND(H416&gt;=3000,I416&lt;Barem!$O$27),H416/1500,0))))))))</f>
        <v>0</v>
      </c>
      <c r="R416" s="19">
        <f>IF(D416&gt;21,VLOOKUP(D416,Barem!$T$1:$U$141,2,1),0)</f>
        <v>0</v>
      </c>
      <c r="S416" s="104">
        <f>IF(D416&lt;1,0,IF(B416="F",VLOOKUP(I416,Barem!$X$2:$Z$13,2,1),VLOOKUP(I416,Barem!$X$14:$Z$25,2,1)))</f>
        <v>0</v>
      </c>
      <c r="T416" s="19">
        <f>VLOOKUP(A416,Participanti!A:C,3,0)</f>
        <v>0</v>
      </c>
      <c r="U416" s="17">
        <f t="shared" si="176"/>
        <v>1.9464285714285714</v>
      </c>
      <c r="W416" s="162"/>
      <c r="X416" s="108">
        <f t="shared" si="165"/>
        <v>5</v>
      </c>
      <c r="Y416" s="63">
        <f t="shared" si="166"/>
        <v>1</v>
      </c>
      <c r="Z416" s="92">
        <f t="shared" si="177"/>
        <v>1</v>
      </c>
      <c r="AA416" s="141"/>
      <c r="AB416" s="107" t="str">
        <f>VLOOKUP(A416,Participanti!A:E,5,0)</f>
        <v>Gold</v>
      </c>
    </row>
    <row r="417" spans="1:28" x14ac:dyDescent="0.2">
      <c r="A417" s="42" t="s">
        <v>368</v>
      </c>
      <c r="B417" s="1" t="str">
        <f>VLOOKUP(A417,Participanti!A:B,2,0)</f>
        <v>M</v>
      </c>
      <c r="C417" s="61">
        <v>6</v>
      </c>
      <c r="D417" s="43">
        <v>29.81</v>
      </c>
      <c r="E417" s="44">
        <v>0.22697916666666668</v>
      </c>
      <c r="F417" s="44">
        <v>0.22710648148148149</v>
      </c>
      <c r="G417" s="59">
        <f t="shared" si="172"/>
        <v>0.22704282407407408</v>
      </c>
      <c r="H417" s="45">
        <v>1941</v>
      </c>
      <c r="I417" s="11">
        <f t="shared" si="173"/>
        <v>7.616330898157467E-3</v>
      </c>
      <c r="J417" s="31">
        <f t="shared" si="174"/>
        <v>5</v>
      </c>
      <c r="K417" s="31">
        <f>IF(J417=0,0,IF(B417="F",VLOOKUP(I417,Barem!$G$2:$H$16,2,1),VLOOKUP(I417,Barem!$G$17:$H$31,2,1)))</f>
        <v>0</v>
      </c>
      <c r="L417" s="43">
        <v>5</v>
      </c>
      <c r="M417" s="95" t="s">
        <v>82</v>
      </c>
      <c r="N417" s="10">
        <f t="shared" si="181"/>
        <v>0.5</v>
      </c>
      <c r="O417" s="10">
        <f t="shared" si="181"/>
        <v>0.25</v>
      </c>
      <c r="P417" s="10">
        <f t="shared" si="181"/>
        <v>0.25</v>
      </c>
      <c r="Q417" s="33">
        <f>IF(B417="M",IF(AND(H417&gt;=200,H417&lt;500,I417&lt;Barem!$N$21),H417/1500,IF(AND(H417&gt;=500,H417&lt;750,I417&lt;Barem!$N$22),H417/1500,IF(AND(H417&gt;=750,H417&lt;1000,I417&lt;Barem!$N$23),H417/1500,IF(AND(H417&gt;=1000,H417&lt;1500,I417&lt;Barem!$N$24),H417/1500,IF(AND(H417&gt;=1500,H417&lt;2000,I417&lt;Barem!$N$25),H417/1500,IF(AND(H417&gt;=2000,H417&lt;3000,I417&lt;Barem!$N$26),H417/1500,IF(AND(H417&gt;=3000,I417&lt;Barem!$N$27),H417/1500,0))))))),IF(AND(H417&gt;=200,H417&lt;500,I417&lt;Barem!$O$21),H417/1500,IF(AND(H417&gt;=500,H417&lt;750,I417&lt;Barem!$O$22),H417/1500,IF(AND(H417&gt;=750,H417&lt;1000,I417&lt;Barem!$O$23),H417/1500,IF(AND(H417&gt;=1000,H417&lt;1500,I417&lt;Barem!$O$24),H417/1500,IF(AND(H417&gt;=1500,H417&lt;2000,I417&lt;Barem!$O$25),H417/1500,IF(AND(H417&gt;=2000,H417&lt;3000,I417&lt;Barem!$O$26),H417/1500,IF(AND(H417&gt;=3000,I417&lt;Barem!$O$27),H417/1500,0))))))))</f>
        <v>1.294</v>
      </c>
      <c r="R417" s="19">
        <f>IF(D417&gt;21,VLOOKUP(D417,Barem!$T$1:$U$141,2,1),0)</f>
        <v>0.4</v>
      </c>
      <c r="S417" s="104">
        <f>IF(D417&lt;1,0,IF(B417="F",VLOOKUP(I417,Barem!$X$2:$Z$13,2,1),VLOOKUP(I417,Barem!$X$14:$Z$25,2,1)))</f>
        <v>0</v>
      </c>
      <c r="T417" s="19">
        <f>VLOOKUP(A417,Participanti!A:C,3,0)</f>
        <v>0</v>
      </c>
      <c r="U417" s="17">
        <f t="shared" si="176"/>
        <v>5.4440000000000008</v>
      </c>
      <c r="W417" s="162" t="s">
        <v>565</v>
      </c>
      <c r="X417" s="108">
        <f t="shared" si="165"/>
        <v>3</v>
      </c>
      <c r="Y417" s="63">
        <f t="shared" si="166"/>
        <v>1</v>
      </c>
      <c r="Z417" s="92">
        <f t="shared" si="177"/>
        <v>0</v>
      </c>
      <c r="AA417" s="141"/>
      <c r="AB417" s="107" t="str">
        <f>VLOOKUP(A417,Participanti!A:E,5,0)</f>
        <v>Gold</v>
      </c>
    </row>
    <row r="418" spans="1:28" ht="24" x14ac:dyDescent="0.2">
      <c r="A418" s="42" t="s">
        <v>512</v>
      </c>
      <c r="B418" s="1" t="str">
        <f>VLOOKUP(A418,Participanti!A:B,2,0)</f>
        <v>M</v>
      </c>
      <c r="C418" s="61">
        <v>7</v>
      </c>
      <c r="D418" s="43">
        <v>16.12</v>
      </c>
      <c r="E418" s="44">
        <v>4.7268518518518515E-2</v>
      </c>
      <c r="F418" s="44">
        <v>4.7442129629629626E-2</v>
      </c>
      <c r="G418" s="59">
        <f t="shared" si="172"/>
        <v>4.7355324074074071E-2</v>
      </c>
      <c r="H418" s="45">
        <v>17</v>
      </c>
      <c r="I418" s="11">
        <f t="shared" ref="I418" si="182">G418/D418</f>
        <v>2.9376751906993836E-3</v>
      </c>
      <c r="J418" s="31">
        <f t="shared" ref="J418" si="183">IF(B418="F",IF(D418&lt;2.5,0,IF(D418&gt;19.99,5,D418/4)),IF(D418&lt;3,0, IF(D418&gt;20.99,5,D418/4.2)))</f>
        <v>3.8380952380952382</v>
      </c>
      <c r="K418" s="31">
        <f>IF(J418=0,0,IF(B418="F",VLOOKUP(I418,Barem!$G$2:$H$16,2,1),VLOOKUP(I418,Barem!$G$17:$H$31,2,1)))</f>
        <v>4.5</v>
      </c>
      <c r="L418" s="43">
        <v>1.5</v>
      </c>
      <c r="M418" s="95" t="s">
        <v>82</v>
      </c>
      <c r="N418" s="10">
        <f t="shared" si="181"/>
        <v>0.5</v>
      </c>
      <c r="O418" s="10">
        <f t="shared" si="181"/>
        <v>0.25</v>
      </c>
      <c r="P418" s="10">
        <f t="shared" si="181"/>
        <v>0.25</v>
      </c>
      <c r="Q418" s="33">
        <f>IF(B418="M",IF(AND(H418&gt;=200,H418&lt;500,I418&lt;Barem!$N$21),H418/1500,IF(AND(H418&gt;=500,H418&lt;750,I418&lt;Barem!$N$22),H418/1500,IF(AND(H418&gt;=750,H418&lt;1000,I418&lt;Barem!$N$23),H418/1500,IF(AND(H418&gt;=1000,H418&lt;1500,I418&lt;Barem!$N$24),H418/1500,IF(AND(H418&gt;=1500,H418&lt;2000,I418&lt;Barem!$N$25),H418/1500,IF(AND(H418&gt;=2000,H418&lt;3000,I418&lt;Barem!$N$26),H418/1500,IF(AND(H418&gt;=3000,I418&lt;Barem!$N$27),H418/1500,0))))))),IF(AND(H418&gt;=200,H418&lt;500,I418&lt;Barem!$O$21),H418/1500,IF(AND(H418&gt;=500,H418&lt;750,I418&lt;Barem!$O$22),H418/1500,IF(AND(H418&gt;=750,H418&lt;1000,I418&lt;Barem!$O$23),H418/1500,IF(AND(H418&gt;=1000,H418&lt;1500,I418&lt;Barem!$O$24),H418/1500,IF(AND(H418&gt;=1500,H418&lt;2000,I418&lt;Barem!$O$25),H418/1500,IF(AND(H418&gt;=2000,H418&lt;3000,I418&lt;Barem!$O$26),H418/1500,IF(AND(H418&gt;=3000,I418&lt;Barem!$O$27),H418/1500,0))))))))</f>
        <v>0</v>
      </c>
      <c r="R418" s="19">
        <f>IF(D418&gt;21,VLOOKUP(D418,Barem!$T$1:$U$141,2,1),0)</f>
        <v>0</v>
      </c>
      <c r="S418" s="104">
        <f>IF(D418&lt;1,0,IF(B418="F",VLOOKUP(I418,Barem!$X$2:$Z$13,2,1),VLOOKUP(I418,Barem!$X$14:$Z$25,2,1)))</f>
        <v>0</v>
      </c>
      <c r="T418" s="19">
        <f>VLOOKUP(A418,Participanti!A:C,3,0)</f>
        <v>0</v>
      </c>
      <c r="U418" s="17">
        <f t="shared" ref="U418" si="184">IF(H418&lt;0,0,J418*N418+K418*O418+L418*P418+Q418+R418+S418+T418)</f>
        <v>3.4190476190476193</v>
      </c>
      <c r="W418" s="162"/>
      <c r="X418" s="108">
        <f t="shared" si="165"/>
        <v>5</v>
      </c>
      <c r="Y418" s="63">
        <f t="shared" si="166"/>
        <v>1</v>
      </c>
      <c r="Z418" s="92">
        <f t="shared" ref="Z418" si="185">IF(K418&gt;0,1,0)</f>
        <v>1</v>
      </c>
      <c r="AA418" s="141"/>
      <c r="AB418" s="107" t="str">
        <f>VLOOKUP(A418,Participanti!A:E,5,0)</f>
        <v>Bronze</v>
      </c>
    </row>
    <row r="419" spans="1:28" x14ac:dyDescent="0.2">
      <c r="A419" s="42" t="s">
        <v>17</v>
      </c>
      <c r="B419" s="1" t="str">
        <f>VLOOKUP(A419,Participanti!A:B,2,0)</f>
        <v>M</v>
      </c>
      <c r="C419" s="61">
        <v>7</v>
      </c>
      <c r="D419" s="43">
        <v>16.010000000000002</v>
      </c>
      <c r="E419" s="44">
        <v>5.3715277777777772E-2</v>
      </c>
      <c r="F419" s="44">
        <v>5.376157407407408E-2</v>
      </c>
      <c r="G419" s="59">
        <f t="shared" ref="G419:G458" si="186">AVERAGE(E419:F419)</f>
        <v>5.3738425925925926E-2</v>
      </c>
      <c r="H419" s="45">
        <v>256</v>
      </c>
      <c r="I419" s="11">
        <f t="shared" ref="I419:I458" si="187">G419/D419</f>
        <v>3.3565537742614566E-3</v>
      </c>
      <c r="J419" s="31">
        <f t="shared" ref="J419:J458" si="188">IF(B419="F",IF(D419&lt;2.5,0,IF(D419&gt;19.99,5,D419/4)),IF(D419&lt;3,0, IF(D419&gt;20.99,5,D419/4.2)))</f>
        <v>3.8119047619047621</v>
      </c>
      <c r="K419" s="31">
        <f>IF(J419=0,0,IF(B419="F",VLOOKUP(I419,Barem!$G$2:$H$16,2,1),VLOOKUP(I419,Barem!$G$17:$H$31,2,1)))</f>
        <v>3</v>
      </c>
      <c r="L419" s="43">
        <v>2.5</v>
      </c>
      <c r="M419" s="95" t="s">
        <v>82</v>
      </c>
      <c r="N419" s="10">
        <f t="shared" si="181"/>
        <v>0.5</v>
      </c>
      <c r="O419" s="10">
        <f t="shared" si="181"/>
        <v>0.25</v>
      </c>
      <c r="P419" s="10">
        <f t="shared" si="181"/>
        <v>0.25</v>
      </c>
      <c r="Q419" s="33">
        <f>IF(B419="M",IF(AND(H419&gt;=200,H419&lt;500,I419&lt;Barem!$N$21),H419/1500,IF(AND(H419&gt;=500,H419&lt;750,I419&lt;Barem!$N$22),H419/1500,IF(AND(H419&gt;=750,H419&lt;1000,I419&lt;Barem!$N$23),H419/1500,IF(AND(H419&gt;=1000,H419&lt;1500,I419&lt;Barem!$N$24),H419/1500,IF(AND(H419&gt;=1500,H419&lt;2000,I419&lt;Barem!$N$25),H419/1500,IF(AND(H419&gt;=2000,H419&lt;3000,I419&lt;Barem!$N$26),H419/1500,IF(AND(H419&gt;=3000,I419&lt;Barem!$N$27),H419/1500,0))))))),IF(AND(H419&gt;=200,H419&lt;500,I419&lt;Barem!$O$21),H419/1500,IF(AND(H419&gt;=500,H419&lt;750,I419&lt;Barem!$O$22),H419/1500,IF(AND(H419&gt;=750,H419&lt;1000,I419&lt;Barem!$O$23),H419/1500,IF(AND(H419&gt;=1000,H419&lt;1500,I419&lt;Barem!$O$24),H419/1500,IF(AND(H419&gt;=1500,H419&lt;2000,I419&lt;Barem!$O$25),H419/1500,IF(AND(H419&gt;=2000,H419&lt;3000,I419&lt;Barem!$O$26),H419/1500,IF(AND(H419&gt;=3000,I419&lt;Barem!$O$27),H419/1500,0))))))))</f>
        <v>0.17066666666666666</v>
      </c>
      <c r="R419" s="19">
        <f>IF(D419&gt;21,VLOOKUP(D419,Barem!$T$1:$U$141,2,1),0)</f>
        <v>0</v>
      </c>
      <c r="S419" s="104">
        <f>IF(D419&lt;1,0,IF(B419="F",VLOOKUP(I419,Barem!$X$2:$Z$13,2,1),VLOOKUP(I419,Barem!$X$14:$Z$25,2,1)))</f>
        <v>0</v>
      </c>
      <c r="T419" s="19">
        <f>VLOOKUP(A419,Participanti!A:C,3,0)</f>
        <v>0</v>
      </c>
      <c r="U419" s="17">
        <f t="shared" ref="U419:U458" si="189">IF(H419&lt;0,0,J419*N419+K419*O419+L419*P419+Q419+R419+S419+T419)</f>
        <v>3.4516190476190474</v>
      </c>
      <c r="W419" s="162"/>
      <c r="X419" s="108">
        <f t="shared" si="165"/>
        <v>5</v>
      </c>
      <c r="Y419" s="63">
        <f t="shared" si="166"/>
        <v>1</v>
      </c>
      <c r="Z419" s="92">
        <f t="shared" ref="Z419:Z458" si="190">IF(K419&gt;0,1,0)</f>
        <v>1</v>
      </c>
      <c r="AA419" s="141"/>
      <c r="AB419" s="107" t="str">
        <f>VLOOKUP(A419,Participanti!A:E,5,0)</f>
        <v>Bronze</v>
      </c>
    </row>
    <row r="420" spans="1:28" x14ac:dyDescent="0.2">
      <c r="A420" s="42" t="s">
        <v>514</v>
      </c>
      <c r="B420" s="1" t="str">
        <f>VLOOKUP(A420,Participanti!A:B,2,0)</f>
        <v>M</v>
      </c>
      <c r="C420" s="61">
        <v>7</v>
      </c>
      <c r="D420" s="43">
        <v>3.01</v>
      </c>
      <c r="E420" s="44">
        <v>8.3101851851851861E-3</v>
      </c>
      <c r="F420" s="44">
        <v>8.3101851851851861E-3</v>
      </c>
      <c r="G420" s="59">
        <f t="shared" si="186"/>
        <v>8.3101851851851861E-3</v>
      </c>
      <c r="H420" s="45">
        <v>1</v>
      </c>
      <c r="I420" s="11">
        <f t="shared" si="187"/>
        <v>2.7608588655100288E-3</v>
      </c>
      <c r="J420" s="31">
        <f t="shared" si="188"/>
        <v>0.71666666666666656</v>
      </c>
      <c r="K420" s="31">
        <f>IF(J420=0,0,IF(B420="F",VLOOKUP(I420,Barem!$G$2:$H$16,2,1),VLOOKUP(I420,Barem!$G$17:$H$31,2,1)))</f>
        <v>5</v>
      </c>
      <c r="L420" s="43">
        <v>1.5</v>
      </c>
      <c r="M420" s="95" t="s">
        <v>80</v>
      </c>
      <c r="N420" s="10">
        <f t="shared" ref="N420:P443" si="191">IF($M420=N$1,50%,25%)</f>
        <v>0.25</v>
      </c>
      <c r="O420" s="10">
        <f t="shared" si="191"/>
        <v>0.5</v>
      </c>
      <c r="P420" s="10">
        <f t="shared" si="191"/>
        <v>0.25</v>
      </c>
      <c r="Q420" s="33">
        <f>IF(B420="M",IF(AND(H420&gt;=200,H420&lt;500,I420&lt;Barem!$N$21),H420/1500,IF(AND(H420&gt;=500,H420&lt;750,I420&lt;Barem!$N$22),H420/1500,IF(AND(H420&gt;=750,H420&lt;1000,I420&lt;Barem!$N$23),H420/1500,IF(AND(H420&gt;=1000,H420&lt;1500,I420&lt;Barem!$N$24),H420/1500,IF(AND(H420&gt;=1500,H420&lt;2000,I420&lt;Barem!$N$25),H420/1500,IF(AND(H420&gt;=2000,H420&lt;3000,I420&lt;Barem!$N$26),H420/1500,IF(AND(H420&gt;=3000,I420&lt;Barem!$N$27),H420/1500,0))))))),IF(AND(H420&gt;=200,H420&lt;500,I420&lt;Barem!$O$21),H420/1500,IF(AND(H420&gt;=500,H420&lt;750,I420&lt;Barem!$O$22),H420/1500,IF(AND(H420&gt;=750,H420&lt;1000,I420&lt;Barem!$O$23),H420/1500,IF(AND(H420&gt;=1000,H420&lt;1500,I420&lt;Barem!$O$24),H420/1500,IF(AND(H420&gt;=1500,H420&lt;2000,I420&lt;Barem!$O$25),H420/1500,IF(AND(H420&gt;=2000,H420&lt;3000,I420&lt;Barem!$O$26),H420/1500,IF(AND(H420&gt;=3000,I420&lt;Barem!$O$27),H420/1500,0))))))))</f>
        <v>0</v>
      </c>
      <c r="R420" s="19">
        <f>IF(D420&gt;21,VLOOKUP(D420,Barem!$T$1:$U$141,2,1),0)</f>
        <v>0</v>
      </c>
      <c r="S420" s="104">
        <f>IF(D420&lt;1,0,IF(B420="F",VLOOKUP(I420,Barem!$X$2:$Z$13,2,1),VLOOKUP(I420,Barem!$X$14:$Z$25,2,1)))</f>
        <v>0.15000000000000002</v>
      </c>
      <c r="T420" s="19">
        <f>VLOOKUP(A420,Participanti!A:C,3,0)</f>
        <v>0</v>
      </c>
      <c r="U420" s="17">
        <f t="shared" si="189"/>
        <v>3.2041666666666666</v>
      </c>
      <c r="W420" s="162"/>
      <c r="X420" s="108">
        <f t="shared" si="165"/>
        <v>4</v>
      </c>
      <c r="Y420" s="63">
        <f t="shared" si="166"/>
        <v>1</v>
      </c>
      <c r="Z420" s="92">
        <f t="shared" si="190"/>
        <v>1</v>
      </c>
      <c r="AA420" s="141"/>
      <c r="AB420" s="107" t="str">
        <f>VLOOKUP(A420,Participanti!A:E,5,0)</f>
        <v>Bronze</v>
      </c>
    </row>
    <row r="421" spans="1:28" x14ac:dyDescent="0.2">
      <c r="A421" s="42" t="s">
        <v>511</v>
      </c>
      <c r="B421" s="1" t="str">
        <f>VLOOKUP(A421,Participanti!A:B,2,0)</f>
        <v>M</v>
      </c>
      <c r="C421" s="61">
        <v>7</v>
      </c>
      <c r="D421" s="43">
        <v>21.01</v>
      </c>
      <c r="E421" s="44">
        <v>7.2314814814814818E-2</v>
      </c>
      <c r="F421" s="44">
        <v>7.2314814814814818E-2</v>
      </c>
      <c r="G421" s="59">
        <f t="shared" si="186"/>
        <v>7.2314814814814818E-2</v>
      </c>
      <c r="H421" s="45">
        <v>44</v>
      </c>
      <c r="I421" s="11">
        <f t="shared" si="187"/>
        <v>3.4419235989916618E-3</v>
      </c>
      <c r="J421" s="31">
        <f t="shared" si="188"/>
        <v>5</v>
      </c>
      <c r="K421" s="31">
        <f>IF(J421=0,0,IF(B421="F",VLOOKUP(I421,Barem!$G$2:$H$16,2,1),VLOOKUP(I421,Barem!$G$17:$H$31,2,1)))</f>
        <v>3</v>
      </c>
      <c r="L421" s="43">
        <v>3.5</v>
      </c>
      <c r="M421" s="95" t="s">
        <v>82</v>
      </c>
      <c r="N421" s="10">
        <f t="shared" si="191"/>
        <v>0.5</v>
      </c>
      <c r="O421" s="10">
        <f t="shared" si="191"/>
        <v>0.25</v>
      </c>
      <c r="P421" s="10">
        <f t="shared" si="191"/>
        <v>0.25</v>
      </c>
      <c r="Q421" s="33">
        <f>IF(B421="M",IF(AND(H421&gt;=200,H421&lt;500,I421&lt;Barem!$N$21),H421/1500,IF(AND(H421&gt;=500,H421&lt;750,I421&lt;Barem!$N$22),H421/1500,IF(AND(H421&gt;=750,H421&lt;1000,I421&lt;Barem!$N$23),H421/1500,IF(AND(H421&gt;=1000,H421&lt;1500,I421&lt;Barem!$N$24),H421/1500,IF(AND(H421&gt;=1500,H421&lt;2000,I421&lt;Barem!$N$25),H421/1500,IF(AND(H421&gt;=2000,H421&lt;3000,I421&lt;Barem!$N$26),H421/1500,IF(AND(H421&gt;=3000,I421&lt;Barem!$N$27),H421/1500,0))))))),IF(AND(H421&gt;=200,H421&lt;500,I421&lt;Barem!$O$21),H421/1500,IF(AND(H421&gt;=500,H421&lt;750,I421&lt;Barem!$O$22),H421/1500,IF(AND(H421&gt;=750,H421&lt;1000,I421&lt;Barem!$O$23),H421/1500,IF(AND(H421&gt;=1000,H421&lt;1500,I421&lt;Barem!$O$24),H421/1500,IF(AND(H421&gt;=1500,H421&lt;2000,I421&lt;Barem!$O$25),H421/1500,IF(AND(H421&gt;=2000,H421&lt;3000,I421&lt;Barem!$O$26),H421/1500,IF(AND(H421&gt;=3000,I421&lt;Barem!$O$27),H421/1500,0))))))))</f>
        <v>0</v>
      </c>
      <c r="R421" s="19">
        <f>IF(D421&gt;21,VLOOKUP(D421,Barem!$T$1:$U$141,2,1),0)</f>
        <v>0</v>
      </c>
      <c r="S421" s="104">
        <f>IF(D421&lt;1,0,IF(B421="F",VLOOKUP(I421,Barem!$X$2:$Z$13,2,1),VLOOKUP(I421,Barem!$X$14:$Z$25,2,1)))</f>
        <v>0</v>
      </c>
      <c r="T421" s="19">
        <f>VLOOKUP(A421,Participanti!A:C,3,0)</f>
        <v>0</v>
      </c>
      <c r="U421" s="17">
        <f t="shared" si="189"/>
        <v>4.125</v>
      </c>
      <c r="W421" s="162"/>
      <c r="X421" s="108">
        <f t="shared" si="165"/>
        <v>5</v>
      </c>
      <c r="Y421" s="63">
        <f t="shared" si="166"/>
        <v>1</v>
      </c>
      <c r="Z421" s="92">
        <f t="shared" si="190"/>
        <v>1</v>
      </c>
      <c r="AA421" s="141"/>
      <c r="AB421" s="107" t="str">
        <f>VLOOKUP(A421,Participanti!A:E,5,0)</f>
        <v>Bronze</v>
      </c>
    </row>
    <row r="422" spans="1:28" x14ac:dyDescent="0.2">
      <c r="A422" s="42" t="s">
        <v>352</v>
      </c>
      <c r="B422" s="1" t="str">
        <f>VLOOKUP(A422,Participanti!A:B,2,0)</f>
        <v>M</v>
      </c>
      <c r="C422" s="61">
        <v>7</v>
      </c>
      <c r="D422" s="43">
        <v>16.02</v>
      </c>
      <c r="E422" s="44">
        <v>7.1307870370370369E-2</v>
      </c>
      <c r="F422" s="44">
        <v>8.4166666666666667E-2</v>
      </c>
      <c r="G422" s="59">
        <f t="shared" si="186"/>
        <v>7.7737268518518518E-2</v>
      </c>
      <c r="H422" s="45">
        <v>415</v>
      </c>
      <c r="I422" s="11">
        <f t="shared" si="187"/>
        <v>4.8525136403569612E-3</v>
      </c>
      <c r="J422" s="31">
        <f t="shared" si="188"/>
        <v>3.8142857142857141</v>
      </c>
      <c r="K422" s="31">
        <f>IF(J422=0,0,IF(B422="F",VLOOKUP(I422,Barem!$G$2:$H$16,2,1),VLOOKUP(I422,Barem!$G$17:$H$31,2,1)))</f>
        <v>0.5</v>
      </c>
      <c r="L422" s="43">
        <v>2.5</v>
      </c>
      <c r="M422" s="95" t="str">
        <f>VLOOKUP(C422,Barem!L:R,7,0)</f>
        <v>P</v>
      </c>
      <c r="N422" s="10">
        <f t="shared" si="191"/>
        <v>0.25</v>
      </c>
      <c r="O422" s="10">
        <f t="shared" si="191"/>
        <v>0.25</v>
      </c>
      <c r="P422" s="10">
        <f t="shared" si="191"/>
        <v>0.5</v>
      </c>
      <c r="Q422" s="33">
        <f>IF(B422="M",IF(AND(H422&gt;=200,H422&lt;500,I422&lt;Barem!$N$21),H422/1500,IF(AND(H422&gt;=500,H422&lt;750,I422&lt;Barem!$N$22),H422/1500,IF(AND(H422&gt;=750,H422&lt;1000,I422&lt;Barem!$N$23),H422/1500,IF(AND(H422&gt;=1000,H422&lt;1500,I422&lt;Barem!$N$24),H422/1500,IF(AND(H422&gt;=1500,H422&lt;2000,I422&lt;Barem!$N$25),H422/1500,IF(AND(H422&gt;=2000,H422&lt;3000,I422&lt;Barem!$N$26),H422/1500,IF(AND(H422&gt;=3000,I422&lt;Barem!$N$27),H422/1500,0))))))),IF(AND(H422&gt;=200,H422&lt;500,I422&lt;Barem!$O$21),H422/1500,IF(AND(H422&gt;=500,H422&lt;750,I422&lt;Barem!$O$22),H422/1500,IF(AND(H422&gt;=750,H422&lt;1000,I422&lt;Barem!$O$23),H422/1500,IF(AND(H422&gt;=1000,H422&lt;1500,I422&lt;Barem!$O$24),H422/1500,IF(AND(H422&gt;=1500,H422&lt;2000,I422&lt;Barem!$O$25),H422/1500,IF(AND(H422&gt;=2000,H422&lt;3000,I422&lt;Barem!$O$26),H422/1500,IF(AND(H422&gt;=3000,I422&lt;Barem!$O$27),H422/1500,0))))))))</f>
        <v>0.27666666666666667</v>
      </c>
      <c r="R422" s="19">
        <f>IF(D422&gt;21,VLOOKUP(D422,Barem!$T$1:$U$141,2,1),0)</f>
        <v>0</v>
      </c>
      <c r="S422" s="104">
        <f>IF(D422&lt;1,0,IF(B422="F",VLOOKUP(I422,Barem!$X$2:$Z$13,2,1),VLOOKUP(I422,Barem!$X$14:$Z$25,2,1)))</f>
        <v>0</v>
      </c>
      <c r="T422" s="19">
        <f>VLOOKUP(A422,Participanti!A:C,3,0)</f>
        <v>0</v>
      </c>
      <c r="U422" s="17">
        <f t="shared" si="189"/>
        <v>2.6052380952380951</v>
      </c>
      <c r="W422" s="162"/>
      <c r="X422" s="108">
        <f t="shared" si="165"/>
        <v>5</v>
      </c>
      <c r="Y422" s="63">
        <f t="shared" si="166"/>
        <v>1</v>
      </c>
      <c r="Z422" s="92">
        <f t="shared" si="190"/>
        <v>1</v>
      </c>
      <c r="AA422" s="141"/>
      <c r="AB422" s="107" t="str">
        <f>VLOOKUP(A422,Participanti!A:E,5,0)</f>
        <v>Bronze</v>
      </c>
    </row>
    <row r="423" spans="1:28" x14ac:dyDescent="0.2">
      <c r="A423" s="42" t="s">
        <v>509</v>
      </c>
      <c r="B423" s="1" t="str">
        <f>VLOOKUP(A423,Participanti!A:B,2,0)</f>
        <v>M</v>
      </c>
      <c r="C423" s="61">
        <v>7</v>
      </c>
      <c r="D423" s="43">
        <v>10.15</v>
      </c>
      <c r="E423" s="44">
        <v>3.7326388888888888E-2</v>
      </c>
      <c r="F423" s="44">
        <v>4.0821759259259259E-2</v>
      </c>
      <c r="G423" s="59">
        <f t="shared" si="186"/>
        <v>3.9074074074074074E-2</v>
      </c>
      <c r="H423" s="45">
        <v>7</v>
      </c>
      <c r="I423" s="11">
        <f t="shared" si="187"/>
        <v>3.8496624703521255E-3</v>
      </c>
      <c r="J423" s="31">
        <f t="shared" si="188"/>
        <v>2.4166666666666665</v>
      </c>
      <c r="K423" s="31">
        <f>IF(J423=0,0,IF(B423="F",VLOOKUP(I423,Barem!$G$2:$H$16,2,1),VLOOKUP(I423,Barem!$G$17:$H$31,2,1)))</f>
        <v>1.75</v>
      </c>
      <c r="L423" s="43">
        <v>1.5</v>
      </c>
      <c r="M423" s="95" t="str">
        <f>VLOOKUP(C423,Barem!L:R,7,0)</f>
        <v>P</v>
      </c>
      <c r="N423" s="10">
        <f t="shared" si="191"/>
        <v>0.25</v>
      </c>
      <c r="O423" s="10">
        <f t="shared" si="191"/>
        <v>0.25</v>
      </c>
      <c r="P423" s="10">
        <f t="shared" si="191"/>
        <v>0.5</v>
      </c>
      <c r="Q423" s="33">
        <f>IF(B423="M",IF(AND(H423&gt;=200,H423&lt;500,I423&lt;Barem!$N$21),H423/1500,IF(AND(H423&gt;=500,H423&lt;750,I423&lt;Barem!$N$22),H423/1500,IF(AND(H423&gt;=750,H423&lt;1000,I423&lt;Barem!$N$23),H423/1500,IF(AND(H423&gt;=1000,H423&lt;1500,I423&lt;Barem!$N$24),H423/1500,IF(AND(H423&gt;=1500,H423&lt;2000,I423&lt;Barem!$N$25),H423/1500,IF(AND(H423&gt;=2000,H423&lt;3000,I423&lt;Barem!$N$26),H423/1500,IF(AND(H423&gt;=3000,I423&lt;Barem!$N$27),H423/1500,0))))))),IF(AND(H423&gt;=200,H423&lt;500,I423&lt;Barem!$O$21),H423/1500,IF(AND(H423&gt;=500,H423&lt;750,I423&lt;Barem!$O$22),H423/1500,IF(AND(H423&gt;=750,H423&lt;1000,I423&lt;Barem!$O$23),H423/1500,IF(AND(H423&gt;=1000,H423&lt;1500,I423&lt;Barem!$O$24),H423/1500,IF(AND(H423&gt;=1500,H423&lt;2000,I423&lt;Barem!$O$25),H423/1500,IF(AND(H423&gt;=2000,H423&lt;3000,I423&lt;Barem!$O$26),H423/1500,IF(AND(H423&gt;=3000,I423&lt;Barem!$O$27),H423/1500,0))))))))</f>
        <v>0</v>
      </c>
      <c r="R423" s="19">
        <f>IF(D423&gt;21,VLOOKUP(D423,Barem!$T$1:$U$141,2,1),0)</f>
        <v>0</v>
      </c>
      <c r="S423" s="104">
        <f>IF(D423&lt;1,0,IF(B423="F",VLOOKUP(I423,Barem!$X$2:$Z$13,2,1),VLOOKUP(I423,Barem!$X$14:$Z$25,2,1)))</f>
        <v>0</v>
      </c>
      <c r="T423" s="19">
        <f>VLOOKUP(A423,Participanti!A:C,3,0)</f>
        <v>0</v>
      </c>
      <c r="U423" s="17">
        <f t="shared" si="189"/>
        <v>1.7916666666666665</v>
      </c>
      <c r="W423" s="162"/>
      <c r="X423" s="108">
        <f t="shared" si="165"/>
        <v>5</v>
      </c>
      <c r="Y423" s="63">
        <f t="shared" si="166"/>
        <v>1</v>
      </c>
      <c r="Z423" s="92">
        <f t="shared" si="190"/>
        <v>1</v>
      </c>
      <c r="AA423" s="141"/>
      <c r="AB423" s="107" t="str">
        <f>VLOOKUP(A423,Participanti!A:E,5,0)</f>
        <v>Bronze</v>
      </c>
    </row>
    <row r="424" spans="1:28" x14ac:dyDescent="0.2">
      <c r="A424" s="42" t="s">
        <v>513</v>
      </c>
      <c r="B424" s="1" t="str">
        <f>VLOOKUP(A424,Participanti!A:B,2,0)</f>
        <v>M</v>
      </c>
      <c r="C424" s="61">
        <v>7</v>
      </c>
      <c r="D424" s="43">
        <v>18</v>
      </c>
      <c r="E424" s="44">
        <v>8.335648148148149E-2</v>
      </c>
      <c r="F424" s="44">
        <v>9.8009259259259254E-2</v>
      </c>
      <c r="G424" s="59">
        <f t="shared" si="186"/>
        <v>9.0682870370370372E-2</v>
      </c>
      <c r="H424" s="45">
        <v>704</v>
      </c>
      <c r="I424" s="11">
        <f t="shared" si="187"/>
        <v>5.0379372427983536E-3</v>
      </c>
      <c r="J424" s="31">
        <f t="shared" si="188"/>
        <v>4.2857142857142856</v>
      </c>
      <c r="K424" s="31">
        <f>IF(J424=0,0,IF(B424="F",VLOOKUP(I424,Barem!$G$2:$H$16,2,1),VLOOKUP(I424,Barem!$G$17:$H$31,2,1)))</f>
        <v>0.25</v>
      </c>
      <c r="L424" s="43">
        <v>3.5</v>
      </c>
      <c r="M424" s="95" t="str">
        <f>VLOOKUP(C424,Barem!L:R,7,0)</f>
        <v>P</v>
      </c>
      <c r="N424" s="10">
        <f t="shared" si="191"/>
        <v>0.25</v>
      </c>
      <c r="O424" s="10">
        <f t="shared" si="191"/>
        <v>0.25</v>
      </c>
      <c r="P424" s="10">
        <f t="shared" si="191"/>
        <v>0.5</v>
      </c>
      <c r="Q424" s="33">
        <f>IF(B424="M",IF(AND(H424&gt;=200,H424&lt;500,I424&lt;Barem!$N$21),H424/1500,IF(AND(H424&gt;=500,H424&lt;750,I424&lt;Barem!$N$22),H424/1500,IF(AND(H424&gt;=750,H424&lt;1000,I424&lt;Barem!$N$23),H424/1500,IF(AND(H424&gt;=1000,H424&lt;1500,I424&lt;Barem!$N$24),H424/1500,IF(AND(H424&gt;=1500,H424&lt;2000,I424&lt;Barem!$N$25),H424/1500,IF(AND(H424&gt;=2000,H424&lt;3000,I424&lt;Barem!$N$26),H424/1500,IF(AND(H424&gt;=3000,I424&lt;Barem!$N$27),H424/1500,0))))))),IF(AND(H424&gt;=200,H424&lt;500,I424&lt;Barem!$O$21),H424/1500,IF(AND(H424&gt;=500,H424&lt;750,I424&lt;Barem!$O$22),H424/1500,IF(AND(H424&gt;=750,H424&lt;1000,I424&lt;Barem!$O$23),H424/1500,IF(AND(H424&gt;=1000,H424&lt;1500,I424&lt;Barem!$O$24),H424/1500,IF(AND(H424&gt;=1500,H424&lt;2000,I424&lt;Barem!$O$25),H424/1500,IF(AND(H424&gt;=2000,H424&lt;3000,I424&lt;Barem!$O$26),H424/1500,IF(AND(H424&gt;=3000,I424&lt;Barem!$O$27),H424/1500,0))))))))</f>
        <v>0.46933333333333332</v>
      </c>
      <c r="R424" s="19">
        <f>IF(D424&gt;21,VLOOKUP(D424,Barem!$T$1:$U$141,2,1),0)</f>
        <v>0</v>
      </c>
      <c r="S424" s="104">
        <f>IF(D424&lt;1,0,IF(B424="F",VLOOKUP(I424,Barem!$X$2:$Z$13,2,1),VLOOKUP(I424,Barem!$X$14:$Z$25,2,1)))</f>
        <v>0</v>
      </c>
      <c r="T424" s="19">
        <f>VLOOKUP(A424,Participanti!A:C,3,0)</f>
        <v>0</v>
      </c>
      <c r="U424" s="17">
        <f t="shared" si="189"/>
        <v>3.3532619047619043</v>
      </c>
      <c r="W424" s="162"/>
      <c r="X424" s="108">
        <f t="shared" si="165"/>
        <v>5</v>
      </c>
      <c r="Y424" s="63">
        <f t="shared" si="166"/>
        <v>1</v>
      </c>
      <c r="Z424" s="92">
        <f t="shared" si="190"/>
        <v>1</v>
      </c>
      <c r="AA424" s="141"/>
      <c r="AB424" s="107" t="str">
        <f>VLOOKUP(A424,Participanti!A:E,5,0)</f>
        <v>Bronze</v>
      </c>
    </row>
    <row r="425" spans="1:28" x14ac:dyDescent="0.2">
      <c r="A425" s="42" t="s">
        <v>573</v>
      </c>
      <c r="B425" s="1" t="str">
        <f>VLOOKUP(A425,Participanti!A:B,2,0)</f>
        <v>F</v>
      </c>
      <c r="C425" s="61">
        <v>7</v>
      </c>
      <c r="D425" s="43">
        <v>3.5</v>
      </c>
      <c r="E425" s="44">
        <v>1.5694444444444445E-2</v>
      </c>
      <c r="F425" s="44">
        <v>2.1435185185185186E-2</v>
      </c>
      <c r="G425" s="59">
        <f t="shared" si="186"/>
        <v>1.8564814814814815E-2</v>
      </c>
      <c r="H425" s="45">
        <v>6</v>
      </c>
      <c r="I425" s="11">
        <f t="shared" si="187"/>
        <v>5.3042328042328044E-3</v>
      </c>
      <c r="J425" s="31">
        <f t="shared" si="188"/>
        <v>0.875</v>
      </c>
      <c r="K425" s="31">
        <f>IF(J425=0,0,IF(B425="F",VLOOKUP(I425,Barem!$G$2:$H$16,2,1),VLOOKUP(I425,Barem!$G$17:$H$31,2,1)))</f>
        <v>0.25</v>
      </c>
      <c r="L425" s="43">
        <v>4</v>
      </c>
      <c r="M425" s="95" t="str">
        <f>VLOOKUP(C425,Barem!L:R,7,0)</f>
        <v>P</v>
      </c>
      <c r="N425" s="10">
        <f t="shared" si="191"/>
        <v>0.25</v>
      </c>
      <c r="O425" s="10">
        <f t="shared" si="191"/>
        <v>0.25</v>
      </c>
      <c r="P425" s="10">
        <f t="shared" si="191"/>
        <v>0.5</v>
      </c>
      <c r="Q425" s="33">
        <f>IF(B425="M",IF(AND(H425&gt;=200,H425&lt;500,I425&lt;Barem!$N$21),H425/1500,IF(AND(H425&gt;=500,H425&lt;750,I425&lt;Barem!$N$22),H425/1500,IF(AND(H425&gt;=750,H425&lt;1000,I425&lt;Barem!$N$23),H425/1500,IF(AND(H425&gt;=1000,H425&lt;1500,I425&lt;Barem!$N$24),H425/1500,IF(AND(H425&gt;=1500,H425&lt;2000,I425&lt;Barem!$N$25),H425/1500,IF(AND(H425&gt;=2000,H425&lt;3000,I425&lt;Barem!$N$26),H425/1500,IF(AND(H425&gt;=3000,I425&lt;Barem!$N$27),H425/1500,0))))))),IF(AND(H425&gt;=200,H425&lt;500,I425&lt;Barem!$O$21),H425/1500,IF(AND(H425&gt;=500,H425&lt;750,I425&lt;Barem!$O$22),H425/1500,IF(AND(H425&gt;=750,H425&lt;1000,I425&lt;Barem!$O$23),H425/1500,IF(AND(H425&gt;=1000,H425&lt;1500,I425&lt;Barem!$O$24),H425/1500,IF(AND(H425&gt;=1500,H425&lt;2000,I425&lt;Barem!$O$25),H425/1500,IF(AND(H425&gt;=2000,H425&lt;3000,I425&lt;Barem!$O$26),H425/1500,IF(AND(H425&gt;=3000,I425&lt;Barem!$O$27),H425/1500,0))))))))</f>
        <v>0</v>
      </c>
      <c r="R425" s="19">
        <f>IF(D425&gt;21,VLOOKUP(D425,Barem!$T$1:$U$141,2,1),0)</f>
        <v>0</v>
      </c>
      <c r="S425" s="104">
        <f>IF(D425&lt;1,0,IF(B425="F",VLOOKUP(I425,Barem!$X$2:$Z$13,2,1),VLOOKUP(I425,Barem!$X$14:$Z$25,2,1)))</f>
        <v>0</v>
      </c>
      <c r="T425" s="19">
        <f>VLOOKUP(A425,Participanti!A:C,3,0)</f>
        <v>0.4</v>
      </c>
      <c r="U425" s="17">
        <f t="shared" si="189"/>
        <v>2.6812499999999999</v>
      </c>
      <c r="W425" s="162"/>
      <c r="X425" s="108">
        <f t="shared" si="165"/>
        <v>5</v>
      </c>
      <c r="Y425" s="63">
        <f t="shared" si="166"/>
        <v>1</v>
      </c>
      <c r="Z425" s="92">
        <f t="shared" si="190"/>
        <v>1</v>
      </c>
      <c r="AA425" s="141"/>
      <c r="AB425" s="107" t="str">
        <f>VLOOKUP(A425,Participanti!A:E,5,0)</f>
        <v>Bronze</v>
      </c>
    </row>
    <row r="426" spans="1:28" x14ac:dyDescent="0.2">
      <c r="A426" s="42" t="s">
        <v>233</v>
      </c>
      <c r="B426" s="1" t="str">
        <f>VLOOKUP(A426,Participanti!A:B,2,0)</f>
        <v>M</v>
      </c>
      <c r="C426" s="61">
        <v>7</v>
      </c>
      <c r="D426" s="43">
        <v>21.31</v>
      </c>
      <c r="E426" s="44">
        <v>7.7141203703703712E-2</v>
      </c>
      <c r="F426" s="44">
        <v>7.8703703703703706E-2</v>
      </c>
      <c r="G426" s="59">
        <f t="shared" si="186"/>
        <v>7.7922453703703709E-2</v>
      </c>
      <c r="H426" s="45">
        <v>156</v>
      </c>
      <c r="I426" s="11">
        <f t="shared" si="187"/>
        <v>3.6566144394042099E-3</v>
      </c>
      <c r="J426" s="31">
        <f t="shared" si="188"/>
        <v>5</v>
      </c>
      <c r="K426" s="31">
        <f>IF(J426=0,0,IF(B426="F",VLOOKUP(I426,Barem!$G$2:$H$16,2,1),VLOOKUP(I426,Barem!$G$17:$H$31,2,1)))</f>
        <v>2.5</v>
      </c>
      <c r="L426" s="43">
        <v>3.25</v>
      </c>
      <c r="M426" s="95" t="s">
        <v>82</v>
      </c>
      <c r="N426" s="10">
        <f t="shared" si="191"/>
        <v>0.5</v>
      </c>
      <c r="O426" s="10">
        <f t="shared" si="191"/>
        <v>0.25</v>
      </c>
      <c r="P426" s="10">
        <f t="shared" si="191"/>
        <v>0.25</v>
      </c>
      <c r="Q426" s="33">
        <f>IF(B426="M",IF(AND(H426&gt;=200,H426&lt;500,I426&lt;Barem!$N$21),H426/1500,IF(AND(H426&gt;=500,H426&lt;750,I426&lt;Barem!$N$22),H426/1500,IF(AND(H426&gt;=750,H426&lt;1000,I426&lt;Barem!$N$23),H426/1500,IF(AND(H426&gt;=1000,H426&lt;1500,I426&lt;Barem!$N$24),H426/1500,IF(AND(H426&gt;=1500,H426&lt;2000,I426&lt;Barem!$N$25),H426/1500,IF(AND(H426&gt;=2000,H426&lt;3000,I426&lt;Barem!$N$26),H426/1500,IF(AND(H426&gt;=3000,I426&lt;Barem!$N$27),H426/1500,0))))))),IF(AND(H426&gt;=200,H426&lt;500,I426&lt;Barem!$O$21),H426/1500,IF(AND(H426&gt;=500,H426&lt;750,I426&lt;Barem!$O$22),H426/1500,IF(AND(H426&gt;=750,H426&lt;1000,I426&lt;Barem!$O$23),H426/1500,IF(AND(H426&gt;=1000,H426&lt;1500,I426&lt;Barem!$O$24),H426/1500,IF(AND(H426&gt;=1500,H426&lt;2000,I426&lt;Barem!$O$25),H426/1500,IF(AND(H426&gt;=2000,H426&lt;3000,I426&lt;Barem!$O$26),H426/1500,IF(AND(H426&gt;=3000,I426&lt;Barem!$O$27),H426/1500,0))))))))</f>
        <v>0</v>
      </c>
      <c r="R426" s="19">
        <f>IF(D426&gt;21,VLOOKUP(D426,Barem!$T$1:$U$141,2,1),0)</f>
        <v>0</v>
      </c>
      <c r="S426" s="104">
        <f>IF(D426&lt;1,0,IF(B426="F",VLOOKUP(I426,Barem!$X$2:$Z$13,2,1),VLOOKUP(I426,Barem!$X$14:$Z$25,2,1)))</f>
        <v>0</v>
      </c>
      <c r="T426" s="19">
        <f>VLOOKUP(A426,Participanti!A:C,3,0)</f>
        <v>0</v>
      </c>
      <c r="U426" s="17">
        <f t="shared" si="189"/>
        <v>3.9375</v>
      </c>
      <c r="W426" s="162"/>
      <c r="X426" s="108">
        <f t="shared" si="165"/>
        <v>5</v>
      </c>
      <c r="Y426" s="63">
        <f t="shared" si="166"/>
        <v>1</v>
      </c>
      <c r="Z426" s="92">
        <f t="shared" si="190"/>
        <v>1</v>
      </c>
      <c r="AA426" s="141"/>
      <c r="AB426" s="107" t="str">
        <f>VLOOKUP(A426,Participanti!A:E,5,0)</f>
        <v>Bronze</v>
      </c>
    </row>
    <row r="427" spans="1:28" x14ac:dyDescent="0.2">
      <c r="A427" s="42" t="s">
        <v>213</v>
      </c>
      <c r="B427" s="1" t="str">
        <f>VLOOKUP(A427,Participanti!A:B,2,0)</f>
        <v>M</v>
      </c>
      <c r="C427" s="61">
        <v>7</v>
      </c>
      <c r="D427" s="43">
        <v>21.02</v>
      </c>
      <c r="E427" s="44">
        <v>6.5601851851851856E-2</v>
      </c>
      <c r="F427" s="44">
        <v>6.5601851851851856E-2</v>
      </c>
      <c r="G427" s="59">
        <f t="shared" si="186"/>
        <v>6.5601851851851856E-2</v>
      </c>
      <c r="H427" s="45">
        <v>131</v>
      </c>
      <c r="I427" s="11">
        <f t="shared" si="187"/>
        <v>3.1209253973288227E-3</v>
      </c>
      <c r="J427" s="31">
        <f t="shared" si="188"/>
        <v>5</v>
      </c>
      <c r="K427" s="31">
        <f>IF(J427=0,0,IF(B427="F",VLOOKUP(I427,Barem!$G$2:$H$16,2,1),VLOOKUP(I427,Barem!$G$17:$H$31,2,1)))</f>
        <v>4</v>
      </c>
      <c r="L427" s="43">
        <v>1.75</v>
      </c>
      <c r="M427" s="95" t="str">
        <f>VLOOKUP(C427,Barem!L:R,7,0)</f>
        <v>P</v>
      </c>
      <c r="N427" s="10">
        <f t="shared" si="191"/>
        <v>0.25</v>
      </c>
      <c r="O427" s="10">
        <f t="shared" si="191"/>
        <v>0.25</v>
      </c>
      <c r="P427" s="10">
        <f t="shared" si="191"/>
        <v>0.5</v>
      </c>
      <c r="Q427" s="33">
        <f>IF(B427="M",IF(AND(H427&gt;=200,H427&lt;500,I427&lt;Barem!$N$21),H427/1500,IF(AND(H427&gt;=500,H427&lt;750,I427&lt;Barem!$N$22),H427/1500,IF(AND(H427&gt;=750,H427&lt;1000,I427&lt;Barem!$N$23),H427/1500,IF(AND(H427&gt;=1000,H427&lt;1500,I427&lt;Barem!$N$24),H427/1500,IF(AND(H427&gt;=1500,H427&lt;2000,I427&lt;Barem!$N$25),H427/1500,IF(AND(H427&gt;=2000,H427&lt;3000,I427&lt;Barem!$N$26),H427/1500,IF(AND(H427&gt;=3000,I427&lt;Barem!$N$27),H427/1500,0))))))),IF(AND(H427&gt;=200,H427&lt;500,I427&lt;Barem!$O$21),H427/1500,IF(AND(H427&gt;=500,H427&lt;750,I427&lt;Barem!$O$22),H427/1500,IF(AND(H427&gt;=750,H427&lt;1000,I427&lt;Barem!$O$23),H427/1500,IF(AND(H427&gt;=1000,H427&lt;1500,I427&lt;Barem!$O$24),H427/1500,IF(AND(H427&gt;=1500,H427&lt;2000,I427&lt;Barem!$O$25),H427/1500,IF(AND(H427&gt;=2000,H427&lt;3000,I427&lt;Barem!$O$26),H427/1500,IF(AND(H427&gt;=3000,I427&lt;Barem!$O$27),H427/1500,0))))))))</f>
        <v>0</v>
      </c>
      <c r="R427" s="19">
        <f>IF(D427&gt;21,VLOOKUP(D427,Barem!$T$1:$U$141,2,1),0)</f>
        <v>0</v>
      </c>
      <c r="S427" s="104">
        <f>IF(D427&lt;1,0,IF(B427="F",VLOOKUP(I427,Barem!$X$2:$Z$13,2,1),VLOOKUP(I427,Barem!$X$14:$Z$25,2,1)))</f>
        <v>0</v>
      </c>
      <c r="T427" s="19">
        <f>VLOOKUP(A427,Participanti!A:C,3,0)</f>
        <v>0</v>
      </c>
      <c r="U427" s="17">
        <f t="shared" si="189"/>
        <v>3.125</v>
      </c>
      <c r="W427" s="162"/>
      <c r="X427" s="108">
        <f t="shared" si="165"/>
        <v>4</v>
      </c>
      <c r="Y427" s="63">
        <f t="shared" si="166"/>
        <v>1</v>
      </c>
      <c r="Z427" s="92">
        <f t="shared" si="190"/>
        <v>1</v>
      </c>
      <c r="AA427" s="141"/>
      <c r="AB427" s="107" t="str">
        <f>VLOOKUP(A427,Participanti!A:E,5,0)</f>
        <v>Bronze</v>
      </c>
    </row>
    <row r="428" spans="1:28" x14ac:dyDescent="0.2">
      <c r="A428" s="42" t="s">
        <v>428</v>
      </c>
      <c r="B428" s="1" t="str">
        <f>VLOOKUP(A428,Participanti!A:B,2,0)</f>
        <v>M</v>
      </c>
      <c r="C428" s="61">
        <v>7</v>
      </c>
      <c r="D428" s="43">
        <v>12.36</v>
      </c>
      <c r="E428" s="44">
        <v>4.130787037037037E-2</v>
      </c>
      <c r="F428" s="44">
        <v>4.2627314814814819E-2</v>
      </c>
      <c r="G428" s="59">
        <f t="shared" si="186"/>
        <v>4.1967592592592598E-2</v>
      </c>
      <c r="H428" s="45">
        <v>28</v>
      </c>
      <c r="I428" s="11">
        <f t="shared" si="187"/>
        <v>3.3954362938990778E-3</v>
      </c>
      <c r="J428" s="31">
        <f t="shared" si="188"/>
        <v>2.9428571428571426</v>
      </c>
      <c r="K428" s="31">
        <f>IF(J428=0,0,IF(B428="F",VLOOKUP(I428,Barem!$G$2:$H$16,2,1),VLOOKUP(I428,Barem!$G$17:$H$31,2,1)))</f>
        <v>3</v>
      </c>
      <c r="L428" s="43">
        <v>4</v>
      </c>
      <c r="M428" s="95" t="str">
        <f>VLOOKUP(C428,Barem!L:R,7,0)</f>
        <v>P</v>
      </c>
      <c r="N428" s="10">
        <f t="shared" si="191"/>
        <v>0.25</v>
      </c>
      <c r="O428" s="10">
        <f t="shared" si="191"/>
        <v>0.25</v>
      </c>
      <c r="P428" s="10">
        <f t="shared" si="191"/>
        <v>0.5</v>
      </c>
      <c r="Q428" s="33">
        <f>IF(B428="M",IF(AND(H428&gt;=200,H428&lt;500,I428&lt;Barem!$N$21),H428/1500,IF(AND(H428&gt;=500,H428&lt;750,I428&lt;Barem!$N$22),H428/1500,IF(AND(H428&gt;=750,H428&lt;1000,I428&lt;Barem!$N$23),H428/1500,IF(AND(H428&gt;=1000,H428&lt;1500,I428&lt;Barem!$N$24),H428/1500,IF(AND(H428&gt;=1500,H428&lt;2000,I428&lt;Barem!$N$25),H428/1500,IF(AND(H428&gt;=2000,H428&lt;3000,I428&lt;Barem!$N$26),H428/1500,IF(AND(H428&gt;=3000,I428&lt;Barem!$N$27),H428/1500,0))))))),IF(AND(H428&gt;=200,H428&lt;500,I428&lt;Barem!$O$21),H428/1500,IF(AND(H428&gt;=500,H428&lt;750,I428&lt;Barem!$O$22),H428/1500,IF(AND(H428&gt;=750,H428&lt;1000,I428&lt;Barem!$O$23),H428/1500,IF(AND(H428&gt;=1000,H428&lt;1500,I428&lt;Barem!$O$24),H428/1500,IF(AND(H428&gt;=1500,H428&lt;2000,I428&lt;Barem!$O$25),H428/1500,IF(AND(H428&gt;=2000,H428&lt;3000,I428&lt;Barem!$O$26),H428/1500,IF(AND(H428&gt;=3000,I428&lt;Barem!$O$27),H428/1500,0))))))))</f>
        <v>0</v>
      </c>
      <c r="R428" s="19">
        <f>IF(D428&gt;21,VLOOKUP(D428,Barem!$T$1:$U$141,2,1),0)</f>
        <v>0</v>
      </c>
      <c r="S428" s="104">
        <f>IF(D428&lt;1,0,IF(B428="F",VLOOKUP(I428,Barem!$X$2:$Z$13,2,1),VLOOKUP(I428,Barem!$X$14:$Z$25,2,1)))</f>
        <v>0</v>
      </c>
      <c r="T428" s="19">
        <f>VLOOKUP(A428,Participanti!A:C,3,0)</f>
        <v>0</v>
      </c>
      <c r="U428" s="17">
        <f t="shared" si="189"/>
        <v>3.4857142857142858</v>
      </c>
      <c r="W428" s="162"/>
      <c r="X428" s="108">
        <f t="shared" si="165"/>
        <v>5</v>
      </c>
      <c r="Y428" s="63">
        <f t="shared" si="166"/>
        <v>1</v>
      </c>
      <c r="Z428" s="92">
        <f t="shared" si="190"/>
        <v>1</v>
      </c>
      <c r="AA428" s="141"/>
      <c r="AB428" s="107" t="str">
        <f>VLOOKUP(A428,Participanti!A:E,5,0)</f>
        <v>Bronze</v>
      </c>
    </row>
    <row r="429" spans="1:28" x14ac:dyDescent="0.2">
      <c r="A429" s="42" t="s">
        <v>528</v>
      </c>
      <c r="B429" s="1" t="str">
        <f>VLOOKUP(A429,Participanti!A:B,2,0)</f>
        <v>M</v>
      </c>
      <c r="C429" s="61">
        <v>7</v>
      </c>
      <c r="D429" s="43">
        <v>20.010000000000002</v>
      </c>
      <c r="E429" s="44">
        <v>7.5231481481481483E-2</v>
      </c>
      <c r="F429" s="44">
        <v>7.6759259259259263E-2</v>
      </c>
      <c r="G429" s="59">
        <f t="shared" si="186"/>
        <v>7.599537037037038E-2</v>
      </c>
      <c r="H429" s="45">
        <v>222</v>
      </c>
      <c r="I429" s="11">
        <f t="shared" si="187"/>
        <v>3.7978695837266553E-3</v>
      </c>
      <c r="J429" s="31">
        <f t="shared" si="188"/>
        <v>4.7642857142857142</v>
      </c>
      <c r="K429" s="31">
        <f>IF(J429=0,0,IF(B429="F",VLOOKUP(I429,Barem!$G$2:$H$16,2,1),VLOOKUP(I429,Barem!$G$17:$H$31,2,1)))</f>
        <v>2</v>
      </c>
      <c r="L429" s="43">
        <v>2</v>
      </c>
      <c r="M429" s="95" t="str">
        <f>VLOOKUP(C429,Barem!L:R,7,0)</f>
        <v>P</v>
      </c>
      <c r="N429" s="10">
        <f t="shared" si="191"/>
        <v>0.25</v>
      </c>
      <c r="O429" s="10">
        <f t="shared" si="191"/>
        <v>0.25</v>
      </c>
      <c r="P429" s="10">
        <f t="shared" si="191"/>
        <v>0.5</v>
      </c>
      <c r="Q429" s="33">
        <f>IF(B429="M",IF(AND(H429&gt;=200,H429&lt;500,I429&lt;Barem!$N$21),H429/1500,IF(AND(H429&gt;=500,H429&lt;750,I429&lt;Barem!$N$22),H429/1500,IF(AND(H429&gt;=750,H429&lt;1000,I429&lt;Barem!$N$23),H429/1500,IF(AND(H429&gt;=1000,H429&lt;1500,I429&lt;Barem!$N$24),H429/1500,IF(AND(H429&gt;=1500,H429&lt;2000,I429&lt;Barem!$N$25),H429/1500,IF(AND(H429&gt;=2000,H429&lt;3000,I429&lt;Barem!$N$26),H429/1500,IF(AND(H429&gt;=3000,I429&lt;Barem!$N$27),H429/1500,0))))))),IF(AND(H429&gt;=200,H429&lt;500,I429&lt;Barem!$O$21),H429/1500,IF(AND(H429&gt;=500,H429&lt;750,I429&lt;Barem!$O$22),H429/1500,IF(AND(H429&gt;=750,H429&lt;1000,I429&lt;Barem!$O$23),H429/1500,IF(AND(H429&gt;=1000,H429&lt;1500,I429&lt;Barem!$O$24),H429/1500,IF(AND(H429&gt;=1500,H429&lt;2000,I429&lt;Barem!$O$25),H429/1500,IF(AND(H429&gt;=2000,H429&lt;3000,I429&lt;Barem!$O$26),H429/1500,IF(AND(H429&gt;=3000,I429&lt;Barem!$O$27),H429/1500,0))))))))</f>
        <v>0.14799999999999999</v>
      </c>
      <c r="R429" s="19">
        <f>IF(D429&gt;21,VLOOKUP(D429,Barem!$T$1:$U$141,2,1),0)</f>
        <v>0</v>
      </c>
      <c r="S429" s="104">
        <f>IF(D429&lt;1,0,IF(B429="F",VLOOKUP(I429,Barem!$X$2:$Z$13,2,1),VLOOKUP(I429,Barem!$X$14:$Z$25,2,1)))</f>
        <v>0</v>
      </c>
      <c r="T429" s="19">
        <f>VLOOKUP(A429,Participanti!A:C,3,0)</f>
        <v>0</v>
      </c>
      <c r="U429" s="17">
        <f t="shared" si="189"/>
        <v>2.8390714285714287</v>
      </c>
      <c r="W429" s="162"/>
      <c r="X429" s="108">
        <f t="shared" si="165"/>
        <v>4</v>
      </c>
      <c r="Y429" s="63">
        <f t="shared" si="166"/>
        <v>1</v>
      </c>
      <c r="Z429" s="92">
        <f t="shared" si="190"/>
        <v>1</v>
      </c>
      <c r="AA429" s="141"/>
      <c r="AB429" s="107" t="str">
        <f>VLOOKUP(A429,Participanti!A:E,5,0)</f>
        <v>Bronze</v>
      </c>
    </row>
    <row r="430" spans="1:28" x14ac:dyDescent="0.2">
      <c r="A430" s="42" t="s">
        <v>520</v>
      </c>
      <c r="B430" s="1" t="str">
        <f>VLOOKUP(A430,Participanti!A:B,2,0)</f>
        <v>M</v>
      </c>
      <c r="C430" s="61">
        <v>7</v>
      </c>
      <c r="D430" s="43">
        <v>10.25</v>
      </c>
      <c r="E430" s="44">
        <v>4.0763888888888891E-2</v>
      </c>
      <c r="F430" s="44">
        <v>4.0787037037037038E-2</v>
      </c>
      <c r="G430" s="59">
        <f t="shared" si="186"/>
        <v>4.0775462962962965E-2</v>
      </c>
      <c r="H430" s="45">
        <v>10</v>
      </c>
      <c r="I430" s="11">
        <f t="shared" si="187"/>
        <v>3.9780939476061431E-3</v>
      </c>
      <c r="J430" s="31">
        <f t="shared" si="188"/>
        <v>2.4404761904761902</v>
      </c>
      <c r="K430" s="31">
        <f>IF(J430=0,0,IF(B430="F",VLOOKUP(I430,Barem!$G$2:$H$16,2,1),VLOOKUP(I430,Barem!$G$17:$H$31,2,1)))</f>
        <v>1.75</v>
      </c>
      <c r="L430" s="43">
        <v>3.75</v>
      </c>
      <c r="M430" s="95" t="str">
        <f>VLOOKUP(C430,Barem!L:R,7,0)</f>
        <v>P</v>
      </c>
      <c r="N430" s="10">
        <f t="shared" si="191"/>
        <v>0.25</v>
      </c>
      <c r="O430" s="10">
        <f t="shared" si="191"/>
        <v>0.25</v>
      </c>
      <c r="P430" s="10">
        <f t="shared" si="191"/>
        <v>0.5</v>
      </c>
      <c r="Q430" s="33">
        <f>IF(B430="M",IF(AND(H430&gt;=200,H430&lt;500,I430&lt;Barem!$N$21),H430/1500,IF(AND(H430&gt;=500,H430&lt;750,I430&lt;Barem!$N$22),H430/1500,IF(AND(H430&gt;=750,H430&lt;1000,I430&lt;Barem!$N$23),H430/1500,IF(AND(H430&gt;=1000,H430&lt;1500,I430&lt;Barem!$N$24),H430/1500,IF(AND(H430&gt;=1500,H430&lt;2000,I430&lt;Barem!$N$25),H430/1500,IF(AND(H430&gt;=2000,H430&lt;3000,I430&lt;Barem!$N$26),H430/1500,IF(AND(H430&gt;=3000,I430&lt;Barem!$N$27),H430/1500,0))))))),IF(AND(H430&gt;=200,H430&lt;500,I430&lt;Barem!$O$21),H430/1500,IF(AND(H430&gt;=500,H430&lt;750,I430&lt;Barem!$O$22),H430/1500,IF(AND(H430&gt;=750,H430&lt;1000,I430&lt;Barem!$O$23),H430/1500,IF(AND(H430&gt;=1000,H430&lt;1500,I430&lt;Barem!$O$24),H430/1500,IF(AND(H430&gt;=1500,H430&lt;2000,I430&lt;Barem!$O$25),H430/1500,IF(AND(H430&gt;=2000,H430&lt;3000,I430&lt;Barem!$O$26),H430/1500,IF(AND(H430&gt;=3000,I430&lt;Barem!$O$27),H430/1500,0))))))))</f>
        <v>0</v>
      </c>
      <c r="R430" s="19">
        <f>IF(D430&gt;21,VLOOKUP(D430,Barem!$T$1:$U$141,2,1),0)</f>
        <v>0</v>
      </c>
      <c r="S430" s="104">
        <f>IF(D430&lt;1,0,IF(B430="F",VLOOKUP(I430,Barem!$X$2:$Z$13,2,1),VLOOKUP(I430,Barem!$X$14:$Z$25,2,1)))</f>
        <v>0</v>
      </c>
      <c r="T430" s="19">
        <f>VLOOKUP(A430,Participanti!A:C,3,0)</f>
        <v>0</v>
      </c>
      <c r="U430" s="17">
        <f t="shared" si="189"/>
        <v>2.9226190476190474</v>
      </c>
      <c r="W430" s="162"/>
      <c r="X430" s="108">
        <f t="shared" si="165"/>
        <v>5</v>
      </c>
      <c r="Y430" s="63">
        <f t="shared" si="166"/>
        <v>1</v>
      </c>
      <c r="Z430" s="92">
        <f t="shared" si="190"/>
        <v>1</v>
      </c>
      <c r="AA430" s="141"/>
      <c r="AB430" s="107" t="str">
        <f>VLOOKUP(A430,Participanti!A:E,5,0)</f>
        <v>Bronze</v>
      </c>
    </row>
    <row r="431" spans="1:28" x14ac:dyDescent="0.2">
      <c r="A431" s="42" t="s">
        <v>430</v>
      </c>
      <c r="B431" s="1" t="str">
        <f>VLOOKUP(A431,Participanti!A:B,2,0)</f>
        <v>M</v>
      </c>
      <c r="C431" s="61">
        <v>7</v>
      </c>
      <c r="D431" s="43">
        <v>12.39</v>
      </c>
      <c r="E431" s="44">
        <v>4.594907407407408E-2</v>
      </c>
      <c r="F431" s="44">
        <v>4.6053240740740742E-2</v>
      </c>
      <c r="G431" s="59">
        <f t="shared" si="186"/>
        <v>4.6001157407407414E-2</v>
      </c>
      <c r="H431" s="45">
        <v>6</v>
      </c>
      <c r="I431" s="11">
        <f t="shared" si="187"/>
        <v>3.7127649239231163E-3</v>
      </c>
      <c r="J431" s="31">
        <f t="shared" si="188"/>
        <v>2.95</v>
      </c>
      <c r="K431" s="31">
        <f>IF(J431=0,0,IF(B431="F",VLOOKUP(I431,Barem!$G$2:$H$16,2,1),VLOOKUP(I431,Barem!$G$17:$H$31,2,1)))</f>
        <v>2</v>
      </c>
      <c r="L431" s="43">
        <v>2</v>
      </c>
      <c r="M431" s="95" t="s">
        <v>80</v>
      </c>
      <c r="N431" s="10">
        <f t="shared" si="191"/>
        <v>0.25</v>
      </c>
      <c r="O431" s="10">
        <f t="shared" si="191"/>
        <v>0.5</v>
      </c>
      <c r="P431" s="10">
        <f t="shared" si="191"/>
        <v>0.25</v>
      </c>
      <c r="Q431" s="33">
        <f>IF(B431="M",IF(AND(H431&gt;=200,H431&lt;500,I431&lt;Barem!$N$21),H431/1500,IF(AND(H431&gt;=500,H431&lt;750,I431&lt;Barem!$N$22),H431/1500,IF(AND(H431&gt;=750,H431&lt;1000,I431&lt;Barem!$N$23),H431/1500,IF(AND(H431&gt;=1000,H431&lt;1500,I431&lt;Barem!$N$24),H431/1500,IF(AND(H431&gt;=1500,H431&lt;2000,I431&lt;Barem!$N$25),H431/1500,IF(AND(H431&gt;=2000,H431&lt;3000,I431&lt;Barem!$N$26),H431/1500,IF(AND(H431&gt;=3000,I431&lt;Barem!$N$27),H431/1500,0))))))),IF(AND(H431&gt;=200,H431&lt;500,I431&lt;Barem!$O$21),H431/1500,IF(AND(H431&gt;=500,H431&lt;750,I431&lt;Barem!$O$22),H431/1500,IF(AND(H431&gt;=750,H431&lt;1000,I431&lt;Barem!$O$23),H431/1500,IF(AND(H431&gt;=1000,H431&lt;1500,I431&lt;Barem!$O$24),H431/1500,IF(AND(H431&gt;=1500,H431&lt;2000,I431&lt;Barem!$O$25),H431/1500,IF(AND(H431&gt;=2000,H431&lt;3000,I431&lt;Barem!$O$26),H431/1500,IF(AND(H431&gt;=3000,I431&lt;Barem!$O$27),H431/1500,0))))))))</f>
        <v>0</v>
      </c>
      <c r="R431" s="19">
        <f>IF(D431&gt;21,VLOOKUP(D431,Barem!$T$1:$U$141,2,1),0)</f>
        <v>0</v>
      </c>
      <c r="S431" s="104">
        <f>IF(D431&lt;1,0,IF(B431="F",VLOOKUP(I431,Barem!$X$2:$Z$13,2,1),VLOOKUP(I431,Barem!$X$14:$Z$25,2,1)))</f>
        <v>0</v>
      </c>
      <c r="T431" s="19">
        <f>VLOOKUP(A431,Participanti!A:C,3,0)</f>
        <v>0.4</v>
      </c>
      <c r="U431" s="17">
        <f t="shared" si="189"/>
        <v>2.6374999999999997</v>
      </c>
      <c r="W431" s="162"/>
      <c r="X431" s="108">
        <f t="shared" si="165"/>
        <v>5</v>
      </c>
      <c r="Y431" s="63">
        <f t="shared" si="166"/>
        <v>1</v>
      </c>
      <c r="Z431" s="92">
        <f t="shared" si="190"/>
        <v>1</v>
      </c>
      <c r="AA431" s="141"/>
      <c r="AB431" s="107" t="str">
        <f>VLOOKUP(A431,Participanti!A:E,5,0)</f>
        <v>Bronze</v>
      </c>
    </row>
    <row r="432" spans="1:28" x14ac:dyDescent="0.2">
      <c r="A432" s="42" t="s">
        <v>308</v>
      </c>
      <c r="B432" s="1" t="str">
        <f>VLOOKUP(A432,Participanti!A:B,2,0)</f>
        <v>M</v>
      </c>
      <c r="C432" s="61">
        <v>7</v>
      </c>
      <c r="D432" s="43">
        <v>5.24</v>
      </c>
      <c r="E432" s="44">
        <v>1.636574074074074E-2</v>
      </c>
      <c r="F432" s="44">
        <v>1.636574074074074E-2</v>
      </c>
      <c r="G432" s="59">
        <f t="shared" si="186"/>
        <v>1.636574074074074E-2</v>
      </c>
      <c r="H432" s="45">
        <v>23</v>
      </c>
      <c r="I432" s="11">
        <f t="shared" si="187"/>
        <v>3.1232329657902174E-3</v>
      </c>
      <c r="J432" s="31">
        <f t="shared" si="188"/>
        <v>1.2476190476190476</v>
      </c>
      <c r="K432" s="31">
        <f>IF(J432=0,0,IF(B432="F",VLOOKUP(I432,Barem!$G$2:$H$16,2,1),VLOOKUP(I432,Barem!$G$17:$H$31,2,1)))</f>
        <v>4</v>
      </c>
      <c r="L432" s="43">
        <v>0</v>
      </c>
      <c r="M432" s="95" t="s">
        <v>80</v>
      </c>
      <c r="N432" s="10">
        <f t="shared" si="191"/>
        <v>0.25</v>
      </c>
      <c r="O432" s="10">
        <f t="shared" si="191"/>
        <v>0.5</v>
      </c>
      <c r="P432" s="10">
        <f t="shared" si="191"/>
        <v>0.25</v>
      </c>
      <c r="Q432" s="33">
        <f>IF(B432="M",IF(AND(H432&gt;=200,H432&lt;500,I432&lt;Barem!$N$21),H432/1500,IF(AND(H432&gt;=500,H432&lt;750,I432&lt;Barem!$N$22),H432/1500,IF(AND(H432&gt;=750,H432&lt;1000,I432&lt;Barem!$N$23),H432/1500,IF(AND(H432&gt;=1000,H432&lt;1500,I432&lt;Barem!$N$24),H432/1500,IF(AND(H432&gt;=1500,H432&lt;2000,I432&lt;Barem!$N$25),H432/1500,IF(AND(H432&gt;=2000,H432&lt;3000,I432&lt;Barem!$N$26),H432/1500,IF(AND(H432&gt;=3000,I432&lt;Barem!$N$27),H432/1500,0))))))),IF(AND(H432&gt;=200,H432&lt;500,I432&lt;Barem!$O$21),H432/1500,IF(AND(H432&gt;=500,H432&lt;750,I432&lt;Barem!$O$22),H432/1500,IF(AND(H432&gt;=750,H432&lt;1000,I432&lt;Barem!$O$23),H432/1500,IF(AND(H432&gt;=1000,H432&lt;1500,I432&lt;Barem!$O$24),H432/1500,IF(AND(H432&gt;=1500,H432&lt;2000,I432&lt;Barem!$O$25),H432/1500,IF(AND(H432&gt;=2000,H432&lt;3000,I432&lt;Barem!$O$26),H432/1500,IF(AND(H432&gt;=3000,I432&lt;Barem!$O$27),H432/1500,0))))))))</f>
        <v>0</v>
      </c>
      <c r="R432" s="19">
        <f>IF(D432&gt;21,VLOOKUP(D432,Barem!$T$1:$U$141,2,1),0)</f>
        <v>0</v>
      </c>
      <c r="S432" s="104">
        <f>IF(D432&lt;1,0,IF(B432="F",VLOOKUP(I432,Barem!$X$2:$Z$13,2,1),VLOOKUP(I432,Barem!$X$14:$Z$25,2,1)))</f>
        <v>0</v>
      </c>
      <c r="T432" s="19">
        <f>VLOOKUP(A432,Participanti!A:C,3,0)</f>
        <v>0</v>
      </c>
      <c r="U432" s="17">
        <f t="shared" si="189"/>
        <v>2.3119047619047617</v>
      </c>
      <c r="W432" s="162"/>
      <c r="X432" s="108">
        <f t="shared" si="165"/>
        <v>5</v>
      </c>
      <c r="Y432" s="63">
        <f t="shared" si="166"/>
        <v>1</v>
      </c>
      <c r="Z432" s="92">
        <f t="shared" si="190"/>
        <v>1</v>
      </c>
      <c r="AA432" s="141"/>
      <c r="AB432" s="107" t="str">
        <f>VLOOKUP(A432,Participanti!A:E,5,0)</f>
        <v>Bronze</v>
      </c>
    </row>
    <row r="433" spans="1:28" x14ac:dyDescent="0.2">
      <c r="A433" s="42" t="s">
        <v>519</v>
      </c>
      <c r="B433" s="1" t="str">
        <f>VLOOKUP(A433,Participanti!A:B,2,0)</f>
        <v>F</v>
      </c>
      <c r="C433" s="61">
        <v>7</v>
      </c>
      <c r="D433" s="43">
        <v>5.0599999999999996</v>
      </c>
      <c r="E433" s="44">
        <v>2.1678240740740738E-2</v>
      </c>
      <c r="F433" s="44">
        <v>2.1689814814814815E-2</v>
      </c>
      <c r="G433" s="59">
        <f t="shared" si="186"/>
        <v>2.1684027777777774E-2</v>
      </c>
      <c r="H433" s="45">
        <v>9</v>
      </c>
      <c r="I433" s="11">
        <f t="shared" si="187"/>
        <v>4.285380983750549E-3</v>
      </c>
      <c r="J433" s="31">
        <f t="shared" si="188"/>
        <v>1.2649999999999999</v>
      </c>
      <c r="K433" s="31">
        <f>IF(J433=0,0,IF(B433="F",VLOOKUP(I433,Barem!$G$2:$H$16,2,1),VLOOKUP(I433,Barem!$G$17:$H$31,2,1)))</f>
        <v>1.75</v>
      </c>
      <c r="L433" s="43">
        <v>3.75</v>
      </c>
      <c r="M433" s="95" t="str">
        <f>VLOOKUP(C433,Barem!L:R,7,0)</f>
        <v>P</v>
      </c>
      <c r="N433" s="10">
        <f t="shared" si="191"/>
        <v>0.25</v>
      </c>
      <c r="O433" s="10">
        <f t="shared" si="191"/>
        <v>0.25</v>
      </c>
      <c r="P433" s="10">
        <f t="shared" si="191"/>
        <v>0.5</v>
      </c>
      <c r="Q433" s="33">
        <f>IF(B433="M",IF(AND(H433&gt;=200,H433&lt;500,I433&lt;Barem!$N$21),H433/1500,IF(AND(H433&gt;=500,H433&lt;750,I433&lt;Barem!$N$22),H433/1500,IF(AND(H433&gt;=750,H433&lt;1000,I433&lt;Barem!$N$23),H433/1500,IF(AND(H433&gt;=1000,H433&lt;1500,I433&lt;Barem!$N$24),H433/1500,IF(AND(H433&gt;=1500,H433&lt;2000,I433&lt;Barem!$N$25),H433/1500,IF(AND(H433&gt;=2000,H433&lt;3000,I433&lt;Barem!$N$26),H433/1500,IF(AND(H433&gt;=3000,I433&lt;Barem!$N$27),H433/1500,0))))))),IF(AND(H433&gt;=200,H433&lt;500,I433&lt;Barem!$O$21),H433/1500,IF(AND(H433&gt;=500,H433&lt;750,I433&lt;Barem!$O$22),H433/1500,IF(AND(H433&gt;=750,H433&lt;1000,I433&lt;Barem!$O$23),H433/1500,IF(AND(H433&gt;=1000,H433&lt;1500,I433&lt;Barem!$O$24),H433/1500,IF(AND(H433&gt;=1500,H433&lt;2000,I433&lt;Barem!$O$25),H433/1500,IF(AND(H433&gt;=2000,H433&lt;3000,I433&lt;Barem!$O$26),H433/1500,IF(AND(H433&gt;=3000,I433&lt;Barem!$O$27),H433/1500,0))))))))</f>
        <v>0</v>
      </c>
      <c r="R433" s="19">
        <f>IF(D433&gt;21,VLOOKUP(D433,Barem!$T$1:$U$141,2,1),0)</f>
        <v>0</v>
      </c>
      <c r="S433" s="104">
        <f>IF(D433&lt;1,0,IF(B433="F",VLOOKUP(I433,Barem!$X$2:$Z$13,2,1),VLOOKUP(I433,Barem!$X$14:$Z$25,2,1)))</f>
        <v>0</v>
      </c>
      <c r="T433" s="19">
        <f>VLOOKUP(A433,Participanti!A:C,3,0)</f>
        <v>0</v>
      </c>
      <c r="U433" s="17">
        <f t="shared" si="189"/>
        <v>2.6287500000000001</v>
      </c>
      <c r="W433" s="162" t="s">
        <v>572</v>
      </c>
      <c r="X433" s="108">
        <f t="shared" si="165"/>
        <v>5</v>
      </c>
      <c r="Y433" s="63">
        <f t="shared" si="166"/>
        <v>1</v>
      </c>
      <c r="Z433" s="92">
        <f t="shared" si="190"/>
        <v>1</v>
      </c>
      <c r="AA433" s="141"/>
      <c r="AB433" s="107" t="str">
        <f>VLOOKUP(A433,Participanti!A:E,5,0)</f>
        <v>Bronze</v>
      </c>
    </row>
    <row r="434" spans="1:28" x14ac:dyDescent="0.2">
      <c r="A434" s="42" t="s">
        <v>226</v>
      </c>
      <c r="B434" s="1" t="str">
        <f>VLOOKUP(A434,Participanti!A:B,2,0)</f>
        <v>F</v>
      </c>
      <c r="C434" s="61">
        <v>7</v>
      </c>
      <c r="D434" s="43">
        <v>8.23</v>
      </c>
      <c r="E434" s="44">
        <v>4.1041666666666664E-2</v>
      </c>
      <c r="F434" s="44">
        <v>4.1979166666666672E-2</v>
      </c>
      <c r="G434" s="59">
        <f t="shared" si="186"/>
        <v>4.1510416666666668E-2</v>
      </c>
      <c r="H434" s="45">
        <v>30</v>
      </c>
      <c r="I434" s="11">
        <f t="shared" si="187"/>
        <v>5.0437930336168484E-3</v>
      </c>
      <c r="J434" s="31">
        <f t="shared" si="188"/>
        <v>2.0575000000000001</v>
      </c>
      <c r="K434" s="31">
        <f>IF(J434=0,0,IF(B434="F",VLOOKUP(I434,Barem!$G$2:$H$16,2,1),VLOOKUP(I434,Barem!$G$17:$H$31,2,1)))</f>
        <v>0.75</v>
      </c>
      <c r="L434" s="43">
        <v>3</v>
      </c>
      <c r="M434" s="95" t="str">
        <f>VLOOKUP(C434,Barem!L:R,7,0)</f>
        <v>P</v>
      </c>
      <c r="N434" s="10">
        <f t="shared" si="191"/>
        <v>0.25</v>
      </c>
      <c r="O434" s="10">
        <f t="shared" si="191"/>
        <v>0.25</v>
      </c>
      <c r="P434" s="10">
        <f t="shared" si="191"/>
        <v>0.5</v>
      </c>
      <c r="Q434" s="33">
        <f>IF(B434="M",IF(AND(H434&gt;=200,H434&lt;500,I434&lt;Barem!$N$21),H434/1500,IF(AND(H434&gt;=500,H434&lt;750,I434&lt;Barem!$N$22),H434/1500,IF(AND(H434&gt;=750,H434&lt;1000,I434&lt;Barem!$N$23),H434/1500,IF(AND(H434&gt;=1000,H434&lt;1500,I434&lt;Barem!$N$24),H434/1500,IF(AND(H434&gt;=1500,H434&lt;2000,I434&lt;Barem!$N$25),H434/1500,IF(AND(H434&gt;=2000,H434&lt;3000,I434&lt;Barem!$N$26),H434/1500,IF(AND(H434&gt;=3000,I434&lt;Barem!$N$27),H434/1500,0))))))),IF(AND(H434&gt;=200,H434&lt;500,I434&lt;Barem!$O$21),H434/1500,IF(AND(H434&gt;=500,H434&lt;750,I434&lt;Barem!$O$22),H434/1500,IF(AND(H434&gt;=750,H434&lt;1000,I434&lt;Barem!$O$23),H434/1500,IF(AND(H434&gt;=1000,H434&lt;1500,I434&lt;Barem!$O$24),H434/1500,IF(AND(H434&gt;=1500,H434&lt;2000,I434&lt;Barem!$O$25),H434/1500,IF(AND(H434&gt;=2000,H434&lt;3000,I434&lt;Barem!$O$26),H434/1500,IF(AND(H434&gt;=3000,I434&lt;Barem!$O$27),H434/1500,0))))))))</f>
        <v>0</v>
      </c>
      <c r="R434" s="19">
        <f>IF(D434&gt;21,VLOOKUP(D434,Barem!$T$1:$U$141,2,1),0)</f>
        <v>0</v>
      </c>
      <c r="S434" s="104">
        <f>IF(D434&lt;1,0,IF(B434="F",VLOOKUP(I434,Barem!$X$2:$Z$13,2,1),VLOOKUP(I434,Barem!$X$14:$Z$25,2,1)))</f>
        <v>0</v>
      </c>
      <c r="T434" s="19">
        <f>VLOOKUP(A434,Participanti!A:C,3,0)</f>
        <v>0</v>
      </c>
      <c r="U434" s="17">
        <f t="shared" si="189"/>
        <v>2.2018750000000002</v>
      </c>
      <c r="W434" s="162"/>
      <c r="X434" s="108">
        <f t="shared" si="165"/>
        <v>4</v>
      </c>
      <c r="Y434" s="63">
        <f t="shared" si="166"/>
        <v>1</v>
      </c>
      <c r="Z434" s="92">
        <f t="shared" si="190"/>
        <v>1</v>
      </c>
      <c r="AA434" s="141"/>
      <c r="AB434" s="107" t="str">
        <f>VLOOKUP(A434,Participanti!A:E,5,0)</f>
        <v>Bronze</v>
      </c>
    </row>
    <row r="435" spans="1:28" x14ac:dyDescent="0.2">
      <c r="A435" s="42" t="s">
        <v>333</v>
      </c>
      <c r="B435" s="1" t="str">
        <f>VLOOKUP(A435,Participanti!A:B,2,0)</f>
        <v>M</v>
      </c>
      <c r="C435" s="61">
        <v>7</v>
      </c>
      <c r="D435" s="43">
        <v>18.010000000000002</v>
      </c>
      <c r="E435" s="44">
        <v>7.2581018518518517E-2</v>
      </c>
      <c r="F435" s="44">
        <v>7.6990740740740735E-2</v>
      </c>
      <c r="G435" s="59">
        <f t="shared" si="186"/>
        <v>7.4785879629629626E-2</v>
      </c>
      <c r="H435" s="45">
        <v>337</v>
      </c>
      <c r="I435" s="11">
        <f t="shared" si="187"/>
        <v>4.152464165998313E-3</v>
      </c>
      <c r="J435" s="31">
        <f t="shared" si="188"/>
        <v>4.288095238095238</v>
      </c>
      <c r="K435" s="31">
        <f>IF(J435=0,0,IF(B435="F",VLOOKUP(I435,Barem!$G$2:$H$16,2,1),VLOOKUP(I435,Barem!$G$17:$H$31,2,1)))</f>
        <v>1.5</v>
      </c>
      <c r="L435" s="43">
        <v>2.5</v>
      </c>
      <c r="M435" s="95" t="str">
        <f>VLOOKUP(C435,Barem!L:R,7,0)</f>
        <v>P</v>
      </c>
      <c r="N435" s="10">
        <f t="shared" si="191"/>
        <v>0.25</v>
      </c>
      <c r="O435" s="10">
        <f t="shared" si="191"/>
        <v>0.25</v>
      </c>
      <c r="P435" s="10">
        <f t="shared" si="191"/>
        <v>0.5</v>
      </c>
      <c r="Q435" s="33">
        <f>IF(B435="M",IF(AND(H435&gt;=200,H435&lt;500,I435&lt;Barem!$N$21),H435/1500,IF(AND(H435&gt;=500,H435&lt;750,I435&lt;Barem!$N$22),H435/1500,IF(AND(H435&gt;=750,H435&lt;1000,I435&lt;Barem!$N$23),H435/1500,IF(AND(H435&gt;=1000,H435&lt;1500,I435&lt;Barem!$N$24),H435/1500,IF(AND(H435&gt;=1500,H435&lt;2000,I435&lt;Barem!$N$25),H435/1500,IF(AND(H435&gt;=2000,H435&lt;3000,I435&lt;Barem!$N$26),H435/1500,IF(AND(H435&gt;=3000,I435&lt;Barem!$N$27),H435/1500,0))))))),IF(AND(H435&gt;=200,H435&lt;500,I435&lt;Barem!$O$21),H435/1500,IF(AND(H435&gt;=500,H435&lt;750,I435&lt;Barem!$O$22),H435/1500,IF(AND(H435&gt;=750,H435&lt;1000,I435&lt;Barem!$O$23),H435/1500,IF(AND(H435&gt;=1000,H435&lt;1500,I435&lt;Barem!$O$24),H435/1500,IF(AND(H435&gt;=1500,H435&lt;2000,I435&lt;Barem!$O$25),H435/1500,IF(AND(H435&gt;=2000,H435&lt;3000,I435&lt;Barem!$O$26),H435/1500,IF(AND(H435&gt;=3000,I435&lt;Barem!$O$27),H435/1500,0))))))))</f>
        <v>0.22466666666666665</v>
      </c>
      <c r="R435" s="19">
        <f>IF(D435&gt;21,VLOOKUP(D435,Barem!$T$1:$U$141,2,1),0)</f>
        <v>0</v>
      </c>
      <c r="S435" s="104">
        <f>IF(D435&lt;1,0,IF(B435="F",VLOOKUP(I435,Barem!$X$2:$Z$13,2,1),VLOOKUP(I435,Barem!$X$14:$Z$25,2,1)))</f>
        <v>0</v>
      </c>
      <c r="T435" s="19">
        <f>VLOOKUP(A435,Participanti!A:C,3,0)</f>
        <v>0</v>
      </c>
      <c r="U435" s="17">
        <f t="shared" si="189"/>
        <v>2.9216904761904763</v>
      </c>
      <c r="W435" s="162"/>
      <c r="X435" s="108">
        <f t="shared" si="165"/>
        <v>2</v>
      </c>
      <c r="Y435" s="63">
        <f t="shared" si="166"/>
        <v>1</v>
      </c>
      <c r="Z435" s="92">
        <f t="shared" si="190"/>
        <v>1</v>
      </c>
      <c r="AA435" s="141"/>
      <c r="AB435" s="107" t="str">
        <f>VLOOKUP(A435,Participanti!A:E,5,0)</f>
        <v>Bronze</v>
      </c>
    </row>
    <row r="436" spans="1:28" x14ac:dyDescent="0.2">
      <c r="A436" s="42" t="s">
        <v>232</v>
      </c>
      <c r="B436" s="1" t="str">
        <f>VLOOKUP(A436,Participanti!A:B,2,0)</f>
        <v>M</v>
      </c>
      <c r="C436" s="61">
        <v>7</v>
      </c>
      <c r="D436" s="43">
        <v>6</v>
      </c>
      <c r="E436" s="44">
        <v>2.0902777777777781E-2</v>
      </c>
      <c r="F436" s="44">
        <v>2.1284722222222222E-2</v>
      </c>
      <c r="G436" s="59">
        <f t="shared" si="186"/>
        <v>2.1093750000000001E-2</v>
      </c>
      <c r="H436" s="45">
        <v>23</v>
      </c>
      <c r="I436" s="11">
        <f t="shared" si="187"/>
        <v>3.5156250000000001E-3</v>
      </c>
      <c r="J436" s="31">
        <f t="shared" si="188"/>
        <v>1.4285714285714286</v>
      </c>
      <c r="K436" s="31">
        <f>IF(J436=0,0,IF(B436="F",VLOOKUP(I436,Barem!$G$2:$H$16,2,1),VLOOKUP(I436,Barem!$G$17:$H$31,2,1)))</f>
        <v>2.5</v>
      </c>
      <c r="L436" s="43">
        <v>3</v>
      </c>
      <c r="M436" s="95" t="s">
        <v>80</v>
      </c>
      <c r="N436" s="10">
        <f t="shared" si="191"/>
        <v>0.25</v>
      </c>
      <c r="O436" s="10">
        <f t="shared" si="191"/>
        <v>0.5</v>
      </c>
      <c r="P436" s="10">
        <f t="shared" si="191"/>
        <v>0.25</v>
      </c>
      <c r="Q436" s="33">
        <f>IF(B436="M",IF(AND(H436&gt;=200,H436&lt;500,I436&lt;Barem!$N$21),H436/1500,IF(AND(H436&gt;=500,H436&lt;750,I436&lt;Barem!$N$22),H436/1500,IF(AND(H436&gt;=750,H436&lt;1000,I436&lt;Barem!$N$23),H436/1500,IF(AND(H436&gt;=1000,H436&lt;1500,I436&lt;Barem!$N$24),H436/1500,IF(AND(H436&gt;=1500,H436&lt;2000,I436&lt;Barem!$N$25),H436/1500,IF(AND(H436&gt;=2000,H436&lt;3000,I436&lt;Barem!$N$26),H436/1500,IF(AND(H436&gt;=3000,I436&lt;Barem!$N$27),H436/1500,0))))))),IF(AND(H436&gt;=200,H436&lt;500,I436&lt;Barem!$O$21),H436/1500,IF(AND(H436&gt;=500,H436&lt;750,I436&lt;Barem!$O$22),H436/1500,IF(AND(H436&gt;=750,H436&lt;1000,I436&lt;Barem!$O$23),H436/1500,IF(AND(H436&gt;=1000,H436&lt;1500,I436&lt;Barem!$O$24),H436/1500,IF(AND(H436&gt;=1500,H436&lt;2000,I436&lt;Barem!$O$25),H436/1500,IF(AND(H436&gt;=2000,H436&lt;3000,I436&lt;Barem!$O$26),H436/1500,IF(AND(H436&gt;=3000,I436&lt;Barem!$O$27),H436/1500,0))))))))</f>
        <v>0</v>
      </c>
      <c r="R436" s="19">
        <f>IF(D436&gt;21,VLOOKUP(D436,Barem!$T$1:$U$141,2,1),0)</f>
        <v>0</v>
      </c>
      <c r="S436" s="104">
        <f>IF(D436&lt;1,0,IF(B436="F",VLOOKUP(I436,Barem!$X$2:$Z$13,2,1),VLOOKUP(I436,Barem!$X$14:$Z$25,2,1)))</f>
        <v>0</v>
      </c>
      <c r="T436" s="19">
        <f>VLOOKUP(A436,Participanti!A:C,3,0)</f>
        <v>0</v>
      </c>
      <c r="U436" s="17">
        <f t="shared" si="189"/>
        <v>2.3571428571428572</v>
      </c>
      <c r="W436" s="162"/>
      <c r="X436" s="108">
        <f t="shared" si="165"/>
        <v>5</v>
      </c>
      <c r="Y436" s="63">
        <f t="shared" si="166"/>
        <v>1</v>
      </c>
      <c r="Z436" s="92">
        <f t="shared" si="190"/>
        <v>1</v>
      </c>
      <c r="AA436" s="141"/>
      <c r="AB436" s="107" t="str">
        <f>VLOOKUP(A436,Participanti!A:E,5,0)</f>
        <v>Bronze</v>
      </c>
    </row>
    <row r="437" spans="1:28" x14ac:dyDescent="0.2">
      <c r="A437" s="42" t="s">
        <v>205</v>
      </c>
      <c r="B437" s="1" t="str">
        <f>VLOOKUP(A437,Participanti!A:B,2,0)</f>
        <v>F</v>
      </c>
      <c r="C437" s="61">
        <v>7</v>
      </c>
      <c r="D437" s="43">
        <v>6.01</v>
      </c>
      <c r="E437" s="44">
        <v>2.4733796296296295E-2</v>
      </c>
      <c r="F437" s="44">
        <v>2.5335648148148149E-2</v>
      </c>
      <c r="G437" s="59">
        <f t="shared" si="186"/>
        <v>2.5034722222222222E-2</v>
      </c>
      <c r="H437" s="45">
        <v>20</v>
      </c>
      <c r="I437" s="11">
        <f t="shared" si="187"/>
        <v>4.1655111850619339E-3</v>
      </c>
      <c r="J437" s="31">
        <f t="shared" si="188"/>
        <v>1.5024999999999999</v>
      </c>
      <c r="K437" s="31">
        <f>IF(J437=0,0,IF(B437="F",VLOOKUP(I437,Barem!$G$2:$H$16,2,1),VLOOKUP(I437,Barem!$G$17:$H$31,2,1)))</f>
        <v>2</v>
      </c>
      <c r="L437" s="43">
        <v>4.5</v>
      </c>
      <c r="M437" s="95" t="str">
        <f>VLOOKUP(C437,Barem!L:R,7,0)</f>
        <v>P</v>
      </c>
      <c r="N437" s="10">
        <f t="shared" si="191"/>
        <v>0.25</v>
      </c>
      <c r="O437" s="10">
        <f t="shared" si="191"/>
        <v>0.25</v>
      </c>
      <c r="P437" s="10">
        <f t="shared" si="191"/>
        <v>0.5</v>
      </c>
      <c r="Q437" s="33">
        <f>IF(B437="M",IF(AND(H437&gt;=200,H437&lt;500,I437&lt;Barem!$N$21),H437/1500,IF(AND(H437&gt;=500,H437&lt;750,I437&lt;Barem!$N$22),H437/1500,IF(AND(H437&gt;=750,H437&lt;1000,I437&lt;Barem!$N$23),H437/1500,IF(AND(H437&gt;=1000,H437&lt;1500,I437&lt;Barem!$N$24),H437/1500,IF(AND(H437&gt;=1500,H437&lt;2000,I437&lt;Barem!$N$25),H437/1500,IF(AND(H437&gt;=2000,H437&lt;3000,I437&lt;Barem!$N$26),H437/1500,IF(AND(H437&gt;=3000,I437&lt;Barem!$N$27),H437/1500,0))))))),IF(AND(H437&gt;=200,H437&lt;500,I437&lt;Barem!$O$21),H437/1500,IF(AND(H437&gt;=500,H437&lt;750,I437&lt;Barem!$O$22),H437/1500,IF(AND(H437&gt;=750,H437&lt;1000,I437&lt;Barem!$O$23),H437/1500,IF(AND(H437&gt;=1000,H437&lt;1500,I437&lt;Barem!$O$24),H437/1500,IF(AND(H437&gt;=1500,H437&lt;2000,I437&lt;Barem!$O$25),H437/1500,IF(AND(H437&gt;=2000,H437&lt;3000,I437&lt;Barem!$O$26),H437/1500,IF(AND(H437&gt;=3000,I437&lt;Barem!$O$27),H437/1500,0))))))))</f>
        <v>0</v>
      </c>
      <c r="R437" s="19">
        <f>IF(D437&gt;21,VLOOKUP(D437,Barem!$T$1:$U$141,2,1),0)</f>
        <v>0</v>
      </c>
      <c r="S437" s="104">
        <f>IF(D437&lt;1,0,IF(B437="F",VLOOKUP(I437,Barem!$X$2:$Z$13,2,1),VLOOKUP(I437,Barem!$X$14:$Z$25,2,1)))</f>
        <v>0</v>
      </c>
      <c r="T437" s="19">
        <f>VLOOKUP(A437,Participanti!A:C,3,0)</f>
        <v>0</v>
      </c>
      <c r="U437" s="17">
        <f t="shared" si="189"/>
        <v>3.1256249999999999</v>
      </c>
      <c r="W437" s="162"/>
      <c r="X437" s="108">
        <f t="shared" si="165"/>
        <v>4</v>
      </c>
      <c r="Y437" s="63">
        <f t="shared" si="166"/>
        <v>1</v>
      </c>
      <c r="Z437" s="92">
        <f t="shared" si="190"/>
        <v>1</v>
      </c>
      <c r="AA437" s="141"/>
      <c r="AB437" s="107" t="str">
        <f>VLOOKUP(A437,Participanti!A:E,5,0)</f>
        <v>Bronze</v>
      </c>
    </row>
    <row r="438" spans="1:28" x14ac:dyDescent="0.2">
      <c r="A438" s="42" t="s">
        <v>306</v>
      </c>
      <c r="B438" s="1" t="str">
        <f>VLOOKUP(A438,Participanti!A:B,2,0)</f>
        <v>F</v>
      </c>
      <c r="C438" s="61">
        <v>7</v>
      </c>
      <c r="D438" s="43">
        <v>12.37</v>
      </c>
      <c r="E438" s="44">
        <v>7.8495370370370368E-2</v>
      </c>
      <c r="F438" s="44">
        <v>0.12054398148148149</v>
      </c>
      <c r="G438" s="59">
        <f t="shared" si="186"/>
        <v>9.9519675925925921E-2</v>
      </c>
      <c r="H438" s="45">
        <v>437</v>
      </c>
      <c r="I438" s="11">
        <f t="shared" si="187"/>
        <v>8.0452446181023384E-3</v>
      </c>
      <c r="J438" s="31">
        <f t="shared" si="188"/>
        <v>3.0924999999999998</v>
      </c>
      <c r="K438" s="31">
        <f>IF(J438=0,0,IF(B438="F",VLOOKUP(I438,Barem!$G$2:$H$16,2,1),VLOOKUP(I438,Barem!$G$17:$H$31,2,1)))</f>
        <v>0</v>
      </c>
      <c r="L438" s="43">
        <v>1.5</v>
      </c>
      <c r="M438" s="95" t="str">
        <f>VLOOKUP(C438,Barem!L:R,7,0)</f>
        <v>P</v>
      </c>
      <c r="N438" s="10">
        <f t="shared" si="191"/>
        <v>0.25</v>
      </c>
      <c r="O438" s="10">
        <f t="shared" si="191"/>
        <v>0.25</v>
      </c>
      <c r="P438" s="10">
        <f t="shared" si="191"/>
        <v>0.5</v>
      </c>
      <c r="Q438" s="33">
        <f>IF(B438="M",IF(AND(H438&gt;=200,H438&lt;500,I438&lt;Barem!$N$21),H438/1500,IF(AND(H438&gt;=500,H438&lt;750,I438&lt;Barem!$N$22),H438/1500,IF(AND(H438&gt;=750,H438&lt;1000,I438&lt;Barem!$N$23),H438/1500,IF(AND(H438&gt;=1000,H438&lt;1500,I438&lt;Barem!$N$24),H438/1500,IF(AND(H438&gt;=1500,H438&lt;2000,I438&lt;Barem!$N$25),H438/1500,IF(AND(H438&gt;=2000,H438&lt;3000,I438&lt;Barem!$N$26),H438/1500,IF(AND(H438&gt;=3000,I438&lt;Barem!$N$27),H438/1500,0))))))),IF(AND(H438&gt;=200,H438&lt;500,I438&lt;Barem!$O$21),H438/1500,IF(AND(H438&gt;=500,H438&lt;750,I438&lt;Barem!$O$22),H438/1500,IF(AND(H438&gt;=750,H438&lt;1000,I438&lt;Barem!$O$23),H438/1500,IF(AND(H438&gt;=1000,H438&lt;1500,I438&lt;Barem!$O$24),H438/1500,IF(AND(H438&gt;=1500,H438&lt;2000,I438&lt;Barem!$O$25),H438/1500,IF(AND(H438&gt;=2000,H438&lt;3000,I438&lt;Barem!$O$26),H438/1500,IF(AND(H438&gt;=3000,I438&lt;Barem!$O$27),H438/1500,0))))))))</f>
        <v>0</v>
      </c>
      <c r="R438" s="19">
        <f>IF(D438&gt;21,VLOOKUP(D438,Barem!$T$1:$U$141,2,1),0)</f>
        <v>0</v>
      </c>
      <c r="S438" s="104">
        <f>IF(D438&lt;1,0,IF(B438="F",VLOOKUP(I438,Barem!$X$2:$Z$13,2,1),VLOOKUP(I438,Barem!$X$14:$Z$25,2,1)))</f>
        <v>0</v>
      </c>
      <c r="T438" s="19">
        <f>VLOOKUP(A438,Participanti!A:C,3,0)</f>
        <v>0</v>
      </c>
      <c r="U438" s="17">
        <f t="shared" si="189"/>
        <v>1.5231249999999998</v>
      </c>
      <c r="W438" s="162"/>
      <c r="X438" s="108">
        <f t="shared" si="165"/>
        <v>5</v>
      </c>
      <c r="Y438" s="63">
        <f t="shared" si="166"/>
        <v>1</v>
      </c>
      <c r="Z438" s="92">
        <f t="shared" si="190"/>
        <v>0</v>
      </c>
      <c r="AA438" s="141"/>
      <c r="AB438" s="107" t="str">
        <f>VLOOKUP(A438,Participanti!A:E,5,0)</f>
        <v>Bronze</v>
      </c>
    </row>
    <row r="439" spans="1:28" x14ac:dyDescent="0.2">
      <c r="A439" s="42" t="s">
        <v>21</v>
      </c>
      <c r="B439" s="1" t="str">
        <f>VLOOKUP(A439,Participanti!A:B,2,0)</f>
        <v>F</v>
      </c>
      <c r="C439" s="61">
        <v>7</v>
      </c>
      <c r="D439" s="43">
        <v>7.55</v>
      </c>
      <c r="E439" s="44">
        <v>2.7372685185185184E-2</v>
      </c>
      <c r="F439" s="44">
        <v>3.1712962962962964E-2</v>
      </c>
      <c r="G439" s="59">
        <f t="shared" si="186"/>
        <v>2.9542824074074076E-2</v>
      </c>
      <c r="H439" s="45">
        <v>7</v>
      </c>
      <c r="I439" s="11">
        <f t="shared" si="187"/>
        <v>3.9129568310031886E-3</v>
      </c>
      <c r="J439" s="31">
        <f t="shared" si="188"/>
        <v>1.8875</v>
      </c>
      <c r="K439" s="31">
        <f>IF(J439=0,0,IF(B439="F",VLOOKUP(I439,Barem!$G$2:$H$16,2,1),VLOOKUP(I439,Barem!$G$17:$H$31,2,1)))</f>
        <v>2.5</v>
      </c>
      <c r="L439" s="43">
        <v>1</v>
      </c>
      <c r="M439" s="95" t="str">
        <f>VLOOKUP(C439,Barem!L:R,7,0)</f>
        <v>P</v>
      </c>
      <c r="N439" s="10">
        <f t="shared" si="191"/>
        <v>0.25</v>
      </c>
      <c r="O439" s="10">
        <f t="shared" si="191"/>
        <v>0.25</v>
      </c>
      <c r="P439" s="10">
        <f t="shared" si="191"/>
        <v>0.5</v>
      </c>
      <c r="Q439" s="33">
        <f>IF(B439="M",IF(AND(H439&gt;=200,H439&lt;500,I439&lt;Barem!$N$21),H439/1500,IF(AND(H439&gt;=500,H439&lt;750,I439&lt;Barem!$N$22),H439/1500,IF(AND(H439&gt;=750,H439&lt;1000,I439&lt;Barem!$N$23),H439/1500,IF(AND(H439&gt;=1000,H439&lt;1500,I439&lt;Barem!$N$24),H439/1500,IF(AND(H439&gt;=1500,H439&lt;2000,I439&lt;Barem!$N$25),H439/1500,IF(AND(H439&gt;=2000,H439&lt;3000,I439&lt;Barem!$N$26),H439/1500,IF(AND(H439&gt;=3000,I439&lt;Barem!$N$27),H439/1500,0))))))),IF(AND(H439&gt;=200,H439&lt;500,I439&lt;Barem!$O$21),H439/1500,IF(AND(H439&gt;=500,H439&lt;750,I439&lt;Barem!$O$22),H439/1500,IF(AND(H439&gt;=750,H439&lt;1000,I439&lt;Barem!$O$23),H439/1500,IF(AND(H439&gt;=1000,H439&lt;1500,I439&lt;Barem!$O$24),H439/1500,IF(AND(H439&gt;=1500,H439&lt;2000,I439&lt;Barem!$O$25),H439/1500,IF(AND(H439&gt;=2000,H439&lt;3000,I439&lt;Barem!$O$26),H439/1500,IF(AND(H439&gt;=3000,I439&lt;Barem!$O$27),H439/1500,0))))))))</f>
        <v>0</v>
      </c>
      <c r="R439" s="19">
        <f>IF(D439&gt;21,VLOOKUP(D439,Barem!$T$1:$U$141,2,1),0)</f>
        <v>0</v>
      </c>
      <c r="S439" s="104">
        <f>IF(D439&lt;1,0,IF(B439="F",VLOOKUP(I439,Barem!$X$2:$Z$13,2,1),VLOOKUP(I439,Barem!$X$14:$Z$25,2,1)))</f>
        <v>0</v>
      </c>
      <c r="T439" s="19">
        <f>VLOOKUP(A439,Participanti!A:C,3,0)</f>
        <v>0</v>
      </c>
      <c r="U439" s="17">
        <f t="shared" si="189"/>
        <v>1.596875</v>
      </c>
      <c r="W439" s="162"/>
      <c r="X439" s="108">
        <f t="shared" si="165"/>
        <v>4</v>
      </c>
      <c r="Y439" s="63">
        <f t="shared" si="166"/>
        <v>1</v>
      </c>
      <c r="Z439" s="92">
        <f t="shared" si="190"/>
        <v>1</v>
      </c>
      <c r="AA439" s="141"/>
      <c r="AB439" s="107" t="str">
        <f>VLOOKUP(A439,Participanti!A:E,5,0)</f>
        <v>Bronze</v>
      </c>
    </row>
    <row r="440" spans="1:28" x14ac:dyDescent="0.2">
      <c r="A440" s="42" t="s">
        <v>423</v>
      </c>
      <c r="B440" s="1" t="str">
        <f>VLOOKUP(A440,Participanti!A:B,2,0)</f>
        <v>F</v>
      </c>
      <c r="C440" s="61">
        <v>7</v>
      </c>
      <c r="D440" s="43">
        <v>4.6900000000000004</v>
      </c>
      <c r="E440" s="44">
        <v>2.4398148148148145E-2</v>
      </c>
      <c r="F440" s="44">
        <v>2.9988425925925922E-2</v>
      </c>
      <c r="G440" s="59">
        <f t="shared" si="186"/>
        <v>2.7193287037037033E-2</v>
      </c>
      <c r="H440" s="45">
        <v>28</v>
      </c>
      <c r="I440" s="11">
        <f t="shared" si="187"/>
        <v>5.7981422253810299E-3</v>
      </c>
      <c r="J440" s="31">
        <f t="shared" si="188"/>
        <v>1.1725000000000001</v>
      </c>
      <c r="K440" s="31">
        <f>IF(J440=0,0,IF(B440="F",VLOOKUP(I440,Barem!$G$2:$H$16,2,1),VLOOKUP(I440,Barem!$G$17:$H$31,2,1)))</f>
        <v>0.25</v>
      </c>
      <c r="L440" s="43">
        <v>3.5</v>
      </c>
      <c r="M440" s="95" t="str">
        <f>VLOOKUP(C440,Barem!L:R,7,0)</f>
        <v>P</v>
      </c>
      <c r="N440" s="10">
        <f t="shared" si="191"/>
        <v>0.25</v>
      </c>
      <c r="O440" s="10">
        <f t="shared" si="191"/>
        <v>0.25</v>
      </c>
      <c r="P440" s="10">
        <f t="shared" si="191"/>
        <v>0.5</v>
      </c>
      <c r="Q440" s="33">
        <f>IF(B440="M",IF(AND(H440&gt;=200,H440&lt;500,I440&lt;Barem!$N$21),H440/1500,IF(AND(H440&gt;=500,H440&lt;750,I440&lt;Barem!$N$22),H440/1500,IF(AND(H440&gt;=750,H440&lt;1000,I440&lt;Barem!$N$23),H440/1500,IF(AND(H440&gt;=1000,H440&lt;1500,I440&lt;Barem!$N$24),H440/1500,IF(AND(H440&gt;=1500,H440&lt;2000,I440&lt;Barem!$N$25),H440/1500,IF(AND(H440&gt;=2000,H440&lt;3000,I440&lt;Barem!$N$26),H440/1500,IF(AND(H440&gt;=3000,I440&lt;Barem!$N$27),H440/1500,0))))))),IF(AND(H440&gt;=200,H440&lt;500,I440&lt;Barem!$O$21),H440/1500,IF(AND(H440&gt;=500,H440&lt;750,I440&lt;Barem!$O$22),H440/1500,IF(AND(H440&gt;=750,H440&lt;1000,I440&lt;Barem!$O$23),H440/1500,IF(AND(H440&gt;=1000,H440&lt;1500,I440&lt;Barem!$O$24),H440/1500,IF(AND(H440&gt;=1500,H440&lt;2000,I440&lt;Barem!$O$25),H440/1500,IF(AND(H440&gt;=2000,H440&lt;3000,I440&lt;Barem!$O$26),H440/1500,IF(AND(H440&gt;=3000,I440&lt;Barem!$O$27),H440/1500,0))))))))</f>
        <v>0</v>
      </c>
      <c r="R440" s="19">
        <f>IF(D440&gt;21,VLOOKUP(D440,Barem!$T$1:$U$141,2,1),0)</f>
        <v>0</v>
      </c>
      <c r="S440" s="104">
        <f>IF(D440&lt;1,0,IF(B440="F",VLOOKUP(I440,Barem!$X$2:$Z$13,2,1),VLOOKUP(I440,Barem!$X$14:$Z$25,2,1)))</f>
        <v>0</v>
      </c>
      <c r="T440" s="19">
        <f>VLOOKUP(A440,Participanti!A:C,3,0)</f>
        <v>0</v>
      </c>
      <c r="U440" s="17">
        <f t="shared" si="189"/>
        <v>2.1056249999999999</v>
      </c>
      <c r="W440" s="162"/>
      <c r="X440" s="108">
        <f t="shared" si="165"/>
        <v>1</v>
      </c>
      <c r="Y440" s="63">
        <f t="shared" si="166"/>
        <v>1</v>
      </c>
      <c r="Z440" s="92">
        <f t="shared" si="190"/>
        <v>1</v>
      </c>
      <c r="AA440" s="141"/>
      <c r="AB440" s="107" t="str">
        <f>VLOOKUP(A440,Participanti!A:E,5,0)</f>
        <v>Bronze</v>
      </c>
    </row>
    <row r="441" spans="1:28" x14ac:dyDescent="0.2">
      <c r="A441" s="42" t="s">
        <v>360</v>
      </c>
      <c r="B441" s="1" t="str">
        <f>VLOOKUP(A441,Participanti!A:B,2,0)</f>
        <v>F</v>
      </c>
      <c r="C441" s="61">
        <v>7</v>
      </c>
      <c r="D441" s="43">
        <v>6.36</v>
      </c>
      <c r="E441" s="44">
        <v>2.6620370370370374E-2</v>
      </c>
      <c r="F441" s="44">
        <v>2.8020833333333332E-2</v>
      </c>
      <c r="G441" s="59">
        <f t="shared" si="186"/>
        <v>2.7320601851851853E-2</v>
      </c>
      <c r="H441" s="45">
        <v>0</v>
      </c>
      <c r="I441" s="11">
        <f t="shared" si="187"/>
        <v>4.2956921150710458E-3</v>
      </c>
      <c r="J441" s="31">
        <f t="shared" si="188"/>
        <v>1.59</v>
      </c>
      <c r="K441" s="31">
        <f>IF(J441=0,0,IF(B441="F",VLOOKUP(I441,Barem!$G$2:$H$16,2,1),VLOOKUP(I441,Barem!$G$17:$H$31,2,1)))</f>
        <v>1.75</v>
      </c>
      <c r="L441" s="43">
        <v>3</v>
      </c>
      <c r="M441" s="95" t="str">
        <f>VLOOKUP(C441,Barem!L:R,7,0)</f>
        <v>P</v>
      </c>
      <c r="N441" s="10">
        <f t="shared" si="191"/>
        <v>0.25</v>
      </c>
      <c r="O441" s="10">
        <f t="shared" si="191"/>
        <v>0.25</v>
      </c>
      <c r="P441" s="10">
        <f t="shared" si="191"/>
        <v>0.5</v>
      </c>
      <c r="Q441" s="33">
        <f>IF(B441="M",IF(AND(H441&gt;=200,H441&lt;500,I441&lt;Barem!$N$21),H441/1500,IF(AND(H441&gt;=500,H441&lt;750,I441&lt;Barem!$N$22),H441/1500,IF(AND(H441&gt;=750,H441&lt;1000,I441&lt;Barem!$N$23),H441/1500,IF(AND(H441&gt;=1000,H441&lt;1500,I441&lt;Barem!$N$24),H441/1500,IF(AND(H441&gt;=1500,H441&lt;2000,I441&lt;Barem!$N$25),H441/1500,IF(AND(H441&gt;=2000,H441&lt;3000,I441&lt;Barem!$N$26),H441/1500,IF(AND(H441&gt;=3000,I441&lt;Barem!$N$27),H441/1500,0))))))),IF(AND(H441&gt;=200,H441&lt;500,I441&lt;Barem!$O$21),H441/1500,IF(AND(H441&gt;=500,H441&lt;750,I441&lt;Barem!$O$22),H441/1500,IF(AND(H441&gt;=750,H441&lt;1000,I441&lt;Barem!$O$23),H441/1500,IF(AND(H441&gt;=1000,H441&lt;1500,I441&lt;Barem!$O$24),H441/1500,IF(AND(H441&gt;=1500,H441&lt;2000,I441&lt;Barem!$O$25),H441/1500,IF(AND(H441&gt;=2000,H441&lt;3000,I441&lt;Barem!$O$26),H441/1500,IF(AND(H441&gt;=3000,I441&lt;Barem!$O$27),H441/1500,0))))))))</f>
        <v>0</v>
      </c>
      <c r="R441" s="19">
        <f>IF(D441&gt;21,VLOOKUP(D441,Barem!$T$1:$U$141,2,1),0)</f>
        <v>0</v>
      </c>
      <c r="S441" s="104">
        <f>IF(D441&lt;1,0,IF(B441="F",VLOOKUP(I441,Barem!$X$2:$Z$13,2,1),VLOOKUP(I441,Barem!$X$14:$Z$25,2,1)))</f>
        <v>0</v>
      </c>
      <c r="T441" s="19">
        <f>VLOOKUP(A441,Participanti!A:C,3,0)</f>
        <v>0</v>
      </c>
      <c r="U441" s="17">
        <f t="shared" si="189"/>
        <v>2.335</v>
      </c>
      <c r="W441" s="162" t="s">
        <v>574</v>
      </c>
      <c r="X441" s="108">
        <f t="shared" si="165"/>
        <v>4</v>
      </c>
      <c r="Y441" s="63">
        <f t="shared" si="166"/>
        <v>1</v>
      </c>
      <c r="Z441" s="92">
        <f t="shared" si="190"/>
        <v>1</v>
      </c>
      <c r="AA441" s="141"/>
      <c r="AB441" s="107" t="str">
        <f>VLOOKUP(A441,Participanti!A:E,5,0)</f>
        <v>Bronze</v>
      </c>
    </row>
    <row r="442" spans="1:28" x14ac:dyDescent="0.2">
      <c r="A442" s="42" t="s">
        <v>351</v>
      </c>
      <c r="B442" s="1" t="str">
        <f>VLOOKUP(A442,Participanti!A:B,2,0)</f>
        <v>F</v>
      </c>
      <c r="C442" s="61">
        <v>7</v>
      </c>
      <c r="D442" s="43">
        <v>6.27</v>
      </c>
      <c r="E442" s="44">
        <v>2.6157407407407407E-2</v>
      </c>
      <c r="F442" s="44">
        <v>2.642361111111111E-2</v>
      </c>
      <c r="G442" s="59">
        <f t="shared" si="186"/>
        <v>2.6290509259259257E-2</v>
      </c>
      <c r="H442" s="45">
        <v>0</v>
      </c>
      <c r="I442" s="11">
        <f t="shared" si="187"/>
        <v>4.1930636777128003E-3</v>
      </c>
      <c r="J442" s="31">
        <f t="shared" si="188"/>
        <v>1.5674999999999999</v>
      </c>
      <c r="K442" s="31">
        <f>IF(J442=0,0,IF(B442="F",VLOOKUP(I442,Barem!$G$2:$H$16,2,1),VLOOKUP(I442,Barem!$G$17:$H$31,2,1)))</f>
        <v>1.75</v>
      </c>
      <c r="L442" s="43">
        <v>3.5</v>
      </c>
      <c r="M442" s="95" t="str">
        <f>VLOOKUP(C442,Barem!L:R,7,0)</f>
        <v>P</v>
      </c>
      <c r="N442" s="10">
        <f t="shared" si="191"/>
        <v>0.25</v>
      </c>
      <c r="O442" s="10">
        <f t="shared" si="191"/>
        <v>0.25</v>
      </c>
      <c r="P442" s="10">
        <f t="shared" si="191"/>
        <v>0.5</v>
      </c>
      <c r="Q442" s="33">
        <f>IF(B442="M",IF(AND(H442&gt;=200,H442&lt;500,I442&lt;Barem!$N$21),H442/1500,IF(AND(H442&gt;=500,H442&lt;750,I442&lt;Barem!$N$22),H442/1500,IF(AND(H442&gt;=750,H442&lt;1000,I442&lt;Barem!$N$23),H442/1500,IF(AND(H442&gt;=1000,H442&lt;1500,I442&lt;Barem!$N$24),H442/1500,IF(AND(H442&gt;=1500,H442&lt;2000,I442&lt;Barem!$N$25),H442/1500,IF(AND(H442&gt;=2000,H442&lt;3000,I442&lt;Barem!$N$26),H442/1500,IF(AND(H442&gt;=3000,I442&lt;Barem!$N$27),H442/1500,0))))))),IF(AND(H442&gt;=200,H442&lt;500,I442&lt;Barem!$O$21),H442/1500,IF(AND(H442&gt;=500,H442&lt;750,I442&lt;Barem!$O$22),H442/1500,IF(AND(H442&gt;=750,H442&lt;1000,I442&lt;Barem!$O$23),H442/1500,IF(AND(H442&gt;=1000,H442&lt;1500,I442&lt;Barem!$O$24),H442/1500,IF(AND(H442&gt;=1500,H442&lt;2000,I442&lt;Barem!$O$25),H442/1500,IF(AND(H442&gt;=2000,H442&lt;3000,I442&lt;Barem!$O$26),H442/1500,IF(AND(H442&gt;=3000,I442&lt;Barem!$O$27),H442/1500,0))))))))</f>
        <v>0</v>
      </c>
      <c r="R442" s="19">
        <f>IF(D442&gt;21,VLOOKUP(D442,Barem!$T$1:$U$141,2,1),0)</f>
        <v>0</v>
      </c>
      <c r="S442" s="104">
        <f>IF(D442&lt;1,0,IF(B442="F",VLOOKUP(I442,Barem!$X$2:$Z$13,2,1),VLOOKUP(I442,Barem!$X$14:$Z$25,2,1)))</f>
        <v>0</v>
      </c>
      <c r="T442" s="19">
        <f>VLOOKUP(A442,Participanti!A:C,3,0)</f>
        <v>0</v>
      </c>
      <c r="U442" s="17">
        <f t="shared" si="189"/>
        <v>2.5793749999999998</v>
      </c>
      <c r="W442" s="162" t="s">
        <v>574</v>
      </c>
      <c r="X442" s="108">
        <f t="shared" si="165"/>
        <v>3</v>
      </c>
      <c r="Y442" s="63">
        <f t="shared" si="166"/>
        <v>1</v>
      </c>
      <c r="Z442" s="92">
        <f t="shared" si="190"/>
        <v>1</v>
      </c>
      <c r="AA442" s="141"/>
      <c r="AB442" s="107" t="str">
        <f>VLOOKUP(A442,Participanti!A:E,5,0)</f>
        <v>Bronze</v>
      </c>
    </row>
    <row r="443" spans="1:28" x14ac:dyDescent="0.2">
      <c r="A443" s="42" t="s">
        <v>374</v>
      </c>
      <c r="B443" s="1" t="str">
        <f>VLOOKUP(A443,Participanti!A:B,2,0)</f>
        <v>M</v>
      </c>
      <c r="C443" s="61">
        <v>7</v>
      </c>
      <c r="D443" s="43">
        <v>5.31</v>
      </c>
      <c r="E443" s="44">
        <v>1.7824074074074076E-2</v>
      </c>
      <c r="F443" s="44">
        <v>1.9456018518518518E-2</v>
      </c>
      <c r="G443" s="59">
        <f t="shared" si="186"/>
        <v>1.8640046296296297E-2</v>
      </c>
      <c r="H443" s="45">
        <v>9</v>
      </c>
      <c r="I443" s="11">
        <f t="shared" si="187"/>
        <v>3.5103665341424291E-3</v>
      </c>
      <c r="J443" s="31">
        <f t="shared" si="188"/>
        <v>1.2642857142857142</v>
      </c>
      <c r="K443" s="31">
        <f>IF(J443=0,0,IF(B443="F",VLOOKUP(I443,Barem!$G$2:$H$16,2,1),VLOOKUP(I443,Barem!$G$17:$H$31,2,1)))</f>
        <v>2.5</v>
      </c>
      <c r="L443" s="43">
        <v>0</v>
      </c>
      <c r="M443" s="95" t="s">
        <v>80</v>
      </c>
      <c r="N443" s="10">
        <f t="shared" si="191"/>
        <v>0.25</v>
      </c>
      <c r="O443" s="10">
        <f t="shared" si="191"/>
        <v>0.5</v>
      </c>
      <c r="P443" s="10">
        <f t="shared" si="191"/>
        <v>0.25</v>
      </c>
      <c r="Q443" s="33">
        <f>IF(B443="M",IF(AND(H443&gt;=200,H443&lt;500,I443&lt;Barem!$N$21),H443/1500,IF(AND(H443&gt;=500,H443&lt;750,I443&lt;Barem!$N$22),H443/1500,IF(AND(H443&gt;=750,H443&lt;1000,I443&lt;Barem!$N$23),H443/1500,IF(AND(H443&gt;=1000,H443&lt;1500,I443&lt;Barem!$N$24),H443/1500,IF(AND(H443&gt;=1500,H443&lt;2000,I443&lt;Barem!$N$25),H443/1500,IF(AND(H443&gt;=2000,H443&lt;3000,I443&lt;Barem!$N$26),H443/1500,IF(AND(H443&gt;=3000,I443&lt;Barem!$N$27),H443/1500,0))))))),IF(AND(H443&gt;=200,H443&lt;500,I443&lt;Barem!$O$21),H443/1500,IF(AND(H443&gt;=500,H443&lt;750,I443&lt;Barem!$O$22),H443/1500,IF(AND(H443&gt;=750,H443&lt;1000,I443&lt;Barem!$O$23),H443/1500,IF(AND(H443&gt;=1000,H443&lt;1500,I443&lt;Barem!$O$24),H443/1500,IF(AND(H443&gt;=1500,H443&lt;2000,I443&lt;Barem!$O$25),H443/1500,IF(AND(H443&gt;=2000,H443&lt;3000,I443&lt;Barem!$O$26),H443/1500,IF(AND(H443&gt;=3000,I443&lt;Barem!$O$27),H443/1500,0))))))))</f>
        <v>0</v>
      </c>
      <c r="R443" s="19">
        <f>IF(D443&gt;21,VLOOKUP(D443,Barem!$T$1:$U$141,2,1),0)</f>
        <v>0</v>
      </c>
      <c r="S443" s="104">
        <f>IF(D443&lt;1,0,IF(B443="F",VLOOKUP(I443,Barem!$X$2:$Z$13,2,1),VLOOKUP(I443,Barem!$X$14:$Z$25,2,1)))</f>
        <v>0</v>
      </c>
      <c r="T443" s="19">
        <f>VLOOKUP(A443,Participanti!A:C,3,0)</f>
        <v>0</v>
      </c>
      <c r="U443" s="17">
        <f t="shared" si="189"/>
        <v>1.5660714285714286</v>
      </c>
      <c r="W443" s="162"/>
      <c r="X443" s="108">
        <f t="shared" si="165"/>
        <v>4</v>
      </c>
      <c r="Y443" s="63">
        <f t="shared" si="166"/>
        <v>1</v>
      </c>
      <c r="Z443" s="92">
        <f t="shared" si="190"/>
        <v>1</v>
      </c>
      <c r="AA443" s="141"/>
      <c r="AB443" s="107" t="str">
        <f>VLOOKUP(A443,Participanti!A:E,5,0)</f>
        <v>Bronze</v>
      </c>
    </row>
    <row r="444" spans="1:28" x14ac:dyDescent="0.2">
      <c r="A444" s="42" t="s">
        <v>258</v>
      </c>
      <c r="B444" s="1" t="str">
        <f>VLOOKUP(A444,Participanti!A:B,2,0)</f>
        <v>M</v>
      </c>
      <c r="C444" s="61">
        <v>7</v>
      </c>
      <c r="D444" s="43">
        <v>35.01</v>
      </c>
      <c r="E444" s="44">
        <v>0.10314814814814814</v>
      </c>
      <c r="F444" s="44">
        <v>0.10314814814814814</v>
      </c>
      <c r="G444" s="59">
        <f t="shared" si="186"/>
        <v>0.10314814814814814</v>
      </c>
      <c r="H444" s="45">
        <v>33</v>
      </c>
      <c r="I444" s="11">
        <f t="shared" si="187"/>
        <v>2.9462481619008324E-3</v>
      </c>
      <c r="J444" s="31">
        <f t="shared" si="188"/>
        <v>5</v>
      </c>
      <c r="K444" s="31">
        <f>IF(J444=0,0,IF(B444="F",VLOOKUP(I444,Barem!$G$2:$H$16,2,1),VLOOKUP(I444,Barem!$G$17:$H$31,2,1)))</f>
        <v>4.5</v>
      </c>
      <c r="L444" s="43">
        <v>3.5</v>
      </c>
      <c r="M444" s="95" t="s">
        <v>82</v>
      </c>
      <c r="N444" s="10">
        <f t="shared" ref="N444:P461" si="192">IF($M444=N$1,50%,25%)</f>
        <v>0.5</v>
      </c>
      <c r="O444" s="10">
        <f t="shared" si="192"/>
        <v>0.25</v>
      </c>
      <c r="P444" s="10">
        <f t="shared" si="192"/>
        <v>0.25</v>
      </c>
      <c r="Q444" s="33">
        <f>IF(B444="M",IF(AND(H444&gt;=200,H444&lt;500,I444&lt;Barem!$N$21),H444/1500,IF(AND(H444&gt;=500,H444&lt;750,I444&lt;Barem!$N$22),H444/1500,IF(AND(H444&gt;=750,H444&lt;1000,I444&lt;Barem!$N$23),H444/1500,IF(AND(H444&gt;=1000,H444&lt;1500,I444&lt;Barem!$N$24),H444/1500,IF(AND(H444&gt;=1500,H444&lt;2000,I444&lt;Barem!$N$25),H444/1500,IF(AND(H444&gt;=2000,H444&lt;3000,I444&lt;Barem!$N$26),H444/1500,IF(AND(H444&gt;=3000,I444&lt;Barem!$N$27),H444/1500,0))))))),IF(AND(H444&gt;=200,H444&lt;500,I444&lt;Barem!$O$21),H444/1500,IF(AND(H444&gt;=500,H444&lt;750,I444&lt;Barem!$O$22),H444/1500,IF(AND(H444&gt;=750,H444&lt;1000,I444&lt;Barem!$O$23),H444/1500,IF(AND(H444&gt;=1000,H444&lt;1500,I444&lt;Barem!$O$24),H444/1500,IF(AND(H444&gt;=1500,H444&lt;2000,I444&lt;Barem!$O$25),H444/1500,IF(AND(H444&gt;=2000,H444&lt;3000,I444&lt;Barem!$O$26),H444/1500,IF(AND(H444&gt;=3000,I444&lt;Barem!$O$27),H444/1500,0))))))))</f>
        <v>0</v>
      </c>
      <c r="R444" s="19">
        <f>IF(D444&gt;21,VLOOKUP(D444,Barem!$T$1:$U$141,2,1),0)</f>
        <v>0.7</v>
      </c>
      <c r="S444" s="104">
        <f>IF(D444&lt;1,0,IF(B444="F",VLOOKUP(I444,Barem!$X$2:$Z$13,2,1),VLOOKUP(I444,Barem!$X$14:$Z$25,2,1)))</f>
        <v>0</v>
      </c>
      <c r="T444" s="19">
        <f>VLOOKUP(A444,Participanti!A:C,3,0)</f>
        <v>0</v>
      </c>
      <c r="U444" s="17">
        <f t="shared" si="189"/>
        <v>5.2</v>
      </c>
      <c r="W444" s="162"/>
      <c r="X444" s="108">
        <f t="shared" si="165"/>
        <v>5</v>
      </c>
      <c r="Y444" s="63">
        <f t="shared" si="166"/>
        <v>1</v>
      </c>
      <c r="Z444" s="92">
        <f t="shared" si="190"/>
        <v>1</v>
      </c>
      <c r="AA444" s="141"/>
      <c r="AB444" s="107" t="str">
        <f>VLOOKUP(A444,Participanti!A:E,5,0)</f>
        <v>Gold</v>
      </c>
    </row>
    <row r="445" spans="1:28" x14ac:dyDescent="0.2">
      <c r="A445" s="42" t="s">
        <v>171</v>
      </c>
      <c r="B445" s="1" t="str">
        <f>VLOOKUP(A445,Participanti!A:B,2,0)</f>
        <v>M</v>
      </c>
      <c r="C445" s="61">
        <v>7</v>
      </c>
      <c r="D445" s="43">
        <v>12</v>
      </c>
      <c r="E445" s="44">
        <v>3.184027777777778E-2</v>
      </c>
      <c r="F445" s="44">
        <v>3.184027777777778E-2</v>
      </c>
      <c r="G445" s="59">
        <f t="shared" si="186"/>
        <v>3.184027777777778E-2</v>
      </c>
      <c r="H445" s="45">
        <v>0</v>
      </c>
      <c r="I445" s="11">
        <f t="shared" si="187"/>
        <v>2.6533564814814818E-3</v>
      </c>
      <c r="J445" s="31">
        <f t="shared" si="188"/>
        <v>2.8571428571428572</v>
      </c>
      <c r="K445" s="31">
        <f>IF(J445=0,0,IF(B445="F",VLOOKUP(I445,Barem!$G$2:$H$16,2,1),VLOOKUP(I445,Barem!$G$17:$H$31,2,1)))</f>
        <v>5</v>
      </c>
      <c r="L445" s="43">
        <v>4.5</v>
      </c>
      <c r="M445" s="95" t="s">
        <v>80</v>
      </c>
      <c r="N445" s="10">
        <f t="shared" si="192"/>
        <v>0.25</v>
      </c>
      <c r="O445" s="10">
        <f t="shared" si="192"/>
        <v>0.5</v>
      </c>
      <c r="P445" s="10">
        <f t="shared" si="192"/>
        <v>0.25</v>
      </c>
      <c r="Q445" s="33">
        <f>IF(B445="M",IF(AND(H445&gt;=200,H445&lt;500,I445&lt;Barem!$N$21),H445/1500,IF(AND(H445&gt;=500,H445&lt;750,I445&lt;Barem!$N$22),H445/1500,IF(AND(H445&gt;=750,H445&lt;1000,I445&lt;Barem!$N$23),H445/1500,IF(AND(H445&gt;=1000,H445&lt;1500,I445&lt;Barem!$N$24),H445/1500,IF(AND(H445&gt;=1500,H445&lt;2000,I445&lt;Barem!$N$25),H445/1500,IF(AND(H445&gt;=2000,H445&lt;3000,I445&lt;Barem!$N$26),H445/1500,IF(AND(H445&gt;=3000,I445&lt;Barem!$N$27),H445/1500,0))))))),IF(AND(H445&gt;=200,H445&lt;500,I445&lt;Barem!$O$21),H445/1500,IF(AND(H445&gt;=500,H445&lt;750,I445&lt;Barem!$O$22),H445/1500,IF(AND(H445&gt;=750,H445&lt;1000,I445&lt;Barem!$O$23),H445/1500,IF(AND(H445&gt;=1000,H445&lt;1500,I445&lt;Barem!$O$24),H445/1500,IF(AND(H445&gt;=1500,H445&lt;2000,I445&lt;Barem!$O$25),H445/1500,IF(AND(H445&gt;=2000,H445&lt;3000,I445&lt;Barem!$O$26),H445/1500,IF(AND(H445&gt;=3000,I445&lt;Barem!$O$27),H445/1500,0))))))))</f>
        <v>0</v>
      </c>
      <c r="R445" s="19">
        <f>IF(D445&gt;21,VLOOKUP(D445,Barem!$T$1:$U$141,2,1),0)</f>
        <v>0</v>
      </c>
      <c r="S445" s="104">
        <f>IF(D445&lt;1,0,IF(B445="F",VLOOKUP(I445,Barem!$X$2:$Z$13,2,1),VLOOKUP(I445,Barem!$X$14:$Z$25,2,1)))</f>
        <v>0.89999999999999991</v>
      </c>
      <c r="T445" s="19">
        <f>VLOOKUP(A445,Participanti!A:C,3,0)</f>
        <v>0</v>
      </c>
      <c r="U445" s="17">
        <f t="shared" si="189"/>
        <v>5.2392857142857139</v>
      </c>
      <c r="W445" s="162"/>
      <c r="X445" s="108">
        <f t="shared" si="165"/>
        <v>5</v>
      </c>
      <c r="Y445" s="63">
        <f t="shared" si="166"/>
        <v>1</v>
      </c>
      <c r="Z445" s="92">
        <f t="shared" si="190"/>
        <v>1</v>
      </c>
      <c r="AA445" s="141"/>
      <c r="AB445" s="107" t="str">
        <f>VLOOKUP(A445,Participanti!A:E,5,0)</f>
        <v>Gold</v>
      </c>
    </row>
    <row r="446" spans="1:28" x14ac:dyDescent="0.2">
      <c r="A446" s="42" t="s">
        <v>417</v>
      </c>
      <c r="B446" s="1" t="str">
        <f>VLOOKUP(A446,Participanti!A:B,2,0)</f>
        <v>F</v>
      </c>
      <c r="C446" s="61">
        <v>7</v>
      </c>
      <c r="D446" s="43">
        <v>10.43</v>
      </c>
      <c r="E446" s="44">
        <v>3.1828703703703706E-2</v>
      </c>
      <c r="F446" s="44">
        <v>3.1828703703703706E-2</v>
      </c>
      <c r="G446" s="59">
        <f t="shared" si="186"/>
        <v>3.1828703703703706E-2</v>
      </c>
      <c r="H446" s="45">
        <v>0</v>
      </c>
      <c r="I446" s="11">
        <f t="shared" si="187"/>
        <v>3.0516494442668941E-3</v>
      </c>
      <c r="J446" s="31">
        <f t="shared" si="188"/>
        <v>2.6074999999999999</v>
      </c>
      <c r="K446" s="31">
        <f>IF(J446=0,0,IF(B446="F",VLOOKUP(I446,Barem!$G$2:$H$16,2,1),VLOOKUP(I446,Barem!$G$17:$H$31,2,1)))</f>
        <v>5</v>
      </c>
      <c r="L446" s="43">
        <v>4.5</v>
      </c>
      <c r="M446" s="95" t="s">
        <v>80</v>
      </c>
      <c r="N446" s="10">
        <f t="shared" si="192"/>
        <v>0.25</v>
      </c>
      <c r="O446" s="10">
        <f t="shared" si="192"/>
        <v>0.5</v>
      </c>
      <c r="P446" s="10">
        <f t="shared" si="192"/>
        <v>0.25</v>
      </c>
      <c r="Q446" s="33">
        <f>IF(B446="M",IF(AND(H446&gt;=200,H446&lt;500,I446&lt;Barem!$N$21),H446/1500,IF(AND(H446&gt;=500,H446&lt;750,I446&lt;Barem!$N$22),H446/1500,IF(AND(H446&gt;=750,H446&lt;1000,I446&lt;Barem!$N$23),H446/1500,IF(AND(H446&gt;=1000,H446&lt;1500,I446&lt;Barem!$N$24),H446/1500,IF(AND(H446&gt;=1500,H446&lt;2000,I446&lt;Barem!$N$25),H446/1500,IF(AND(H446&gt;=2000,H446&lt;3000,I446&lt;Barem!$N$26),H446/1500,IF(AND(H446&gt;=3000,I446&lt;Barem!$N$27),H446/1500,0))))))),IF(AND(H446&gt;=200,H446&lt;500,I446&lt;Barem!$O$21),H446/1500,IF(AND(H446&gt;=500,H446&lt;750,I446&lt;Barem!$O$22),H446/1500,IF(AND(H446&gt;=750,H446&lt;1000,I446&lt;Barem!$O$23),H446/1500,IF(AND(H446&gt;=1000,H446&lt;1500,I446&lt;Barem!$O$24),H446/1500,IF(AND(H446&gt;=1500,H446&lt;2000,I446&lt;Barem!$O$25),H446/1500,IF(AND(H446&gt;=2000,H446&lt;3000,I446&lt;Barem!$O$26),H446/1500,IF(AND(H446&gt;=3000,I446&lt;Barem!$O$27),H446/1500,0))))))))</f>
        <v>0</v>
      </c>
      <c r="R446" s="19">
        <f>IF(D446&gt;21,VLOOKUP(D446,Barem!$T$1:$U$141,2,1),0)</f>
        <v>0</v>
      </c>
      <c r="S446" s="104">
        <f>IF(D446&lt;1,0,IF(B446="F",VLOOKUP(I446,Barem!$X$2:$Z$13,2,1),VLOOKUP(I446,Barem!$X$14:$Z$25,2,1)))</f>
        <v>0.45000000000000007</v>
      </c>
      <c r="T446" s="19">
        <f>VLOOKUP(A446,Participanti!A:C,3,0)</f>
        <v>0</v>
      </c>
      <c r="U446" s="17">
        <f t="shared" si="189"/>
        <v>4.7268750000000006</v>
      </c>
      <c r="W446" s="162" t="s">
        <v>575</v>
      </c>
      <c r="X446" s="108">
        <f t="shared" si="165"/>
        <v>5</v>
      </c>
      <c r="Y446" s="63">
        <f t="shared" si="166"/>
        <v>1</v>
      </c>
      <c r="Z446" s="92">
        <f t="shared" si="190"/>
        <v>1</v>
      </c>
      <c r="AA446" s="141"/>
      <c r="AB446" s="107" t="str">
        <f>VLOOKUP(A446,Participanti!A:E,5,0)</f>
        <v>Gold</v>
      </c>
    </row>
    <row r="447" spans="1:28" x14ac:dyDescent="0.2">
      <c r="A447" s="42" t="s">
        <v>293</v>
      </c>
      <c r="B447" s="1" t="str">
        <f>VLOOKUP(A447,Participanti!A:B,2,0)</f>
        <v>M</v>
      </c>
      <c r="C447" s="61">
        <v>7</v>
      </c>
      <c r="D447" s="43">
        <v>17.12</v>
      </c>
      <c r="E447" s="44">
        <v>0.10525462962962963</v>
      </c>
      <c r="F447" s="44">
        <v>0.10626157407407408</v>
      </c>
      <c r="G447" s="59">
        <f t="shared" si="186"/>
        <v>0.10575810185185186</v>
      </c>
      <c r="H447" s="45">
        <v>1042</v>
      </c>
      <c r="I447" s="11">
        <f t="shared" si="187"/>
        <v>6.1774592203184498E-3</v>
      </c>
      <c r="J447" s="31">
        <f t="shared" si="188"/>
        <v>4.0761904761904759</v>
      </c>
      <c r="K447" s="31">
        <f>IF(J447=0,0,IF(B447="F",VLOOKUP(I447,Barem!$G$2:$H$16,2,1),VLOOKUP(I447,Barem!$G$17:$H$31,2,1)))</f>
        <v>0</v>
      </c>
      <c r="L447" s="43">
        <v>5</v>
      </c>
      <c r="M447" s="95" t="s">
        <v>83</v>
      </c>
      <c r="N447" s="10">
        <f t="shared" si="192"/>
        <v>0.25</v>
      </c>
      <c r="O447" s="10">
        <f t="shared" si="192"/>
        <v>0.25</v>
      </c>
      <c r="P447" s="10">
        <f t="shared" si="192"/>
        <v>0.5</v>
      </c>
      <c r="Q447" s="33">
        <f>IF(B447="M",IF(AND(H447&gt;=200,H447&lt;500,I447&lt;Barem!$N$21),H447/1500,IF(AND(H447&gt;=500,H447&lt;750,I447&lt;Barem!$N$22),H447/1500,IF(AND(H447&gt;=750,H447&lt;1000,I447&lt;Barem!$N$23),H447/1500,IF(AND(H447&gt;=1000,H447&lt;1500,I447&lt;Barem!$N$24),H447/1500,IF(AND(H447&gt;=1500,H447&lt;2000,I447&lt;Barem!$N$25),H447/1500,IF(AND(H447&gt;=2000,H447&lt;3000,I447&lt;Barem!$N$26),H447/1500,IF(AND(H447&gt;=3000,I447&lt;Barem!$N$27),H447/1500,0))))))),IF(AND(H447&gt;=200,H447&lt;500,I447&lt;Barem!$O$21),H447/1500,IF(AND(H447&gt;=500,H447&lt;750,I447&lt;Barem!$O$22),H447/1500,IF(AND(H447&gt;=750,H447&lt;1000,I447&lt;Barem!$O$23),H447/1500,IF(AND(H447&gt;=1000,H447&lt;1500,I447&lt;Barem!$O$24),H447/1500,IF(AND(H447&gt;=1500,H447&lt;2000,I447&lt;Barem!$O$25),H447/1500,IF(AND(H447&gt;=2000,H447&lt;3000,I447&lt;Barem!$O$26),H447/1500,IF(AND(H447&gt;=3000,I447&lt;Barem!$O$27),H447/1500,0))))))))</f>
        <v>0.69466666666666665</v>
      </c>
      <c r="R447" s="19">
        <f>IF(D447&gt;21,VLOOKUP(D447,Barem!$T$1:$U$141,2,1),0)</f>
        <v>0</v>
      </c>
      <c r="S447" s="104">
        <f>IF(D447&lt;1,0,IF(B447="F",VLOOKUP(I447,Barem!$X$2:$Z$13,2,1),VLOOKUP(I447,Barem!$X$14:$Z$25,2,1)))</f>
        <v>0</v>
      </c>
      <c r="T447" s="19">
        <f>VLOOKUP(A447,Participanti!A:C,3,0)</f>
        <v>0</v>
      </c>
      <c r="U447" s="17">
        <f t="shared" si="189"/>
        <v>4.2137142857142855</v>
      </c>
      <c r="W447" s="162"/>
      <c r="X447" s="108">
        <f t="shared" si="165"/>
        <v>5</v>
      </c>
      <c r="Y447" s="63">
        <f t="shared" si="166"/>
        <v>1</v>
      </c>
      <c r="Z447" s="92">
        <f t="shared" si="190"/>
        <v>0</v>
      </c>
      <c r="AA447" s="141"/>
      <c r="AB447" s="107" t="str">
        <f>VLOOKUP(A447,Participanti!A:E,5,0)</f>
        <v>Gold</v>
      </c>
    </row>
    <row r="448" spans="1:28" x14ac:dyDescent="0.2">
      <c r="A448" s="42" t="s">
        <v>39</v>
      </c>
      <c r="B448" s="1" t="str">
        <f>VLOOKUP(A448,Participanti!A:B,2,0)</f>
        <v>M</v>
      </c>
      <c r="C448" s="61">
        <v>7</v>
      </c>
      <c r="D448" s="43">
        <v>19.02</v>
      </c>
      <c r="E448" s="44">
        <v>5.019675925925926E-2</v>
      </c>
      <c r="F448" s="44">
        <v>5.019675925925926E-2</v>
      </c>
      <c r="G448" s="59">
        <f t="shared" si="186"/>
        <v>5.019675925925926E-2</v>
      </c>
      <c r="H448" s="45">
        <v>105</v>
      </c>
      <c r="I448" s="11">
        <f t="shared" si="187"/>
        <v>2.639156638236554E-3</v>
      </c>
      <c r="J448" s="31">
        <f t="shared" si="188"/>
        <v>4.5285714285714285</v>
      </c>
      <c r="K448" s="31">
        <f>IF(J448=0,0,IF(B448="F",VLOOKUP(I448,Barem!$G$2:$H$16,2,1),VLOOKUP(I448,Barem!$G$17:$H$31,2,1)))</f>
        <v>5</v>
      </c>
      <c r="L448" s="43">
        <v>2.75</v>
      </c>
      <c r="M448" s="95" t="s">
        <v>82</v>
      </c>
      <c r="N448" s="10">
        <f t="shared" si="192"/>
        <v>0.5</v>
      </c>
      <c r="O448" s="10">
        <f t="shared" si="192"/>
        <v>0.25</v>
      </c>
      <c r="P448" s="10">
        <f t="shared" si="192"/>
        <v>0.25</v>
      </c>
      <c r="Q448" s="33">
        <f>IF(B448="M",IF(AND(H448&gt;=200,H448&lt;500,I448&lt;Barem!$N$21),H448/1500,IF(AND(H448&gt;=500,H448&lt;750,I448&lt;Barem!$N$22),H448/1500,IF(AND(H448&gt;=750,H448&lt;1000,I448&lt;Barem!$N$23),H448/1500,IF(AND(H448&gt;=1000,H448&lt;1500,I448&lt;Barem!$N$24),H448/1500,IF(AND(H448&gt;=1500,H448&lt;2000,I448&lt;Barem!$N$25),H448/1500,IF(AND(H448&gt;=2000,H448&lt;3000,I448&lt;Barem!$N$26),H448/1500,IF(AND(H448&gt;=3000,I448&lt;Barem!$N$27),H448/1500,0))))))),IF(AND(H448&gt;=200,H448&lt;500,I448&lt;Barem!$O$21),H448/1500,IF(AND(H448&gt;=500,H448&lt;750,I448&lt;Barem!$O$22),H448/1500,IF(AND(H448&gt;=750,H448&lt;1000,I448&lt;Barem!$O$23),H448/1500,IF(AND(H448&gt;=1000,H448&lt;1500,I448&lt;Barem!$O$24),H448/1500,IF(AND(H448&gt;=1500,H448&lt;2000,I448&lt;Barem!$O$25),H448/1500,IF(AND(H448&gt;=2000,H448&lt;3000,I448&lt;Barem!$O$26),H448/1500,IF(AND(H448&gt;=3000,I448&lt;Barem!$O$27),H448/1500,0))))))))</f>
        <v>0</v>
      </c>
      <c r="R448" s="19">
        <f>IF(D448&gt;21,VLOOKUP(D448,Barem!$T$1:$U$141,2,1),0)</f>
        <v>0</v>
      </c>
      <c r="S448" s="104">
        <f>IF(D448&lt;1,0,IF(B448="F",VLOOKUP(I448,Barem!$X$2:$Z$13,2,1),VLOOKUP(I448,Barem!$X$14:$Z$25,2,1)))</f>
        <v>0.89999999999999991</v>
      </c>
      <c r="T448" s="19">
        <f>VLOOKUP(A448,Participanti!A:C,3,0)</f>
        <v>0</v>
      </c>
      <c r="U448" s="17">
        <f t="shared" si="189"/>
        <v>5.1017857142857146</v>
      </c>
      <c r="W448" s="162"/>
      <c r="X448" s="108">
        <f t="shared" si="165"/>
        <v>5</v>
      </c>
      <c r="Y448" s="63">
        <f t="shared" si="166"/>
        <v>1</v>
      </c>
      <c r="Z448" s="92">
        <f t="shared" si="190"/>
        <v>1</v>
      </c>
      <c r="AA448" s="141"/>
      <c r="AB448" s="107" t="str">
        <f>VLOOKUP(A448,Participanti!A:E,5,0)</f>
        <v>Gold</v>
      </c>
    </row>
    <row r="449" spans="1:28" x14ac:dyDescent="0.2">
      <c r="A449" s="42" t="s">
        <v>10</v>
      </c>
      <c r="B449" s="1" t="str">
        <f>VLOOKUP(A449,Participanti!A:B,2,0)</f>
        <v>F</v>
      </c>
      <c r="C449" s="61">
        <v>7</v>
      </c>
      <c r="D449" s="43"/>
      <c r="E449" s="44"/>
      <c r="F449" s="44"/>
      <c r="G449" s="59"/>
      <c r="H449" s="45"/>
      <c r="I449" s="11"/>
      <c r="J449" s="31"/>
      <c r="K449" s="31"/>
      <c r="L449" s="43"/>
      <c r="M449" s="95" t="s">
        <v>533</v>
      </c>
      <c r="N449" s="10"/>
      <c r="O449" s="10"/>
      <c r="P449" s="10"/>
      <c r="Q449" s="33"/>
      <c r="S449" s="104"/>
      <c r="U449" s="177">
        <v>0.5</v>
      </c>
      <c r="W449" s="162"/>
      <c r="X449" s="108">
        <f t="shared" si="165"/>
        <v>1</v>
      </c>
      <c r="Y449" s="63">
        <f t="shared" si="166"/>
        <v>1</v>
      </c>
      <c r="Z449" s="92">
        <f t="shared" si="190"/>
        <v>0</v>
      </c>
      <c r="AA449" s="141"/>
      <c r="AB449" s="107" t="str">
        <f>VLOOKUP(A449,Participanti!A:E,5,0)</f>
        <v>Gold</v>
      </c>
    </row>
    <row r="450" spans="1:28" x14ac:dyDescent="0.2">
      <c r="A450" s="42" t="s">
        <v>370</v>
      </c>
      <c r="B450" s="1" t="str">
        <f>VLOOKUP(A450,Participanti!A:B,2,0)</f>
        <v>M</v>
      </c>
      <c r="C450" s="61">
        <v>7</v>
      </c>
      <c r="D450" s="43">
        <v>13.13</v>
      </c>
      <c r="E450" s="44">
        <v>5.153935185185185E-2</v>
      </c>
      <c r="F450" s="44">
        <v>5.153935185185185E-2</v>
      </c>
      <c r="G450" s="59">
        <f t="shared" si="186"/>
        <v>5.153935185185185E-2</v>
      </c>
      <c r="H450" s="45">
        <v>140</v>
      </c>
      <c r="I450" s="11">
        <f t="shared" si="187"/>
        <v>3.9253124030351749E-3</v>
      </c>
      <c r="J450" s="31">
        <f t="shared" si="188"/>
        <v>3.1261904761904762</v>
      </c>
      <c r="K450" s="31">
        <f>IF(J450=0,0,IF(B450="F",VLOOKUP(I450,Barem!$G$2:$H$16,2,1),VLOOKUP(I450,Barem!$G$17:$H$31,2,1)))</f>
        <v>1.75</v>
      </c>
      <c r="L450" s="43">
        <v>2.25</v>
      </c>
      <c r="M450" s="95" t="s">
        <v>83</v>
      </c>
      <c r="N450" s="10">
        <f t="shared" si="192"/>
        <v>0.25</v>
      </c>
      <c r="O450" s="10">
        <f t="shared" si="192"/>
        <v>0.25</v>
      </c>
      <c r="P450" s="10">
        <f t="shared" si="192"/>
        <v>0.5</v>
      </c>
      <c r="Q450" s="33">
        <f>IF(B450="M",IF(AND(H450&gt;=200,H450&lt;500,I450&lt;Barem!$N$21),H450/1500,IF(AND(H450&gt;=500,H450&lt;750,I450&lt;Barem!$N$22),H450/1500,IF(AND(H450&gt;=750,H450&lt;1000,I450&lt;Barem!$N$23),H450/1500,IF(AND(H450&gt;=1000,H450&lt;1500,I450&lt;Barem!$N$24),H450/1500,IF(AND(H450&gt;=1500,H450&lt;2000,I450&lt;Barem!$N$25),H450/1500,IF(AND(H450&gt;=2000,H450&lt;3000,I450&lt;Barem!$N$26),H450/1500,IF(AND(H450&gt;=3000,I450&lt;Barem!$N$27),H450/1500,0))))))),IF(AND(H450&gt;=200,H450&lt;500,I450&lt;Barem!$O$21),H450/1500,IF(AND(H450&gt;=500,H450&lt;750,I450&lt;Barem!$O$22),H450/1500,IF(AND(H450&gt;=750,H450&lt;1000,I450&lt;Barem!$O$23),H450/1500,IF(AND(H450&gt;=1000,H450&lt;1500,I450&lt;Barem!$O$24),H450/1500,IF(AND(H450&gt;=1500,H450&lt;2000,I450&lt;Barem!$O$25),H450/1500,IF(AND(H450&gt;=2000,H450&lt;3000,I450&lt;Barem!$O$26),H450/1500,IF(AND(H450&gt;=3000,I450&lt;Barem!$O$27),H450/1500,0))))))))</f>
        <v>0</v>
      </c>
      <c r="R450" s="19">
        <f>IF(D450&gt;21,VLOOKUP(D450,Barem!$T$1:$U$141,2,1),0)</f>
        <v>0</v>
      </c>
      <c r="S450" s="104">
        <f>IF(D450&lt;1,0,IF(B450="F",VLOOKUP(I450,Barem!$X$2:$Z$13,2,1),VLOOKUP(I450,Barem!$X$14:$Z$25,2,1)))</f>
        <v>0</v>
      </c>
      <c r="T450" s="19">
        <f>VLOOKUP(A450,Participanti!A:C,3,0)</f>
        <v>0.7</v>
      </c>
      <c r="U450" s="17">
        <f t="shared" si="189"/>
        <v>3.0440476190476193</v>
      </c>
      <c r="W450" s="162"/>
      <c r="X450" s="108">
        <f t="shared" ref="X450:X513" si="193">COUNTIFS(A:A,A450,M:M,M450)</f>
        <v>5</v>
      </c>
      <c r="Y450" s="63">
        <f t="shared" ref="Y450:Y513" si="194">COUNTIFS(A:A,A450,C:C,C450)</f>
        <v>1</v>
      </c>
      <c r="Z450" s="92">
        <f t="shared" si="190"/>
        <v>1</v>
      </c>
      <c r="AA450" s="141"/>
      <c r="AB450" s="107" t="str">
        <f>VLOOKUP(A450,Participanti!A:E,5,0)</f>
        <v>Gold</v>
      </c>
    </row>
    <row r="451" spans="1:28" x14ac:dyDescent="0.2">
      <c r="A451" s="42" t="s">
        <v>149</v>
      </c>
      <c r="B451" s="1" t="str">
        <f>VLOOKUP(A451,Participanti!A:B,2,0)</f>
        <v>M</v>
      </c>
      <c r="C451" s="61">
        <v>7</v>
      </c>
      <c r="D451" s="43">
        <v>22.01</v>
      </c>
      <c r="E451" s="44">
        <v>0.1161574074074074</v>
      </c>
      <c r="F451" s="44">
        <v>0.12042824074074074</v>
      </c>
      <c r="G451" s="59">
        <f t="shared" si="186"/>
        <v>0.11829282407407407</v>
      </c>
      <c r="H451" s="45">
        <v>1140</v>
      </c>
      <c r="I451" s="11">
        <f t="shared" si="187"/>
        <v>5.3745035926430745E-3</v>
      </c>
      <c r="J451" s="31">
        <f t="shared" si="188"/>
        <v>5</v>
      </c>
      <c r="K451" s="31">
        <f>IF(J451=0,0,IF(B451="F",VLOOKUP(I451,Barem!$G$2:$H$16,2,1),VLOOKUP(I451,Barem!$G$17:$H$31,2,1)))</f>
        <v>0.25</v>
      </c>
      <c r="L451" s="43">
        <v>2.25</v>
      </c>
      <c r="M451" s="95" t="s">
        <v>82</v>
      </c>
      <c r="N451" s="10">
        <f t="shared" si="192"/>
        <v>0.5</v>
      </c>
      <c r="O451" s="10">
        <f t="shared" si="192"/>
        <v>0.25</v>
      </c>
      <c r="P451" s="10">
        <f t="shared" si="192"/>
        <v>0.25</v>
      </c>
      <c r="Q451" s="33">
        <f>IF(B451="M",IF(AND(H451&gt;=200,H451&lt;500,I451&lt;Barem!$N$21),H451/1500,IF(AND(H451&gt;=500,H451&lt;750,I451&lt;Barem!$N$22),H451/1500,IF(AND(H451&gt;=750,H451&lt;1000,I451&lt;Barem!$N$23),H451/1500,IF(AND(H451&gt;=1000,H451&lt;1500,I451&lt;Barem!$N$24),H451/1500,IF(AND(H451&gt;=1500,H451&lt;2000,I451&lt;Barem!$N$25),H451/1500,IF(AND(H451&gt;=2000,H451&lt;3000,I451&lt;Barem!$N$26),H451/1500,IF(AND(H451&gt;=3000,I451&lt;Barem!$N$27),H451/1500,0))))))),IF(AND(H451&gt;=200,H451&lt;500,I451&lt;Barem!$O$21),H451/1500,IF(AND(H451&gt;=500,H451&lt;750,I451&lt;Barem!$O$22),H451/1500,IF(AND(H451&gt;=750,H451&lt;1000,I451&lt;Barem!$O$23),H451/1500,IF(AND(H451&gt;=1000,H451&lt;1500,I451&lt;Barem!$O$24),H451/1500,IF(AND(H451&gt;=1500,H451&lt;2000,I451&lt;Barem!$O$25),H451/1500,IF(AND(H451&gt;=2000,H451&lt;3000,I451&lt;Barem!$O$26),H451/1500,IF(AND(H451&gt;=3000,I451&lt;Barem!$O$27),H451/1500,0))))))))</f>
        <v>0.76</v>
      </c>
      <c r="R451" s="19">
        <f>IF(D451&gt;21,VLOOKUP(D451,Barem!$T$1:$U$141,2,1),0)</f>
        <v>0</v>
      </c>
      <c r="S451" s="104">
        <f>IF(D451&lt;1,0,IF(B451="F",VLOOKUP(I451,Barem!$X$2:$Z$13,2,1),VLOOKUP(I451,Barem!$X$14:$Z$25,2,1)))</f>
        <v>0</v>
      </c>
      <c r="T451" s="19">
        <f>VLOOKUP(A451,Participanti!A:C,3,0)</f>
        <v>0</v>
      </c>
      <c r="U451" s="17">
        <f t="shared" si="189"/>
        <v>3.8849999999999998</v>
      </c>
      <c r="W451" s="162"/>
      <c r="X451" s="108">
        <f t="shared" si="193"/>
        <v>4</v>
      </c>
      <c r="Y451" s="63">
        <f t="shared" si="194"/>
        <v>1</v>
      </c>
      <c r="Z451" s="92">
        <f t="shared" si="190"/>
        <v>1</v>
      </c>
      <c r="AA451" s="141"/>
      <c r="AB451" s="107" t="str">
        <f>VLOOKUP(A451,Participanti!A:E,5,0)</f>
        <v>Gold</v>
      </c>
    </row>
    <row r="452" spans="1:28" x14ac:dyDescent="0.2">
      <c r="A452" s="42" t="s">
        <v>427</v>
      </c>
      <c r="B452" s="1" t="str">
        <f>VLOOKUP(A452,Participanti!A:B,2,0)</f>
        <v>M</v>
      </c>
      <c r="C452" s="61">
        <v>7</v>
      </c>
      <c r="D452" s="43">
        <v>15.56</v>
      </c>
      <c r="E452" s="44">
        <v>5.6956018518518517E-2</v>
      </c>
      <c r="F452" s="44">
        <v>6.1319444444444447E-2</v>
      </c>
      <c r="G452" s="59">
        <f t="shared" si="186"/>
        <v>5.9137731481481479E-2</v>
      </c>
      <c r="H452" s="45">
        <v>387</v>
      </c>
      <c r="I452" s="11">
        <f t="shared" si="187"/>
        <v>3.8006254165476529E-3</v>
      </c>
      <c r="J452" s="31">
        <f t="shared" si="188"/>
        <v>3.7047619047619049</v>
      </c>
      <c r="K452" s="31">
        <f>IF(J452=0,0,IF(B452="F",VLOOKUP(I452,Barem!$G$2:$H$16,2,1),VLOOKUP(I452,Barem!$G$17:$H$31,2,1)))</f>
        <v>2</v>
      </c>
      <c r="L452" s="43">
        <v>0.5</v>
      </c>
      <c r="M452" s="95" t="s">
        <v>80</v>
      </c>
      <c r="N452" s="10">
        <f t="shared" si="192"/>
        <v>0.25</v>
      </c>
      <c r="O452" s="10">
        <f t="shared" si="192"/>
        <v>0.5</v>
      </c>
      <c r="P452" s="10">
        <f t="shared" si="192"/>
        <v>0.25</v>
      </c>
      <c r="Q452" s="33">
        <f>IF(B452="M",IF(AND(H452&gt;=200,H452&lt;500,I452&lt;Barem!$N$21),H452/1500,IF(AND(H452&gt;=500,H452&lt;750,I452&lt;Barem!$N$22),H452/1500,IF(AND(H452&gt;=750,H452&lt;1000,I452&lt;Barem!$N$23),H452/1500,IF(AND(H452&gt;=1000,H452&lt;1500,I452&lt;Barem!$N$24),H452/1500,IF(AND(H452&gt;=1500,H452&lt;2000,I452&lt;Barem!$N$25),H452/1500,IF(AND(H452&gt;=2000,H452&lt;3000,I452&lt;Barem!$N$26),H452/1500,IF(AND(H452&gt;=3000,I452&lt;Barem!$N$27),H452/1500,0))))))),IF(AND(H452&gt;=200,H452&lt;500,I452&lt;Barem!$O$21),H452/1500,IF(AND(H452&gt;=500,H452&lt;750,I452&lt;Barem!$O$22),H452/1500,IF(AND(H452&gt;=750,H452&lt;1000,I452&lt;Barem!$O$23),H452/1500,IF(AND(H452&gt;=1000,H452&lt;1500,I452&lt;Barem!$O$24),H452/1500,IF(AND(H452&gt;=1500,H452&lt;2000,I452&lt;Barem!$O$25),H452/1500,IF(AND(H452&gt;=2000,H452&lt;3000,I452&lt;Barem!$O$26),H452/1500,IF(AND(H452&gt;=3000,I452&lt;Barem!$O$27),H452/1500,0))))))))</f>
        <v>0.25800000000000001</v>
      </c>
      <c r="R452" s="19">
        <f>IF(D452&gt;21,VLOOKUP(D452,Barem!$T$1:$U$141,2,1),0)</f>
        <v>0</v>
      </c>
      <c r="S452" s="104">
        <f>IF(D452&lt;1,0,IF(B452="F",VLOOKUP(I452,Barem!$X$2:$Z$13,2,1),VLOOKUP(I452,Barem!$X$14:$Z$25,2,1)))</f>
        <v>0</v>
      </c>
      <c r="T452" s="19">
        <f>VLOOKUP(A452,Participanti!A:C,3,0)</f>
        <v>0</v>
      </c>
      <c r="U452" s="17">
        <f t="shared" si="189"/>
        <v>2.3091904761904765</v>
      </c>
      <c r="W452" s="162"/>
      <c r="X452" s="108">
        <f t="shared" si="193"/>
        <v>5</v>
      </c>
      <c r="Y452" s="63">
        <f t="shared" si="194"/>
        <v>1</v>
      </c>
      <c r="Z452" s="92">
        <f t="shared" si="190"/>
        <v>1</v>
      </c>
      <c r="AA452" s="141"/>
      <c r="AB452" s="107" t="str">
        <f>VLOOKUP(A452,Participanti!A:E,5,0)</f>
        <v>Gold</v>
      </c>
    </row>
    <row r="453" spans="1:28" x14ac:dyDescent="0.2">
      <c r="A453" s="42" t="s">
        <v>366</v>
      </c>
      <c r="B453" s="1" t="str">
        <f>VLOOKUP(A453,Participanti!A:B,2,0)</f>
        <v>F</v>
      </c>
      <c r="C453" s="61">
        <v>7</v>
      </c>
      <c r="D453" s="43">
        <v>21.33</v>
      </c>
      <c r="E453" s="44">
        <v>7.6643518518518514E-2</v>
      </c>
      <c r="F453" s="44">
        <v>7.6643518518518514E-2</v>
      </c>
      <c r="G453" s="59">
        <f t="shared" si="186"/>
        <v>7.6643518518518514E-2</v>
      </c>
      <c r="H453" s="45">
        <v>263</v>
      </c>
      <c r="I453" s="11">
        <f t="shared" si="187"/>
        <v>3.593226372176208E-3</v>
      </c>
      <c r="J453" s="31">
        <f t="shared" si="188"/>
        <v>5</v>
      </c>
      <c r="K453" s="31">
        <f>IF(J453=0,0,IF(B453="F",VLOOKUP(I453,Barem!$G$2:$H$16,2,1),VLOOKUP(I453,Barem!$G$17:$H$31,2,1)))</f>
        <v>3.5</v>
      </c>
      <c r="L453" s="43">
        <v>3</v>
      </c>
      <c r="M453" s="95" t="s">
        <v>82</v>
      </c>
      <c r="N453" s="10">
        <f t="shared" si="192"/>
        <v>0.5</v>
      </c>
      <c r="O453" s="10">
        <f t="shared" si="192"/>
        <v>0.25</v>
      </c>
      <c r="P453" s="10">
        <f t="shared" si="192"/>
        <v>0.25</v>
      </c>
      <c r="Q453" s="33">
        <f>IF(B453="M",IF(AND(H453&gt;=200,H453&lt;500,I453&lt;Barem!$N$21),H453/1500,IF(AND(H453&gt;=500,H453&lt;750,I453&lt;Barem!$N$22),H453/1500,IF(AND(H453&gt;=750,H453&lt;1000,I453&lt;Barem!$N$23),H453/1500,IF(AND(H453&gt;=1000,H453&lt;1500,I453&lt;Barem!$N$24),H453/1500,IF(AND(H453&gt;=1500,H453&lt;2000,I453&lt;Barem!$N$25),H453/1500,IF(AND(H453&gt;=2000,H453&lt;3000,I453&lt;Barem!$N$26),H453/1500,IF(AND(H453&gt;=3000,I453&lt;Barem!$N$27),H453/1500,0))))))),IF(AND(H453&gt;=200,H453&lt;500,I453&lt;Barem!$O$21),H453/1500,IF(AND(H453&gt;=500,H453&lt;750,I453&lt;Barem!$O$22),H453/1500,IF(AND(H453&gt;=750,H453&lt;1000,I453&lt;Barem!$O$23),H453/1500,IF(AND(H453&gt;=1000,H453&lt;1500,I453&lt;Barem!$O$24),H453/1500,IF(AND(H453&gt;=1500,H453&lt;2000,I453&lt;Barem!$O$25),H453/1500,IF(AND(H453&gt;=2000,H453&lt;3000,I453&lt;Barem!$O$26),H453/1500,IF(AND(H453&gt;=3000,I453&lt;Barem!$O$27),H453/1500,0))))))))</f>
        <v>0.17533333333333334</v>
      </c>
      <c r="R453" s="19">
        <f>IF(D453&gt;21,VLOOKUP(D453,Barem!$T$1:$U$141,2,1),0)</f>
        <v>0</v>
      </c>
      <c r="S453" s="104">
        <f>IF(D453&lt;1,0,IF(B453="F",VLOOKUP(I453,Barem!$X$2:$Z$13,2,1),VLOOKUP(I453,Barem!$X$14:$Z$25,2,1)))</f>
        <v>0</v>
      </c>
      <c r="T453" s="19">
        <f>VLOOKUP(A453,Participanti!A:C,3,0)</f>
        <v>0</v>
      </c>
      <c r="U453" s="17">
        <f t="shared" si="189"/>
        <v>4.3003333333333336</v>
      </c>
      <c r="W453" s="162"/>
      <c r="X453" s="108">
        <f t="shared" si="193"/>
        <v>5</v>
      </c>
      <c r="Y453" s="63">
        <f t="shared" si="194"/>
        <v>1</v>
      </c>
      <c r="Z453" s="92">
        <f t="shared" si="190"/>
        <v>1</v>
      </c>
      <c r="AA453" s="141"/>
      <c r="AB453" s="107" t="str">
        <f>VLOOKUP(A453,Participanti!A:E,5,0)</f>
        <v>Gold</v>
      </c>
    </row>
    <row r="454" spans="1:28" x14ac:dyDescent="0.2">
      <c r="A454" s="42" t="s">
        <v>187</v>
      </c>
      <c r="B454" s="1" t="str">
        <f>VLOOKUP(A454,Participanti!A:B,2,0)</f>
        <v>M</v>
      </c>
      <c r="C454" s="61">
        <v>7</v>
      </c>
      <c r="D454" s="43">
        <v>42.46</v>
      </c>
      <c r="E454" s="44">
        <v>0.13973379629629629</v>
      </c>
      <c r="F454" s="44">
        <v>0.14021990740740742</v>
      </c>
      <c r="G454" s="59">
        <f t="shared" si="186"/>
        <v>0.13997685185185185</v>
      </c>
      <c r="H454" s="45">
        <v>59</v>
      </c>
      <c r="I454" s="11">
        <f t="shared" si="187"/>
        <v>3.2966757383855829E-3</v>
      </c>
      <c r="J454" s="31">
        <f t="shared" si="188"/>
        <v>5</v>
      </c>
      <c r="K454" s="31">
        <f>IF(J454=0,0,IF(B454="F",VLOOKUP(I454,Barem!$G$2:$H$16,2,1),VLOOKUP(I454,Barem!$G$17:$H$31,2,1)))</f>
        <v>3.5</v>
      </c>
      <c r="L454" s="43">
        <v>2.5</v>
      </c>
      <c r="M454" s="95" t="s">
        <v>83</v>
      </c>
      <c r="N454" s="10">
        <f t="shared" si="192"/>
        <v>0.25</v>
      </c>
      <c r="O454" s="10">
        <f t="shared" si="192"/>
        <v>0.25</v>
      </c>
      <c r="P454" s="10">
        <f t="shared" si="192"/>
        <v>0.5</v>
      </c>
      <c r="Q454" s="33">
        <f>IF(B454="M",IF(AND(H454&gt;=200,H454&lt;500,I454&lt;Barem!$N$21),H454/1500,IF(AND(H454&gt;=500,H454&lt;750,I454&lt;Barem!$N$22),H454/1500,IF(AND(H454&gt;=750,H454&lt;1000,I454&lt;Barem!$N$23),H454/1500,IF(AND(H454&gt;=1000,H454&lt;1500,I454&lt;Barem!$N$24),H454/1500,IF(AND(H454&gt;=1500,H454&lt;2000,I454&lt;Barem!$N$25),H454/1500,IF(AND(H454&gt;=2000,H454&lt;3000,I454&lt;Barem!$N$26),H454/1500,IF(AND(H454&gt;=3000,I454&lt;Barem!$N$27),H454/1500,0))))))),IF(AND(H454&gt;=200,H454&lt;500,I454&lt;Barem!$O$21),H454/1500,IF(AND(H454&gt;=500,H454&lt;750,I454&lt;Barem!$O$22),H454/1500,IF(AND(H454&gt;=750,H454&lt;1000,I454&lt;Barem!$O$23),H454/1500,IF(AND(H454&gt;=1000,H454&lt;1500,I454&lt;Barem!$O$24),H454/1500,IF(AND(H454&gt;=1500,H454&lt;2000,I454&lt;Barem!$O$25),H454/1500,IF(AND(H454&gt;=2000,H454&lt;3000,I454&lt;Barem!$O$26),H454/1500,IF(AND(H454&gt;=3000,I454&lt;Barem!$O$27),H454/1500,0))))))))</f>
        <v>0</v>
      </c>
      <c r="R454" s="19">
        <f>IF(D454&gt;21,VLOOKUP(D454,Barem!$T$1:$U$141,2,1),0)</f>
        <v>1</v>
      </c>
      <c r="S454" s="104">
        <f>IF(D454&lt;1,0,IF(B454="F",VLOOKUP(I454,Barem!$X$2:$Z$13,2,1),VLOOKUP(I454,Barem!$X$14:$Z$25,2,1)))</f>
        <v>0</v>
      </c>
      <c r="T454" s="19">
        <f>VLOOKUP(A454,Participanti!A:C,3,0)</f>
        <v>0</v>
      </c>
      <c r="U454" s="17">
        <f t="shared" si="189"/>
        <v>4.375</v>
      </c>
      <c r="W454" s="162" t="s">
        <v>575</v>
      </c>
      <c r="X454" s="108">
        <f t="shared" si="193"/>
        <v>5</v>
      </c>
      <c r="Y454" s="63">
        <f t="shared" si="194"/>
        <v>1</v>
      </c>
      <c r="Z454" s="92">
        <f t="shared" si="190"/>
        <v>1</v>
      </c>
      <c r="AA454" s="141"/>
      <c r="AB454" s="107" t="str">
        <f>VLOOKUP(A454,Participanti!A:E,5,0)</f>
        <v>Gold</v>
      </c>
    </row>
    <row r="455" spans="1:28" x14ac:dyDescent="0.2">
      <c r="A455" s="42" t="s">
        <v>342</v>
      </c>
      <c r="B455" s="1" t="str">
        <f>VLOOKUP(A455,Participanti!A:B,2,0)</f>
        <v>F</v>
      </c>
      <c r="C455" s="61">
        <v>7</v>
      </c>
      <c r="D455" s="43">
        <v>43.15</v>
      </c>
      <c r="E455" s="44">
        <v>0.27877314814814813</v>
      </c>
      <c r="F455" s="44">
        <v>0.30828703703703703</v>
      </c>
      <c r="G455" s="59">
        <f t="shared" si="186"/>
        <v>0.29353009259259255</v>
      </c>
      <c r="H455" s="45">
        <v>1959</v>
      </c>
      <c r="I455" s="11">
        <f t="shared" si="187"/>
        <v>6.8025513926440921E-3</v>
      </c>
      <c r="J455" s="31">
        <f t="shared" si="188"/>
        <v>5</v>
      </c>
      <c r="K455" s="31">
        <f>IF(J455=0,0,IF(B455="F",VLOOKUP(I455,Barem!$G$2:$H$16,2,1),VLOOKUP(I455,Barem!$G$17:$H$31,2,1)))</f>
        <v>0</v>
      </c>
      <c r="L455" s="43">
        <v>5</v>
      </c>
      <c r="M455" s="95" t="s">
        <v>82</v>
      </c>
      <c r="N455" s="10">
        <f t="shared" si="192"/>
        <v>0.5</v>
      </c>
      <c r="O455" s="10">
        <f t="shared" si="192"/>
        <v>0.25</v>
      </c>
      <c r="P455" s="10">
        <f t="shared" si="192"/>
        <v>0.25</v>
      </c>
      <c r="Q455" s="33">
        <f>IF(B455="M",IF(AND(H455&gt;=200,H455&lt;500,I455&lt;Barem!$N$21),H455/1500,IF(AND(H455&gt;=500,H455&lt;750,I455&lt;Barem!$N$22),H455/1500,IF(AND(H455&gt;=750,H455&lt;1000,I455&lt;Barem!$N$23),H455/1500,IF(AND(H455&gt;=1000,H455&lt;1500,I455&lt;Barem!$N$24),H455/1500,IF(AND(H455&gt;=1500,H455&lt;2000,I455&lt;Barem!$N$25),H455/1500,IF(AND(H455&gt;=2000,H455&lt;3000,I455&lt;Barem!$N$26),H455/1500,IF(AND(H455&gt;=3000,I455&lt;Barem!$N$27),H455/1500,0))))))),IF(AND(H455&gt;=200,H455&lt;500,I455&lt;Barem!$O$21),H455/1500,IF(AND(H455&gt;=500,H455&lt;750,I455&lt;Barem!$O$22),H455/1500,IF(AND(H455&gt;=750,H455&lt;1000,I455&lt;Barem!$O$23),H455/1500,IF(AND(H455&gt;=1000,H455&lt;1500,I455&lt;Barem!$O$24),H455/1500,IF(AND(H455&gt;=1500,H455&lt;2000,I455&lt;Barem!$O$25),H455/1500,IF(AND(H455&gt;=2000,H455&lt;3000,I455&lt;Barem!$O$26),H455/1500,IF(AND(H455&gt;=3000,I455&lt;Barem!$O$27),H455/1500,0))))))))</f>
        <v>1.306</v>
      </c>
      <c r="R455" s="19">
        <f>IF(D455&gt;21,VLOOKUP(D455,Barem!$T$1:$U$141,2,1),0)</f>
        <v>1.1000000000000001</v>
      </c>
      <c r="S455" s="104">
        <f>IF(D455&lt;1,0,IF(B455="F",VLOOKUP(I455,Barem!$X$2:$Z$13,2,1),VLOOKUP(I455,Barem!$X$14:$Z$25,2,1)))</f>
        <v>0</v>
      </c>
      <c r="T455" s="19">
        <f>VLOOKUP(A455,Participanti!A:C,3,0)</f>
        <v>0</v>
      </c>
      <c r="U455" s="17">
        <f t="shared" si="189"/>
        <v>6.1560000000000006</v>
      </c>
      <c r="W455" s="162" t="s">
        <v>576</v>
      </c>
      <c r="X455" s="108">
        <f t="shared" si="193"/>
        <v>5</v>
      </c>
      <c r="Y455" s="63">
        <f t="shared" si="194"/>
        <v>1</v>
      </c>
      <c r="Z455" s="92">
        <f t="shared" si="190"/>
        <v>0</v>
      </c>
      <c r="AA455" s="141"/>
      <c r="AB455" s="107" t="str">
        <f>VLOOKUP(A455,Participanti!A:E,5,0)</f>
        <v>Gold</v>
      </c>
    </row>
    <row r="456" spans="1:28" x14ac:dyDescent="0.2">
      <c r="A456" s="42" t="s">
        <v>209</v>
      </c>
      <c r="B456" s="1" t="str">
        <f>VLOOKUP(A456,Participanti!A:B,2,0)</f>
        <v>M</v>
      </c>
      <c r="C456" s="61">
        <v>7</v>
      </c>
      <c r="D456" s="43">
        <v>6.29</v>
      </c>
      <c r="E456" s="44">
        <v>1.9942129629629629E-2</v>
      </c>
      <c r="F456" s="44">
        <v>1.9988425925925927E-2</v>
      </c>
      <c r="G456" s="59">
        <f t="shared" si="186"/>
        <v>1.9965277777777776E-2</v>
      </c>
      <c r="H456" s="45">
        <v>3</v>
      </c>
      <c r="I456" s="11">
        <f t="shared" si="187"/>
        <v>3.1741300123653061E-3</v>
      </c>
      <c r="J456" s="31">
        <f t="shared" si="188"/>
        <v>1.4976190476190476</v>
      </c>
      <c r="K456" s="31">
        <f>IF(J456=0,0,IF(B456="F",VLOOKUP(I456,Barem!$G$2:$H$16,2,1),VLOOKUP(I456,Barem!$G$17:$H$31,2,1)))</f>
        <v>3.5</v>
      </c>
      <c r="L456" s="43">
        <v>4.5</v>
      </c>
      <c r="M456" s="95" t="s">
        <v>80</v>
      </c>
      <c r="N456" s="10">
        <f t="shared" si="192"/>
        <v>0.25</v>
      </c>
      <c r="O456" s="10">
        <f t="shared" si="192"/>
        <v>0.5</v>
      </c>
      <c r="P456" s="10">
        <f t="shared" si="192"/>
        <v>0.25</v>
      </c>
      <c r="Q456" s="33">
        <f>IF(B456="M",IF(AND(H456&gt;=200,H456&lt;500,I456&lt;Barem!$N$21),H456/1500,IF(AND(H456&gt;=500,H456&lt;750,I456&lt;Barem!$N$22),H456/1500,IF(AND(H456&gt;=750,H456&lt;1000,I456&lt;Barem!$N$23),H456/1500,IF(AND(H456&gt;=1000,H456&lt;1500,I456&lt;Barem!$N$24),H456/1500,IF(AND(H456&gt;=1500,H456&lt;2000,I456&lt;Barem!$N$25),H456/1500,IF(AND(H456&gt;=2000,H456&lt;3000,I456&lt;Barem!$N$26),H456/1500,IF(AND(H456&gt;=3000,I456&lt;Barem!$N$27),H456/1500,0))))))),IF(AND(H456&gt;=200,H456&lt;500,I456&lt;Barem!$O$21),H456/1500,IF(AND(H456&gt;=500,H456&lt;750,I456&lt;Barem!$O$22),H456/1500,IF(AND(H456&gt;=750,H456&lt;1000,I456&lt;Barem!$O$23),H456/1500,IF(AND(H456&gt;=1000,H456&lt;1500,I456&lt;Barem!$O$24),H456/1500,IF(AND(H456&gt;=1500,H456&lt;2000,I456&lt;Barem!$O$25),H456/1500,IF(AND(H456&gt;=2000,H456&lt;3000,I456&lt;Barem!$O$26),H456/1500,IF(AND(H456&gt;=3000,I456&lt;Barem!$O$27),H456/1500,0))))))))</f>
        <v>0</v>
      </c>
      <c r="R456" s="19">
        <f>IF(D456&gt;21,VLOOKUP(D456,Barem!$T$1:$U$141,2,1),0)</f>
        <v>0</v>
      </c>
      <c r="S456" s="104">
        <f>IF(D456&lt;1,0,IF(B456="F",VLOOKUP(I456,Barem!$X$2:$Z$13,2,1),VLOOKUP(I456,Barem!$X$14:$Z$25,2,1)))</f>
        <v>0</v>
      </c>
      <c r="T456" s="19">
        <f>VLOOKUP(A456,Participanti!A:C,3,0)</f>
        <v>0</v>
      </c>
      <c r="U456" s="17">
        <f t="shared" si="189"/>
        <v>3.2494047619047617</v>
      </c>
      <c r="W456" s="162"/>
      <c r="X456" s="108">
        <f t="shared" si="193"/>
        <v>5</v>
      </c>
      <c r="Y456" s="63">
        <f t="shared" si="194"/>
        <v>1</v>
      </c>
      <c r="Z456" s="92">
        <f t="shared" si="190"/>
        <v>1</v>
      </c>
      <c r="AA456" s="141"/>
      <c r="AB456" s="107" t="str">
        <f>VLOOKUP(A456,Participanti!A:E,5,0)</f>
        <v>Gold</v>
      </c>
    </row>
    <row r="457" spans="1:28" x14ac:dyDescent="0.2">
      <c r="A457" s="42" t="s">
        <v>235</v>
      </c>
      <c r="B457" s="1" t="str">
        <f>VLOOKUP(A457,Participanti!A:B,2,0)</f>
        <v>M</v>
      </c>
      <c r="C457" s="61">
        <v>7</v>
      </c>
      <c r="D457" s="43">
        <v>21.12</v>
      </c>
      <c r="E457" s="44">
        <v>8.3321759259259262E-2</v>
      </c>
      <c r="F457" s="44">
        <v>8.6909722222222222E-2</v>
      </c>
      <c r="G457" s="59">
        <f t="shared" si="186"/>
        <v>8.5115740740740742E-2</v>
      </c>
      <c r="H457" s="45">
        <v>64</v>
      </c>
      <c r="I457" s="11">
        <f t="shared" si="187"/>
        <v>4.0301013608305273E-3</v>
      </c>
      <c r="J457" s="31">
        <f t="shared" si="188"/>
        <v>5</v>
      </c>
      <c r="K457" s="31">
        <f>IF(J457=0,0,IF(B457="F",VLOOKUP(I457,Barem!$G$2:$H$16,2,1),VLOOKUP(I457,Barem!$G$17:$H$31,2,1)))</f>
        <v>1.5</v>
      </c>
      <c r="L457" s="43">
        <v>3.5</v>
      </c>
      <c r="M457" s="95" t="s">
        <v>82</v>
      </c>
      <c r="N457" s="10">
        <f t="shared" si="192"/>
        <v>0.5</v>
      </c>
      <c r="O457" s="10">
        <f t="shared" si="192"/>
        <v>0.25</v>
      </c>
      <c r="P457" s="10">
        <f t="shared" si="192"/>
        <v>0.25</v>
      </c>
      <c r="Q457" s="33">
        <f>IF(B457="M",IF(AND(H457&gt;=200,H457&lt;500,I457&lt;Barem!$N$21),H457/1500,IF(AND(H457&gt;=500,H457&lt;750,I457&lt;Barem!$N$22),H457/1500,IF(AND(H457&gt;=750,H457&lt;1000,I457&lt;Barem!$N$23),H457/1500,IF(AND(H457&gt;=1000,H457&lt;1500,I457&lt;Barem!$N$24),H457/1500,IF(AND(H457&gt;=1500,H457&lt;2000,I457&lt;Barem!$N$25),H457/1500,IF(AND(H457&gt;=2000,H457&lt;3000,I457&lt;Barem!$N$26),H457/1500,IF(AND(H457&gt;=3000,I457&lt;Barem!$N$27),H457/1500,0))))))),IF(AND(H457&gt;=200,H457&lt;500,I457&lt;Barem!$O$21),H457/1500,IF(AND(H457&gt;=500,H457&lt;750,I457&lt;Barem!$O$22),H457/1500,IF(AND(H457&gt;=750,H457&lt;1000,I457&lt;Barem!$O$23),H457/1500,IF(AND(H457&gt;=1000,H457&lt;1500,I457&lt;Barem!$O$24),H457/1500,IF(AND(H457&gt;=1500,H457&lt;2000,I457&lt;Barem!$O$25),H457/1500,IF(AND(H457&gt;=2000,H457&lt;3000,I457&lt;Barem!$O$26),H457/1500,IF(AND(H457&gt;=3000,I457&lt;Barem!$O$27),H457/1500,0))))))))</f>
        <v>0</v>
      </c>
      <c r="R457" s="19">
        <f>IF(D457&gt;21,VLOOKUP(D457,Barem!$T$1:$U$141,2,1),0)</f>
        <v>0</v>
      </c>
      <c r="S457" s="104">
        <f>IF(D457&lt;1,0,IF(B457="F",VLOOKUP(I457,Barem!$X$2:$Z$13,2,1),VLOOKUP(I457,Barem!$X$14:$Z$25,2,1)))</f>
        <v>0</v>
      </c>
      <c r="T457" s="19">
        <f>VLOOKUP(A457,Participanti!A:C,3,0)</f>
        <v>0</v>
      </c>
      <c r="U457" s="17">
        <f t="shared" si="189"/>
        <v>3.75</v>
      </c>
      <c r="W457" s="162"/>
      <c r="X457" s="108">
        <f t="shared" si="193"/>
        <v>5</v>
      </c>
      <c r="Y457" s="63">
        <f t="shared" si="194"/>
        <v>1</v>
      </c>
      <c r="Z457" s="92">
        <f t="shared" si="190"/>
        <v>1</v>
      </c>
      <c r="AA457" s="141"/>
      <c r="AB457" s="107" t="str">
        <f>VLOOKUP(A457,Participanti!A:E,5,0)</f>
        <v>Gold</v>
      </c>
    </row>
    <row r="458" spans="1:28" x14ac:dyDescent="0.2">
      <c r="A458" s="42" t="s">
        <v>201</v>
      </c>
      <c r="B458" s="1" t="str">
        <f>VLOOKUP(A458,Participanti!A:B,2,0)</f>
        <v>M</v>
      </c>
      <c r="C458" s="61">
        <v>7</v>
      </c>
      <c r="D458" s="43">
        <v>24.84</v>
      </c>
      <c r="E458" s="44">
        <v>8.3449074074074078E-2</v>
      </c>
      <c r="F458" s="44">
        <v>8.3449074074074078E-2</v>
      </c>
      <c r="G458" s="59">
        <f t="shared" si="186"/>
        <v>8.3449074074074078E-2</v>
      </c>
      <c r="H458" s="45">
        <v>47</v>
      </c>
      <c r="I458" s="11">
        <f t="shared" si="187"/>
        <v>3.3594635295520967E-3</v>
      </c>
      <c r="J458" s="31">
        <f t="shared" si="188"/>
        <v>5</v>
      </c>
      <c r="K458" s="31">
        <f>IF(J458=0,0,IF(B458="F",VLOOKUP(I458,Barem!$G$2:$H$16,2,1),VLOOKUP(I458,Barem!$G$17:$H$31,2,1)))</f>
        <v>3</v>
      </c>
      <c r="L458" s="43">
        <v>3.25</v>
      </c>
      <c r="M458" s="95" t="s">
        <v>82</v>
      </c>
      <c r="N458" s="10">
        <f t="shared" si="192"/>
        <v>0.5</v>
      </c>
      <c r="O458" s="10">
        <f t="shared" si="192"/>
        <v>0.25</v>
      </c>
      <c r="P458" s="10">
        <f t="shared" si="192"/>
        <v>0.25</v>
      </c>
      <c r="Q458" s="33">
        <f>IF(B458="M",IF(AND(H458&gt;=200,H458&lt;500,I458&lt;Barem!$N$21),H458/1500,IF(AND(H458&gt;=500,H458&lt;750,I458&lt;Barem!$N$22),H458/1500,IF(AND(H458&gt;=750,H458&lt;1000,I458&lt;Barem!$N$23),H458/1500,IF(AND(H458&gt;=1000,H458&lt;1500,I458&lt;Barem!$N$24),H458/1500,IF(AND(H458&gt;=1500,H458&lt;2000,I458&lt;Barem!$N$25),H458/1500,IF(AND(H458&gt;=2000,H458&lt;3000,I458&lt;Barem!$N$26),H458/1500,IF(AND(H458&gt;=3000,I458&lt;Barem!$N$27),H458/1500,0))))))),IF(AND(H458&gt;=200,H458&lt;500,I458&lt;Barem!$O$21),H458/1500,IF(AND(H458&gt;=500,H458&lt;750,I458&lt;Barem!$O$22),H458/1500,IF(AND(H458&gt;=750,H458&lt;1000,I458&lt;Barem!$O$23),H458/1500,IF(AND(H458&gt;=1000,H458&lt;1500,I458&lt;Barem!$O$24),H458/1500,IF(AND(H458&gt;=1500,H458&lt;2000,I458&lt;Barem!$O$25),H458/1500,IF(AND(H458&gt;=2000,H458&lt;3000,I458&lt;Barem!$O$26),H458/1500,IF(AND(H458&gt;=3000,I458&lt;Barem!$O$27),H458/1500,0))))))))</f>
        <v>0</v>
      </c>
      <c r="R458" s="19">
        <f>IF(D458&gt;21,VLOOKUP(D458,Barem!$T$1:$U$141,2,1),0)</f>
        <v>0.1</v>
      </c>
      <c r="S458" s="104">
        <f>IF(D458&lt;1,0,IF(B458="F",VLOOKUP(I458,Barem!$X$2:$Z$13,2,1),VLOOKUP(I458,Barem!$X$14:$Z$25,2,1)))</f>
        <v>0</v>
      </c>
      <c r="T458" s="19">
        <f>VLOOKUP(A458,Participanti!A:C,3,0)</f>
        <v>0</v>
      </c>
      <c r="U458" s="17">
        <f t="shared" si="189"/>
        <v>4.1624999999999996</v>
      </c>
      <c r="W458" s="162"/>
      <c r="X458" s="108">
        <f t="shared" si="193"/>
        <v>4</v>
      </c>
      <c r="Y458" s="63">
        <f t="shared" si="194"/>
        <v>1</v>
      </c>
      <c r="Z458" s="92">
        <f t="shared" si="190"/>
        <v>1</v>
      </c>
      <c r="AA458" s="141"/>
      <c r="AB458" s="107" t="str">
        <f>VLOOKUP(A458,Participanti!A:E,5,0)</f>
        <v>Gold</v>
      </c>
    </row>
    <row r="459" spans="1:28" x14ac:dyDescent="0.2">
      <c r="A459" s="42" t="s">
        <v>363</v>
      </c>
      <c r="B459" s="1" t="str">
        <f>VLOOKUP(A459,Participanti!A:B,2,0)</f>
        <v>M</v>
      </c>
      <c r="C459" s="61">
        <v>7</v>
      </c>
      <c r="D459" s="43">
        <v>21.84</v>
      </c>
      <c r="E459" s="44">
        <v>8.3344907407407409E-2</v>
      </c>
      <c r="F459" s="44">
        <v>8.4351851851851858E-2</v>
      </c>
      <c r="G459" s="59">
        <f t="shared" ref="G459:G483" si="195">AVERAGE(E459:F459)</f>
        <v>8.3848379629629627E-2</v>
      </c>
      <c r="H459" s="45">
        <v>493</v>
      </c>
      <c r="I459" s="11">
        <f t="shared" ref="I459:I483" si="196">G459/D459</f>
        <v>3.8392115215031882E-3</v>
      </c>
      <c r="J459" s="31">
        <f t="shared" ref="J459:J483" si="197">IF(B459="F",IF(D459&lt;2.5,0,IF(D459&gt;19.99,5,D459/4)),IF(D459&lt;3,0, IF(D459&gt;20.99,5,D459/4.2)))</f>
        <v>5</v>
      </c>
      <c r="K459" s="31">
        <f>IF(J459=0,0,IF(B459="F",VLOOKUP(I459,Barem!$G$2:$H$16,2,1),VLOOKUP(I459,Barem!$G$17:$H$31,2,1)))</f>
        <v>1.75</v>
      </c>
      <c r="L459" s="43">
        <v>3</v>
      </c>
      <c r="M459" s="95" t="s">
        <v>83</v>
      </c>
      <c r="N459" s="10">
        <f t="shared" si="192"/>
        <v>0.25</v>
      </c>
      <c r="O459" s="10">
        <f t="shared" si="192"/>
        <v>0.25</v>
      </c>
      <c r="P459" s="10">
        <f t="shared" si="192"/>
        <v>0.5</v>
      </c>
      <c r="Q459" s="33">
        <f>IF(B459="M",IF(AND(H459&gt;=200,H459&lt;500,I459&lt;Barem!$N$21),H459/1500,IF(AND(H459&gt;=500,H459&lt;750,I459&lt;Barem!$N$22),H459/1500,IF(AND(H459&gt;=750,H459&lt;1000,I459&lt;Barem!$N$23),H459/1500,IF(AND(H459&gt;=1000,H459&lt;1500,I459&lt;Barem!$N$24),H459/1500,IF(AND(H459&gt;=1500,H459&lt;2000,I459&lt;Barem!$N$25),H459/1500,IF(AND(H459&gt;=2000,H459&lt;3000,I459&lt;Barem!$N$26),H459/1500,IF(AND(H459&gt;=3000,I459&lt;Barem!$N$27),H459/1500,0))))))),IF(AND(H459&gt;=200,H459&lt;500,I459&lt;Barem!$O$21),H459/1500,IF(AND(H459&gt;=500,H459&lt;750,I459&lt;Barem!$O$22),H459/1500,IF(AND(H459&gt;=750,H459&lt;1000,I459&lt;Barem!$O$23),H459/1500,IF(AND(H459&gt;=1000,H459&lt;1500,I459&lt;Barem!$O$24),H459/1500,IF(AND(H459&gt;=1500,H459&lt;2000,I459&lt;Barem!$O$25),H459/1500,IF(AND(H459&gt;=2000,H459&lt;3000,I459&lt;Barem!$O$26),H459/1500,IF(AND(H459&gt;=3000,I459&lt;Barem!$O$27),H459/1500,0))))))))</f>
        <v>0.32866666666666666</v>
      </c>
      <c r="R459" s="19">
        <f>IF(D459&gt;21,VLOOKUP(D459,Barem!$T$1:$U$141,2,1),0)</f>
        <v>0</v>
      </c>
      <c r="S459" s="104">
        <f>IF(D459&lt;1,0,IF(B459="F",VLOOKUP(I459,Barem!$X$2:$Z$13,2,1),VLOOKUP(I459,Barem!$X$14:$Z$25,2,1)))</f>
        <v>0</v>
      </c>
      <c r="T459" s="19">
        <f>VLOOKUP(A459,Participanti!A:C,3,0)</f>
        <v>0</v>
      </c>
      <c r="U459" s="17">
        <f t="shared" ref="U459:U483" si="198">IF(H459&lt;0,0,J459*N459+K459*O459+L459*P459+Q459+R459+S459+T459)</f>
        <v>3.5161666666666669</v>
      </c>
      <c r="W459" s="162"/>
      <c r="X459" s="108">
        <f t="shared" si="193"/>
        <v>5</v>
      </c>
      <c r="Y459" s="63">
        <f t="shared" si="194"/>
        <v>1</v>
      </c>
      <c r="Z459" s="92">
        <f t="shared" ref="Z459:Z483" si="199">IF(K459&gt;0,1,0)</f>
        <v>1</v>
      </c>
      <c r="AA459" s="141"/>
      <c r="AB459" s="107" t="str">
        <f>VLOOKUP(A459,Participanti!A:E,5,0)</f>
        <v>Gold</v>
      </c>
    </row>
    <row r="460" spans="1:28" x14ac:dyDescent="0.2">
      <c r="A460" s="42" t="s">
        <v>7</v>
      </c>
      <c r="B460" s="1" t="str">
        <f>VLOOKUP(A460,Participanti!A:B,2,0)</f>
        <v>M</v>
      </c>
      <c r="C460" s="61">
        <v>7</v>
      </c>
      <c r="D460" s="43">
        <v>49.55</v>
      </c>
      <c r="E460" s="44">
        <v>0.33305555555555555</v>
      </c>
      <c r="F460" s="44">
        <v>0.39430555555555558</v>
      </c>
      <c r="G460" s="59">
        <f t="shared" si="195"/>
        <v>0.36368055555555556</v>
      </c>
      <c r="H460" s="45">
        <v>2256</v>
      </c>
      <c r="I460" s="11">
        <f t="shared" si="196"/>
        <v>7.3396681242291744E-3</v>
      </c>
      <c r="J460" s="31">
        <f t="shared" si="197"/>
        <v>5</v>
      </c>
      <c r="K460" s="31">
        <f>IF(J460=0,0,IF(B460="F",VLOOKUP(I460,Barem!$G$2:$H$16,2,1),VLOOKUP(I460,Barem!$G$17:$H$31,2,1)))</f>
        <v>0</v>
      </c>
      <c r="L460" s="43">
        <v>3.5</v>
      </c>
      <c r="M460" s="95" t="s">
        <v>83</v>
      </c>
      <c r="N460" s="10">
        <f t="shared" si="192"/>
        <v>0.25</v>
      </c>
      <c r="O460" s="10">
        <f t="shared" si="192"/>
        <v>0.25</v>
      </c>
      <c r="P460" s="10">
        <f t="shared" si="192"/>
        <v>0.5</v>
      </c>
      <c r="Q460" s="33">
        <f>IF(B460="M",IF(AND(H460&gt;=200,H460&lt;500,I460&lt;Barem!$N$21),H460/1500,IF(AND(H460&gt;=500,H460&lt;750,I460&lt;Barem!$N$22),H460/1500,IF(AND(H460&gt;=750,H460&lt;1000,I460&lt;Barem!$N$23),H460/1500,IF(AND(H460&gt;=1000,H460&lt;1500,I460&lt;Barem!$N$24),H460/1500,IF(AND(H460&gt;=1500,H460&lt;2000,I460&lt;Barem!$N$25),H460/1500,IF(AND(H460&gt;=2000,H460&lt;3000,I460&lt;Barem!$N$26),H460/1500,IF(AND(H460&gt;=3000,I460&lt;Barem!$N$27),H460/1500,0))))))),IF(AND(H460&gt;=200,H460&lt;500,I460&lt;Barem!$O$21),H460/1500,IF(AND(H460&gt;=500,H460&lt;750,I460&lt;Barem!$O$22),H460/1500,IF(AND(H460&gt;=750,H460&lt;1000,I460&lt;Barem!$O$23),H460/1500,IF(AND(H460&gt;=1000,H460&lt;1500,I460&lt;Barem!$O$24),H460/1500,IF(AND(H460&gt;=1500,H460&lt;2000,I460&lt;Barem!$O$25),H460/1500,IF(AND(H460&gt;=2000,H460&lt;3000,I460&lt;Barem!$O$26),H460/1500,IF(AND(H460&gt;=3000,I460&lt;Barem!$O$27),H460/1500,0))))))))</f>
        <v>1.504</v>
      </c>
      <c r="R460" s="19">
        <f>IF(D460&gt;21,VLOOKUP(D460,Barem!$T$1:$U$141,2,1),0)</f>
        <v>1.4</v>
      </c>
      <c r="S460" s="104">
        <f>IF(D460&lt;1,0,IF(B460="F",VLOOKUP(I460,Barem!$X$2:$Z$13,2,1),VLOOKUP(I460,Barem!$X$14:$Z$25,2,1)))</f>
        <v>0</v>
      </c>
      <c r="T460" s="19">
        <f>VLOOKUP(A460,Participanti!A:C,3,0)</f>
        <v>0.4</v>
      </c>
      <c r="U460" s="17">
        <f t="shared" si="198"/>
        <v>6.3040000000000003</v>
      </c>
      <c r="W460" s="162" t="s">
        <v>576</v>
      </c>
      <c r="X460" s="108">
        <f t="shared" si="193"/>
        <v>4</v>
      </c>
      <c r="Y460" s="63">
        <f t="shared" si="194"/>
        <v>1</v>
      </c>
      <c r="Z460" s="92">
        <f t="shared" si="199"/>
        <v>0</v>
      </c>
      <c r="AA460" s="141"/>
      <c r="AB460" s="107" t="str">
        <f>VLOOKUP(A460,Participanti!A:E,5,0)</f>
        <v>Gold</v>
      </c>
    </row>
    <row r="461" spans="1:28" x14ac:dyDescent="0.2">
      <c r="A461" s="42" t="s">
        <v>194</v>
      </c>
      <c r="B461" s="1" t="str">
        <f>VLOOKUP(A461,Participanti!A:B,2,0)</f>
        <v>M</v>
      </c>
      <c r="C461" s="61">
        <v>7</v>
      </c>
      <c r="D461" s="43">
        <v>5.25</v>
      </c>
      <c r="E461" s="44">
        <v>1.6562500000000001E-2</v>
      </c>
      <c r="F461" s="44">
        <v>1.7349537037037038E-2</v>
      </c>
      <c r="G461" s="59">
        <f t="shared" si="195"/>
        <v>1.695601851851852E-2</v>
      </c>
      <c r="H461" s="45">
        <v>38</v>
      </c>
      <c r="I461" s="11">
        <f t="shared" si="196"/>
        <v>3.2297178130511464E-3</v>
      </c>
      <c r="J461" s="31">
        <f t="shared" si="197"/>
        <v>1.25</v>
      </c>
      <c r="K461" s="31">
        <f>IF(J461=0,0,IF(B461="F",VLOOKUP(I461,Barem!$G$2:$H$16,2,1),VLOOKUP(I461,Barem!$G$17:$H$31,2,1)))</f>
        <v>3.5</v>
      </c>
      <c r="L461" s="43">
        <v>0.25</v>
      </c>
      <c r="M461" s="95" t="s">
        <v>80</v>
      </c>
      <c r="N461" s="10">
        <f t="shared" si="192"/>
        <v>0.25</v>
      </c>
      <c r="O461" s="10">
        <f t="shared" si="192"/>
        <v>0.5</v>
      </c>
      <c r="P461" s="10">
        <f t="shared" si="192"/>
        <v>0.25</v>
      </c>
      <c r="Q461" s="33">
        <f>IF(B461="M",IF(AND(H461&gt;=200,H461&lt;500,I461&lt;Barem!$N$21),H461/1500,IF(AND(H461&gt;=500,H461&lt;750,I461&lt;Barem!$N$22),H461/1500,IF(AND(H461&gt;=750,H461&lt;1000,I461&lt;Barem!$N$23),H461/1500,IF(AND(H461&gt;=1000,H461&lt;1500,I461&lt;Barem!$N$24),H461/1500,IF(AND(H461&gt;=1500,H461&lt;2000,I461&lt;Barem!$N$25),H461/1500,IF(AND(H461&gt;=2000,H461&lt;3000,I461&lt;Barem!$N$26),H461/1500,IF(AND(H461&gt;=3000,I461&lt;Barem!$N$27),H461/1500,0))))))),IF(AND(H461&gt;=200,H461&lt;500,I461&lt;Barem!$O$21),H461/1500,IF(AND(H461&gt;=500,H461&lt;750,I461&lt;Barem!$O$22),H461/1500,IF(AND(H461&gt;=750,H461&lt;1000,I461&lt;Barem!$O$23),H461/1500,IF(AND(H461&gt;=1000,H461&lt;1500,I461&lt;Barem!$O$24),H461/1500,IF(AND(H461&gt;=1500,H461&lt;2000,I461&lt;Barem!$O$25),H461/1500,IF(AND(H461&gt;=2000,H461&lt;3000,I461&lt;Barem!$O$26),H461/1500,IF(AND(H461&gt;=3000,I461&lt;Barem!$O$27),H461/1500,0))))))))</f>
        <v>0</v>
      </c>
      <c r="R461" s="19">
        <f>IF(D461&gt;21,VLOOKUP(D461,Barem!$T$1:$U$141,2,1),0)</f>
        <v>0</v>
      </c>
      <c r="S461" s="104">
        <f>IF(D461&lt;1,0,IF(B461="F",VLOOKUP(I461,Barem!$X$2:$Z$13,2,1),VLOOKUP(I461,Barem!$X$14:$Z$25,2,1)))</f>
        <v>0</v>
      </c>
      <c r="T461" s="19">
        <f>VLOOKUP(A461,Participanti!A:C,3,0)</f>
        <v>0</v>
      </c>
      <c r="U461" s="17">
        <f t="shared" si="198"/>
        <v>2.125</v>
      </c>
      <c r="W461" s="162"/>
      <c r="X461" s="108">
        <f t="shared" si="193"/>
        <v>5</v>
      </c>
      <c r="Y461" s="63">
        <f t="shared" si="194"/>
        <v>1</v>
      </c>
      <c r="Z461" s="92">
        <f t="shared" si="199"/>
        <v>1</v>
      </c>
      <c r="AA461" s="141"/>
      <c r="AB461" s="107" t="str">
        <f>VLOOKUP(A461,Participanti!A:E,5,0)</f>
        <v>Gold</v>
      </c>
    </row>
    <row r="462" spans="1:28" x14ac:dyDescent="0.2">
      <c r="A462" s="42" t="s">
        <v>231</v>
      </c>
      <c r="B462" s="1" t="str">
        <f>VLOOKUP(A462,Participanti!A:B,2,0)</f>
        <v>M</v>
      </c>
      <c r="C462" s="61">
        <v>7</v>
      </c>
      <c r="D462" s="43">
        <v>47.05</v>
      </c>
      <c r="E462" s="44">
        <v>0.19804398148148147</v>
      </c>
      <c r="F462" s="44">
        <v>0.20412037037037037</v>
      </c>
      <c r="G462" s="59">
        <f t="shared" si="195"/>
        <v>0.20108217592592592</v>
      </c>
      <c r="H462" s="45">
        <v>25</v>
      </c>
      <c r="I462" s="11">
        <f t="shared" si="196"/>
        <v>4.273797575471327E-3</v>
      </c>
      <c r="J462" s="31">
        <f t="shared" si="197"/>
        <v>5</v>
      </c>
      <c r="K462" s="31">
        <f>IF(J462=0,0,IF(B462="F",VLOOKUP(I462,Barem!$G$2:$H$16,2,1),VLOOKUP(I462,Barem!$G$17:$H$31,2,1)))</f>
        <v>1.25</v>
      </c>
      <c r="L462" s="43">
        <v>2.75</v>
      </c>
      <c r="M462" s="95" t="s">
        <v>82</v>
      </c>
      <c r="N462" s="10">
        <f t="shared" ref="N462:P482" si="200">IF($M462=N$1,50%,25%)</f>
        <v>0.5</v>
      </c>
      <c r="O462" s="10">
        <f t="shared" si="200"/>
        <v>0.25</v>
      </c>
      <c r="P462" s="10">
        <f t="shared" si="200"/>
        <v>0.25</v>
      </c>
      <c r="Q462" s="33">
        <f>IF(B462="M",IF(AND(H462&gt;=200,H462&lt;500,I462&lt;Barem!$N$21),H462/1500,IF(AND(H462&gt;=500,H462&lt;750,I462&lt;Barem!$N$22),H462/1500,IF(AND(H462&gt;=750,H462&lt;1000,I462&lt;Barem!$N$23),H462/1500,IF(AND(H462&gt;=1000,H462&lt;1500,I462&lt;Barem!$N$24),H462/1500,IF(AND(H462&gt;=1500,H462&lt;2000,I462&lt;Barem!$N$25),H462/1500,IF(AND(H462&gt;=2000,H462&lt;3000,I462&lt;Barem!$N$26),H462/1500,IF(AND(H462&gt;=3000,I462&lt;Barem!$N$27),H462/1500,0))))))),IF(AND(H462&gt;=200,H462&lt;500,I462&lt;Barem!$O$21),H462/1500,IF(AND(H462&gt;=500,H462&lt;750,I462&lt;Barem!$O$22),H462/1500,IF(AND(H462&gt;=750,H462&lt;1000,I462&lt;Barem!$O$23),H462/1500,IF(AND(H462&gt;=1000,H462&lt;1500,I462&lt;Barem!$O$24),H462/1500,IF(AND(H462&gt;=1500,H462&lt;2000,I462&lt;Barem!$O$25),H462/1500,IF(AND(H462&gt;=2000,H462&lt;3000,I462&lt;Barem!$O$26),H462/1500,IF(AND(H462&gt;=3000,I462&lt;Barem!$O$27),H462/1500,0))))))))</f>
        <v>0</v>
      </c>
      <c r="R462" s="19">
        <f>IF(D462&gt;21,VLOOKUP(D462,Barem!$T$1:$U$141,2,1),0)</f>
        <v>1.3</v>
      </c>
      <c r="S462" s="104">
        <f>IF(D462&lt;1,0,IF(B462="F",VLOOKUP(I462,Barem!$X$2:$Z$13,2,1),VLOOKUP(I462,Barem!$X$14:$Z$25,2,1)))</f>
        <v>0</v>
      </c>
      <c r="T462" s="19">
        <f>VLOOKUP(A462,Participanti!A:C,3,0)</f>
        <v>0</v>
      </c>
      <c r="U462" s="17">
        <f t="shared" si="198"/>
        <v>4.8</v>
      </c>
      <c r="W462" s="162"/>
      <c r="X462" s="108">
        <f t="shared" si="193"/>
        <v>5</v>
      </c>
      <c r="Y462" s="63">
        <f t="shared" si="194"/>
        <v>1</v>
      </c>
      <c r="Z462" s="92">
        <f t="shared" si="199"/>
        <v>1</v>
      </c>
      <c r="AA462" s="141"/>
      <c r="AB462" s="107" t="str">
        <f>VLOOKUP(A462,Participanti!A:E,5,0)</f>
        <v>Gold</v>
      </c>
    </row>
    <row r="463" spans="1:28" x14ac:dyDescent="0.2">
      <c r="A463" s="42" t="s">
        <v>368</v>
      </c>
      <c r="B463" s="1" t="str">
        <f>VLOOKUP(A463,Participanti!A:B,2,0)</f>
        <v>M</v>
      </c>
      <c r="C463" s="61">
        <v>7</v>
      </c>
      <c r="D463" s="43">
        <v>10.11</v>
      </c>
      <c r="E463" s="44">
        <v>4.234953703703704E-2</v>
      </c>
      <c r="F463" s="44">
        <v>4.3136574074074077E-2</v>
      </c>
      <c r="G463" s="59">
        <f t="shared" si="195"/>
        <v>4.2743055555555562E-2</v>
      </c>
      <c r="H463" s="45">
        <v>72</v>
      </c>
      <c r="I463" s="11">
        <f t="shared" si="196"/>
        <v>4.2277997582151894E-3</v>
      </c>
      <c r="J463" s="31">
        <f t="shared" si="197"/>
        <v>2.407142857142857</v>
      </c>
      <c r="K463" s="31">
        <f>IF(J463=0,0,IF(B463="F",VLOOKUP(I463,Barem!$G$2:$H$16,2,1),VLOOKUP(I463,Barem!$G$17:$H$31,2,1)))</f>
        <v>1.25</v>
      </c>
      <c r="L463" s="43">
        <v>3</v>
      </c>
      <c r="M463" s="95" t="s">
        <v>83</v>
      </c>
      <c r="N463" s="10">
        <f t="shared" si="200"/>
        <v>0.25</v>
      </c>
      <c r="O463" s="10">
        <f t="shared" si="200"/>
        <v>0.25</v>
      </c>
      <c r="P463" s="10">
        <f t="shared" si="200"/>
        <v>0.5</v>
      </c>
      <c r="Q463" s="33">
        <f>IF(B463="M",IF(AND(H463&gt;=200,H463&lt;500,I463&lt;Barem!$N$21),H463/1500,IF(AND(H463&gt;=500,H463&lt;750,I463&lt;Barem!$N$22),H463/1500,IF(AND(H463&gt;=750,H463&lt;1000,I463&lt;Barem!$N$23),H463/1500,IF(AND(H463&gt;=1000,H463&lt;1500,I463&lt;Barem!$N$24),H463/1500,IF(AND(H463&gt;=1500,H463&lt;2000,I463&lt;Barem!$N$25),H463/1500,IF(AND(H463&gt;=2000,H463&lt;3000,I463&lt;Barem!$N$26),H463/1500,IF(AND(H463&gt;=3000,I463&lt;Barem!$N$27),H463/1500,0))))))),IF(AND(H463&gt;=200,H463&lt;500,I463&lt;Barem!$O$21),H463/1500,IF(AND(H463&gt;=500,H463&lt;750,I463&lt;Barem!$O$22),H463/1500,IF(AND(H463&gt;=750,H463&lt;1000,I463&lt;Barem!$O$23),H463/1500,IF(AND(H463&gt;=1000,H463&lt;1500,I463&lt;Barem!$O$24),H463/1500,IF(AND(H463&gt;=1500,H463&lt;2000,I463&lt;Barem!$O$25),H463/1500,IF(AND(H463&gt;=2000,H463&lt;3000,I463&lt;Barem!$O$26),H463/1500,IF(AND(H463&gt;=3000,I463&lt;Barem!$O$27),H463/1500,0))))))))</f>
        <v>0</v>
      </c>
      <c r="R463" s="19">
        <f>IF(D463&gt;21,VLOOKUP(D463,Barem!$T$1:$U$141,2,1),0)</f>
        <v>0</v>
      </c>
      <c r="S463" s="104">
        <f>IF(D463&lt;1,0,IF(B463="F",VLOOKUP(I463,Barem!$X$2:$Z$13,2,1),VLOOKUP(I463,Barem!$X$14:$Z$25,2,1)))</f>
        <v>0</v>
      </c>
      <c r="T463" s="19">
        <f>VLOOKUP(A463,Participanti!A:C,3,0)</f>
        <v>0</v>
      </c>
      <c r="U463" s="17">
        <f t="shared" si="198"/>
        <v>2.4142857142857141</v>
      </c>
      <c r="W463" s="162"/>
      <c r="X463" s="108">
        <f t="shared" si="193"/>
        <v>5</v>
      </c>
      <c r="Y463" s="63">
        <f t="shared" si="194"/>
        <v>1</v>
      </c>
      <c r="Z463" s="92">
        <f t="shared" si="199"/>
        <v>1</v>
      </c>
      <c r="AA463" s="141"/>
      <c r="AB463" s="107" t="str">
        <f>VLOOKUP(A463,Participanti!A:E,5,0)</f>
        <v>Gold</v>
      </c>
    </row>
    <row r="464" spans="1:28" x14ac:dyDescent="0.2">
      <c r="A464" s="42" t="s">
        <v>13</v>
      </c>
      <c r="B464" s="1" t="str">
        <f>VLOOKUP(A464,Participanti!A:B,2,0)</f>
        <v>M</v>
      </c>
      <c r="C464" s="61">
        <v>7</v>
      </c>
      <c r="D464" s="43">
        <v>42.04</v>
      </c>
      <c r="E464" s="44">
        <v>0.19733796296296297</v>
      </c>
      <c r="F464" s="44">
        <v>0.20557870370370371</v>
      </c>
      <c r="G464" s="59">
        <f t="shared" si="195"/>
        <v>0.20145833333333335</v>
      </c>
      <c r="H464" s="45">
        <v>2058</v>
      </c>
      <c r="I464" s="11">
        <f t="shared" si="196"/>
        <v>4.792063114494133E-3</v>
      </c>
      <c r="J464" s="31">
        <f t="shared" si="197"/>
        <v>5</v>
      </c>
      <c r="K464" s="31">
        <f>IF(J464=0,0,IF(B464="F",VLOOKUP(I464,Barem!$G$2:$H$16,2,1),VLOOKUP(I464,Barem!$G$17:$H$31,2,1)))</f>
        <v>0.5</v>
      </c>
      <c r="L464" s="43">
        <v>4.75</v>
      </c>
      <c r="M464" s="95" t="s">
        <v>83</v>
      </c>
      <c r="N464" s="10">
        <f t="shared" si="200"/>
        <v>0.25</v>
      </c>
      <c r="O464" s="10">
        <f t="shared" si="200"/>
        <v>0.25</v>
      </c>
      <c r="P464" s="10">
        <f t="shared" si="200"/>
        <v>0.5</v>
      </c>
      <c r="Q464" s="33">
        <f>IF(B464="M",IF(AND(H464&gt;=200,H464&lt;500,I464&lt;Barem!$N$21),H464/1500,IF(AND(H464&gt;=500,H464&lt;750,I464&lt;Barem!$N$22),H464/1500,IF(AND(H464&gt;=750,H464&lt;1000,I464&lt;Barem!$N$23),H464/1500,IF(AND(H464&gt;=1000,H464&lt;1500,I464&lt;Barem!$N$24),H464/1500,IF(AND(H464&gt;=1500,H464&lt;2000,I464&lt;Barem!$N$25),H464/1500,IF(AND(H464&gt;=2000,H464&lt;3000,I464&lt;Barem!$N$26),H464/1500,IF(AND(H464&gt;=3000,I464&lt;Barem!$N$27),H464/1500,0))))))),IF(AND(H464&gt;=200,H464&lt;500,I464&lt;Barem!$O$21),H464/1500,IF(AND(H464&gt;=500,H464&lt;750,I464&lt;Barem!$O$22),H464/1500,IF(AND(H464&gt;=750,H464&lt;1000,I464&lt;Barem!$O$23),H464/1500,IF(AND(H464&gt;=1000,H464&lt;1500,I464&lt;Barem!$O$24),H464/1500,IF(AND(H464&gt;=1500,H464&lt;2000,I464&lt;Barem!$O$25),H464/1500,IF(AND(H464&gt;=2000,H464&lt;3000,I464&lt;Barem!$O$26),H464/1500,IF(AND(H464&gt;=3000,I464&lt;Barem!$O$27),H464/1500,0))))))))</f>
        <v>1.3720000000000001</v>
      </c>
      <c r="R464" s="19">
        <f>IF(D464&gt;21,VLOOKUP(D464,Barem!$T$1:$U$141,2,1),0)</f>
        <v>1</v>
      </c>
      <c r="S464" s="104">
        <f>IF(D464&lt;1,0,IF(B464="F",VLOOKUP(I464,Barem!$X$2:$Z$13,2,1),VLOOKUP(I464,Barem!$X$14:$Z$25,2,1)))</f>
        <v>0</v>
      </c>
      <c r="T464" s="19">
        <f>VLOOKUP(A464,Participanti!A:C,3,0)</f>
        <v>0</v>
      </c>
      <c r="U464" s="17">
        <f t="shared" si="198"/>
        <v>6.1219999999999999</v>
      </c>
      <c r="W464" s="162" t="s">
        <v>577</v>
      </c>
      <c r="X464" s="108">
        <f t="shared" si="193"/>
        <v>5</v>
      </c>
      <c r="Y464" s="63">
        <f t="shared" si="194"/>
        <v>1</v>
      </c>
      <c r="Z464" s="92">
        <f t="shared" si="199"/>
        <v>1</v>
      </c>
      <c r="AA464" s="141"/>
      <c r="AB464" s="107" t="str">
        <f>VLOOKUP(A464,Participanti!A:E,5,0)</f>
        <v>Silver</v>
      </c>
    </row>
    <row r="465" spans="1:28" x14ac:dyDescent="0.2">
      <c r="A465" s="42" t="s">
        <v>227</v>
      </c>
      <c r="B465" s="1" t="str">
        <f>VLOOKUP(A465,Participanti!A:B,2,0)</f>
        <v>F</v>
      </c>
      <c r="C465" s="61">
        <v>7</v>
      </c>
      <c r="D465" s="43">
        <v>6.28</v>
      </c>
      <c r="E465" s="44">
        <v>2.3379629629629629E-2</v>
      </c>
      <c r="F465" s="44">
        <v>2.3379629629629629E-2</v>
      </c>
      <c r="G465" s="59">
        <f t="shared" si="195"/>
        <v>2.3379629629629629E-2</v>
      </c>
      <c r="H465" s="45">
        <v>3</v>
      </c>
      <c r="I465" s="11">
        <f t="shared" si="196"/>
        <v>3.7228709601321063E-3</v>
      </c>
      <c r="J465" s="31">
        <f t="shared" si="197"/>
        <v>1.57</v>
      </c>
      <c r="K465" s="31">
        <f>IF(J465=0,0,IF(B465="F",VLOOKUP(I465,Barem!$G$2:$H$16,2,1),VLOOKUP(I465,Barem!$G$17:$H$31,2,1)))</f>
        <v>3</v>
      </c>
      <c r="L465" s="43">
        <v>3.5</v>
      </c>
      <c r="M465" s="95" t="s">
        <v>80</v>
      </c>
      <c r="N465" s="10">
        <f t="shared" si="200"/>
        <v>0.25</v>
      </c>
      <c r="O465" s="10">
        <f t="shared" si="200"/>
        <v>0.5</v>
      </c>
      <c r="P465" s="10">
        <f t="shared" si="200"/>
        <v>0.25</v>
      </c>
      <c r="Q465" s="33">
        <f>IF(B465="M",IF(AND(H465&gt;=200,H465&lt;500,I465&lt;Barem!$N$21),H465/1500,IF(AND(H465&gt;=500,H465&lt;750,I465&lt;Barem!$N$22),H465/1500,IF(AND(H465&gt;=750,H465&lt;1000,I465&lt;Barem!$N$23),H465/1500,IF(AND(H465&gt;=1000,H465&lt;1500,I465&lt;Barem!$N$24),H465/1500,IF(AND(H465&gt;=1500,H465&lt;2000,I465&lt;Barem!$N$25),H465/1500,IF(AND(H465&gt;=2000,H465&lt;3000,I465&lt;Barem!$N$26),H465/1500,IF(AND(H465&gt;=3000,I465&lt;Barem!$N$27),H465/1500,0))))))),IF(AND(H465&gt;=200,H465&lt;500,I465&lt;Barem!$O$21),H465/1500,IF(AND(H465&gt;=500,H465&lt;750,I465&lt;Barem!$O$22),H465/1500,IF(AND(H465&gt;=750,H465&lt;1000,I465&lt;Barem!$O$23),H465/1500,IF(AND(H465&gt;=1000,H465&lt;1500,I465&lt;Barem!$O$24),H465/1500,IF(AND(H465&gt;=1500,H465&lt;2000,I465&lt;Barem!$O$25),H465/1500,IF(AND(H465&gt;=2000,H465&lt;3000,I465&lt;Barem!$O$26),H465/1500,IF(AND(H465&gt;=3000,I465&lt;Barem!$O$27),H465/1500,0))))))))</f>
        <v>0</v>
      </c>
      <c r="R465" s="19">
        <f>IF(D465&gt;21,VLOOKUP(D465,Barem!$T$1:$U$141,2,1),0)</f>
        <v>0</v>
      </c>
      <c r="S465" s="104">
        <f>IF(D465&lt;1,0,IF(B465="F",VLOOKUP(I465,Barem!$X$2:$Z$13,2,1),VLOOKUP(I465,Barem!$X$14:$Z$25,2,1)))</f>
        <v>0</v>
      </c>
      <c r="T465" s="19">
        <f>VLOOKUP(A465,Participanti!A:C,3,0)</f>
        <v>0</v>
      </c>
      <c r="U465" s="17">
        <f t="shared" si="198"/>
        <v>2.7675000000000001</v>
      </c>
      <c r="W465" s="162" t="s">
        <v>574</v>
      </c>
      <c r="X465" s="108">
        <f t="shared" si="193"/>
        <v>5</v>
      </c>
      <c r="Y465" s="63">
        <f t="shared" si="194"/>
        <v>1</v>
      </c>
      <c r="Z465" s="92">
        <f t="shared" si="199"/>
        <v>1</v>
      </c>
      <c r="AA465" s="141"/>
      <c r="AB465" s="107" t="str">
        <f>VLOOKUP(A465,Participanti!A:E,5,0)</f>
        <v>Silver</v>
      </c>
    </row>
    <row r="466" spans="1:28" x14ac:dyDescent="0.2">
      <c r="A466" s="42" t="s">
        <v>191</v>
      </c>
      <c r="B466" s="1" t="str">
        <f>VLOOKUP(A466,Participanti!A:B,2,0)</f>
        <v>M</v>
      </c>
      <c r="C466" s="61">
        <v>7</v>
      </c>
      <c r="D466" s="43">
        <v>15.01</v>
      </c>
      <c r="E466" s="44">
        <v>5.4027777777777779E-2</v>
      </c>
      <c r="F466" s="44">
        <v>5.4328703703703705E-2</v>
      </c>
      <c r="G466" s="59">
        <f t="shared" si="195"/>
        <v>5.4178240740740742E-2</v>
      </c>
      <c r="H466" s="45">
        <v>43</v>
      </c>
      <c r="I466" s="11">
        <f t="shared" si="196"/>
        <v>3.6094763984504158E-3</v>
      </c>
      <c r="J466" s="31">
        <f t="shared" si="197"/>
        <v>3.5738095238095235</v>
      </c>
      <c r="K466" s="31">
        <f>IF(J466=0,0,IF(B466="F",VLOOKUP(I466,Barem!$G$2:$H$16,2,1),VLOOKUP(I466,Barem!$G$17:$H$31,2,1)))</f>
        <v>2.5</v>
      </c>
      <c r="L466" s="43">
        <v>4</v>
      </c>
      <c r="M466" s="95" t="s">
        <v>82</v>
      </c>
      <c r="N466" s="10">
        <f t="shared" si="200"/>
        <v>0.5</v>
      </c>
      <c r="O466" s="10">
        <f t="shared" si="200"/>
        <v>0.25</v>
      </c>
      <c r="P466" s="10">
        <f t="shared" si="200"/>
        <v>0.25</v>
      </c>
      <c r="Q466" s="33">
        <f>IF(B466="M",IF(AND(H466&gt;=200,H466&lt;500,I466&lt;Barem!$N$21),H466/1500,IF(AND(H466&gt;=500,H466&lt;750,I466&lt;Barem!$N$22),H466/1500,IF(AND(H466&gt;=750,H466&lt;1000,I466&lt;Barem!$N$23),H466/1500,IF(AND(H466&gt;=1000,H466&lt;1500,I466&lt;Barem!$N$24),H466/1500,IF(AND(H466&gt;=1500,H466&lt;2000,I466&lt;Barem!$N$25),H466/1500,IF(AND(H466&gt;=2000,H466&lt;3000,I466&lt;Barem!$N$26),H466/1500,IF(AND(H466&gt;=3000,I466&lt;Barem!$N$27),H466/1500,0))))))),IF(AND(H466&gt;=200,H466&lt;500,I466&lt;Barem!$O$21),H466/1500,IF(AND(H466&gt;=500,H466&lt;750,I466&lt;Barem!$O$22),H466/1500,IF(AND(H466&gt;=750,H466&lt;1000,I466&lt;Barem!$O$23),H466/1500,IF(AND(H466&gt;=1000,H466&lt;1500,I466&lt;Barem!$O$24),H466/1500,IF(AND(H466&gt;=1500,H466&lt;2000,I466&lt;Barem!$O$25),H466/1500,IF(AND(H466&gt;=2000,H466&lt;3000,I466&lt;Barem!$O$26),H466/1500,IF(AND(H466&gt;=3000,I466&lt;Barem!$O$27),H466/1500,0))))))))</f>
        <v>0</v>
      </c>
      <c r="R466" s="19">
        <f>IF(D466&gt;21,VLOOKUP(D466,Barem!$T$1:$U$141,2,1),0)</f>
        <v>0</v>
      </c>
      <c r="S466" s="104">
        <f>IF(D466&lt;1,0,IF(B466="F",VLOOKUP(I466,Barem!$X$2:$Z$13,2,1),VLOOKUP(I466,Barem!$X$14:$Z$25,2,1)))</f>
        <v>0</v>
      </c>
      <c r="T466" s="19">
        <f>VLOOKUP(A466,Participanti!A:C,3,0)</f>
        <v>0</v>
      </c>
      <c r="U466" s="17">
        <f t="shared" si="198"/>
        <v>3.4119047619047618</v>
      </c>
      <c r="W466" s="162"/>
      <c r="X466" s="108">
        <f t="shared" si="193"/>
        <v>5</v>
      </c>
      <c r="Y466" s="63">
        <f t="shared" si="194"/>
        <v>1</v>
      </c>
      <c r="Z466" s="92">
        <f t="shared" si="199"/>
        <v>1</v>
      </c>
      <c r="AA466" s="141"/>
      <c r="AB466" s="107" t="str">
        <f>VLOOKUP(A466,Participanti!A:E,5,0)</f>
        <v>Silver</v>
      </c>
    </row>
    <row r="467" spans="1:28" x14ac:dyDescent="0.2">
      <c r="A467" s="42" t="s">
        <v>220</v>
      </c>
      <c r="B467" s="1" t="str">
        <f>VLOOKUP(A467,Participanti!A:B,2,0)</f>
        <v>M</v>
      </c>
      <c r="C467" s="61">
        <v>7</v>
      </c>
      <c r="D467" s="43">
        <v>32.85</v>
      </c>
      <c r="E467" s="44">
        <v>0.12045138888888889</v>
      </c>
      <c r="F467" s="44">
        <v>0.12140046296296296</v>
      </c>
      <c r="G467" s="59">
        <f t="shared" si="195"/>
        <v>0.12092592592592592</v>
      </c>
      <c r="H467" s="45">
        <v>30</v>
      </c>
      <c r="I467" s="11">
        <f t="shared" si="196"/>
        <v>3.6811545182930264E-3</v>
      </c>
      <c r="J467" s="31">
        <f t="shared" si="197"/>
        <v>5</v>
      </c>
      <c r="K467" s="31">
        <f>IF(J467=0,0,IF(B467="F",VLOOKUP(I467,Barem!$G$2:$H$16,2,1),VLOOKUP(I467,Barem!$G$17:$H$31,2,1)))</f>
        <v>2</v>
      </c>
      <c r="L467" s="43">
        <v>3.75</v>
      </c>
      <c r="M467" s="95" t="s">
        <v>82</v>
      </c>
      <c r="N467" s="10">
        <f t="shared" si="200"/>
        <v>0.5</v>
      </c>
      <c r="O467" s="10">
        <f t="shared" si="200"/>
        <v>0.25</v>
      </c>
      <c r="P467" s="10">
        <f t="shared" si="200"/>
        <v>0.25</v>
      </c>
      <c r="Q467" s="33">
        <f>IF(B467="M",IF(AND(H467&gt;=200,H467&lt;500,I467&lt;Barem!$N$21),H467/1500,IF(AND(H467&gt;=500,H467&lt;750,I467&lt;Barem!$N$22),H467/1500,IF(AND(H467&gt;=750,H467&lt;1000,I467&lt;Barem!$N$23),H467/1500,IF(AND(H467&gt;=1000,H467&lt;1500,I467&lt;Barem!$N$24),H467/1500,IF(AND(H467&gt;=1500,H467&lt;2000,I467&lt;Barem!$N$25),H467/1500,IF(AND(H467&gt;=2000,H467&lt;3000,I467&lt;Barem!$N$26),H467/1500,IF(AND(H467&gt;=3000,I467&lt;Barem!$N$27),H467/1500,0))))))),IF(AND(H467&gt;=200,H467&lt;500,I467&lt;Barem!$O$21),H467/1500,IF(AND(H467&gt;=500,H467&lt;750,I467&lt;Barem!$O$22),H467/1500,IF(AND(H467&gt;=750,H467&lt;1000,I467&lt;Barem!$O$23),H467/1500,IF(AND(H467&gt;=1000,H467&lt;1500,I467&lt;Barem!$O$24),H467/1500,IF(AND(H467&gt;=1500,H467&lt;2000,I467&lt;Barem!$O$25),H467/1500,IF(AND(H467&gt;=2000,H467&lt;3000,I467&lt;Barem!$O$26),H467/1500,IF(AND(H467&gt;=3000,I467&lt;Barem!$O$27),H467/1500,0))))))))</f>
        <v>0</v>
      </c>
      <c r="R467" s="19">
        <f>IF(D467&gt;21,VLOOKUP(D467,Barem!$T$1:$U$141,2,1),0)</f>
        <v>0.5</v>
      </c>
      <c r="S467" s="104">
        <f>IF(D467&lt;1,0,IF(B467="F",VLOOKUP(I467,Barem!$X$2:$Z$13,2,1),VLOOKUP(I467,Barem!$X$14:$Z$25,2,1)))</f>
        <v>0</v>
      </c>
      <c r="T467" s="19">
        <f>VLOOKUP(A467,Participanti!A:C,3,0)</f>
        <v>0</v>
      </c>
      <c r="U467" s="17">
        <f t="shared" si="198"/>
        <v>4.4375</v>
      </c>
      <c r="W467" s="162"/>
      <c r="X467" s="108">
        <f t="shared" si="193"/>
        <v>5</v>
      </c>
      <c r="Y467" s="63">
        <f t="shared" si="194"/>
        <v>1</v>
      </c>
      <c r="Z467" s="92">
        <f t="shared" si="199"/>
        <v>1</v>
      </c>
      <c r="AA467" s="141"/>
      <c r="AB467" s="107" t="str">
        <f>VLOOKUP(A467,Participanti!A:E,5,0)</f>
        <v>Silver</v>
      </c>
    </row>
    <row r="468" spans="1:28" x14ac:dyDescent="0.2">
      <c r="A468" s="42" t="s">
        <v>357</v>
      </c>
      <c r="B468" s="1" t="str">
        <f>VLOOKUP(A468,Participanti!A:B,2,0)</f>
        <v>M</v>
      </c>
      <c r="C468" s="61">
        <v>7</v>
      </c>
      <c r="D468" s="43">
        <v>15</v>
      </c>
      <c r="E468" s="44">
        <v>4.6446759259259257E-2</v>
      </c>
      <c r="F468" s="44">
        <v>5.3541666666666668E-2</v>
      </c>
      <c r="G468" s="59">
        <f t="shared" si="195"/>
        <v>4.9994212962962963E-2</v>
      </c>
      <c r="H468" s="45">
        <v>29</v>
      </c>
      <c r="I468" s="11">
        <f t="shared" si="196"/>
        <v>3.3329475308641974E-3</v>
      </c>
      <c r="J468" s="31">
        <f t="shared" si="197"/>
        <v>3.5714285714285712</v>
      </c>
      <c r="K468" s="31">
        <f>IF(J468=0,0,IF(B468="F",VLOOKUP(I468,Barem!$G$2:$H$16,2,1),VLOOKUP(I468,Barem!$G$17:$H$31,2,1)))</f>
        <v>3</v>
      </c>
      <c r="L468" s="43">
        <v>1.75</v>
      </c>
      <c r="M468" s="95" t="s">
        <v>83</v>
      </c>
      <c r="N468" s="10">
        <f t="shared" si="200"/>
        <v>0.25</v>
      </c>
      <c r="O468" s="10">
        <f t="shared" si="200"/>
        <v>0.25</v>
      </c>
      <c r="P468" s="10">
        <f t="shared" si="200"/>
        <v>0.5</v>
      </c>
      <c r="Q468" s="33">
        <f>IF(B468="M",IF(AND(H468&gt;=200,H468&lt;500,I468&lt;Barem!$N$21),H468/1500,IF(AND(H468&gt;=500,H468&lt;750,I468&lt;Barem!$N$22),H468/1500,IF(AND(H468&gt;=750,H468&lt;1000,I468&lt;Barem!$N$23),H468/1500,IF(AND(H468&gt;=1000,H468&lt;1500,I468&lt;Barem!$N$24),H468/1500,IF(AND(H468&gt;=1500,H468&lt;2000,I468&lt;Barem!$N$25),H468/1500,IF(AND(H468&gt;=2000,H468&lt;3000,I468&lt;Barem!$N$26),H468/1500,IF(AND(H468&gt;=3000,I468&lt;Barem!$N$27),H468/1500,0))))))),IF(AND(H468&gt;=200,H468&lt;500,I468&lt;Barem!$O$21),H468/1500,IF(AND(H468&gt;=500,H468&lt;750,I468&lt;Barem!$O$22),H468/1500,IF(AND(H468&gt;=750,H468&lt;1000,I468&lt;Barem!$O$23),H468/1500,IF(AND(H468&gt;=1000,H468&lt;1500,I468&lt;Barem!$O$24),H468/1500,IF(AND(H468&gt;=1500,H468&lt;2000,I468&lt;Barem!$O$25),H468/1500,IF(AND(H468&gt;=2000,H468&lt;3000,I468&lt;Barem!$O$26),H468/1500,IF(AND(H468&gt;=3000,I468&lt;Barem!$O$27),H468/1500,0))))))))</f>
        <v>0</v>
      </c>
      <c r="R468" s="19">
        <f>IF(D468&gt;21,VLOOKUP(D468,Barem!$T$1:$U$141,2,1),0)</f>
        <v>0</v>
      </c>
      <c r="S468" s="104">
        <f>IF(D468&lt;1,0,IF(B468="F",VLOOKUP(I468,Barem!$X$2:$Z$13,2,1),VLOOKUP(I468,Barem!$X$14:$Z$25,2,1)))</f>
        <v>0</v>
      </c>
      <c r="T468" s="19">
        <f>VLOOKUP(A468,Participanti!A:C,3,0)</f>
        <v>0</v>
      </c>
      <c r="U468" s="17">
        <f t="shared" si="198"/>
        <v>2.5178571428571428</v>
      </c>
      <c r="W468" s="162"/>
      <c r="X468" s="108">
        <f t="shared" si="193"/>
        <v>5</v>
      </c>
      <c r="Y468" s="63">
        <f t="shared" si="194"/>
        <v>1</v>
      </c>
      <c r="Z468" s="92">
        <f t="shared" si="199"/>
        <v>1</v>
      </c>
      <c r="AA468" s="141"/>
      <c r="AB468" s="107" t="str">
        <f>VLOOKUP(A468,Participanti!A:E,5,0)</f>
        <v>Silver</v>
      </c>
    </row>
    <row r="469" spans="1:28" x14ac:dyDescent="0.2">
      <c r="A469" s="42" t="s">
        <v>377</v>
      </c>
      <c r="B469" s="1" t="str">
        <f>VLOOKUP(A469,Participanti!A:B,2,0)</f>
        <v>M</v>
      </c>
      <c r="C469" s="61">
        <v>7</v>
      </c>
      <c r="D469" s="43">
        <v>6.53</v>
      </c>
      <c r="E469" s="44">
        <v>2.7256944444444445E-2</v>
      </c>
      <c r="F469" s="44">
        <v>2.8946759259259259E-2</v>
      </c>
      <c r="G469" s="59">
        <f t="shared" si="195"/>
        <v>2.810185185185185E-2</v>
      </c>
      <c r="H469" s="45">
        <v>73</v>
      </c>
      <c r="I469" s="11">
        <f t="shared" si="196"/>
        <v>4.3034995178946166E-3</v>
      </c>
      <c r="J469" s="31">
        <f t="shared" si="197"/>
        <v>1.5547619047619048</v>
      </c>
      <c r="K469" s="31">
        <f>IF(J469=0,0,IF(B469="F",VLOOKUP(I469,Barem!$G$2:$H$16,2,1),VLOOKUP(I469,Barem!$G$17:$H$31,2,1)))</f>
        <v>1.25</v>
      </c>
      <c r="L469" s="43">
        <v>2</v>
      </c>
      <c r="M469" s="95" t="s">
        <v>83</v>
      </c>
      <c r="N469" s="10">
        <f t="shared" si="200"/>
        <v>0.25</v>
      </c>
      <c r="O469" s="10">
        <f t="shared" si="200"/>
        <v>0.25</v>
      </c>
      <c r="P469" s="10">
        <f t="shared" si="200"/>
        <v>0.5</v>
      </c>
      <c r="Q469" s="33">
        <f>IF(B469="M",IF(AND(H469&gt;=200,H469&lt;500,I469&lt;Barem!$N$21),H469/1500,IF(AND(H469&gt;=500,H469&lt;750,I469&lt;Barem!$N$22),H469/1500,IF(AND(H469&gt;=750,H469&lt;1000,I469&lt;Barem!$N$23),H469/1500,IF(AND(H469&gt;=1000,H469&lt;1500,I469&lt;Barem!$N$24),H469/1500,IF(AND(H469&gt;=1500,H469&lt;2000,I469&lt;Barem!$N$25),H469/1500,IF(AND(H469&gt;=2000,H469&lt;3000,I469&lt;Barem!$N$26),H469/1500,IF(AND(H469&gt;=3000,I469&lt;Barem!$N$27),H469/1500,0))))))),IF(AND(H469&gt;=200,H469&lt;500,I469&lt;Barem!$O$21),H469/1500,IF(AND(H469&gt;=500,H469&lt;750,I469&lt;Barem!$O$22),H469/1500,IF(AND(H469&gt;=750,H469&lt;1000,I469&lt;Barem!$O$23),H469/1500,IF(AND(H469&gt;=1000,H469&lt;1500,I469&lt;Barem!$O$24),H469/1500,IF(AND(H469&gt;=1500,H469&lt;2000,I469&lt;Barem!$O$25),H469/1500,IF(AND(H469&gt;=2000,H469&lt;3000,I469&lt;Barem!$O$26),H469/1500,IF(AND(H469&gt;=3000,I469&lt;Barem!$O$27),H469/1500,0))))))))</f>
        <v>0</v>
      </c>
      <c r="R469" s="19">
        <f>IF(D469&gt;21,VLOOKUP(D469,Barem!$T$1:$U$141,2,1),0)</f>
        <v>0</v>
      </c>
      <c r="S469" s="104">
        <f>IF(D469&lt;1,0,IF(B469="F",VLOOKUP(I469,Barem!$X$2:$Z$13,2,1),VLOOKUP(I469,Barem!$X$14:$Z$25,2,1)))</f>
        <v>0</v>
      </c>
      <c r="T469" s="19">
        <f>VLOOKUP(A469,Participanti!A:C,3,0)</f>
        <v>0</v>
      </c>
      <c r="U469" s="17">
        <f t="shared" si="198"/>
        <v>1.7011904761904761</v>
      </c>
      <c r="W469" s="162"/>
      <c r="X469" s="108">
        <f t="shared" si="193"/>
        <v>5</v>
      </c>
      <c r="Y469" s="63">
        <f t="shared" si="194"/>
        <v>1</v>
      </c>
      <c r="Z469" s="92">
        <f t="shared" si="199"/>
        <v>1</v>
      </c>
      <c r="AA469" s="141"/>
      <c r="AB469" s="107" t="str">
        <f>VLOOKUP(A469,Participanti!A:E,5,0)</f>
        <v>Silver</v>
      </c>
    </row>
    <row r="470" spans="1:28" x14ac:dyDescent="0.2">
      <c r="A470" s="42" t="s">
        <v>373</v>
      </c>
      <c r="B470" s="1" t="str">
        <f>VLOOKUP(A470,Participanti!A:B,2,0)</f>
        <v>M</v>
      </c>
      <c r="C470" s="61">
        <v>7</v>
      </c>
      <c r="D470" s="43">
        <v>23.36</v>
      </c>
      <c r="E470" s="44">
        <v>8.4398148148148153E-2</v>
      </c>
      <c r="F470" s="44">
        <v>8.5266203703703705E-2</v>
      </c>
      <c r="G470" s="59">
        <f t="shared" si="195"/>
        <v>8.4832175925925929E-2</v>
      </c>
      <c r="H470" s="45">
        <v>843</v>
      </c>
      <c r="I470" s="11">
        <f t="shared" si="196"/>
        <v>3.6315143803906649E-3</v>
      </c>
      <c r="J470" s="31">
        <f t="shared" si="197"/>
        <v>5</v>
      </c>
      <c r="K470" s="31">
        <f>IF(J470=0,0,IF(B470="F",VLOOKUP(I470,Barem!$G$2:$H$16,2,1),VLOOKUP(I470,Barem!$G$17:$H$31,2,1)))</f>
        <v>2.5</v>
      </c>
      <c r="L470" s="43">
        <v>3.25</v>
      </c>
      <c r="M470" s="95" t="s">
        <v>83</v>
      </c>
      <c r="N470" s="10">
        <f t="shared" si="200"/>
        <v>0.25</v>
      </c>
      <c r="O470" s="10">
        <f t="shared" si="200"/>
        <v>0.25</v>
      </c>
      <c r="P470" s="10">
        <f t="shared" si="200"/>
        <v>0.5</v>
      </c>
      <c r="Q470" s="33">
        <f>IF(B470="M",IF(AND(H470&gt;=200,H470&lt;500,I470&lt;Barem!$N$21),H470/1500,IF(AND(H470&gt;=500,H470&lt;750,I470&lt;Barem!$N$22),H470/1500,IF(AND(H470&gt;=750,H470&lt;1000,I470&lt;Barem!$N$23),H470/1500,IF(AND(H470&gt;=1000,H470&lt;1500,I470&lt;Barem!$N$24),H470/1500,IF(AND(H470&gt;=1500,H470&lt;2000,I470&lt;Barem!$N$25),H470/1500,IF(AND(H470&gt;=2000,H470&lt;3000,I470&lt;Barem!$N$26),H470/1500,IF(AND(H470&gt;=3000,I470&lt;Barem!$N$27),H470/1500,0))))))),IF(AND(H470&gt;=200,H470&lt;500,I470&lt;Barem!$O$21),H470/1500,IF(AND(H470&gt;=500,H470&lt;750,I470&lt;Barem!$O$22),H470/1500,IF(AND(H470&gt;=750,H470&lt;1000,I470&lt;Barem!$O$23),H470/1500,IF(AND(H470&gt;=1000,H470&lt;1500,I470&lt;Barem!$O$24),H470/1500,IF(AND(H470&gt;=1500,H470&lt;2000,I470&lt;Barem!$O$25),H470/1500,IF(AND(H470&gt;=2000,H470&lt;3000,I470&lt;Barem!$O$26),H470/1500,IF(AND(H470&gt;=3000,I470&lt;Barem!$O$27),H470/1500,0))))))))</f>
        <v>0.56200000000000006</v>
      </c>
      <c r="R470" s="19">
        <f>IF(D470&gt;21,VLOOKUP(D470,Barem!$T$1:$U$141,2,1),0)</f>
        <v>0.1</v>
      </c>
      <c r="S470" s="104">
        <f>IF(D470&lt;1,0,IF(B470="F",VLOOKUP(I470,Barem!$X$2:$Z$13,2,1),VLOOKUP(I470,Barem!$X$14:$Z$25,2,1)))</f>
        <v>0</v>
      </c>
      <c r="T470" s="19">
        <f>VLOOKUP(A470,Participanti!A:C,3,0)</f>
        <v>0</v>
      </c>
      <c r="U470" s="17">
        <f t="shared" si="198"/>
        <v>4.1619999999999999</v>
      </c>
      <c r="W470" s="162" t="s">
        <v>578</v>
      </c>
      <c r="X470" s="108">
        <f t="shared" si="193"/>
        <v>5</v>
      </c>
      <c r="Y470" s="63">
        <f t="shared" si="194"/>
        <v>1</v>
      </c>
      <c r="Z470" s="92">
        <f t="shared" si="199"/>
        <v>1</v>
      </c>
      <c r="AA470" s="141"/>
      <c r="AB470" s="107" t="str">
        <f>VLOOKUP(A470,Participanti!A:E,5,0)</f>
        <v>Silver</v>
      </c>
    </row>
    <row r="471" spans="1:28" x14ac:dyDescent="0.2">
      <c r="A471" s="42" t="s">
        <v>261</v>
      </c>
      <c r="B471" s="1" t="str">
        <f>VLOOKUP(A471,Participanti!A:B,2,0)</f>
        <v>M</v>
      </c>
      <c r="C471" s="61">
        <v>7</v>
      </c>
      <c r="D471" s="43">
        <v>10</v>
      </c>
      <c r="E471" s="44">
        <v>3.2476851851851854E-2</v>
      </c>
      <c r="F471" s="44">
        <v>3.2476851851851854E-2</v>
      </c>
      <c r="G471" s="59">
        <f t="shared" si="195"/>
        <v>3.2476851851851854E-2</v>
      </c>
      <c r="H471" s="45">
        <v>19</v>
      </c>
      <c r="I471" s="11">
        <f t="shared" si="196"/>
        <v>3.2476851851851855E-3</v>
      </c>
      <c r="J471" s="31">
        <f t="shared" si="197"/>
        <v>2.3809523809523809</v>
      </c>
      <c r="K471" s="31">
        <f>IF(J471=0,0,IF(B471="F",VLOOKUP(I471,Barem!$G$2:$H$16,2,1),VLOOKUP(I471,Barem!$G$17:$H$31,2,1)))</f>
        <v>3.5</v>
      </c>
      <c r="L471" s="43">
        <v>0.5</v>
      </c>
      <c r="M471" s="95" t="s">
        <v>83</v>
      </c>
      <c r="N471" s="10">
        <f t="shared" si="200"/>
        <v>0.25</v>
      </c>
      <c r="O471" s="10">
        <f t="shared" si="200"/>
        <v>0.25</v>
      </c>
      <c r="P471" s="10">
        <f t="shared" si="200"/>
        <v>0.5</v>
      </c>
      <c r="Q471" s="33">
        <f>IF(B471="M",IF(AND(H471&gt;=200,H471&lt;500,I471&lt;Barem!$N$21),H471/1500,IF(AND(H471&gt;=500,H471&lt;750,I471&lt;Barem!$N$22),H471/1500,IF(AND(H471&gt;=750,H471&lt;1000,I471&lt;Barem!$N$23),H471/1500,IF(AND(H471&gt;=1000,H471&lt;1500,I471&lt;Barem!$N$24),H471/1500,IF(AND(H471&gt;=1500,H471&lt;2000,I471&lt;Barem!$N$25),H471/1500,IF(AND(H471&gt;=2000,H471&lt;3000,I471&lt;Barem!$N$26),H471/1500,IF(AND(H471&gt;=3000,I471&lt;Barem!$N$27),H471/1500,0))))))),IF(AND(H471&gt;=200,H471&lt;500,I471&lt;Barem!$O$21),H471/1500,IF(AND(H471&gt;=500,H471&lt;750,I471&lt;Barem!$O$22),H471/1500,IF(AND(H471&gt;=750,H471&lt;1000,I471&lt;Barem!$O$23),H471/1500,IF(AND(H471&gt;=1000,H471&lt;1500,I471&lt;Barem!$O$24),H471/1500,IF(AND(H471&gt;=1500,H471&lt;2000,I471&lt;Barem!$O$25),H471/1500,IF(AND(H471&gt;=2000,H471&lt;3000,I471&lt;Barem!$O$26),H471/1500,IF(AND(H471&gt;=3000,I471&lt;Barem!$O$27),H471/1500,0))))))))</f>
        <v>0</v>
      </c>
      <c r="R471" s="19">
        <f>IF(D471&gt;21,VLOOKUP(D471,Barem!$T$1:$U$141,2,1),0)</f>
        <v>0</v>
      </c>
      <c r="S471" s="104">
        <f>IF(D471&lt;1,0,IF(B471="F",VLOOKUP(I471,Barem!$X$2:$Z$13,2,1),VLOOKUP(I471,Barem!$X$14:$Z$25,2,1)))</f>
        <v>0</v>
      </c>
      <c r="T471" s="19">
        <f>VLOOKUP(A471,Participanti!A:C,3,0)</f>
        <v>0</v>
      </c>
      <c r="U471" s="17">
        <f t="shared" si="198"/>
        <v>1.7202380952380953</v>
      </c>
      <c r="W471" s="162"/>
      <c r="X471" s="108">
        <f t="shared" si="193"/>
        <v>2</v>
      </c>
      <c r="Y471" s="63">
        <f t="shared" si="194"/>
        <v>1</v>
      </c>
      <c r="Z471" s="92">
        <f t="shared" si="199"/>
        <v>1</v>
      </c>
      <c r="AA471" s="141"/>
      <c r="AB471" s="107" t="str">
        <f>VLOOKUP(A471,Participanti!A:E,5,0)</f>
        <v>Silver</v>
      </c>
    </row>
    <row r="472" spans="1:28" x14ac:dyDescent="0.2">
      <c r="A472" s="42" t="s">
        <v>425</v>
      </c>
      <c r="B472" s="1" t="str">
        <f>VLOOKUP(A472,Participanti!A:B,2,0)</f>
        <v>F</v>
      </c>
      <c r="C472" s="61">
        <v>7</v>
      </c>
      <c r="D472" s="43">
        <v>16.07</v>
      </c>
      <c r="E472" s="44">
        <v>7.0439814814814816E-2</v>
      </c>
      <c r="F472" s="44">
        <v>8.9270833333333327E-2</v>
      </c>
      <c r="G472" s="59">
        <f t="shared" si="195"/>
        <v>7.9855324074074072E-2</v>
      </c>
      <c r="H472" s="45">
        <v>492</v>
      </c>
      <c r="I472" s="11">
        <f t="shared" si="196"/>
        <v>4.9692174283804645E-3</v>
      </c>
      <c r="J472" s="31">
        <f t="shared" si="197"/>
        <v>4.0175000000000001</v>
      </c>
      <c r="K472" s="31">
        <f>IF(J472=0,0,IF(B472="F",VLOOKUP(I472,Barem!$G$2:$H$16,2,1),VLOOKUP(I472,Barem!$G$17:$H$31,2,1)))</f>
        <v>0.75</v>
      </c>
      <c r="L472" s="43">
        <v>3.5</v>
      </c>
      <c r="M472" s="95" t="s">
        <v>83</v>
      </c>
      <c r="N472" s="10">
        <f t="shared" si="200"/>
        <v>0.25</v>
      </c>
      <c r="O472" s="10">
        <f t="shared" si="200"/>
        <v>0.25</v>
      </c>
      <c r="P472" s="10">
        <f t="shared" si="200"/>
        <v>0.5</v>
      </c>
      <c r="Q472" s="33">
        <f>IF(B472="M",IF(AND(H472&gt;=200,H472&lt;500,I472&lt;Barem!$N$21),H472/1500,IF(AND(H472&gt;=500,H472&lt;750,I472&lt;Barem!$N$22),H472/1500,IF(AND(H472&gt;=750,H472&lt;1000,I472&lt;Barem!$N$23),H472/1500,IF(AND(H472&gt;=1000,H472&lt;1500,I472&lt;Barem!$N$24),H472/1500,IF(AND(H472&gt;=1500,H472&lt;2000,I472&lt;Barem!$N$25),H472/1500,IF(AND(H472&gt;=2000,H472&lt;3000,I472&lt;Barem!$N$26),H472/1500,IF(AND(H472&gt;=3000,I472&lt;Barem!$N$27),H472/1500,0))))))),IF(AND(H472&gt;=200,H472&lt;500,I472&lt;Barem!$O$21),H472/1500,IF(AND(H472&gt;=500,H472&lt;750,I472&lt;Barem!$O$22),H472/1500,IF(AND(H472&gt;=750,H472&lt;1000,I472&lt;Barem!$O$23),H472/1500,IF(AND(H472&gt;=1000,H472&lt;1500,I472&lt;Barem!$O$24),H472/1500,IF(AND(H472&gt;=1500,H472&lt;2000,I472&lt;Barem!$O$25),H472/1500,IF(AND(H472&gt;=2000,H472&lt;3000,I472&lt;Barem!$O$26),H472/1500,IF(AND(H472&gt;=3000,I472&lt;Barem!$O$27),H472/1500,0))))))))</f>
        <v>0.32800000000000001</v>
      </c>
      <c r="R472" s="19">
        <f>IF(D472&gt;21,VLOOKUP(D472,Barem!$T$1:$U$141,2,1),0)</f>
        <v>0</v>
      </c>
      <c r="S472" s="104">
        <f>IF(D472&lt;1,0,IF(B472="F",VLOOKUP(I472,Barem!$X$2:$Z$13,2,1),VLOOKUP(I472,Barem!$X$14:$Z$25,2,1)))</f>
        <v>0</v>
      </c>
      <c r="T472" s="19">
        <f>VLOOKUP(A472,Participanti!A:C,3,0)</f>
        <v>0</v>
      </c>
      <c r="U472" s="17">
        <f t="shared" si="198"/>
        <v>3.2698749999999999</v>
      </c>
      <c r="W472" s="162"/>
      <c r="X472" s="108">
        <f t="shared" si="193"/>
        <v>5</v>
      </c>
      <c r="Y472" s="63">
        <f t="shared" si="194"/>
        <v>1</v>
      </c>
      <c r="Z472" s="92">
        <f t="shared" si="199"/>
        <v>1</v>
      </c>
      <c r="AA472" s="141"/>
      <c r="AB472" s="107" t="str">
        <f>VLOOKUP(A472,Participanti!A:E,5,0)</f>
        <v>Silver</v>
      </c>
    </row>
    <row r="473" spans="1:28" ht="24" x14ac:dyDescent="0.2">
      <c r="A473" s="42" t="s">
        <v>136</v>
      </c>
      <c r="B473" s="1" t="str">
        <f>VLOOKUP(A473,Participanti!A:B,2,0)</f>
        <v>M</v>
      </c>
      <c r="C473" s="61">
        <v>7</v>
      </c>
      <c r="D473" s="43"/>
      <c r="E473" s="44"/>
      <c r="F473" s="44"/>
      <c r="G473" s="59"/>
      <c r="H473" s="45"/>
      <c r="I473" s="11"/>
      <c r="J473" s="31"/>
      <c r="K473" s="31"/>
      <c r="L473" s="43"/>
      <c r="M473" s="95" t="s">
        <v>533</v>
      </c>
      <c r="N473" s="10"/>
      <c r="O473" s="10"/>
      <c r="P473" s="10"/>
      <c r="Q473" s="33"/>
      <c r="S473" s="104"/>
      <c r="U473" s="177">
        <v>0.5</v>
      </c>
      <c r="W473" s="162"/>
      <c r="X473" s="108">
        <f t="shared" si="193"/>
        <v>1</v>
      </c>
      <c r="Y473" s="63">
        <f t="shared" si="194"/>
        <v>1</v>
      </c>
      <c r="Z473" s="92">
        <f t="shared" si="199"/>
        <v>0</v>
      </c>
      <c r="AA473" s="141"/>
      <c r="AB473" s="107" t="str">
        <f>VLOOKUP(A473,Participanti!A:E,5,0)</f>
        <v>Silver</v>
      </c>
    </row>
    <row r="474" spans="1:28" x14ac:dyDescent="0.2">
      <c r="A474" s="42" t="s">
        <v>365</v>
      </c>
      <c r="B474" s="1" t="str">
        <f>VLOOKUP(A474,Participanti!A:B,2,0)</f>
        <v>F</v>
      </c>
      <c r="C474" s="61">
        <v>7</v>
      </c>
      <c r="D474" s="43">
        <v>26.14</v>
      </c>
      <c r="E474" s="44">
        <v>0.13966435185185186</v>
      </c>
      <c r="F474" s="44">
        <v>0.19850694444444444</v>
      </c>
      <c r="G474" s="59">
        <f t="shared" si="195"/>
        <v>0.16908564814814814</v>
      </c>
      <c r="H474" s="45">
        <v>864</v>
      </c>
      <c r="I474" s="11">
        <f t="shared" si="196"/>
        <v>6.4684639689421624E-3</v>
      </c>
      <c r="J474" s="31">
        <f t="shared" si="197"/>
        <v>5</v>
      </c>
      <c r="K474" s="31">
        <f>IF(J474=0,0,IF(B474="F",VLOOKUP(I474,Barem!$G$2:$H$16,2,1),VLOOKUP(I474,Barem!$G$17:$H$31,2,1)))</f>
        <v>0</v>
      </c>
      <c r="L474" s="43">
        <v>2.75</v>
      </c>
      <c r="M474" s="95" t="s">
        <v>83</v>
      </c>
      <c r="N474" s="10">
        <f t="shared" si="200"/>
        <v>0.25</v>
      </c>
      <c r="O474" s="10">
        <f t="shared" si="200"/>
        <v>0.25</v>
      </c>
      <c r="P474" s="10">
        <f t="shared" si="200"/>
        <v>0.5</v>
      </c>
      <c r="Q474" s="33">
        <f>IF(B474="M",IF(AND(H474&gt;=200,H474&lt;500,I474&lt;Barem!$N$21),H474/1500,IF(AND(H474&gt;=500,H474&lt;750,I474&lt;Barem!$N$22),H474/1500,IF(AND(H474&gt;=750,H474&lt;1000,I474&lt;Barem!$N$23),H474/1500,IF(AND(H474&gt;=1000,H474&lt;1500,I474&lt;Barem!$N$24),H474/1500,IF(AND(H474&gt;=1500,H474&lt;2000,I474&lt;Barem!$N$25),H474/1500,IF(AND(H474&gt;=2000,H474&lt;3000,I474&lt;Barem!$N$26),H474/1500,IF(AND(H474&gt;=3000,I474&lt;Barem!$N$27),H474/1500,0))))))),IF(AND(H474&gt;=200,H474&lt;500,I474&lt;Barem!$O$21),H474/1500,IF(AND(H474&gt;=500,H474&lt;750,I474&lt;Barem!$O$22),H474/1500,IF(AND(H474&gt;=750,H474&lt;1000,I474&lt;Barem!$O$23),H474/1500,IF(AND(H474&gt;=1000,H474&lt;1500,I474&lt;Barem!$O$24),H474/1500,IF(AND(H474&gt;=1500,H474&lt;2000,I474&lt;Barem!$O$25),H474/1500,IF(AND(H474&gt;=2000,H474&lt;3000,I474&lt;Barem!$O$26),H474/1500,IF(AND(H474&gt;=3000,I474&lt;Barem!$O$27),H474/1500,0))))))))</f>
        <v>0.57599999999999996</v>
      </c>
      <c r="R474" s="19">
        <f>IF(D474&gt;21,VLOOKUP(D474,Barem!$T$1:$U$141,2,1),0)</f>
        <v>0.2</v>
      </c>
      <c r="S474" s="104">
        <f>IF(D474&lt;1,0,IF(B474="F",VLOOKUP(I474,Barem!$X$2:$Z$13,2,1),VLOOKUP(I474,Barem!$X$14:$Z$25,2,1)))</f>
        <v>0</v>
      </c>
      <c r="T474" s="19">
        <f>VLOOKUP(A474,Participanti!A:C,3,0)</f>
        <v>0</v>
      </c>
      <c r="U474" s="17">
        <f t="shared" si="198"/>
        <v>3.4010000000000002</v>
      </c>
      <c r="W474" s="162"/>
      <c r="X474" s="108">
        <f t="shared" si="193"/>
        <v>3</v>
      </c>
      <c r="Y474" s="63">
        <f t="shared" si="194"/>
        <v>1</v>
      </c>
      <c r="Z474" s="92">
        <f t="shared" si="199"/>
        <v>0</v>
      </c>
      <c r="AA474" s="141"/>
      <c r="AB474" s="107" t="str">
        <f>VLOOKUP(A474,Participanti!A:E,5,0)</f>
        <v>Silver</v>
      </c>
    </row>
    <row r="475" spans="1:28" x14ac:dyDescent="0.2">
      <c r="A475" s="42" t="s">
        <v>369</v>
      </c>
      <c r="B475" s="1" t="str">
        <f>VLOOKUP(A475,Participanti!A:B,2,0)</f>
        <v>M</v>
      </c>
      <c r="C475" s="61">
        <v>7</v>
      </c>
      <c r="D475" s="43">
        <v>21.02</v>
      </c>
      <c r="E475" s="44">
        <v>7.9618055555555553E-2</v>
      </c>
      <c r="F475" s="44">
        <v>8.2256944444444438E-2</v>
      </c>
      <c r="G475" s="59">
        <f t="shared" si="195"/>
        <v>8.0937499999999996E-2</v>
      </c>
      <c r="H475" s="45">
        <v>0</v>
      </c>
      <c r="I475" s="11">
        <f t="shared" si="196"/>
        <v>3.8504995242626067E-3</v>
      </c>
      <c r="J475" s="31">
        <f t="shared" si="197"/>
        <v>5</v>
      </c>
      <c r="K475" s="31">
        <f>IF(J475=0,0,IF(B475="F",VLOOKUP(I475,Barem!$G$2:$H$16,2,1),VLOOKUP(I475,Barem!$G$17:$H$31,2,1)))</f>
        <v>1.75</v>
      </c>
      <c r="L475" s="43">
        <v>3.5</v>
      </c>
      <c r="M475" s="95" t="s">
        <v>82</v>
      </c>
      <c r="N475" s="10">
        <f t="shared" si="200"/>
        <v>0.5</v>
      </c>
      <c r="O475" s="10">
        <f t="shared" si="200"/>
        <v>0.25</v>
      </c>
      <c r="P475" s="10">
        <f t="shared" si="200"/>
        <v>0.25</v>
      </c>
      <c r="Q475" s="33">
        <f>IF(B475="M",IF(AND(H475&gt;=200,H475&lt;500,I475&lt;Barem!$N$21),H475/1500,IF(AND(H475&gt;=500,H475&lt;750,I475&lt;Barem!$N$22),H475/1500,IF(AND(H475&gt;=750,H475&lt;1000,I475&lt;Barem!$N$23),H475/1500,IF(AND(H475&gt;=1000,H475&lt;1500,I475&lt;Barem!$N$24),H475/1500,IF(AND(H475&gt;=1500,H475&lt;2000,I475&lt;Barem!$N$25),H475/1500,IF(AND(H475&gt;=2000,H475&lt;3000,I475&lt;Barem!$N$26),H475/1500,IF(AND(H475&gt;=3000,I475&lt;Barem!$N$27),H475/1500,0))))))),IF(AND(H475&gt;=200,H475&lt;500,I475&lt;Barem!$O$21),H475/1500,IF(AND(H475&gt;=500,H475&lt;750,I475&lt;Barem!$O$22),H475/1500,IF(AND(H475&gt;=750,H475&lt;1000,I475&lt;Barem!$O$23),H475/1500,IF(AND(H475&gt;=1000,H475&lt;1500,I475&lt;Barem!$O$24),H475/1500,IF(AND(H475&gt;=1500,H475&lt;2000,I475&lt;Barem!$O$25),H475/1500,IF(AND(H475&gt;=2000,H475&lt;3000,I475&lt;Barem!$O$26),H475/1500,IF(AND(H475&gt;=3000,I475&lt;Barem!$O$27),H475/1500,0))))))))</f>
        <v>0</v>
      </c>
      <c r="R475" s="19">
        <f>IF(D475&gt;21,VLOOKUP(D475,Barem!$T$1:$U$141,2,1),0)</f>
        <v>0</v>
      </c>
      <c r="S475" s="104">
        <f>IF(D475&lt;1,0,IF(B475="F",VLOOKUP(I475,Barem!$X$2:$Z$13,2,1),VLOOKUP(I475,Barem!$X$14:$Z$25,2,1)))</f>
        <v>0</v>
      </c>
      <c r="T475" s="19">
        <f>VLOOKUP(A475,Participanti!A:C,3,0)</f>
        <v>0</v>
      </c>
      <c r="U475" s="17">
        <f t="shared" si="198"/>
        <v>3.8125</v>
      </c>
      <c r="W475" s="162"/>
      <c r="X475" s="108">
        <f t="shared" si="193"/>
        <v>5</v>
      </c>
      <c r="Y475" s="63">
        <f t="shared" si="194"/>
        <v>1</v>
      </c>
      <c r="Z475" s="92">
        <f t="shared" si="199"/>
        <v>1</v>
      </c>
      <c r="AA475" s="141"/>
      <c r="AB475" s="107" t="str">
        <f>VLOOKUP(A475,Participanti!A:E,5,0)</f>
        <v>Silver</v>
      </c>
    </row>
    <row r="476" spans="1:28" x14ac:dyDescent="0.2">
      <c r="A476" s="42" t="s">
        <v>362</v>
      </c>
      <c r="B476" s="1" t="str">
        <f>VLOOKUP(A476,Participanti!A:B,2,0)</f>
        <v>F</v>
      </c>
      <c r="C476" s="61">
        <v>7</v>
      </c>
      <c r="D476" s="43">
        <v>24.79</v>
      </c>
      <c r="E476" s="44">
        <v>0.15434027777777778</v>
      </c>
      <c r="F476" s="44">
        <v>0.19871527777777778</v>
      </c>
      <c r="G476" s="59">
        <f t="shared" si="195"/>
        <v>0.17652777777777778</v>
      </c>
      <c r="H476" s="45">
        <v>869</v>
      </c>
      <c r="I476" s="11">
        <f t="shared" si="196"/>
        <v>7.1209268970463006E-3</v>
      </c>
      <c r="J476" s="31">
        <f t="shared" si="197"/>
        <v>5</v>
      </c>
      <c r="K476" s="31">
        <f>IF(J476=0,0,IF(B476="F",VLOOKUP(I476,Barem!$G$2:$H$16,2,1),VLOOKUP(I476,Barem!$G$17:$H$31,2,1)))</f>
        <v>0</v>
      </c>
      <c r="L476" s="43">
        <v>3</v>
      </c>
      <c r="M476" s="95" t="s">
        <v>82</v>
      </c>
      <c r="N476" s="10">
        <f t="shared" si="200"/>
        <v>0.5</v>
      </c>
      <c r="O476" s="10">
        <f t="shared" si="200"/>
        <v>0.25</v>
      </c>
      <c r="P476" s="10">
        <f t="shared" si="200"/>
        <v>0.25</v>
      </c>
      <c r="Q476" s="33">
        <f>IF(B476="M",IF(AND(H476&gt;=200,H476&lt;500,I476&lt;Barem!$N$21),H476/1500,IF(AND(H476&gt;=500,H476&lt;750,I476&lt;Barem!$N$22),H476/1500,IF(AND(H476&gt;=750,H476&lt;1000,I476&lt;Barem!$N$23),H476/1500,IF(AND(H476&gt;=1000,H476&lt;1500,I476&lt;Barem!$N$24),H476/1500,IF(AND(H476&gt;=1500,H476&lt;2000,I476&lt;Barem!$N$25),H476/1500,IF(AND(H476&gt;=2000,H476&lt;3000,I476&lt;Barem!$N$26),H476/1500,IF(AND(H476&gt;=3000,I476&lt;Barem!$N$27),H476/1500,0))))))),IF(AND(H476&gt;=200,H476&lt;500,I476&lt;Barem!$O$21),H476/1500,IF(AND(H476&gt;=500,H476&lt;750,I476&lt;Barem!$O$22),H476/1500,IF(AND(H476&gt;=750,H476&lt;1000,I476&lt;Barem!$O$23),H476/1500,IF(AND(H476&gt;=1000,H476&lt;1500,I476&lt;Barem!$O$24),H476/1500,IF(AND(H476&gt;=1500,H476&lt;2000,I476&lt;Barem!$O$25),H476/1500,IF(AND(H476&gt;=2000,H476&lt;3000,I476&lt;Barem!$O$26),H476/1500,IF(AND(H476&gt;=3000,I476&lt;Barem!$O$27),H476/1500,0))))))))</f>
        <v>0.57933333333333337</v>
      </c>
      <c r="R476" s="160"/>
      <c r="S476" s="104">
        <f>IF(D476&lt;1,0,IF(B476="F",VLOOKUP(I476,Barem!$X$2:$Z$13,2,1),VLOOKUP(I476,Barem!$X$14:$Z$25,2,1)))</f>
        <v>0</v>
      </c>
      <c r="T476" s="19">
        <f>VLOOKUP(A476,Participanti!A:C,3,0)</f>
        <v>0.4</v>
      </c>
      <c r="U476" s="17">
        <f t="shared" si="198"/>
        <v>4.2293333333333338</v>
      </c>
      <c r="W476" s="162"/>
      <c r="X476" s="108">
        <f t="shared" si="193"/>
        <v>5</v>
      </c>
      <c r="Y476" s="63">
        <f t="shared" si="194"/>
        <v>1</v>
      </c>
      <c r="Z476" s="92">
        <f t="shared" si="199"/>
        <v>0</v>
      </c>
      <c r="AA476" s="141"/>
      <c r="AB476" s="107" t="str">
        <f>VLOOKUP(A476,Participanti!A:E,5,0)</f>
        <v>Silver</v>
      </c>
    </row>
    <row r="477" spans="1:28" x14ac:dyDescent="0.2">
      <c r="A477" s="42" t="s">
        <v>426</v>
      </c>
      <c r="B477" s="1" t="str">
        <f>VLOOKUP(A477,Participanti!A:B,2,0)</f>
        <v>M</v>
      </c>
      <c r="C477" s="61">
        <v>7</v>
      </c>
      <c r="D477" s="43">
        <v>18.059999999999999</v>
      </c>
      <c r="E477" s="44">
        <v>6.5231481481481488E-2</v>
      </c>
      <c r="F477" s="44">
        <v>6.5486111111111106E-2</v>
      </c>
      <c r="G477" s="59">
        <f t="shared" si="195"/>
        <v>6.535879629629629E-2</v>
      </c>
      <c r="H477" s="45">
        <v>213</v>
      </c>
      <c r="I477" s="11">
        <f t="shared" si="196"/>
        <v>3.6189809687871702E-3</v>
      </c>
      <c r="J477" s="31">
        <f t="shared" si="197"/>
        <v>4.3</v>
      </c>
      <c r="K477" s="31">
        <f>IF(J477=0,0,IF(B477="F",VLOOKUP(I477,Barem!$G$2:$H$16,2,1),VLOOKUP(I477,Barem!$G$17:$H$31,2,1)))</f>
        <v>2.5</v>
      </c>
      <c r="L477" s="43">
        <v>2.75</v>
      </c>
      <c r="M477" s="95" t="s">
        <v>83</v>
      </c>
      <c r="N477" s="10">
        <f t="shared" si="200"/>
        <v>0.25</v>
      </c>
      <c r="O477" s="10">
        <f t="shared" si="200"/>
        <v>0.25</v>
      </c>
      <c r="P477" s="10">
        <f t="shared" si="200"/>
        <v>0.5</v>
      </c>
      <c r="Q477" s="33">
        <f>IF(B477="M",IF(AND(H477&gt;=200,H477&lt;500,I477&lt;Barem!$N$21),H477/1500,IF(AND(H477&gt;=500,H477&lt;750,I477&lt;Barem!$N$22),H477/1500,IF(AND(H477&gt;=750,H477&lt;1000,I477&lt;Barem!$N$23),H477/1500,IF(AND(H477&gt;=1000,H477&lt;1500,I477&lt;Barem!$N$24),H477/1500,IF(AND(H477&gt;=1500,H477&lt;2000,I477&lt;Barem!$N$25),H477/1500,IF(AND(H477&gt;=2000,H477&lt;3000,I477&lt;Barem!$N$26),H477/1500,IF(AND(H477&gt;=3000,I477&lt;Barem!$N$27),H477/1500,0))))))),IF(AND(H477&gt;=200,H477&lt;500,I477&lt;Barem!$O$21),H477/1500,IF(AND(H477&gt;=500,H477&lt;750,I477&lt;Barem!$O$22),H477/1500,IF(AND(H477&gt;=750,H477&lt;1000,I477&lt;Barem!$O$23),H477/1500,IF(AND(H477&gt;=1000,H477&lt;1500,I477&lt;Barem!$O$24),H477/1500,IF(AND(H477&gt;=1500,H477&lt;2000,I477&lt;Barem!$O$25),H477/1500,IF(AND(H477&gt;=2000,H477&lt;3000,I477&lt;Barem!$O$26),H477/1500,IF(AND(H477&gt;=3000,I477&lt;Barem!$O$27),H477/1500,0))))))))</f>
        <v>0.14199999999999999</v>
      </c>
      <c r="R477" s="19">
        <f>IF(D477&gt;21,VLOOKUP(D477,Barem!$T$1:$U$141,2,1),0)</f>
        <v>0</v>
      </c>
      <c r="S477" s="104">
        <f>IF(D477&lt;1,0,IF(B477="F",VLOOKUP(I477,Barem!$X$2:$Z$13,2,1),VLOOKUP(I477,Barem!$X$14:$Z$25,2,1)))</f>
        <v>0</v>
      </c>
      <c r="T477" s="19">
        <f>VLOOKUP(A477,Participanti!A:C,3,0)</f>
        <v>0</v>
      </c>
      <c r="U477" s="17">
        <f t="shared" si="198"/>
        <v>3.2170000000000001</v>
      </c>
      <c r="W477" s="162"/>
      <c r="X477" s="108">
        <f t="shared" si="193"/>
        <v>5</v>
      </c>
      <c r="Y477" s="63">
        <f t="shared" si="194"/>
        <v>1</v>
      </c>
      <c r="Z477" s="92">
        <f t="shared" si="199"/>
        <v>1</v>
      </c>
      <c r="AA477" s="141"/>
      <c r="AB477" s="107" t="str">
        <f>VLOOKUP(A477,Participanti!A:E,5,0)</f>
        <v>Silver</v>
      </c>
    </row>
    <row r="478" spans="1:28" x14ac:dyDescent="0.2">
      <c r="A478" s="42" t="s">
        <v>234</v>
      </c>
      <c r="B478" s="1" t="str">
        <f>VLOOKUP(A478,Participanti!A:B,2,0)</f>
        <v>M</v>
      </c>
      <c r="C478" s="61">
        <v>7</v>
      </c>
      <c r="D478" s="43">
        <v>10.02</v>
      </c>
      <c r="E478" s="44">
        <v>3.3125000000000002E-2</v>
      </c>
      <c r="F478" s="44">
        <v>3.318287037037037E-2</v>
      </c>
      <c r="G478" s="59">
        <f t="shared" si="195"/>
        <v>3.3153935185185182E-2</v>
      </c>
      <c r="H478" s="45">
        <v>1</v>
      </c>
      <c r="I478" s="11">
        <f t="shared" si="196"/>
        <v>3.3087759665853477E-3</v>
      </c>
      <c r="J478" s="31">
        <f t="shared" si="197"/>
        <v>2.3857142857142857</v>
      </c>
      <c r="K478" s="31">
        <f>IF(J478=0,0,IF(B478="F",VLOOKUP(I478,Barem!$G$2:$H$16,2,1),VLOOKUP(I478,Barem!$G$17:$H$31,2,1)))</f>
        <v>3.5</v>
      </c>
      <c r="L478" s="43">
        <v>2.5</v>
      </c>
      <c r="M478" s="95" t="s">
        <v>80</v>
      </c>
      <c r="N478" s="10">
        <f t="shared" si="200"/>
        <v>0.25</v>
      </c>
      <c r="O478" s="10">
        <f t="shared" si="200"/>
        <v>0.5</v>
      </c>
      <c r="P478" s="10">
        <f t="shared" si="200"/>
        <v>0.25</v>
      </c>
      <c r="Q478" s="33">
        <f>IF(B478="M",IF(AND(H478&gt;=200,H478&lt;500,I478&lt;Barem!$N$21),H478/1500,IF(AND(H478&gt;=500,H478&lt;750,I478&lt;Barem!$N$22),H478/1500,IF(AND(H478&gt;=750,H478&lt;1000,I478&lt;Barem!$N$23),H478/1500,IF(AND(H478&gt;=1000,H478&lt;1500,I478&lt;Barem!$N$24),H478/1500,IF(AND(H478&gt;=1500,H478&lt;2000,I478&lt;Barem!$N$25),H478/1500,IF(AND(H478&gt;=2000,H478&lt;3000,I478&lt;Barem!$N$26),H478/1500,IF(AND(H478&gt;=3000,I478&lt;Barem!$N$27),H478/1500,0))))))),IF(AND(H478&gt;=200,H478&lt;500,I478&lt;Barem!$O$21),H478/1500,IF(AND(H478&gt;=500,H478&lt;750,I478&lt;Barem!$O$22),H478/1500,IF(AND(H478&gt;=750,H478&lt;1000,I478&lt;Barem!$O$23),H478/1500,IF(AND(H478&gt;=1000,H478&lt;1500,I478&lt;Barem!$O$24),H478/1500,IF(AND(H478&gt;=1500,H478&lt;2000,I478&lt;Barem!$O$25),H478/1500,IF(AND(H478&gt;=2000,H478&lt;3000,I478&lt;Barem!$O$26),H478/1500,IF(AND(H478&gt;=3000,I478&lt;Barem!$O$27),H478/1500,0))))))))</f>
        <v>0</v>
      </c>
      <c r="R478" s="19">
        <f>IF(D478&gt;21,VLOOKUP(D478,Barem!$T$1:$U$141,2,1),0)</f>
        <v>0</v>
      </c>
      <c r="S478" s="104">
        <f>IF(D478&lt;1,0,IF(B478="F",VLOOKUP(I478,Barem!$X$2:$Z$13,2,1),VLOOKUP(I478,Barem!$X$14:$Z$25,2,1)))</f>
        <v>0</v>
      </c>
      <c r="T478" s="19">
        <f>VLOOKUP(A478,Participanti!A:C,3,0)</f>
        <v>0.4</v>
      </c>
      <c r="U478" s="17">
        <f t="shared" si="198"/>
        <v>3.3714285714285714</v>
      </c>
      <c r="W478" s="162"/>
      <c r="X478" s="108">
        <f t="shared" si="193"/>
        <v>5</v>
      </c>
      <c r="Y478" s="63">
        <f t="shared" si="194"/>
        <v>1</v>
      </c>
      <c r="Z478" s="92">
        <f t="shared" si="199"/>
        <v>1</v>
      </c>
      <c r="AA478" s="141"/>
      <c r="AB478" s="107" t="str">
        <f>VLOOKUP(A478,Participanti!A:E,5,0)</f>
        <v>Silver</v>
      </c>
    </row>
    <row r="479" spans="1:28" x14ac:dyDescent="0.2">
      <c r="A479" s="42" t="s">
        <v>328</v>
      </c>
      <c r="B479" s="1" t="str">
        <f>VLOOKUP(A479,Participanti!A:B,2,0)</f>
        <v>M</v>
      </c>
      <c r="C479" s="61">
        <v>7</v>
      </c>
      <c r="D479" s="43">
        <v>5.07</v>
      </c>
      <c r="E479" s="44">
        <v>1.6319444444444445E-2</v>
      </c>
      <c r="F479" s="44">
        <v>1.8240740740740741E-2</v>
      </c>
      <c r="G479" s="59">
        <f t="shared" si="195"/>
        <v>1.7280092592592593E-2</v>
      </c>
      <c r="H479" s="45">
        <v>8</v>
      </c>
      <c r="I479" s="11">
        <f t="shared" si="196"/>
        <v>3.4083022865074148E-3</v>
      </c>
      <c r="J479" s="31">
        <f t="shared" si="197"/>
        <v>1.2071428571428571</v>
      </c>
      <c r="K479" s="31">
        <f>IF(J479=0,0,IF(B479="F",VLOOKUP(I479,Barem!$G$2:$H$16,2,1),VLOOKUP(I479,Barem!$G$17:$H$31,2,1)))</f>
        <v>3</v>
      </c>
      <c r="L479" s="43">
        <v>1.5</v>
      </c>
      <c r="M479" s="95" t="s">
        <v>80</v>
      </c>
      <c r="N479" s="10">
        <f t="shared" si="200"/>
        <v>0.25</v>
      </c>
      <c r="O479" s="10">
        <f t="shared" si="200"/>
        <v>0.5</v>
      </c>
      <c r="P479" s="10">
        <f t="shared" si="200"/>
        <v>0.25</v>
      </c>
      <c r="Q479" s="33">
        <f>IF(B479="M",IF(AND(H479&gt;=200,H479&lt;500,I479&lt;Barem!$N$21),H479/1500,IF(AND(H479&gt;=500,H479&lt;750,I479&lt;Barem!$N$22),H479/1500,IF(AND(H479&gt;=750,H479&lt;1000,I479&lt;Barem!$N$23),H479/1500,IF(AND(H479&gt;=1000,H479&lt;1500,I479&lt;Barem!$N$24),H479/1500,IF(AND(H479&gt;=1500,H479&lt;2000,I479&lt;Barem!$N$25),H479/1500,IF(AND(H479&gt;=2000,H479&lt;3000,I479&lt;Barem!$N$26),H479/1500,IF(AND(H479&gt;=3000,I479&lt;Barem!$N$27),H479/1500,0))))))),IF(AND(H479&gt;=200,H479&lt;500,I479&lt;Barem!$O$21),H479/1500,IF(AND(H479&gt;=500,H479&lt;750,I479&lt;Barem!$O$22),H479/1500,IF(AND(H479&gt;=750,H479&lt;1000,I479&lt;Barem!$O$23),H479/1500,IF(AND(H479&gt;=1000,H479&lt;1500,I479&lt;Barem!$O$24),H479/1500,IF(AND(H479&gt;=1500,H479&lt;2000,I479&lt;Barem!$O$25),H479/1500,IF(AND(H479&gt;=2000,H479&lt;3000,I479&lt;Barem!$O$26),H479/1500,IF(AND(H479&gt;=3000,I479&lt;Barem!$O$27),H479/1500,0))))))))</f>
        <v>0</v>
      </c>
      <c r="R479" s="19">
        <f>IF(D479&gt;21,VLOOKUP(D479,Barem!$T$1:$U$141,2,1),0)</f>
        <v>0</v>
      </c>
      <c r="S479" s="104">
        <f>IF(D479&lt;1,0,IF(B479="F",VLOOKUP(I479,Barem!$X$2:$Z$13,2,1),VLOOKUP(I479,Barem!$X$14:$Z$25,2,1)))</f>
        <v>0</v>
      </c>
      <c r="T479" s="19">
        <f>VLOOKUP(A479,Participanti!A:C,3,0)</f>
        <v>0</v>
      </c>
      <c r="U479" s="17">
        <f t="shared" si="198"/>
        <v>2.1767857142857143</v>
      </c>
      <c r="W479" s="162"/>
      <c r="X479" s="108">
        <f t="shared" si="193"/>
        <v>3</v>
      </c>
      <c r="Y479" s="63">
        <f t="shared" si="194"/>
        <v>1</v>
      </c>
      <c r="Z479" s="92">
        <f t="shared" si="199"/>
        <v>1</v>
      </c>
      <c r="AA479" s="141"/>
      <c r="AB479" s="107" t="str">
        <f>VLOOKUP(A479,Participanti!A:E,5,0)</f>
        <v>Silver</v>
      </c>
    </row>
    <row r="480" spans="1:28" x14ac:dyDescent="0.2">
      <c r="A480" s="42" t="s">
        <v>350</v>
      </c>
      <c r="B480" s="1" t="str">
        <f>VLOOKUP(A480,Participanti!A:B,2,0)</f>
        <v>M</v>
      </c>
      <c r="C480" s="61">
        <v>7</v>
      </c>
      <c r="D480" s="43">
        <v>9.6199999999999992</v>
      </c>
      <c r="E480" s="44">
        <v>3.9953703703703707E-2</v>
      </c>
      <c r="F480" s="44">
        <v>4.8599537037037038E-2</v>
      </c>
      <c r="G480" s="59">
        <f t="shared" si="195"/>
        <v>4.4276620370370376E-2</v>
      </c>
      <c r="H480" s="45">
        <v>2</v>
      </c>
      <c r="I480" s="11">
        <f t="shared" si="196"/>
        <v>4.6025592900592908E-3</v>
      </c>
      <c r="J480" s="31">
        <f t="shared" si="197"/>
        <v>2.2904761904761903</v>
      </c>
      <c r="K480" s="31">
        <f>IF(J480=0,0,IF(B480="F",VLOOKUP(I480,Barem!$G$2:$H$16,2,1),VLOOKUP(I480,Barem!$G$17:$H$31,2,1)))</f>
        <v>0.75</v>
      </c>
      <c r="L480" s="43">
        <v>3.5</v>
      </c>
      <c r="M480" s="95" t="s">
        <v>83</v>
      </c>
      <c r="N480" s="10">
        <f t="shared" si="200"/>
        <v>0.25</v>
      </c>
      <c r="O480" s="10">
        <f t="shared" si="200"/>
        <v>0.25</v>
      </c>
      <c r="P480" s="10">
        <f t="shared" si="200"/>
        <v>0.5</v>
      </c>
      <c r="Q480" s="33">
        <f>IF(B480="M",IF(AND(H480&gt;=200,H480&lt;500,I480&lt;Barem!$N$21),H480/1500,IF(AND(H480&gt;=500,H480&lt;750,I480&lt;Barem!$N$22),H480/1500,IF(AND(H480&gt;=750,H480&lt;1000,I480&lt;Barem!$N$23),H480/1500,IF(AND(H480&gt;=1000,H480&lt;1500,I480&lt;Barem!$N$24),H480/1500,IF(AND(H480&gt;=1500,H480&lt;2000,I480&lt;Barem!$N$25),H480/1500,IF(AND(H480&gt;=2000,H480&lt;3000,I480&lt;Barem!$N$26),H480/1500,IF(AND(H480&gt;=3000,I480&lt;Barem!$N$27),H480/1500,0))))))),IF(AND(H480&gt;=200,H480&lt;500,I480&lt;Barem!$O$21),H480/1500,IF(AND(H480&gt;=500,H480&lt;750,I480&lt;Barem!$O$22),H480/1500,IF(AND(H480&gt;=750,H480&lt;1000,I480&lt;Barem!$O$23),H480/1500,IF(AND(H480&gt;=1000,H480&lt;1500,I480&lt;Barem!$O$24),H480/1500,IF(AND(H480&gt;=1500,H480&lt;2000,I480&lt;Barem!$O$25),H480/1500,IF(AND(H480&gt;=2000,H480&lt;3000,I480&lt;Barem!$O$26),H480/1500,IF(AND(H480&gt;=3000,I480&lt;Barem!$O$27),H480/1500,0))))))))</f>
        <v>0</v>
      </c>
      <c r="R480" s="19">
        <f>IF(D480&gt;21,VLOOKUP(D480,Barem!$T$1:$U$141,2,1),0)</f>
        <v>0</v>
      </c>
      <c r="S480" s="104">
        <f>IF(D480&lt;1,0,IF(B480="F",VLOOKUP(I480,Barem!$X$2:$Z$13,2,1),VLOOKUP(I480,Barem!$X$14:$Z$25,2,1)))</f>
        <v>0</v>
      </c>
      <c r="T480" s="19">
        <f>VLOOKUP(A480,Participanti!A:C,3,0)</f>
        <v>0</v>
      </c>
      <c r="U480" s="17">
        <f t="shared" si="198"/>
        <v>2.5101190476190478</v>
      </c>
      <c r="W480" s="162"/>
      <c r="X480" s="108">
        <f t="shared" si="193"/>
        <v>5</v>
      </c>
      <c r="Y480" s="63">
        <f t="shared" si="194"/>
        <v>1</v>
      </c>
      <c r="Z480" s="92">
        <f t="shared" si="199"/>
        <v>1</v>
      </c>
      <c r="AA480" s="141"/>
      <c r="AB480" s="107" t="str">
        <f>VLOOKUP(A480,Participanti!A:E,5,0)</f>
        <v>Silver</v>
      </c>
    </row>
    <row r="481" spans="1:28" x14ac:dyDescent="0.2">
      <c r="A481" s="42" t="s">
        <v>275</v>
      </c>
      <c r="B481" s="1" t="str">
        <f>VLOOKUP(A481,Participanti!A:B,2,0)</f>
        <v>F</v>
      </c>
      <c r="C481" s="61">
        <v>7</v>
      </c>
      <c r="D481" s="43">
        <v>6.39</v>
      </c>
      <c r="E481" s="44">
        <v>2.2314814814814815E-2</v>
      </c>
      <c r="F481" s="44">
        <v>2.238425925925926E-2</v>
      </c>
      <c r="G481" s="59">
        <f t="shared" si="195"/>
        <v>2.2349537037037036E-2</v>
      </c>
      <c r="H481" s="45">
        <v>0</v>
      </c>
      <c r="I481" s="11">
        <f t="shared" si="196"/>
        <v>3.4975801309917115E-3</v>
      </c>
      <c r="J481" s="31">
        <f t="shared" si="197"/>
        <v>1.5974999999999999</v>
      </c>
      <c r="K481" s="31">
        <f>IF(J481=0,0,IF(B481="F",VLOOKUP(I481,Barem!$G$2:$H$16,2,1),VLOOKUP(I481,Barem!$G$17:$H$31,2,1)))</f>
        <v>3.5</v>
      </c>
      <c r="L481" s="43">
        <v>2</v>
      </c>
      <c r="M481" s="95" t="s">
        <v>80</v>
      </c>
      <c r="N481" s="10">
        <f t="shared" si="200"/>
        <v>0.25</v>
      </c>
      <c r="O481" s="10">
        <f t="shared" si="200"/>
        <v>0.5</v>
      </c>
      <c r="P481" s="10">
        <f t="shared" si="200"/>
        <v>0.25</v>
      </c>
      <c r="Q481" s="33">
        <f>IF(B481="M",IF(AND(H481&gt;=200,H481&lt;500,I481&lt;Barem!$N$21),H481/1500,IF(AND(H481&gt;=500,H481&lt;750,I481&lt;Barem!$N$22),H481/1500,IF(AND(H481&gt;=750,H481&lt;1000,I481&lt;Barem!$N$23),H481/1500,IF(AND(H481&gt;=1000,H481&lt;1500,I481&lt;Barem!$N$24),H481/1500,IF(AND(H481&gt;=1500,H481&lt;2000,I481&lt;Barem!$N$25),H481/1500,IF(AND(H481&gt;=2000,H481&lt;3000,I481&lt;Barem!$N$26),H481/1500,IF(AND(H481&gt;=3000,I481&lt;Barem!$N$27),H481/1500,0))))))),IF(AND(H481&gt;=200,H481&lt;500,I481&lt;Barem!$O$21),H481/1500,IF(AND(H481&gt;=500,H481&lt;750,I481&lt;Barem!$O$22),H481/1500,IF(AND(H481&gt;=750,H481&lt;1000,I481&lt;Barem!$O$23),H481/1500,IF(AND(H481&gt;=1000,H481&lt;1500,I481&lt;Barem!$O$24),H481/1500,IF(AND(H481&gt;=1500,H481&lt;2000,I481&lt;Barem!$O$25),H481/1500,IF(AND(H481&gt;=2000,H481&lt;3000,I481&lt;Barem!$O$26),H481/1500,IF(AND(H481&gt;=3000,I481&lt;Barem!$O$27),H481/1500,0))))))))</f>
        <v>0</v>
      </c>
      <c r="R481" s="19">
        <f>IF(D481&gt;21,VLOOKUP(D481,Barem!$T$1:$U$141,2,1),0)</f>
        <v>0</v>
      </c>
      <c r="S481" s="104">
        <f>IF(D481&lt;1,0,IF(B481="F",VLOOKUP(I481,Barem!$X$2:$Z$13,2,1),VLOOKUP(I481,Barem!$X$14:$Z$25,2,1)))</f>
        <v>0</v>
      </c>
      <c r="T481" s="19">
        <f>VLOOKUP(A481,Participanti!A:C,3,0)</f>
        <v>0</v>
      </c>
      <c r="U481" s="17">
        <f t="shared" si="198"/>
        <v>2.649375</v>
      </c>
      <c r="W481" s="162"/>
      <c r="X481" s="108">
        <f t="shared" si="193"/>
        <v>3</v>
      </c>
      <c r="Y481" s="63">
        <f t="shared" si="194"/>
        <v>1</v>
      </c>
      <c r="Z481" s="92">
        <f t="shared" si="199"/>
        <v>1</v>
      </c>
      <c r="AA481" s="141"/>
      <c r="AB481" s="107" t="str">
        <f>VLOOKUP(A481,Participanti!A:E,5,0)</f>
        <v>Silver</v>
      </c>
    </row>
    <row r="482" spans="1:28" x14ac:dyDescent="0.2">
      <c r="A482" s="42" t="s">
        <v>277</v>
      </c>
      <c r="B482" s="1" t="str">
        <f>VLOOKUP(A482,Participanti!A:B,2,0)</f>
        <v>F</v>
      </c>
      <c r="C482" s="61">
        <v>7</v>
      </c>
      <c r="D482" s="43">
        <v>10.029999999999999</v>
      </c>
      <c r="E482" s="44">
        <v>4.2766203703703702E-2</v>
      </c>
      <c r="F482" s="44">
        <v>4.3020833333333335E-2</v>
      </c>
      <c r="G482" s="59">
        <f t="shared" si="195"/>
        <v>4.2893518518518518E-2</v>
      </c>
      <c r="H482" s="45">
        <v>207</v>
      </c>
      <c r="I482" s="11">
        <f t="shared" si="196"/>
        <v>4.2765222849968617E-3</v>
      </c>
      <c r="J482" s="31">
        <f t="shared" si="197"/>
        <v>2.5074999999999998</v>
      </c>
      <c r="K482" s="31">
        <f>IF(J482=0,0,IF(B482="F",VLOOKUP(I482,Barem!$G$2:$H$16,2,1),VLOOKUP(I482,Barem!$G$17:$H$31,2,1)))</f>
        <v>1.75</v>
      </c>
      <c r="L482" s="43">
        <v>2.5</v>
      </c>
      <c r="M482" s="95" t="s">
        <v>83</v>
      </c>
      <c r="N482" s="10">
        <f t="shared" si="200"/>
        <v>0.25</v>
      </c>
      <c r="O482" s="10">
        <f t="shared" si="200"/>
        <v>0.25</v>
      </c>
      <c r="P482" s="10">
        <f t="shared" si="200"/>
        <v>0.5</v>
      </c>
      <c r="Q482" s="33">
        <f>IF(B482="M",IF(AND(H482&gt;=200,H482&lt;500,I482&lt;Barem!$N$21),H482/1500,IF(AND(H482&gt;=500,H482&lt;750,I482&lt;Barem!$N$22),H482/1500,IF(AND(H482&gt;=750,H482&lt;1000,I482&lt;Barem!$N$23),H482/1500,IF(AND(H482&gt;=1000,H482&lt;1500,I482&lt;Barem!$N$24),H482/1500,IF(AND(H482&gt;=1500,H482&lt;2000,I482&lt;Barem!$N$25),H482/1500,IF(AND(H482&gt;=2000,H482&lt;3000,I482&lt;Barem!$N$26),H482/1500,IF(AND(H482&gt;=3000,I482&lt;Barem!$N$27),H482/1500,0))))))),IF(AND(H482&gt;=200,H482&lt;500,I482&lt;Barem!$O$21),H482/1500,IF(AND(H482&gt;=500,H482&lt;750,I482&lt;Barem!$O$22),H482/1500,IF(AND(H482&gt;=750,H482&lt;1000,I482&lt;Barem!$O$23),H482/1500,IF(AND(H482&gt;=1000,H482&lt;1500,I482&lt;Barem!$O$24),H482/1500,IF(AND(H482&gt;=1500,H482&lt;2000,I482&lt;Barem!$O$25),H482/1500,IF(AND(H482&gt;=2000,H482&lt;3000,I482&lt;Barem!$O$26),H482/1500,IF(AND(H482&gt;=3000,I482&lt;Barem!$O$27),H482/1500,0))))))))</f>
        <v>0.13800000000000001</v>
      </c>
      <c r="R482" s="19">
        <f>IF(D482&gt;21,VLOOKUP(D482,Barem!$T$1:$U$141,2,1),0)</f>
        <v>0</v>
      </c>
      <c r="S482" s="104">
        <f>IF(D482&lt;1,0,IF(B482="F",VLOOKUP(I482,Barem!$X$2:$Z$13,2,1),VLOOKUP(I482,Barem!$X$14:$Z$25,2,1)))</f>
        <v>0</v>
      </c>
      <c r="T482" s="19">
        <f>VLOOKUP(A482,Participanti!A:C,3,0)</f>
        <v>0</v>
      </c>
      <c r="U482" s="17">
        <f t="shared" si="198"/>
        <v>2.452375</v>
      </c>
      <c r="W482" s="162"/>
      <c r="X482" s="108">
        <f t="shared" si="193"/>
        <v>5</v>
      </c>
      <c r="Y482" s="63">
        <f t="shared" si="194"/>
        <v>1</v>
      </c>
      <c r="Z482" s="92">
        <f t="shared" si="199"/>
        <v>1</v>
      </c>
      <c r="AA482" s="141"/>
      <c r="AB482" s="107" t="str">
        <f>VLOOKUP(A482,Participanti!A:E,5,0)</f>
        <v>Silver</v>
      </c>
    </row>
    <row r="483" spans="1:28" x14ac:dyDescent="0.2">
      <c r="A483" s="42" t="s">
        <v>13</v>
      </c>
      <c r="B483" s="1" t="str">
        <f>VLOOKUP(A483,Participanti!A:B,2,0)</f>
        <v>M</v>
      </c>
      <c r="C483" s="61">
        <v>8</v>
      </c>
      <c r="D483" s="43">
        <v>28.73</v>
      </c>
      <c r="E483" s="44">
        <v>8.5520833333333338E-2</v>
      </c>
      <c r="F483" s="44">
        <v>8.6134259259259258E-2</v>
      </c>
      <c r="G483" s="59">
        <f t="shared" si="195"/>
        <v>8.5827546296296298E-2</v>
      </c>
      <c r="H483" s="45">
        <v>23</v>
      </c>
      <c r="I483" s="11">
        <f t="shared" si="196"/>
        <v>2.9873841384022381E-3</v>
      </c>
      <c r="J483" s="31">
        <f t="shared" si="197"/>
        <v>5</v>
      </c>
      <c r="K483" s="31">
        <f>IF(J483=0,0,IF(B483="F",VLOOKUP(I483,Barem!$G$2:$H$16,2,1),VLOOKUP(I483,Barem!$G$17:$H$31,2,1)))</f>
        <v>4</v>
      </c>
      <c r="L483" s="43">
        <v>4.75</v>
      </c>
      <c r="M483" s="95" t="s">
        <v>83</v>
      </c>
      <c r="N483" s="10">
        <f t="shared" ref="N483:P498" si="201">IF($M483=N$1,50%,25%)</f>
        <v>0.25</v>
      </c>
      <c r="O483" s="10">
        <f t="shared" si="201"/>
        <v>0.25</v>
      </c>
      <c r="P483" s="10">
        <f t="shared" si="201"/>
        <v>0.5</v>
      </c>
      <c r="Q483" s="33">
        <f>IF(B483="M",IF(AND(H483&gt;=200,H483&lt;500,I483&lt;Barem!$N$21),H483/1500,IF(AND(H483&gt;=500,H483&lt;750,I483&lt;Barem!$N$22),H483/1500,IF(AND(H483&gt;=750,H483&lt;1000,I483&lt;Barem!$N$23),H483/1500,IF(AND(H483&gt;=1000,H483&lt;1500,I483&lt;Barem!$N$24),H483/1500,IF(AND(H483&gt;=1500,H483&lt;2000,I483&lt;Barem!$N$25),H483/1500,IF(AND(H483&gt;=2000,H483&lt;3000,I483&lt;Barem!$N$26),H483/1500,IF(AND(H483&gt;=3000,I483&lt;Barem!$N$27),H483/1500,0))))))),IF(AND(H483&gt;=200,H483&lt;500,I483&lt;Barem!$O$21),H483/1500,IF(AND(H483&gt;=500,H483&lt;750,I483&lt;Barem!$O$22),H483/1500,IF(AND(H483&gt;=750,H483&lt;1000,I483&lt;Barem!$O$23),H483/1500,IF(AND(H483&gt;=1000,H483&lt;1500,I483&lt;Barem!$O$24),H483/1500,IF(AND(H483&gt;=1500,H483&lt;2000,I483&lt;Barem!$O$25),H483/1500,IF(AND(H483&gt;=2000,H483&lt;3000,I483&lt;Barem!$O$26),H483/1500,IF(AND(H483&gt;=3000,I483&lt;Barem!$O$27),H483/1500,0))))))))</f>
        <v>0</v>
      </c>
      <c r="R483" s="19">
        <f>IF(D483&gt;21,VLOOKUP(D483,Barem!$T$1:$U$141,2,1),0)</f>
        <v>0.3</v>
      </c>
      <c r="S483" s="104">
        <f>IF(D483&lt;1,0,IF(B483="F",VLOOKUP(I483,Barem!$X$2:$Z$13,2,1),VLOOKUP(I483,Barem!$X$14:$Z$25,2,1)))</f>
        <v>0</v>
      </c>
      <c r="T483" s="19">
        <f>VLOOKUP(A483,Participanti!A:C,3,0)</f>
        <v>0</v>
      </c>
      <c r="U483" s="17">
        <f t="shared" si="198"/>
        <v>4.9249999999999998</v>
      </c>
      <c r="W483" s="162"/>
      <c r="X483" s="108">
        <f t="shared" si="193"/>
        <v>5</v>
      </c>
      <c r="Y483" s="63">
        <f t="shared" si="194"/>
        <v>1</v>
      </c>
      <c r="Z483" s="92">
        <f t="shared" si="199"/>
        <v>1</v>
      </c>
      <c r="AA483" s="141"/>
      <c r="AB483" s="107" t="str">
        <f>VLOOKUP(A483,Participanti!A:E,5,0)</f>
        <v>Silver</v>
      </c>
    </row>
    <row r="484" spans="1:28" x14ac:dyDescent="0.2">
      <c r="A484" s="42" t="s">
        <v>227</v>
      </c>
      <c r="B484" s="1" t="str">
        <f>VLOOKUP(A484,Participanti!A:B,2,0)</f>
        <v>F</v>
      </c>
      <c r="C484" s="61">
        <v>8</v>
      </c>
      <c r="D484" s="43">
        <v>37.86</v>
      </c>
      <c r="E484" s="44">
        <v>0.22692129629629629</v>
      </c>
      <c r="F484" s="44">
        <v>0.23707175925925927</v>
      </c>
      <c r="G484" s="59">
        <f t="shared" ref="G484:G534" si="202">AVERAGE(E484:F484)</f>
        <v>0.23199652777777779</v>
      </c>
      <c r="H484" s="45">
        <v>1748</v>
      </c>
      <c r="I484" s="11">
        <f t="shared" ref="I484:I534" si="203">G484/D484</f>
        <v>6.1277476961906444E-3</v>
      </c>
      <c r="J484" s="31">
        <f t="shared" ref="J484:J534" si="204">IF(B484="F",IF(D484&lt;2.5,0,IF(D484&gt;19.99,5,D484/4)),IF(D484&lt;3,0, IF(D484&gt;20.99,5,D484/4.2)))</f>
        <v>5</v>
      </c>
      <c r="K484" s="31">
        <f>IF(J484=0,0,IF(B484="F",VLOOKUP(I484,Barem!$G$2:$H$16,2,1),VLOOKUP(I484,Barem!$G$17:$H$31,2,1)))</f>
        <v>0.25</v>
      </c>
      <c r="L484" s="43">
        <v>4.5</v>
      </c>
      <c r="M484" s="95" t="s">
        <v>82</v>
      </c>
      <c r="N484" s="10">
        <f t="shared" si="201"/>
        <v>0.5</v>
      </c>
      <c r="O484" s="10">
        <f t="shared" si="201"/>
        <v>0.25</v>
      </c>
      <c r="P484" s="10">
        <f t="shared" si="201"/>
        <v>0.25</v>
      </c>
      <c r="Q484" s="33">
        <f>IF(B484="M",IF(AND(H484&gt;=200,H484&lt;500,I484&lt;Barem!$N$21),H484/1500,IF(AND(H484&gt;=500,H484&lt;750,I484&lt;Barem!$N$22),H484/1500,IF(AND(H484&gt;=750,H484&lt;1000,I484&lt;Barem!$N$23),H484/1500,IF(AND(H484&gt;=1000,H484&lt;1500,I484&lt;Barem!$N$24),H484/1500,IF(AND(H484&gt;=1500,H484&lt;2000,I484&lt;Barem!$N$25),H484/1500,IF(AND(H484&gt;=2000,H484&lt;3000,I484&lt;Barem!$N$26),H484/1500,IF(AND(H484&gt;=3000,I484&lt;Barem!$N$27),H484/1500,0))))))),IF(AND(H484&gt;=200,H484&lt;500,I484&lt;Barem!$O$21),H484/1500,IF(AND(H484&gt;=500,H484&lt;750,I484&lt;Barem!$O$22),H484/1500,IF(AND(H484&gt;=750,H484&lt;1000,I484&lt;Barem!$O$23),H484/1500,IF(AND(H484&gt;=1000,H484&lt;1500,I484&lt;Barem!$O$24),H484/1500,IF(AND(H484&gt;=1500,H484&lt;2000,I484&lt;Barem!$O$25),H484/1500,IF(AND(H484&gt;=2000,H484&lt;3000,I484&lt;Barem!$O$26),H484/1500,IF(AND(H484&gt;=3000,I484&lt;Barem!$O$27),H484/1500,0))))))))</f>
        <v>1.1653333333333333</v>
      </c>
      <c r="R484" s="19">
        <f>IF(D484&gt;21,VLOOKUP(D484,Barem!$T$1:$U$141,2,1),0)</f>
        <v>0.8</v>
      </c>
      <c r="S484" s="104">
        <f>IF(D484&lt;1,0,IF(B484="F",VLOOKUP(I484,Barem!$X$2:$Z$13,2,1),VLOOKUP(I484,Barem!$X$14:$Z$25,2,1)))</f>
        <v>0</v>
      </c>
      <c r="T484" s="19">
        <f>VLOOKUP(A484,Participanti!A:C,3,0)</f>
        <v>0</v>
      </c>
      <c r="U484" s="17">
        <f t="shared" ref="U484:U534" si="205">IF(H484&lt;0,0,J484*N484+K484*O484+L484*P484+Q484+R484+S484+T484)</f>
        <v>5.6528333333333327</v>
      </c>
      <c r="W484" s="162" t="s">
        <v>581</v>
      </c>
      <c r="X484" s="108">
        <f t="shared" si="193"/>
        <v>5</v>
      </c>
      <c r="Y484" s="63">
        <f t="shared" si="194"/>
        <v>1</v>
      </c>
      <c r="Z484" s="92">
        <f t="shared" ref="Z484:Z534" si="206">IF(K484&gt;0,1,0)</f>
        <v>1</v>
      </c>
      <c r="AA484" s="141"/>
      <c r="AB484" s="107" t="str">
        <f>VLOOKUP(A484,Participanti!A:E,5,0)</f>
        <v>Silver</v>
      </c>
    </row>
    <row r="485" spans="1:28" x14ac:dyDescent="0.2">
      <c r="A485" s="42" t="s">
        <v>220</v>
      </c>
      <c r="B485" s="1" t="str">
        <f>VLOOKUP(A485,Participanti!A:B,2,0)</f>
        <v>M</v>
      </c>
      <c r="C485" s="61">
        <v>8</v>
      </c>
      <c r="D485" s="43">
        <v>10.23</v>
      </c>
      <c r="E485" s="44">
        <v>3.2638888888888891E-2</v>
      </c>
      <c r="F485" s="44">
        <v>3.2638888888888891E-2</v>
      </c>
      <c r="G485" s="59">
        <f t="shared" si="202"/>
        <v>3.2638888888888891E-2</v>
      </c>
      <c r="H485" s="45">
        <v>58</v>
      </c>
      <c r="I485" s="11">
        <f t="shared" si="203"/>
        <v>3.1905072227652875E-3</v>
      </c>
      <c r="J485" s="31">
        <f t="shared" si="204"/>
        <v>2.4357142857142855</v>
      </c>
      <c r="K485" s="31">
        <f>IF(J485=0,0,IF(B485="F",VLOOKUP(I485,Barem!$G$2:$H$16,2,1),VLOOKUP(I485,Barem!$G$17:$H$31,2,1)))</f>
        <v>3.5</v>
      </c>
      <c r="L485" s="43">
        <v>4</v>
      </c>
      <c r="M485" s="95" t="s">
        <v>83</v>
      </c>
      <c r="N485" s="10">
        <f t="shared" si="201"/>
        <v>0.25</v>
      </c>
      <c r="O485" s="10">
        <f t="shared" si="201"/>
        <v>0.25</v>
      </c>
      <c r="P485" s="10">
        <f t="shared" si="201"/>
        <v>0.5</v>
      </c>
      <c r="Q485" s="33">
        <f>IF(B485="M",IF(AND(H485&gt;=200,H485&lt;500,I485&lt;Barem!$N$21),H485/1500,IF(AND(H485&gt;=500,H485&lt;750,I485&lt;Barem!$N$22),H485/1500,IF(AND(H485&gt;=750,H485&lt;1000,I485&lt;Barem!$N$23),H485/1500,IF(AND(H485&gt;=1000,H485&lt;1500,I485&lt;Barem!$N$24),H485/1500,IF(AND(H485&gt;=1500,H485&lt;2000,I485&lt;Barem!$N$25),H485/1500,IF(AND(H485&gt;=2000,H485&lt;3000,I485&lt;Barem!$N$26),H485/1500,IF(AND(H485&gt;=3000,I485&lt;Barem!$N$27),H485/1500,0))))))),IF(AND(H485&gt;=200,H485&lt;500,I485&lt;Barem!$O$21),H485/1500,IF(AND(H485&gt;=500,H485&lt;750,I485&lt;Barem!$O$22),H485/1500,IF(AND(H485&gt;=750,H485&lt;1000,I485&lt;Barem!$O$23),H485/1500,IF(AND(H485&gt;=1000,H485&lt;1500,I485&lt;Barem!$O$24),H485/1500,IF(AND(H485&gt;=1500,H485&lt;2000,I485&lt;Barem!$O$25),H485/1500,IF(AND(H485&gt;=2000,H485&lt;3000,I485&lt;Barem!$O$26),H485/1500,IF(AND(H485&gt;=3000,I485&lt;Barem!$O$27),H485/1500,0))))))))</f>
        <v>0</v>
      </c>
      <c r="R485" s="19">
        <f>IF(D485&gt;21,VLOOKUP(D485,Barem!$T$1:$U$141,2,1),0)</f>
        <v>0</v>
      </c>
      <c r="S485" s="104">
        <f>IF(D485&lt;1,0,IF(B485="F",VLOOKUP(I485,Barem!$X$2:$Z$13,2,1),VLOOKUP(I485,Barem!$X$14:$Z$25,2,1)))</f>
        <v>0</v>
      </c>
      <c r="T485" s="19">
        <f>VLOOKUP(A485,Participanti!A:C,3,0)</f>
        <v>0</v>
      </c>
      <c r="U485" s="17">
        <f t="shared" si="205"/>
        <v>3.4839285714285713</v>
      </c>
      <c r="W485" s="162"/>
      <c r="X485" s="108">
        <f t="shared" si="193"/>
        <v>5</v>
      </c>
      <c r="Y485" s="63">
        <f t="shared" si="194"/>
        <v>1</v>
      </c>
      <c r="Z485" s="92">
        <f t="shared" si="206"/>
        <v>1</v>
      </c>
      <c r="AA485" s="141"/>
      <c r="AB485" s="107" t="str">
        <f>VLOOKUP(A485,Participanti!A:E,5,0)</f>
        <v>Silver</v>
      </c>
    </row>
    <row r="486" spans="1:28" x14ac:dyDescent="0.2">
      <c r="A486" s="42" t="s">
        <v>357</v>
      </c>
      <c r="B486" s="1" t="str">
        <f>VLOOKUP(A486,Participanti!A:B,2,0)</f>
        <v>M</v>
      </c>
      <c r="C486" s="61">
        <v>8</v>
      </c>
      <c r="D486" s="43">
        <v>21.27</v>
      </c>
      <c r="E486" s="44">
        <v>5.8865740740740739E-2</v>
      </c>
      <c r="F486" s="44">
        <v>5.8888888888888886E-2</v>
      </c>
      <c r="G486" s="59">
        <f t="shared" si="202"/>
        <v>5.8877314814814813E-2</v>
      </c>
      <c r="H486" s="45">
        <v>26</v>
      </c>
      <c r="I486" s="11">
        <f t="shared" si="203"/>
        <v>2.7680919047867801E-3</v>
      </c>
      <c r="J486" s="31">
        <f t="shared" si="204"/>
        <v>5</v>
      </c>
      <c r="K486" s="31">
        <f>IF(J486=0,0,IF(B486="F",VLOOKUP(I486,Barem!$G$2:$H$16,2,1),VLOOKUP(I486,Barem!$G$17:$H$31,2,1)))</f>
        <v>5</v>
      </c>
      <c r="L486" s="43">
        <v>2</v>
      </c>
      <c r="M486" s="95" t="s">
        <v>82</v>
      </c>
      <c r="N486" s="10">
        <f t="shared" si="201"/>
        <v>0.5</v>
      </c>
      <c r="O486" s="10">
        <f t="shared" si="201"/>
        <v>0.25</v>
      </c>
      <c r="P486" s="10">
        <f t="shared" si="201"/>
        <v>0.25</v>
      </c>
      <c r="Q486" s="33">
        <f>IF(B486="M",IF(AND(H486&gt;=200,H486&lt;500,I486&lt;Barem!$N$21),H486/1500,IF(AND(H486&gt;=500,H486&lt;750,I486&lt;Barem!$N$22),H486/1500,IF(AND(H486&gt;=750,H486&lt;1000,I486&lt;Barem!$N$23),H486/1500,IF(AND(H486&gt;=1000,H486&lt;1500,I486&lt;Barem!$N$24),H486/1500,IF(AND(H486&gt;=1500,H486&lt;2000,I486&lt;Barem!$N$25),H486/1500,IF(AND(H486&gt;=2000,H486&lt;3000,I486&lt;Barem!$N$26),H486/1500,IF(AND(H486&gt;=3000,I486&lt;Barem!$N$27),H486/1500,0))))))),IF(AND(H486&gt;=200,H486&lt;500,I486&lt;Barem!$O$21),H486/1500,IF(AND(H486&gt;=500,H486&lt;750,I486&lt;Barem!$O$22),H486/1500,IF(AND(H486&gt;=750,H486&lt;1000,I486&lt;Barem!$O$23),H486/1500,IF(AND(H486&gt;=1000,H486&lt;1500,I486&lt;Barem!$O$24),H486/1500,IF(AND(H486&gt;=1500,H486&lt;2000,I486&lt;Barem!$O$25),H486/1500,IF(AND(H486&gt;=2000,H486&lt;3000,I486&lt;Barem!$O$26),H486/1500,IF(AND(H486&gt;=3000,I486&lt;Barem!$O$27),H486/1500,0))))))))</f>
        <v>0</v>
      </c>
      <c r="R486" s="19">
        <f>IF(D486&gt;21,VLOOKUP(D486,Barem!$T$1:$U$141,2,1),0)</f>
        <v>0</v>
      </c>
      <c r="S486" s="104">
        <f>IF(D486&lt;1,0,IF(B486="F",VLOOKUP(I486,Barem!$X$2:$Z$13,2,1),VLOOKUP(I486,Barem!$X$14:$Z$25,2,1)))</f>
        <v>0.15000000000000002</v>
      </c>
      <c r="T486" s="19">
        <f>VLOOKUP(A486,Participanti!A:C,3,0)</f>
        <v>0</v>
      </c>
      <c r="U486" s="17">
        <f t="shared" si="205"/>
        <v>4.4000000000000004</v>
      </c>
      <c r="W486" s="162" t="s">
        <v>579</v>
      </c>
      <c r="X486" s="108">
        <f t="shared" si="193"/>
        <v>5</v>
      </c>
      <c r="Y486" s="63">
        <f t="shared" si="194"/>
        <v>1</v>
      </c>
      <c r="Z486" s="92">
        <f t="shared" si="206"/>
        <v>1</v>
      </c>
      <c r="AA486" s="141"/>
      <c r="AB486" s="107" t="str">
        <f>VLOOKUP(A486,Participanti!A:E,5,0)</f>
        <v>Silver</v>
      </c>
    </row>
    <row r="487" spans="1:28" x14ac:dyDescent="0.2">
      <c r="A487" s="42" t="s">
        <v>377</v>
      </c>
      <c r="B487" s="1" t="str">
        <f>VLOOKUP(A487,Participanti!A:B,2,0)</f>
        <v>M</v>
      </c>
      <c r="C487" s="61">
        <v>8</v>
      </c>
      <c r="D487" s="43">
        <v>12.01</v>
      </c>
      <c r="E487" s="44">
        <v>4.1921296296296297E-2</v>
      </c>
      <c r="F487" s="44">
        <v>6.5150462962962966E-2</v>
      </c>
      <c r="G487" s="59">
        <f t="shared" si="202"/>
        <v>5.3535879629629635E-2</v>
      </c>
      <c r="H487" s="45">
        <v>32</v>
      </c>
      <c r="I487" s="11">
        <f t="shared" si="203"/>
        <v>4.4576086286119594E-3</v>
      </c>
      <c r="J487" s="31">
        <f t="shared" si="204"/>
        <v>2.8595238095238091</v>
      </c>
      <c r="K487" s="31">
        <f>IF(J487=0,0,IF(B487="F",VLOOKUP(I487,Barem!$G$2:$H$16,2,1),VLOOKUP(I487,Barem!$G$17:$H$31,2,1)))</f>
        <v>1</v>
      </c>
      <c r="L487" s="43">
        <v>2</v>
      </c>
      <c r="M487" s="95" t="s">
        <v>83</v>
      </c>
      <c r="N487" s="10">
        <f t="shared" si="201"/>
        <v>0.25</v>
      </c>
      <c r="O487" s="10">
        <f t="shared" si="201"/>
        <v>0.25</v>
      </c>
      <c r="P487" s="10">
        <f t="shared" si="201"/>
        <v>0.5</v>
      </c>
      <c r="Q487" s="33">
        <f>IF(B487="M",IF(AND(H487&gt;=200,H487&lt;500,I487&lt;Barem!$N$21),H487/1500,IF(AND(H487&gt;=500,H487&lt;750,I487&lt;Barem!$N$22),H487/1500,IF(AND(H487&gt;=750,H487&lt;1000,I487&lt;Barem!$N$23),H487/1500,IF(AND(H487&gt;=1000,H487&lt;1500,I487&lt;Barem!$N$24),H487/1500,IF(AND(H487&gt;=1500,H487&lt;2000,I487&lt;Barem!$N$25),H487/1500,IF(AND(H487&gt;=2000,H487&lt;3000,I487&lt;Barem!$N$26),H487/1500,IF(AND(H487&gt;=3000,I487&lt;Barem!$N$27),H487/1500,0))))))),IF(AND(H487&gt;=200,H487&lt;500,I487&lt;Barem!$O$21),H487/1500,IF(AND(H487&gt;=500,H487&lt;750,I487&lt;Barem!$O$22),H487/1500,IF(AND(H487&gt;=750,H487&lt;1000,I487&lt;Barem!$O$23),H487/1500,IF(AND(H487&gt;=1000,H487&lt;1500,I487&lt;Barem!$O$24),H487/1500,IF(AND(H487&gt;=1500,H487&lt;2000,I487&lt;Barem!$O$25),H487/1500,IF(AND(H487&gt;=2000,H487&lt;3000,I487&lt;Barem!$O$26),H487/1500,IF(AND(H487&gt;=3000,I487&lt;Barem!$O$27),H487/1500,0))))))))</f>
        <v>0</v>
      </c>
      <c r="R487" s="19">
        <f>IF(D487&gt;21,VLOOKUP(D487,Barem!$T$1:$U$141,2,1),0)</f>
        <v>0</v>
      </c>
      <c r="S487" s="104">
        <f>IF(D487&lt;1,0,IF(B487="F",VLOOKUP(I487,Barem!$X$2:$Z$13,2,1),VLOOKUP(I487,Barem!$X$14:$Z$25,2,1)))</f>
        <v>0</v>
      </c>
      <c r="T487" s="19">
        <f>VLOOKUP(A487,Participanti!A:C,3,0)</f>
        <v>0</v>
      </c>
      <c r="U487" s="17">
        <f t="shared" si="205"/>
        <v>1.9648809523809523</v>
      </c>
      <c r="W487" s="162"/>
      <c r="X487" s="108">
        <f t="shared" si="193"/>
        <v>5</v>
      </c>
      <c r="Y487" s="63">
        <f t="shared" si="194"/>
        <v>1</v>
      </c>
      <c r="Z487" s="92">
        <f t="shared" si="206"/>
        <v>1</v>
      </c>
      <c r="AA487" s="141"/>
      <c r="AB487" s="107" t="str">
        <f>VLOOKUP(A487,Participanti!A:E,5,0)</f>
        <v>Silver</v>
      </c>
    </row>
    <row r="488" spans="1:28" x14ac:dyDescent="0.2">
      <c r="A488" s="42" t="s">
        <v>373</v>
      </c>
      <c r="B488" s="1" t="str">
        <f>VLOOKUP(A488,Participanti!A:B,2,0)</f>
        <v>M</v>
      </c>
      <c r="C488" s="61">
        <v>8</v>
      </c>
      <c r="D488" s="43">
        <v>24.56</v>
      </c>
      <c r="E488" s="44">
        <v>0.14791666666666667</v>
      </c>
      <c r="F488" s="44">
        <v>0.15237268518518518</v>
      </c>
      <c r="G488" s="59">
        <f t="shared" si="202"/>
        <v>0.15014467592592592</v>
      </c>
      <c r="H488" s="45">
        <v>1609</v>
      </c>
      <c r="I488" s="11">
        <f t="shared" si="203"/>
        <v>6.1133825702738573E-3</v>
      </c>
      <c r="J488" s="31">
        <f t="shared" si="204"/>
        <v>5</v>
      </c>
      <c r="K488" s="31">
        <f>IF(J488=0,0,IF(B488="F",VLOOKUP(I488,Barem!$G$2:$H$16,2,1),VLOOKUP(I488,Barem!$G$17:$H$31,2,1)))</f>
        <v>0</v>
      </c>
      <c r="L488" s="43">
        <v>3</v>
      </c>
      <c r="M488" s="95" t="s">
        <v>83</v>
      </c>
      <c r="N488" s="10">
        <f t="shared" si="201"/>
        <v>0.25</v>
      </c>
      <c r="O488" s="10">
        <f t="shared" si="201"/>
        <v>0.25</v>
      </c>
      <c r="P488" s="10">
        <f t="shared" si="201"/>
        <v>0.5</v>
      </c>
      <c r="Q488" s="33">
        <f>IF(B488="M",IF(AND(H488&gt;=200,H488&lt;500,I488&lt;Barem!$N$21),H488/1500,IF(AND(H488&gt;=500,H488&lt;750,I488&lt;Barem!$N$22),H488/1500,IF(AND(H488&gt;=750,H488&lt;1000,I488&lt;Barem!$N$23),H488/1500,IF(AND(H488&gt;=1000,H488&lt;1500,I488&lt;Barem!$N$24),H488/1500,IF(AND(H488&gt;=1500,H488&lt;2000,I488&lt;Barem!$N$25),H488/1500,IF(AND(H488&gt;=2000,H488&lt;3000,I488&lt;Barem!$N$26),H488/1500,IF(AND(H488&gt;=3000,I488&lt;Barem!$N$27),H488/1500,0))))))),IF(AND(H488&gt;=200,H488&lt;500,I488&lt;Barem!$O$21),H488/1500,IF(AND(H488&gt;=500,H488&lt;750,I488&lt;Barem!$O$22),H488/1500,IF(AND(H488&gt;=750,H488&lt;1000,I488&lt;Barem!$O$23),H488/1500,IF(AND(H488&gt;=1000,H488&lt;1500,I488&lt;Barem!$O$24),H488/1500,IF(AND(H488&gt;=1500,H488&lt;2000,I488&lt;Barem!$O$25),H488/1500,IF(AND(H488&gt;=2000,H488&lt;3000,I488&lt;Barem!$O$26),H488/1500,IF(AND(H488&gt;=3000,I488&lt;Barem!$O$27),H488/1500,0))))))))</f>
        <v>1.0726666666666667</v>
      </c>
      <c r="R488" s="19">
        <f>IF(D488&gt;21,VLOOKUP(D488,Barem!$T$1:$U$141,2,1),0)</f>
        <v>0.1</v>
      </c>
      <c r="S488" s="104">
        <f>IF(D488&lt;1,0,IF(B488="F",VLOOKUP(I488,Barem!$X$2:$Z$13,2,1),VLOOKUP(I488,Barem!$X$14:$Z$25,2,1)))</f>
        <v>0</v>
      </c>
      <c r="T488" s="19">
        <f>VLOOKUP(A488,Participanti!A:C,3,0)</f>
        <v>0</v>
      </c>
      <c r="U488" s="17">
        <f t="shared" si="205"/>
        <v>3.9226666666666667</v>
      </c>
      <c r="W488" s="162"/>
      <c r="X488" s="108">
        <f t="shared" si="193"/>
        <v>5</v>
      </c>
      <c r="Y488" s="63">
        <f t="shared" si="194"/>
        <v>1</v>
      </c>
      <c r="Z488" s="92">
        <f t="shared" si="206"/>
        <v>0</v>
      </c>
      <c r="AA488" s="141"/>
      <c r="AB488" s="107" t="str">
        <f>VLOOKUP(A488,Participanti!A:E,5,0)</f>
        <v>Silver</v>
      </c>
    </row>
    <row r="489" spans="1:28" x14ac:dyDescent="0.2">
      <c r="A489" s="42" t="s">
        <v>425</v>
      </c>
      <c r="B489" s="1" t="str">
        <f>VLOOKUP(A489,Participanti!A:B,2,0)</f>
        <v>F</v>
      </c>
      <c r="C489" s="61">
        <v>8</v>
      </c>
      <c r="D489" s="43">
        <v>43</v>
      </c>
      <c r="E489" s="44">
        <v>0.17721064814814813</v>
      </c>
      <c r="F489" s="44">
        <v>0.20432870370370371</v>
      </c>
      <c r="G489" s="59">
        <f t="shared" si="202"/>
        <v>0.19076967592592592</v>
      </c>
      <c r="H489" s="45">
        <v>247</v>
      </c>
      <c r="I489" s="11">
        <f t="shared" si="203"/>
        <v>4.4365040913006025E-3</v>
      </c>
      <c r="J489" s="31">
        <f t="shared" si="204"/>
        <v>5</v>
      </c>
      <c r="K489" s="31">
        <f>IF(J489=0,0,IF(B489="F",VLOOKUP(I489,Barem!$G$2:$H$16,2,1),VLOOKUP(I489,Barem!$G$17:$H$31,2,1)))</f>
        <v>1.5</v>
      </c>
      <c r="L489" s="43">
        <v>3.75</v>
      </c>
      <c r="M489" s="95" t="s">
        <v>82</v>
      </c>
      <c r="N489" s="10">
        <f t="shared" si="201"/>
        <v>0.5</v>
      </c>
      <c r="O489" s="10">
        <f t="shared" si="201"/>
        <v>0.25</v>
      </c>
      <c r="P489" s="10">
        <f t="shared" si="201"/>
        <v>0.25</v>
      </c>
      <c r="Q489" s="33">
        <f>IF(B489="M",IF(AND(H489&gt;=200,H489&lt;500,I489&lt;Barem!$N$21),H489/1500,IF(AND(H489&gt;=500,H489&lt;750,I489&lt;Barem!$N$22),H489/1500,IF(AND(H489&gt;=750,H489&lt;1000,I489&lt;Barem!$N$23),H489/1500,IF(AND(H489&gt;=1000,H489&lt;1500,I489&lt;Barem!$N$24),H489/1500,IF(AND(H489&gt;=1500,H489&lt;2000,I489&lt;Barem!$N$25),H489/1500,IF(AND(H489&gt;=2000,H489&lt;3000,I489&lt;Barem!$N$26),H489/1500,IF(AND(H489&gt;=3000,I489&lt;Barem!$N$27),H489/1500,0))))))),IF(AND(H489&gt;=200,H489&lt;500,I489&lt;Barem!$O$21),H489/1500,IF(AND(H489&gt;=500,H489&lt;750,I489&lt;Barem!$O$22),H489/1500,IF(AND(H489&gt;=750,H489&lt;1000,I489&lt;Barem!$O$23),H489/1500,IF(AND(H489&gt;=1000,H489&lt;1500,I489&lt;Barem!$O$24),H489/1500,IF(AND(H489&gt;=1500,H489&lt;2000,I489&lt;Barem!$O$25),H489/1500,IF(AND(H489&gt;=2000,H489&lt;3000,I489&lt;Barem!$O$26),H489/1500,IF(AND(H489&gt;=3000,I489&lt;Barem!$O$27),H489/1500,0))))))))</f>
        <v>0.16466666666666666</v>
      </c>
      <c r="R489" s="19">
        <f>IF(D489&gt;21,VLOOKUP(D489,Barem!$T$1:$U$141,2,1),0)</f>
        <v>1.1000000000000001</v>
      </c>
      <c r="S489" s="104">
        <f>IF(D489&lt;1,0,IF(B489="F",VLOOKUP(I489,Barem!$X$2:$Z$13,2,1),VLOOKUP(I489,Barem!$X$14:$Z$25,2,1)))</f>
        <v>0</v>
      </c>
      <c r="T489" s="19">
        <f>VLOOKUP(A489,Participanti!A:C,3,0)</f>
        <v>0</v>
      </c>
      <c r="U489" s="17">
        <f t="shared" si="205"/>
        <v>5.0771666666666668</v>
      </c>
      <c r="W489" s="162" t="s">
        <v>580</v>
      </c>
      <c r="X489" s="108">
        <f t="shared" si="193"/>
        <v>5</v>
      </c>
      <c r="Y489" s="63">
        <f t="shared" si="194"/>
        <v>1</v>
      </c>
      <c r="Z489" s="92">
        <f t="shared" si="206"/>
        <v>1</v>
      </c>
      <c r="AA489" s="141"/>
      <c r="AB489" s="107" t="str">
        <f>VLOOKUP(A489,Participanti!A:E,5,0)</f>
        <v>Silver</v>
      </c>
    </row>
    <row r="490" spans="1:28" ht="24" x14ac:dyDescent="0.2">
      <c r="A490" s="42" t="s">
        <v>136</v>
      </c>
      <c r="B490" s="1" t="str">
        <f>VLOOKUP(A490,Participanti!A:B,2,0)</f>
        <v>M</v>
      </c>
      <c r="C490" s="61">
        <v>8</v>
      </c>
      <c r="D490" s="43">
        <v>11.29</v>
      </c>
      <c r="E490" s="44">
        <v>3.5613425925925923E-2</v>
      </c>
      <c r="F490" s="44">
        <v>3.5613425925925923E-2</v>
      </c>
      <c r="G490" s="59">
        <f t="shared" si="202"/>
        <v>3.5613425925925923E-2</v>
      </c>
      <c r="H490" s="45">
        <v>34</v>
      </c>
      <c r="I490" s="11">
        <f t="shared" si="203"/>
        <v>3.15442213692878E-3</v>
      </c>
      <c r="J490" s="31">
        <f t="shared" si="204"/>
        <v>2.6880952380952379</v>
      </c>
      <c r="K490" s="31">
        <f>IF(J490=0,0,IF(B490="F",VLOOKUP(I490,Barem!$G$2:$H$16,2,1),VLOOKUP(I490,Barem!$G$17:$H$31,2,1)))</f>
        <v>3.5</v>
      </c>
      <c r="L490" s="43">
        <v>3.5</v>
      </c>
      <c r="M490" s="95" t="s">
        <v>80</v>
      </c>
      <c r="N490" s="10">
        <f t="shared" si="201"/>
        <v>0.25</v>
      </c>
      <c r="O490" s="10">
        <f t="shared" si="201"/>
        <v>0.5</v>
      </c>
      <c r="P490" s="10">
        <f t="shared" si="201"/>
        <v>0.25</v>
      </c>
      <c r="Q490" s="33">
        <f>IF(B490="M",IF(AND(H490&gt;=200,H490&lt;500,I490&lt;Barem!$N$21),H490/1500,IF(AND(H490&gt;=500,H490&lt;750,I490&lt;Barem!$N$22),H490/1500,IF(AND(H490&gt;=750,H490&lt;1000,I490&lt;Barem!$N$23),H490/1500,IF(AND(H490&gt;=1000,H490&lt;1500,I490&lt;Barem!$N$24),H490/1500,IF(AND(H490&gt;=1500,H490&lt;2000,I490&lt;Barem!$N$25),H490/1500,IF(AND(H490&gt;=2000,H490&lt;3000,I490&lt;Barem!$N$26),H490/1500,IF(AND(H490&gt;=3000,I490&lt;Barem!$N$27),H490/1500,0))))))),IF(AND(H490&gt;=200,H490&lt;500,I490&lt;Barem!$O$21),H490/1500,IF(AND(H490&gt;=500,H490&lt;750,I490&lt;Barem!$O$22),H490/1500,IF(AND(H490&gt;=750,H490&lt;1000,I490&lt;Barem!$O$23),H490/1500,IF(AND(H490&gt;=1000,H490&lt;1500,I490&lt;Barem!$O$24),H490/1500,IF(AND(H490&gt;=1500,H490&lt;2000,I490&lt;Barem!$O$25),H490/1500,IF(AND(H490&gt;=2000,H490&lt;3000,I490&lt;Barem!$O$26),H490/1500,IF(AND(H490&gt;=3000,I490&lt;Barem!$O$27),H490/1500,0))))))))</f>
        <v>0</v>
      </c>
      <c r="R490" s="19">
        <f>IF(D490&gt;21,VLOOKUP(D490,Barem!$T$1:$U$141,2,1),0)</f>
        <v>0</v>
      </c>
      <c r="S490" s="104">
        <f>IF(D490&lt;1,0,IF(B490="F",VLOOKUP(I490,Barem!$X$2:$Z$13,2,1),VLOOKUP(I490,Barem!$X$14:$Z$25,2,1)))</f>
        <v>0</v>
      </c>
      <c r="T490" s="19">
        <f>VLOOKUP(A490,Participanti!A:C,3,0)</f>
        <v>0</v>
      </c>
      <c r="U490" s="17">
        <f t="shared" si="205"/>
        <v>3.2970238095238096</v>
      </c>
      <c r="W490" s="162" t="s">
        <v>579</v>
      </c>
      <c r="X490" s="108">
        <f t="shared" si="193"/>
        <v>5</v>
      </c>
      <c r="Y490" s="63">
        <f t="shared" si="194"/>
        <v>1</v>
      </c>
      <c r="Z490" s="92">
        <f t="shared" si="206"/>
        <v>1</v>
      </c>
      <c r="AA490" s="141"/>
      <c r="AB490" s="107" t="str">
        <f>VLOOKUP(A490,Participanti!A:E,5,0)</f>
        <v>Silver</v>
      </c>
    </row>
    <row r="491" spans="1:28" x14ac:dyDescent="0.2">
      <c r="A491" s="42" t="s">
        <v>365</v>
      </c>
      <c r="B491" s="1" t="str">
        <f>VLOOKUP(A491,Participanti!A:B,2,0)</f>
        <v>F</v>
      </c>
      <c r="C491" s="61">
        <v>8</v>
      </c>
      <c r="D491" s="43">
        <v>15.04</v>
      </c>
      <c r="E491" s="44">
        <v>5.6666666666666671E-2</v>
      </c>
      <c r="F491" s="44">
        <v>6.0185185185185182E-2</v>
      </c>
      <c r="G491" s="59">
        <f t="shared" si="202"/>
        <v>5.8425925925925923E-2</v>
      </c>
      <c r="H491" s="45">
        <v>4</v>
      </c>
      <c r="I491" s="11">
        <f t="shared" si="203"/>
        <v>3.8847025216706067E-3</v>
      </c>
      <c r="J491" s="31">
        <f t="shared" si="204"/>
        <v>3.76</v>
      </c>
      <c r="K491" s="31">
        <f>IF(J491=0,0,IF(B491="F",VLOOKUP(I491,Barem!$G$2:$H$16,2,1),VLOOKUP(I491,Barem!$G$17:$H$31,2,1)))</f>
        <v>2.5</v>
      </c>
      <c r="L491" s="43">
        <v>2.5</v>
      </c>
      <c r="M491" s="95" t="s">
        <v>83</v>
      </c>
      <c r="N491" s="10">
        <f t="shared" si="201"/>
        <v>0.25</v>
      </c>
      <c r="O491" s="10">
        <f t="shared" si="201"/>
        <v>0.25</v>
      </c>
      <c r="P491" s="10">
        <f t="shared" si="201"/>
        <v>0.5</v>
      </c>
      <c r="Q491" s="33">
        <f>IF(B491="M",IF(AND(H491&gt;=200,H491&lt;500,I491&lt;Barem!$N$21),H491/1500,IF(AND(H491&gt;=500,H491&lt;750,I491&lt;Barem!$N$22),H491/1500,IF(AND(H491&gt;=750,H491&lt;1000,I491&lt;Barem!$N$23),H491/1500,IF(AND(H491&gt;=1000,H491&lt;1500,I491&lt;Barem!$N$24),H491/1500,IF(AND(H491&gt;=1500,H491&lt;2000,I491&lt;Barem!$N$25),H491/1500,IF(AND(H491&gt;=2000,H491&lt;3000,I491&lt;Barem!$N$26),H491/1500,IF(AND(H491&gt;=3000,I491&lt;Barem!$N$27),H491/1500,0))))))),IF(AND(H491&gt;=200,H491&lt;500,I491&lt;Barem!$O$21),H491/1500,IF(AND(H491&gt;=500,H491&lt;750,I491&lt;Barem!$O$22),H491/1500,IF(AND(H491&gt;=750,H491&lt;1000,I491&lt;Barem!$O$23),H491/1500,IF(AND(H491&gt;=1000,H491&lt;1500,I491&lt;Barem!$O$24),H491/1500,IF(AND(H491&gt;=1500,H491&lt;2000,I491&lt;Barem!$O$25),H491/1500,IF(AND(H491&gt;=2000,H491&lt;3000,I491&lt;Barem!$O$26),H491/1500,IF(AND(H491&gt;=3000,I491&lt;Barem!$O$27),H491/1500,0))))))))</f>
        <v>0</v>
      </c>
      <c r="R491" s="19">
        <f>IF(D491&gt;21,VLOOKUP(D491,Barem!$T$1:$U$141,2,1),0)</f>
        <v>0</v>
      </c>
      <c r="S491" s="104">
        <f>IF(D491&lt;1,0,IF(B491="F",VLOOKUP(I491,Barem!$X$2:$Z$13,2,1),VLOOKUP(I491,Barem!$X$14:$Z$25,2,1)))</f>
        <v>0</v>
      </c>
      <c r="T491" s="19">
        <f>VLOOKUP(A491,Participanti!A:C,3,0)</f>
        <v>0</v>
      </c>
      <c r="U491" s="17">
        <f t="shared" si="205"/>
        <v>2.8149999999999999</v>
      </c>
      <c r="W491" s="162"/>
      <c r="X491" s="108">
        <f t="shared" si="193"/>
        <v>3</v>
      </c>
      <c r="Y491" s="63">
        <f t="shared" si="194"/>
        <v>1</v>
      </c>
      <c r="Z491" s="92">
        <f t="shared" si="206"/>
        <v>1</v>
      </c>
      <c r="AA491" s="141"/>
      <c r="AB491" s="107" t="str">
        <f>VLOOKUP(A491,Participanti!A:E,5,0)</f>
        <v>Silver</v>
      </c>
    </row>
    <row r="492" spans="1:28" x14ac:dyDescent="0.2">
      <c r="A492" s="42" t="s">
        <v>369</v>
      </c>
      <c r="B492" s="1" t="str">
        <f>VLOOKUP(A492,Participanti!A:B,2,0)</f>
        <v>M</v>
      </c>
      <c r="C492" s="61">
        <v>8</v>
      </c>
      <c r="D492" s="43">
        <v>7.02</v>
      </c>
      <c r="E492" s="44">
        <v>2.568287037037037E-2</v>
      </c>
      <c r="F492" s="44">
        <v>2.568287037037037E-2</v>
      </c>
      <c r="G492" s="59">
        <f t="shared" si="202"/>
        <v>2.568287037037037E-2</v>
      </c>
      <c r="H492" s="45">
        <v>0</v>
      </c>
      <c r="I492" s="11">
        <f t="shared" si="203"/>
        <v>3.658528542787802E-3</v>
      </c>
      <c r="J492" s="31">
        <f t="shared" si="204"/>
        <v>1.6714285714285713</v>
      </c>
      <c r="K492" s="31">
        <f>IF(J492=0,0,IF(B492="F",VLOOKUP(I492,Barem!$G$2:$H$16,2,1),VLOOKUP(I492,Barem!$G$17:$H$31,2,1)))</f>
        <v>2</v>
      </c>
      <c r="L492" s="43">
        <v>2.25</v>
      </c>
      <c r="M492" s="95" t="s">
        <v>80</v>
      </c>
      <c r="N492" s="10">
        <f t="shared" si="201"/>
        <v>0.25</v>
      </c>
      <c r="O492" s="10">
        <f t="shared" si="201"/>
        <v>0.5</v>
      </c>
      <c r="P492" s="10">
        <f t="shared" si="201"/>
        <v>0.25</v>
      </c>
      <c r="Q492" s="33">
        <f>IF(B492="M",IF(AND(H492&gt;=200,H492&lt;500,I492&lt;Barem!$N$21),H492/1500,IF(AND(H492&gt;=500,H492&lt;750,I492&lt;Barem!$N$22),H492/1500,IF(AND(H492&gt;=750,H492&lt;1000,I492&lt;Barem!$N$23),H492/1500,IF(AND(H492&gt;=1000,H492&lt;1500,I492&lt;Barem!$N$24),H492/1500,IF(AND(H492&gt;=1500,H492&lt;2000,I492&lt;Barem!$N$25),H492/1500,IF(AND(H492&gt;=2000,H492&lt;3000,I492&lt;Barem!$N$26),H492/1500,IF(AND(H492&gt;=3000,I492&lt;Barem!$N$27),H492/1500,0))))))),IF(AND(H492&gt;=200,H492&lt;500,I492&lt;Barem!$O$21),H492/1500,IF(AND(H492&gt;=500,H492&lt;750,I492&lt;Barem!$O$22),H492/1500,IF(AND(H492&gt;=750,H492&lt;1000,I492&lt;Barem!$O$23),H492/1500,IF(AND(H492&gt;=1000,H492&lt;1500,I492&lt;Barem!$O$24),H492/1500,IF(AND(H492&gt;=1500,H492&lt;2000,I492&lt;Barem!$O$25),H492/1500,IF(AND(H492&gt;=2000,H492&lt;3000,I492&lt;Barem!$O$26),H492/1500,IF(AND(H492&gt;=3000,I492&lt;Barem!$O$27),H492/1500,0))))))))</f>
        <v>0</v>
      </c>
      <c r="R492" s="19">
        <f>IF(D492&gt;21,VLOOKUP(D492,Barem!$T$1:$U$141,2,1),0)</f>
        <v>0</v>
      </c>
      <c r="S492" s="104">
        <f>IF(D492&lt;1,0,IF(B492="F",VLOOKUP(I492,Barem!$X$2:$Z$13,2,1),VLOOKUP(I492,Barem!$X$14:$Z$25,2,1)))</f>
        <v>0</v>
      </c>
      <c r="T492" s="19">
        <f>VLOOKUP(A492,Participanti!A:C,3,0)</f>
        <v>0</v>
      </c>
      <c r="U492" s="17">
        <f t="shared" si="205"/>
        <v>1.9803571428571427</v>
      </c>
      <c r="W492" s="162"/>
      <c r="X492" s="108">
        <f t="shared" si="193"/>
        <v>5</v>
      </c>
      <c r="Y492" s="63">
        <f t="shared" si="194"/>
        <v>1</v>
      </c>
      <c r="Z492" s="92">
        <f t="shared" si="206"/>
        <v>1</v>
      </c>
      <c r="AA492" s="141"/>
      <c r="AB492" s="107" t="str">
        <f>VLOOKUP(A492,Participanti!A:E,5,0)</f>
        <v>Silver</v>
      </c>
    </row>
    <row r="493" spans="1:28" x14ac:dyDescent="0.2">
      <c r="A493" s="42" t="s">
        <v>362</v>
      </c>
      <c r="B493" s="1" t="str">
        <f>VLOOKUP(A493,Participanti!A:B,2,0)</f>
        <v>F</v>
      </c>
      <c r="C493" s="61">
        <v>8</v>
      </c>
      <c r="D493" s="43">
        <v>11.16</v>
      </c>
      <c r="E493" s="44">
        <v>4.206018518518518E-2</v>
      </c>
      <c r="F493" s="44">
        <v>4.2187499999999996E-2</v>
      </c>
      <c r="G493" s="59">
        <f t="shared" si="202"/>
        <v>4.2123842592592588E-2</v>
      </c>
      <c r="H493" s="45">
        <v>15</v>
      </c>
      <c r="I493" s="11">
        <f t="shared" si="203"/>
        <v>3.774537866719766E-3</v>
      </c>
      <c r="J493" s="31">
        <f t="shared" si="204"/>
        <v>2.79</v>
      </c>
      <c r="K493" s="31">
        <f>IF(J493=0,0,IF(B493="F",VLOOKUP(I493,Barem!$G$2:$H$16,2,1),VLOOKUP(I493,Barem!$G$17:$H$31,2,1)))</f>
        <v>3</v>
      </c>
      <c r="L493" s="43">
        <v>3.75</v>
      </c>
      <c r="M493" s="95" t="s">
        <v>80</v>
      </c>
      <c r="N493" s="10">
        <f t="shared" si="201"/>
        <v>0.25</v>
      </c>
      <c r="O493" s="10">
        <f t="shared" si="201"/>
        <v>0.5</v>
      </c>
      <c r="P493" s="10">
        <f t="shared" si="201"/>
        <v>0.25</v>
      </c>
      <c r="Q493" s="33">
        <f>IF(B493="M",IF(AND(H493&gt;=200,H493&lt;500,I493&lt;Barem!$N$21),H493/1500,IF(AND(H493&gt;=500,H493&lt;750,I493&lt;Barem!$N$22),H493/1500,IF(AND(H493&gt;=750,H493&lt;1000,I493&lt;Barem!$N$23),H493/1500,IF(AND(H493&gt;=1000,H493&lt;1500,I493&lt;Barem!$N$24),H493/1500,IF(AND(H493&gt;=1500,H493&lt;2000,I493&lt;Barem!$N$25),H493/1500,IF(AND(H493&gt;=2000,H493&lt;3000,I493&lt;Barem!$N$26),H493/1500,IF(AND(H493&gt;=3000,I493&lt;Barem!$N$27),H493/1500,0))))))),IF(AND(H493&gt;=200,H493&lt;500,I493&lt;Barem!$O$21),H493/1500,IF(AND(H493&gt;=500,H493&lt;750,I493&lt;Barem!$O$22),H493/1500,IF(AND(H493&gt;=750,H493&lt;1000,I493&lt;Barem!$O$23),H493/1500,IF(AND(H493&gt;=1000,H493&lt;1500,I493&lt;Barem!$O$24),H493/1500,IF(AND(H493&gt;=1500,H493&lt;2000,I493&lt;Barem!$O$25),H493/1500,IF(AND(H493&gt;=2000,H493&lt;3000,I493&lt;Barem!$O$26),H493/1500,IF(AND(H493&gt;=3000,I493&lt;Barem!$O$27),H493/1500,0))))))))</f>
        <v>0</v>
      </c>
      <c r="R493" s="19">
        <f>IF(D493&gt;21,VLOOKUP(D493,Barem!$T$1:$U$141,2,1),0)</f>
        <v>0</v>
      </c>
      <c r="S493" s="104">
        <f>IF(D493&lt;1,0,IF(B493="F",VLOOKUP(I493,Barem!$X$2:$Z$13,2,1),VLOOKUP(I493,Barem!$X$14:$Z$25,2,1)))</f>
        <v>0</v>
      </c>
      <c r="T493" s="19">
        <f>VLOOKUP(A493,Participanti!A:C,3,0)</f>
        <v>0.4</v>
      </c>
      <c r="U493" s="17">
        <f t="shared" si="205"/>
        <v>3.5349999999999997</v>
      </c>
      <c r="W493" s="162" t="s">
        <v>579</v>
      </c>
      <c r="X493" s="108">
        <f t="shared" si="193"/>
        <v>5</v>
      </c>
      <c r="Y493" s="63">
        <f t="shared" si="194"/>
        <v>1</v>
      </c>
      <c r="Z493" s="92">
        <f t="shared" si="206"/>
        <v>1</v>
      </c>
      <c r="AA493" s="141"/>
      <c r="AB493" s="107" t="str">
        <f>VLOOKUP(A493,Participanti!A:E,5,0)</f>
        <v>Silver</v>
      </c>
    </row>
    <row r="494" spans="1:28" x14ac:dyDescent="0.2">
      <c r="A494" s="42" t="s">
        <v>426</v>
      </c>
      <c r="B494" s="1" t="str">
        <f>VLOOKUP(A494,Participanti!A:B,2,0)</f>
        <v>M</v>
      </c>
      <c r="C494" s="61">
        <v>8</v>
      </c>
      <c r="D494" s="43">
        <v>11.83</v>
      </c>
      <c r="E494" s="44">
        <v>4.4050925925925931E-2</v>
      </c>
      <c r="F494" s="44">
        <v>4.4189814814814814E-2</v>
      </c>
      <c r="G494" s="59">
        <f t="shared" si="202"/>
        <v>4.4120370370370372E-2</v>
      </c>
      <c r="H494" s="45">
        <v>82</v>
      </c>
      <c r="I494" s="11">
        <f t="shared" si="203"/>
        <v>3.729532575686422E-3</v>
      </c>
      <c r="J494" s="31">
        <f t="shared" si="204"/>
        <v>2.8166666666666664</v>
      </c>
      <c r="K494" s="31">
        <f>IF(J494=0,0,IF(B494="F",VLOOKUP(I494,Barem!$G$2:$H$16,2,1),VLOOKUP(I494,Barem!$G$17:$H$31,2,1)))</f>
        <v>2</v>
      </c>
      <c r="L494" s="43">
        <v>1.5</v>
      </c>
      <c r="M494" s="95" t="s">
        <v>80</v>
      </c>
      <c r="N494" s="10">
        <f t="shared" si="201"/>
        <v>0.25</v>
      </c>
      <c r="O494" s="10">
        <f t="shared" si="201"/>
        <v>0.5</v>
      </c>
      <c r="P494" s="10">
        <f t="shared" si="201"/>
        <v>0.25</v>
      </c>
      <c r="Q494" s="33">
        <f>IF(B494="M",IF(AND(H494&gt;=200,H494&lt;500,I494&lt;Barem!$N$21),H494/1500,IF(AND(H494&gt;=500,H494&lt;750,I494&lt;Barem!$N$22),H494/1500,IF(AND(H494&gt;=750,H494&lt;1000,I494&lt;Barem!$N$23),H494/1500,IF(AND(H494&gt;=1000,H494&lt;1500,I494&lt;Barem!$N$24),H494/1500,IF(AND(H494&gt;=1500,H494&lt;2000,I494&lt;Barem!$N$25),H494/1500,IF(AND(H494&gt;=2000,H494&lt;3000,I494&lt;Barem!$N$26),H494/1500,IF(AND(H494&gt;=3000,I494&lt;Barem!$N$27),H494/1500,0))))))),IF(AND(H494&gt;=200,H494&lt;500,I494&lt;Barem!$O$21),H494/1500,IF(AND(H494&gt;=500,H494&lt;750,I494&lt;Barem!$O$22),H494/1500,IF(AND(H494&gt;=750,H494&lt;1000,I494&lt;Barem!$O$23),H494/1500,IF(AND(H494&gt;=1000,H494&lt;1500,I494&lt;Barem!$O$24),H494/1500,IF(AND(H494&gt;=1500,H494&lt;2000,I494&lt;Barem!$O$25),H494/1500,IF(AND(H494&gt;=2000,H494&lt;3000,I494&lt;Barem!$O$26),H494/1500,IF(AND(H494&gt;=3000,I494&lt;Barem!$O$27),H494/1500,0))))))))</f>
        <v>0</v>
      </c>
      <c r="R494" s="19">
        <f>IF(D494&gt;21,VLOOKUP(D494,Barem!$T$1:$U$141,2,1),0)</f>
        <v>0</v>
      </c>
      <c r="S494" s="104">
        <f>IF(D494&lt;1,0,IF(B494="F",VLOOKUP(I494,Barem!$X$2:$Z$13,2,1),VLOOKUP(I494,Barem!$X$14:$Z$25,2,1)))</f>
        <v>0</v>
      </c>
      <c r="T494" s="19">
        <f>VLOOKUP(A494,Participanti!A:C,3,0)</f>
        <v>0</v>
      </c>
      <c r="U494" s="17">
        <f t="shared" si="205"/>
        <v>2.0791666666666666</v>
      </c>
      <c r="W494" s="162"/>
      <c r="X494" s="108">
        <f t="shared" si="193"/>
        <v>5</v>
      </c>
      <c r="Y494" s="63">
        <f t="shared" si="194"/>
        <v>1</v>
      </c>
      <c r="Z494" s="92">
        <f t="shared" si="206"/>
        <v>1</v>
      </c>
      <c r="AA494" s="141"/>
      <c r="AB494" s="107" t="str">
        <f>VLOOKUP(A494,Participanti!A:E,5,0)</f>
        <v>Silver</v>
      </c>
    </row>
    <row r="495" spans="1:28" x14ac:dyDescent="0.2">
      <c r="A495" s="42" t="s">
        <v>234</v>
      </c>
      <c r="B495" s="1" t="str">
        <f>VLOOKUP(A495,Participanti!A:B,2,0)</f>
        <v>M</v>
      </c>
      <c r="C495" s="61">
        <v>8</v>
      </c>
      <c r="D495" s="43">
        <v>15.17</v>
      </c>
      <c r="E495" s="44">
        <v>5.7905092592592598E-2</v>
      </c>
      <c r="F495" s="44">
        <v>6.7939814814814814E-2</v>
      </c>
      <c r="G495" s="59">
        <f t="shared" si="202"/>
        <v>6.292245370370371E-2</v>
      </c>
      <c r="H495" s="45">
        <v>95</v>
      </c>
      <c r="I495" s="11">
        <f t="shared" si="203"/>
        <v>4.1478216020898948E-3</v>
      </c>
      <c r="J495" s="31">
        <f t="shared" si="204"/>
        <v>3.611904761904762</v>
      </c>
      <c r="K495" s="31">
        <f>IF(J495=0,0,IF(B495="F",VLOOKUP(I495,Barem!$G$2:$H$16,2,1),VLOOKUP(I495,Barem!$G$17:$H$31,2,1)))</f>
        <v>1.5</v>
      </c>
      <c r="L495" s="43">
        <v>3.25</v>
      </c>
      <c r="M495" s="95" t="s">
        <v>82</v>
      </c>
      <c r="N495" s="10">
        <f t="shared" si="201"/>
        <v>0.5</v>
      </c>
      <c r="O495" s="10">
        <f t="shared" si="201"/>
        <v>0.25</v>
      </c>
      <c r="P495" s="10">
        <f t="shared" si="201"/>
        <v>0.25</v>
      </c>
      <c r="Q495" s="33">
        <f>IF(B495="M",IF(AND(H495&gt;=200,H495&lt;500,I495&lt;Barem!$N$21),H495/1500,IF(AND(H495&gt;=500,H495&lt;750,I495&lt;Barem!$N$22),H495/1500,IF(AND(H495&gt;=750,H495&lt;1000,I495&lt;Barem!$N$23),H495/1500,IF(AND(H495&gt;=1000,H495&lt;1500,I495&lt;Barem!$N$24),H495/1500,IF(AND(H495&gt;=1500,H495&lt;2000,I495&lt;Barem!$N$25),H495/1500,IF(AND(H495&gt;=2000,H495&lt;3000,I495&lt;Barem!$N$26),H495/1500,IF(AND(H495&gt;=3000,I495&lt;Barem!$N$27),H495/1500,0))))))),IF(AND(H495&gt;=200,H495&lt;500,I495&lt;Barem!$O$21),H495/1500,IF(AND(H495&gt;=500,H495&lt;750,I495&lt;Barem!$O$22),H495/1500,IF(AND(H495&gt;=750,H495&lt;1000,I495&lt;Barem!$O$23),H495/1500,IF(AND(H495&gt;=1000,H495&lt;1500,I495&lt;Barem!$O$24),H495/1500,IF(AND(H495&gt;=1500,H495&lt;2000,I495&lt;Barem!$O$25),H495/1500,IF(AND(H495&gt;=2000,H495&lt;3000,I495&lt;Barem!$O$26),H495/1500,IF(AND(H495&gt;=3000,I495&lt;Barem!$O$27),H495/1500,0))))))))</f>
        <v>0</v>
      </c>
      <c r="R495" s="19">
        <f>IF(D495&gt;21,VLOOKUP(D495,Barem!$T$1:$U$141,2,1),0)</f>
        <v>0</v>
      </c>
      <c r="S495" s="104">
        <f>IF(D495&lt;1,0,IF(B495="F",VLOOKUP(I495,Barem!$X$2:$Z$13,2,1),VLOOKUP(I495,Barem!$X$14:$Z$25,2,1)))</f>
        <v>0</v>
      </c>
      <c r="T495" s="19">
        <f>VLOOKUP(A495,Participanti!A:C,3,0)</f>
        <v>0.4</v>
      </c>
      <c r="U495" s="17">
        <f t="shared" si="205"/>
        <v>3.3934523809523811</v>
      </c>
      <c r="W495" s="162"/>
      <c r="X495" s="108">
        <f t="shared" si="193"/>
        <v>5</v>
      </c>
      <c r="Y495" s="63">
        <f t="shared" si="194"/>
        <v>1</v>
      </c>
      <c r="Z495" s="92">
        <f t="shared" si="206"/>
        <v>1</v>
      </c>
      <c r="AA495" s="141"/>
      <c r="AB495" s="107" t="str">
        <f>VLOOKUP(A495,Participanti!A:E,5,0)</f>
        <v>Silver</v>
      </c>
    </row>
    <row r="496" spans="1:28" x14ac:dyDescent="0.2">
      <c r="A496" s="42" t="s">
        <v>350</v>
      </c>
      <c r="B496" s="1" t="str">
        <f>VLOOKUP(A496,Participanti!A:B,2,0)</f>
        <v>M</v>
      </c>
      <c r="C496" s="61">
        <v>8</v>
      </c>
      <c r="D496" s="43">
        <v>10.7</v>
      </c>
      <c r="E496" s="44">
        <v>4.2164351851851856E-2</v>
      </c>
      <c r="F496" s="44">
        <v>4.2164351851851856E-2</v>
      </c>
      <c r="G496" s="59">
        <f t="shared" si="202"/>
        <v>4.2164351851851856E-2</v>
      </c>
      <c r="H496" s="45">
        <v>52</v>
      </c>
      <c r="I496" s="11">
        <f t="shared" si="203"/>
        <v>3.9405936310141923E-3</v>
      </c>
      <c r="J496" s="31">
        <f t="shared" si="204"/>
        <v>2.5476190476190474</v>
      </c>
      <c r="K496" s="31">
        <f>IF(J496=0,0,IF(B496="F",VLOOKUP(I496,Barem!$G$2:$H$16,2,1),VLOOKUP(I496,Barem!$G$17:$H$31,2,1)))</f>
        <v>1.75</v>
      </c>
      <c r="L496" s="43">
        <v>3.5</v>
      </c>
      <c r="M496" s="95" t="s">
        <v>80</v>
      </c>
      <c r="N496" s="10">
        <f t="shared" si="201"/>
        <v>0.25</v>
      </c>
      <c r="O496" s="10">
        <f t="shared" si="201"/>
        <v>0.5</v>
      </c>
      <c r="P496" s="10">
        <f t="shared" si="201"/>
        <v>0.25</v>
      </c>
      <c r="Q496" s="33">
        <f>IF(B496="M",IF(AND(H496&gt;=200,H496&lt;500,I496&lt;Barem!$N$21),H496/1500,IF(AND(H496&gt;=500,H496&lt;750,I496&lt;Barem!$N$22),H496/1500,IF(AND(H496&gt;=750,H496&lt;1000,I496&lt;Barem!$N$23),H496/1500,IF(AND(H496&gt;=1000,H496&lt;1500,I496&lt;Barem!$N$24),H496/1500,IF(AND(H496&gt;=1500,H496&lt;2000,I496&lt;Barem!$N$25),H496/1500,IF(AND(H496&gt;=2000,H496&lt;3000,I496&lt;Barem!$N$26),H496/1500,IF(AND(H496&gt;=3000,I496&lt;Barem!$N$27),H496/1500,0))))))),IF(AND(H496&gt;=200,H496&lt;500,I496&lt;Barem!$O$21),H496/1500,IF(AND(H496&gt;=500,H496&lt;750,I496&lt;Barem!$O$22),H496/1500,IF(AND(H496&gt;=750,H496&lt;1000,I496&lt;Barem!$O$23),H496/1500,IF(AND(H496&gt;=1000,H496&lt;1500,I496&lt;Barem!$O$24),H496/1500,IF(AND(H496&gt;=1500,H496&lt;2000,I496&lt;Barem!$O$25),H496/1500,IF(AND(H496&gt;=2000,H496&lt;3000,I496&lt;Barem!$O$26),H496/1500,IF(AND(H496&gt;=3000,I496&lt;Barem!$O$27),H496/1500,0))))))))</f>
        <v>0</v>
      </c>
      <c r="R496" s="19">
        <f>IF(D496&gt;21,VLOOKUP(D496,Barem!$T$1:$U$141,2,1),0)</f>
        <v>0</v>
      </c>
      <c r="S496" s="104">
        <f>IF(D496&lt;1,0,IF(B496="F",VLOOKUP(I496,Barem!$X$2:$Z$13,2,1),VLOOKUP(I496,Barem!$X$14:$Z$25,2,1)))</f>
        <v>0</v>
      </c>
      <c r="T496" s="19">
        <f>VLOOKUP(A496,Participanti!A:C,3,0)</f>
        <v>0</v>
      </c>
      <c r="U496" s="17">
        <f t="shared" si="205"/>
        <v>2.3869047619047619</v>
      </c>
      <c r="W496" s="162"/>
      <c r="X496" s="108">
        <f t="shared" si="193"/>
        <v>5</v>
      </c>
      <c r="Y496" s="63">
        <f t="shared" si="194"/>
        <v>1</v>
      </c>
      <c r="Z496" s="92">
        <f t="shared" si="206"/>
        <v>1</v>
      </c>
      <c r="AA496" s="141"/>
      <c r="AB496" s="107" t="str">
        <f>VLOOKUP(A496,Participanti!A:E,5,0)</f>
        <v>Silver</v>
      </c>
    </row>
    <row r="497" spans="1:28" x14ac:dyDescent="0.2">
      <c r="A497" s="42" t="s">
        <v>275</v>
      </c>
      <c r="B497" s="1" t="str">
        <f>VLOOKUP(A497,Participanti!A:B,2,0)</f>
        <v>F</v>
      </c>
      <c r="C497" s="61">
        <v>8</v>
      </c>
      <c r="D497" s="43">
        <v>10.06</v>
      </c>
      <c r="E497" s="44">
        <v>3.9027777777777779E-2</v>
      </c>
      <c r="F497" s="44">
        <v>3.9108796296296301E-2</v>
      </c>
      <c r="G497" s="59">
        <f t="shared" si="202"/>
        <v>3.906828703703704E-2</v>
      </c>
      <c r="H497" s="45">
        <v>29</v>
      </c>
      <c r="I497" s="11">
        <f t="shared" si="203"/>
        <v>3.8835275384728665E-3</v>
      </c>
      <c r="J497" s="31">
        <f t="shared" si="204"/>
        <v>2.5150000000000001</v>
      </c>
      <c r="K497" s="31">
        <f>IF(J497=0,0,IF(B497="F",VLOOKUP(I497,Barem!$G$2:$H$16,2,1),VLOOKUP(I497,Barem!$G$17:$H$31,2,1)))</f>
        <v>2.5</v>
      </c>
      <c r="L497" s="43">
        <v>1.75</v>
      </c>
      <c r="M497" s="95" t="s">
        <v>83</v>
      </c>
      <c r="N497" s="10">
        <f t="shared" si="201"/>
        <v>0.25</v>
      </c>
      <c r="O497" s="10">
        <f t="shared" si="201"/>
        <v>0.25</v>
      </c>
      <c r="P497" s="10">
        <f t="shared" si="201"/>
        <v>0.5</v>
      </c>
      <c r="Q497" s="33">
        <f>IF(B497="M",IF(AND(H497&gt;=200,H497&lt;500,I497&lt;Barem!$N$21),H497/1500,IF(AND(H497&gt;=500,H497&lt;750,I497&lt;Barem!$N$22),H497/1500,IF(AND(H497&gt;=750,H497&lt;1000,I497&lt;Barem!$N$23),H497/1500,IF(AND(H497&gt;=1000,H497&lt;1500,I497&lt;Barem!$N$24),H497/1500,IF(AND(H497&gt;=1500,H497&lt;2000,I497&lt;Barem!$N$25),H497/1500,IF(AND(H497&gt;=2000,H497&lt;3000,I497&lt;Barem!$N$26),H497/1500,IF(AND(H497&gt;=3000,I497&lt;Barem!$N$27),H497/1500,0))))))),IF(AND(H497&gt;=200,H497&lt;500,I497&lt;Barem!$O$21),H497/1500,IF(AND(H497&gt;=500,H497&lt;750,I497&lt;Barem!$O$22),H497/1500,IF(AND(H497&gt;=750,H497&lt;1000,I497&lt;Barem!$O$23),H497/1500,IF(AND(H497&gt;=1000,H497&lt;1500,I497&lt;Barem!$O$24),H497/1500,IF(AND(H497&gt;=1500,H497&lt;2000,I497&lt;Barem!$O$25),H497/1500,IF(AND(H497&gt;=2000,H497&lt;3000,I497&lt;Barem!$O$26),H497/1500,IF(AND(H497&gt;=3000,I497&lt;Barem!$O$27),H497/1500,0))))))))</f>
        <v>0</v>
      </c>
      <c r="R497" s="19">
        <f>IF(D497&gt;21,VLOOKUP(D497,Barem!$T$1:$U$141,2,1),0)</f>
        <v>0</v>
      </c>
      <c r="S497" s="104">
        <f>IF(D497&lt;1,0,IF(B497="F",VLOOKUP(I497,Barem!$X$2:$Z$13,2,1),VLOOKUP(I497,Barem!$X$14:$Z$25,2,1)))</f>
        <v>0</v>
      </c>
      <c r="T497" s="19">
        <f>VLOOKUP(A497,Participanti!A:C,3,0)</f>
        <v>0</v>
      </c>
      <c r="U497" s="17">
        <f t="shared" si="205"/>
        <v>2.1287500000000001</v>
      </c>
      <c r="W497" s="162"/>
      <c r="X497" s="108">
        <f t="shared" si="193"/>
        <v>5</v>
      </c>
      <c r="Y497" s="63">
        <f t="shared" si="194"/>
        <v>1</v>
      </c>
      <c r="Z497" s="92">
        <f t="shared" si="206"/>
        <v>1</v>
      </c>
      <c r="AA497" s="141"/>
      <c r="AB497" s="107" t="str">
        <f>VLOOKUP(A497,Participanti!A:E,5,0)</f>
        <v>Silver</v>
      </c>
    </row>
    <row r="498" spans="1:28" x14ac:dyDescent="0.2">
      <c r="A498" s="42" t="s">
        <v>277</v>
      </c>
      <c r="B498" s="1" t="str">
        <f>VLOOKUP(A498,Participanti!A:B,2,0)</f>
        <v>F</v>
      </c>
      <c r="C498" s="61">
        <v>8</v>
      </c>
      <c r="D498" s="43">
        <v>10.52</v>
      </c>
      <c r="E498" s="44">
        <v>4.0810185185185185E-2</v>
      </c>
      <c r="F498" s="44">
        <v>4.1087962962962958E-2</v>
      </c>
      <c r="G498" s="59">
        <f t="shared" si="202"/>
        <v>4.0949074074074068E-2</v>
      </c>
      <c r="H498" s="45">
        <v>18</v>
      </c>
      <c r="I498" s="11">
        <f t="shared" si="203"/>
        <v>3.8924975355583715E-3</v>
      </c>
      <c r="J498" s="31">
        <f t="shared" si="204"/>
        <v>2.63</v>
      </c>
      <c r="K498" s="31">
        <f>IF(J498=0,0,IF(B498="F",VLOOKUP(I498,Barem!$G$2:$H$16,2,1),VLOOKUP(I498,Barem!$G$17:$H$31,2,1)))</f>
        <v>2.5</v>
      </c>
      <c r="L498" s="43">
        <v>1.5</v>
      </c>
      <c r="M498" s="95" t="s">
        <v>80</v>
      </c>
      <c r="N498" s="10">
        <f t="shared" si="201"/>
        <v>0.25</v>
      </c>
      <c r="O498" s="10">
        <f t="shared" si="201"/>
        <v>0.5</v>
      </c>
      <c r="P498" s="10">
        <f t="shared" si="201"/>
        <v>0.25</v>
      </c>
      <c r="Q498" s="33">
        <f>IF(B498="M",IF(AND(H498&gt;=200,H498&lt;500,I498&lt;Barem!$N$21),H498/1500,IF(AND(H498&gt;=500,H498&lt;750,I498&lt;Barem!$N$22),H498/1500,IF(AND(H498&gt;=750,H498&lt;1000,I498&lt;Barem!$N$23),H498/1500,IF(AND(H498&gt;=1000,H498&lt;1500,I498&lt;Barem!$N$24),H498/1500,IF(AND(H498&gt;=1500,H498&lt;2000,I498&lt;Barem!$N$25),H498/1500,IF(AND(H498&gt;=2000,H498&lt;3000,I498&lt;Barem!$N$26),H498/1500,IF(AND(H498&gt;=3000,I498&lt;Barem!$N$27),H498/1500,0))))))),IF(AND(H498&gt;=200,H498&lt;500,I498&lt;Barem!$O$21),H498/1500,IF(AND(H498&gt;=500,H498&lt;750,I498&lt;Barem!$O$22),H498/1500,IF(AND(H498&gt;=750,H498&lt;1000,I498&lt;Barem!$O$23),H498/1500,IF(AND(H498&gt;=1000,H498&lt;1500,I498&lt;Barem!$O$24),H498/1500,IF(AND(H498&gt;=1500,H498&lt;2000,I498&lt;Barem!$O$25),H498/1500,IF(AND(H498&gt;=2000,H498&lt;3000,I498&lt;Barem!$O$26),H498/1500,IF(AND(H498&gt;=3000,I498&lt;Barem!$O$27),H498/1500,0))))))))</f>
        <v>0</v>
      </c>
      <c r="R498" s="19">
        <f>IF(D498&gt;21,VLOOKUP(D498,Barem!$T$1:$U$141,2,1),0)</f>
        <v>0</v>
      </c>
      <c r="S498" s="104">
        <f>IF(D498&lt;1,0,IF(B498="F",VLOOKUP(I498,Barem!$X$2:$Z$13,2,1),VLOOKUP(I498,Barem!$X$14:$Z$25,2,1)))</f>
        <v>0</v>
      </c>
      <c r="T498" s="19">
        <f>VLOOKUP(A498,Participanti!A:C,3,0)</f>
        <v>0</v>
      </c>
      <c r="U498" s="17">
        <f t="shared" si="205"/>
        <v>2.2824999999999998</v>
      </c>
      <c r="W498" s="162"/>
      <c r="X498" s="108">
        <f t="shared" si="193"/>
        <v>5</v>
      </c>
      <c r="Y498" s="63">
        <f t="shared" si="194"/>
        <v>1</v>
      </c>
      <c r="Z498" s="92">
        <f t="shared" si="206"/>
        <v>1</v>
      </c>
      <c r="AA498" s="141"/>
      <c r="AB498" s="107" t="str">
        <f>VLOOKUP(A498,Participanti!A:E,5,0)</f>
        <v>Silver</v>
      </c>
    </row>
    <row r="499" spans="1:28" ht="24" x14ac:dyDescent="0.2">
      <c r="A499" s="42" t="s">
        <v>512</v>
      </c>
      <c r="B499" s="1" t="str">
        <f>VLOOKUP(A499,Participanti!A:B,2,0)</f>
        <v>M</v>
      </c>
      <c r="C499" s="61">
        <v>8</v>
      </c>
      <c r="D499" s="43">
        <v>21.08</v>
      </c>
      <c r="E499" s="44">
        <v>5.4386574074074073E-2</v>
      </c>
      <c r="F499" s="44">
        <v>5.4386574074074073E-2</v>
      </c>
      <c r="G499" s="59">
        <f t="shared" si="202"/>
        <v>5.4386574074074073E-2</v>
      </c>
      <c r="H499" s="45">
        <v>21</v>
      </c>
      <c r="I499" s="11">
        <f t="shared" si="203"/>
        <v>2.5800082577834005E-3</v>
      </c>
      <c r="J499" s="31">
        <f t="shared" si="204"/>
        <v>5</v>
      </c>
      <c r="K499" s="31">
        <f>IF(J499=0,0,IF(B499="F",VLOOKUP(I499,Barem!$G$2:$H$16,2,1),VLOOKUP(I499,Barem!$G$17:$H$31,2,1)))</f>
        <v>5</v>
      </c>
      <c r="L499" s="43">
        <v>2</v>
      </c>
      <c r="M499" s="95" t="str">
        <f>VLOOKUP(C499,Barem!L:R,7,0)</f>
        <v>V</v>
      </c>
      <c r="N499" s="10">
        <f t="shared" ref="N499:P546" si="207">IF($M499=N$1,50%,25%)</f>
        <v>0.25</v>
      </c>
      <c r="O499" s="10">
        <f t="shared" si="207"/>
        <v>0.5</v>
      </c>
      <c r="P499" s="10">
        <f t="shared" si="207"/>
        <v>0.25</v>
      </c>
      <c r="Q499" s="33">
        <f>IF(B499="M",IF(AND(H499&gt;=200,H499&lt;500,I499&lt;Barem!$N$21),H499/1500,IF(AND(H499&gt;=500,H499&lt;750,I499&lt;Barem!$N$22),H499/1500,IF(AND(H499&gt;=750,H499&lt;1000,I499&lt;Barem!$N$23),H499/1500,IF(AND(H499&gt;=1000,H499&lt;1500,I499&lt;Barem!$N$24),H499/1500,IF(AND(H499&gt;=1500,H499&lt;2000,I499&lt;Barem!$N$25),H499/1500,IF(AND(H499&gt;=2000,H499&lt;3000,I499&lt;Barem!$N$26),H499/1500,IF(AND(H499&gt;=3000,I499&lt;Barem!$N$27),H499/1500,0))))))),IF(AND(H499&gt;=200,H499&lt;500,I499&lt;Barem!$O$21),H499/1500,IF(AND(H499&gt;=500,H499&lt;750,I499&lt;Barem!$O$22),H499/1500,IF(AND(H499&gt;=750,H499&lt;1000,I499&lt;Barem!$O$23),H499/1500,IF(AND(H499&gt;=1000,H499&lt;1500,I499&lt;Barem!$O$24),H499/1500,IF(AND(H499&gt;=1500,H499&lt;2000,I499&lt;Barem!$O$25),H499/1500,IF(AND(H499&gt;=2000,H499&lt;3000,I499&lt;Barem!$O$26),H499/1500,IF(AND(H499&gt;=3000,I499&lt;Barem!$O$27),H499/1500,0))))))))</f>
        <v>0</v>
      </c>
      <c r="R499" s="19">
        <f>IF(D499&gt;21,VLOOKUP(D499,Barem!$T$1:$U$141,2,1),0)</f>
        <v>0</v>
      </c>
      <c r="S499" s="104">
        <f>IF(D499&lt;1,0,IF(B499="F",VLOOKUP(I499,Barem!$X$2:$Z$13,2,1),VLOOKUP(I499,Barem!$X$14:$Z$25,2,1)))</f>
        <v>1.4999999999999998</v>
      </c>
      <c r="T499" s="19">
        <f>VLOOKUP(A499,Participanti!A:C,3,0)</f>
        <v>0</v>
      </c>
      <c r="U499" s="17">
        <f t="shared" si="205"/>
        <v>5.75</v>
      </c>
      <c r="W499" s="162" t="s">
        <v>579</v>
      </c>
      <c r="X499" s="108">
        <f t="shared" si="193"/>
        <v>5</v>
      </c>
      <c r="Y499" s="63">
        <f t="shared" si="194"/>
        <v>1</v>
      </c>
      <c r="Z499" s="92">
        <f t="shared" si="206"/>
        <v>1</v>
      </c>
      <c r="AA499" s="141"/>
      <c r="AB499" s="107" t="str">
        <f>VLOOKUP(A499,Participanti!A:E,5,0)</f>
        <v>Bronze</v>
      </c>
    </row>
    <row r="500" spans="1:28" x14ac:dyDescent="0.2">
      <c r="A500" s="42" t="s">
        <v>17</v>
      </c>
      <c r="B500" s="1" t="str">
        <f>VLOOKUP(A500,Participanti!A:B,2,0)</f>
        <v>M</v>
      </c>
      <c r="C500" s="61">
        <v>8</v>
      </c>
      <c r="D500" s="43">
        <v>19.440000000000001</v>
      </c>
      <c r="E500" s="44">
        <v>0.10210648148148149</v>
      </c>
      <c r="F500" s="44">
        <v>0.10932870370370369</v>
      </c>
      <c r="G500" s="59">
        <f t="shared" si="202"/>
        <v>0.10571759259259259</v>
      </c>
      <c r="H500" s="45">
        <v>902</v>
      </c>
      <c r="I500" s="11">
        <f t="shared" si="203"/>
        <v>5.4381477671086717E-3</v>
      </c>
      <c r="J500" s="31">
        <f t="shared" si="204"/>
        <v>4.628571428571429</v>
      </c>
      <c r="K500" s="31">
        <f>IF(J500=0,0,IF(B500="F",VLOOKUP(I500,Barem!$G$2:$H$16,2,1),VLOOKUP(I500,Barem!$G$17:$H$31,2,1)))</f>
        <v>0.25</v>
      </c>
      <c r="L500" s="43">
        <v>3.25</v>
      </c>
      <c r="M500" s="95" t="s">
        <v>83</v>
      </c>
      <c r="N500" s="10">
        <f t="shared" si="207"/>
        <v>0.25</v>
      </c>
      <c r="O500" s="10">
        <f t="shared" si="207"/>
        <v>0.25</v>
      </c>
      <c r="P500" s="10">
        <f t="shared" si="207"/>
        <v>0.5</v>
      </c>
      <c r="Q500" s="33">
        <f>IF(B500="M",IF(AND(H500&gt;=200,H500&lt;500,I500&lt;Barem!$N$21),H500/1500,IF(AND(H500&gt;=500,H500&lt;750,I500&lt;Barem!$N$22),H500/1500,IF(AND(H500&gt;=750,H500&lt;1000,I500&lt;Barem!$N$23),H500/1500,IF(AND(H500&gt;=1000,H500&lt;1500,I500&lt;Barem!$N$24),H500/1500,IF(AND(H500&gt;=1500,H500&lt;2000,I500&lt;Barem!$N$25),H500/1500,IF(AND(H500&gt;=2000,H500&lt;3000,I500&lt;Barem!$N$26),H500/1500,IF(AND(H500&gt;=3000,I500&lt;Barem!$N$27),H500/1500,0))))))),IF(AND(H500&gt;=200,H500&lt;500,I500&lt;Barem!$O$21),H500/1500,IF(AND(H500&gt;=500,H500&lt;750,I500&lt;Barem!$O$22),H500/1500,IF(AND(H500&gt;=750,H500&lt;1000,I500&lt;Barem!$O$23),H500/1500,IF(AND(H500&gt;=1000,H500&lt;1500,I500&lt;Barem!$O$24),H500/1500,IF(AND(H500&gt;=1500,H500&lt;2000,I500&lt;Barem!$O$25),H500/1500,IF(AND(H500&gt;=2000,H500&lt;3000,I500&lt;Barem!$O$26),H500/1500,IF(AND(H500&gt;=3000,I500&lt;Barem!$O$27),H500/1500,0))))))))</f>
        <v>0.60133333333333339</v>
      </c>
      <c r="R500" s="19">
        <f>IF(D500&gt;21,VLOOKUP(D500,Barem!$T$1:$U$141,2,1),0)</f>
        <v>0</v>
      </c>
      <c r="S500" s="104">
        <f>IF(D500&lt;1,0,IF(B500="F",VLOOKUP(I500,Barem!$X$2:$Z$13,2,1),VLOOKUP(I500,Barem!$X$14:$Z$25,2,1)))</f>
        <v>0</v>
      </c>
      <c r="T500" s="19">
        <f>VLOOKUP(A500,Participanti!A:C,3,0)</f>
        <v>0</v>
      </c>
      <c r="U500" s="17">
        <f t="shared" si="205"/>
        <v>3.4459761904761907</v>
      </c>
      <c r="W500" s="162"/>
      <c r="X500" s="108">
        <f t="shared" si="193"/>
        <v>5</v>
      </c>
      <c r="Y500" s="63">
        <f t="shared" si="194"/>
        <v>1</v>
      </c>
      <c r="Z500" s="92">
        <f t="shared" si="206"/>
        <v>1</v>
      </c>
      <c r="AA500" s="141"/>
      <c r="AB500" s="107" t="str">
        <f>VLOOKUP(A500,Participanti!A:E,5,0)</f>
        <v>Bronze</v>
      </c>
    </row>
    <row r="501" spans="1:28" x14ac:dyDescent="0.2">
      <c r="A501" s="42" t="s">
        <v>514</v>
      </c>
      <c r="B501" s="1" t="str">
        <f>VLOOKUP(A501,Participanti!A:B,2,0)</f>
        <v>M</v>
      </c>
      <c r="C501" s="61">
        <v>8</v>
      </c>
      <c r="D501" s="43">
        <v>22.79</v>
      </c>
      <c r="E501" s="44">
        <v>0.10196759259259258</v>
      </c>
      <c r="F501" s="44">
        <v>0.10222222222222221</v>
      </c>
      <c r="G501" s="59">
        <f t="shared" si="202"/>
        <v>0.1020949074074074</v>
      </c>
      <c r="H501" s="45">
        <v>903</v>
      </c>
      <c r="I501" s="11">
        <f t="shared" si="203"/>
        <v>4.4798116457835631E-3</v>
      </c>
      <c r="J501" s="31">
        <f t="shared" si="204"/>
        <v>5</v>
      </c>
      <c r="K501" s="31">
        <f>IF(J501=0,0,IF(B501="F",VLOOKUP(I501,Barem!$G$2:$H$16,2,1),VLOOKUP(I501,Barem!$G$17:$H$31,2,1)))</f>
        <v>1</v>
      </c>
      <c r="L501" s="43">
        <v>2.5</v>
      </c>
      <c r="M501" s="95" t="s">
        <v>82</v>
      </c>
      <c r="N501" s="10">
        <f t="shared" si="207"/>
        <v>0.5</v>
      </c>
      <c r="O501" s="10">
        <f t="shared" si="207"/>
        <v>0.25</v>
      </c>
      <c r="P501" s="10">
        <f t="shared" si="207"/>
        <v>0.25</v>
      </c>
      <c r="Q501" s="33">
        <f>IF(B501="M",IF(AND(H501&gt;=200,H501&lt;500,I501&lt;Barem!$N$21),H501/1500,IF(AND(H501&gt;=500,H501&lt;750,I501&lt;Barem!$N$22),H501/1500,IF(AND(H501&gt;=750,H501&lt;1000,I501&lt;Barem!$N$23),H501/1500,IF(AND(H501&gt;=1000,H501&lt;1500,I501&lt;Barem!$N$24),H501/1500,IF(AND(H501&gt;=1500,H501&lt;2000,I501&lt;Barem!$N$25),H501/1500,IF(AND(H501&gt;=2000,H501&lt;3000,I501&lt;Barem!$N$26),H501/1500,IF(AND(H501&gt;=3000,I501&lt;Barem!$N$27),H501/1500,0))))))),IF(AND(H501&gt;=200,H501&lt;500,I501&lt;Barem!$O$21),H501/1500,IF(AND(H501&gt;=500,H501&lt;750,I501&lt;Barem!$O$22),H501/1500,IF(AND(H501&gt;=750,H501&lt;1000,I501&lt;Barem!$O$23),H501/1500,IF(AND(H501&gt;=1000,H501&lt;1500,I501&lt;Barem!$O$24),H501/1500,IF(AND(H501&gt;=1500,H501&lt;2000,I501&lt;Barem!$O$25),H501/1500,IF(AND(H501&gt;=2000,H501&lt;3000,I501&lt;Barem!$O$26),H501/1500,IF(AND(H501&gt;=3000,I501&lt;Barem!$O$27),H501/1500,0))))))))</f>
        <v>0.60199999999999998</v>
      </c>
      <c r="R501" s="19">
        <f>IF(D501&gt;21,VLOOKUP(D501,Barem!$T$1:$U$141,2,1),0)</f>
        <v>0</v>
      </c>
      <c r="S501" s="104">
        <f>IF(D501&lt;1,0,IF(B501="F",VLOOKUP(I501,Barem!$X$2:$Z$13,2,1),VLOOKUP(I501,Barem!$X$14:$Z$25,2,1)))</f>
        <v>0</v>
      </c>
      <c r="T501" s="19">
        <f>VLOOKUP(A501,Participanti!A:C,3,0)</f>
        <v>0</v>
      </c>
      <c r="U501" s="17">
        <f t="shared" si="205"/>
        <v>3.9769999999999999</v>
      </c>
      <c r="W501" s="162" t="s">
        <v>581</v>
      </c>
      <c r="X501" s="108">
        <f t="shared" si="193"/>
        <v>5</v>
      </c>
      <c r="Y501" s="63">
        <f t="shared" si="194"/>
        <v>1</v>
      </c>
      <c r="Z501" s="92">
        <f t="shared" si="206"/>
        <v>1</v>
      </c>
      <c r="AA501" s="141"/>
      <c r="AB501" s="107" t="str">
        <f>VLOOKUP(A501,Participanti!A:E,5,0)</f>
        <v>Bronze</v>
      </c>
    </row>
    <row r="502" spans="1:28" x14ac:dyDescent="0.2">
      <c r="A502" s="42" t="s">
        <v>511</v>
      </c>
      <c r="B502" s="1" t="str">
        <f>VLOOKUP(A502,Participanti!A:B,2,0)</f>
        <v>M</v>
      </c>
      <c r="C502" s="61">
        <v>8</v>
      </c>
      <c r="D502" s="43">
        <v>21.08</v>
      </c>
      <c r="E502" s="44">
        <v>6.3159722222222228E-2</v>
      </c>
      <c r="F502" s="44">
        <v>6.3159722222222228E-2</v>
      </c>
      <c r="G502" s="59">
        <f t="shared" si="202"/>
        <v>6.3159722222222228E-2</v>
      </c>
      <c r="H502" s="45">
        <v>21</v>
      </c>
      <c r="I502" s="11">
        <f t="shared" si="203"/>
        <v>2.996191756272402E-3</v>
      </c>
      <c r="J502" s="31">
        <f t="shared" si="204"/>
        <v>5</v>
      </c>
      <c r="K502" s="31">
        <f>IF(J502=0,0,IF(B502="F",VLOOKUP(I502,Barem!$G$2:$H$16,2,1),VLOOKUP(I502,Barem!$G$17:$H$31,2,1)))</f>
        <v>4</v>
      </c>
      <c r="L502" s="43">
        <v>4</v>
      </c>
      <c r="M502" s="95" t="s">
        <v>83</v>
      </c>
      <c r="N502" s="10">
        <f t="shared" si="207"/>
        <v>0.25</v>
      </c>
      <c r="O502" s="10">
        <f t="shared" si="207"/>
        <v>0.25</v>
      </c>
      <c r="P502" s="10">
        <f t="shared" si="207"/>
        <v>0.5</v>
      </c>
      <c r="Q502" s="33">
        <f>IF(B502="M",IF(AND(H502&gt;=200,H502&lt;500,I502&lt;Barem!$N$21),H502/1500,IF(AND(H502&gt;=500,H502&lt;750,I502&lt;Barem!$N$22),H502/1500,IF(AND(H502&gt;=750,H502&lt;1000,I502&lt;Barem!$N$23),H502/1500,IF(AND(H502&gt;=1000,H502&lt;1500,I502&lt;Barem!$N$24),H502/1500,IF(AND(H502&gt;=1500,H502&lt;2000,I502&lt;Barem!$N$25),H502/1500,IF(AND(H502&gt;=2000,H502&lt;3000,I502&lt;Barem!$N$26),H502/1500,IF(AND(H502&gt;=3000,I502&lt;Barem!$N$27),H502/1500,0))))))),IF(AND(H502&gt;=200,H502&lt;500,I502&lt;Barem!$O$21),H502/1500,IF(AND(H502&gt;=500,H502&lt;750,I502&lt;Barem!$O$22),H502/1500,IF(AND(H502&gt;=750,H502&lt;1000,I502&lt;Barem!$O$23),H502/1500,IF(AND(H502&gt;=1000,H502&lt;1500,I502&lt;Barem!$O$24),H502/1500,IF(AND(H502&gt;=1500,H502&lt;2000,I502&lt;Barem!$O$25),H502/1500,IF(AND(H502&gt;=2000,H502&lt;3000,I502&lt;Barem!$O$26),H502/1500,IF(AND(H502&gt;=3000,I502&lt;Barem!$O$27),H502/1500,0))))))))</f>
        <v>0</v>
      </c>
      <c r="R502" s="19">
        <f>IF(D502&gt;21,VLOOKUP(D502,Barem!$T$1:$U$141,2,1),0)</f>
        <v>0</v>
      </c>
      <c r="S502" s="104">
        <f>IF(D502&lt;1,0,IF(B502="F",VLOOKUP(I502,Barem!$X$2:$Z$13,2,1),VLOOKUP(I502,Barem!$X$14:$Z$25,2,1)))</f>
        <v>0</v>
      </c>
      <c r="T502" s="19">
        <f>VLOOKUP(A502,Participanti!A:C,3,0)</f>
        <v>0</v>
      </c>
      <c r="U502" s="17">
        <f t="shared" si="205"/>
        <v>4.25</v>
      </c>
      <c r="W502" s="162" t="s">
        <v>579</v>
      </c>
      <c r="X502" s="108">
        <f t="shared" si="193"/>
        <v>5</v>
      </c>
      <c r="Y502" s="63">
        <f t="shared" si="194"/>
        <v>1</v>
      </c>
      <c r="Z502" s="92">
        <f t="shared" si="206"/>
        <v>1</v>
      </c>
      <c r="AA502" s="141"/>
      <c r="AB502" s="107" t="str">
        <f>VLOOKUP(A502,Participanti!A:E,5,0)</f>
        <v>Bronze</v>
      </c>
    </row>
    <row r="503" spans="1:28" x14ac:dyDescent="0.2">
      <c r="A503" s="42" t="s">
        <v>352</v>
      </c>
      <c r="B503" s="1" t="str">
        <f>VLOOKUP(A503,Participanti!A:B,2,0)</f>
        <v>M</v>
      </c>
      <c r="C503" s="61">
        <v>8</v>
      </c>
      <c r="D503" s="43">
        <v>22.02</v>
      </c>
      <c r="E503" s="44">
        <v>7.4953703703703703E-2</v>
      </c>
      <c r="F503" s="44">
        <v>7.5057870370370372E-2</v>
      </c>
      <c r="G503" s="59">
        <f t="shared" si="202"/>
        <v>7.5005787037037031E-2</v>
      </c>
      <c r="H503" s="45">
        <v>139</v>
      </c>
      <c r="I503" s="11">
        <f t="shared" si="203"/>
        <v>3.4062573586302013E-3</v>
      </c>
      <c r="J503" s="31">
        <f t="shared" si="204"/>
        <v>5</v>
      </c>
      <c r="K503" s="31">
        <f>IF(J503=0,0,IF(B503="F",VLOOKUP(I503,Barem!$G$2:$H$16,2,1),VLOOKUP(I503,Barem!$G$17:$H$31,2,1)))</f>
        <v>3</v>
      </c>
      <c r="L503" s="43">
        <v>2</v>
      </c>
      <c r="M503" s="95" t="str">
        <f>VLOOKUP(C503,Barem!L:R,7,0)</f>
        <v>V</v>
      </c>
      <c r="N503" s="10">
        <f t="shared" si="207"/>
        <v>0.25</v>
      </c>
      <c r="O503" s="10">
        <f t="shared" si="207"/>
        <v>0.5</v>
      </c>
      <c r="P503" s="10">
        <f t="shared" si="207"/>
        <v>0.25</v>
      </c>
      <c r="Q503" s="33">
        <f>IF(B503="M",IF(AND(H503&gt;=200,H503&lt;500,I503&lt;Barem!$N$21),H503/1500,IF(AND(H503&gt;=500,H503&lt;750,I503&lt;Barem!$N$22),H503/1500,IF(AND(H503&gt;=750,H503&lt;1000,I503&lt;Barem!$N$23),H503/1500,IF(AND(H503&gt;=1000,H503&lt;1500,I503&lt;Barem!$N$24),H503/1500,IF(AND(H503&gt;=1500,H503&lt;2000,I503&lt;Barem!$N$25),H503/1500,IF(AND(H503&gt;=2000,H503&lt;3000,I503&lt;Barem!$N$26),H503/1500,IF(AND(H503&gt;=3000,I503&lt;Barem!$N$27),H503/1500,0))))))),IF(AND(H503&gt;=200,H503&lt;500,I503&lt;Barem!$O$21),H503/1500,IF(AND(H503&gt;=500,H503&lt;750,I503&lt;Barem!$O$22),H503/1500,IF(AND(H503&gt;=750,H503&lt;1000,I503&lt;Barem!$O$23),H503/1500,IF(AND(H503&gt;=1000,H503&lt;1500,I503&lt;Barem!$O$24),H503/1500,IF(AND(H503&gt;=1500,H503&lt;2000,I503&lt;Barem!$O$25),H503/1500,IF(AND(H503&gt;=2000,H503&lt;3000,I503&lt;Barem!$O$26),H503/1500,IF(AND(H503&gt;=3000,I503&lt;Barem!$O$27),H503/1500,0))))))))</f>
        <v>0</v>
      </c>
      <c r="R503" s="19">
        <f>IF(D503&gt;21,VLOOKUP(D503,Barem!$T$1:$U$141,2,1),0)</f>
        <v>0</v>
      </c>
      <c r="S503" s="104">
        <f>IF(D503&lt;1,0,IF(B503="F",VLOOKUP(I503,Barem!$X$2:$Z$13,2,1),VLOOKUP(I503,Barem!$X$14:$Z$25,2,1)))</f>
        <v>0</v>
      </c>
      <c r="T503" s="19">
        <f>VLOOKUP(A503,Participanti!A:C,3,0)</f>
        <v>0</v>
      </c>
      <c r="U503" s="17">
        <f t="shared" si="205"/>
        <v>3.25</v>
      </c>
      <c r="W503" s="162"/>
      <c r="X503" s="108">
        <f t="shared" si="193"/>
        <v>5</v>
      </c>
      <c r="Y503" s="63">
        <f t="shared" si="194"/>
        <v>1</v>
      </c>
      <c r="Z503" s="92">
        <f t="shared" si="206"/>
        <v>1</v>
      </c>
      <c r="AA503" s="141"/>
      <c r="AB503" s="107" t="str">
        <f>VLOOKUP(A503,Participanti!A:E,5,0)</f>
        <v>Bronze</v>
      </c>
    </row>
    <row r="504" spans="1:28" x14ac:dyDescent="0.2">
      <c r="A504" s="42" t="s">
        <v>233</v>
      </c>
      <c r="B504" s="1" t="str">
        <f>VLOOKUP(A504,Participanti!A:B,2,0)</f>
        <v>M</v>
      </c>
      <c r="C504" s="61">
        <v>8</v>
      </c>
      <c r="D504" s="43">
        <v>12.05</v>
      </c>
      <c r="E504" s="44">
        <v>4.5092592592592594E-2</v>
      </c>
      <c r="F504" s="44">
        <v>4.5416666666666668E-2</v>
      </c>
      <c r="G504" s="59">
        <f t="shared" si="202"/>
        <v>4.5254629629629631E-2</v>
      </c>
      <c r="H504" s="45">
        <v>197</v>
      </c>
      <c r="I504" s="11">
        <f t="shared" si="203"/>
        <v>3.7555709236207161E-3</v>
      </c>
      <c r="J504" s="31">
        <f t="shared" si="204"/>
        <v>2.8690476190476191</v>
      </c>
      <c r="K504" s="31">
        <f>IF(J504=0,0,IF(B504="F",VLOOKUP(I504,Barem!$G$2:$H$16,2,1),VLOOKUP(I504,Barem!$G$17:$H$31,2,1)))</f>
        <v>2</v>
      </c>
      <c r="L504" s="43">
        <v>4</v>
      </c>
      <c r="M504" s="95" t="s">
        <v>83</v>
      </c>
      <c r="N504" s="10">
        <f t="shared" si="207"/>
        <v>0.25</v>
      </c>
      <c r="O504" s="10">
        <f t="shared" si="207"/>
        <v>0.25</v>
      </c>
      <c r="P504" s="10">
        <f t="shared" si="207"/>
        <v>0.5</v>
      </c>
      <c r="Q504" s="33">
        <f>IF(B504="M",IF(AND(H504&gt;=200,H504&lt;500,I504&lt;Barem!$N$21),H504/1500,IF(AND(H504&gt;=500,H504&lt;750,I504&lt;Barem!$N$22),H504/1500,IF(AND(H504&gt;=750,H504&lt;1000,I504&lt;Barem!$N$23),H504/1500,IF(AND(H504&gt;=1000,H504&lt;1500,I504&lt;Barem!$N$24),H504/1500,IF(AND(H504&gt;=1500,H504&lt;2000,I504&lt;Barem!$N$25),H504/1500,IF(AND(H504&gt;=2000,H504&lt;3000,I504&lt;Barem!$N$26),H504/1500,IF(AND(H504&gt;=3000,I504&lt;Barem!$N$27),H504/1500,0))))))),IF(AND(H504&gt;=200,H504&lt;500,I504&lt;Barem!$O$21),H504/1500,IF(AND(H504&gt;=500,H504&lt;750,I504&lt;Barem!$O$22),H504/1500,IF(AND(H504&gt;=750,H504&lt;1000,I504&lt;Barem!$O$23),H504/1500,IF(AND(H504&gt;=1000,H504&lt;1500,I504&lt;Barem!$O$24),H504/1500,IF(AND(H504&gt;=1500,H504&lt;2000,I504&lt;Barem!$O$25),H504/1500,IF(AND(H504&gt;=2000,H504&lt;3000,I504&lt;Barem!$O$26),H504/1500,IF(AND(H504&gt;=3000,I504&lt;Barem!$O$27),H504/1500,0))))))))</f>
        <v>0</v>
      </c>
      <c r="R504" s="19">
        <f>IF(D504&gt;21,VLOOKUP(D504,Barem!$T$1:$U$141,2,1),0)</f>
        <v>0</v>
      </c>
      <c r="S504" s="104">
        <f>IF(D504&lt;1,0,IF(B504="F",VLOOKUP(I504,Barem!$X$2:$Z$13,2,1),VLOOKUP(I504,Barem!$X$14:$Z$25,2,1)))</f>
        <v>0</v>
      </c>
      <c r="T504" s="19">
        <f>VLOOKUP(A504,Participanti!A:C,3,0)</f>
        <v>0</v>
      </c>
      <c r="U504" s="17">
        <f t="shared" si="205"/>
        <v>3.2172619047619047</v>
      </c>
      <c r="W504" s="162"/>
      <c r="X504" s="108">
        <f t="shared" si="193"/>
        <v>5</v>
      </c>
      <c r="Y504" s="63">
        <f t="shared" si="194"/>
        <v>1</v>
      </c>
      <c r="Z504" s="92">
        <f t="shared" si="206"/>
        <v>1</v>
      </c>
      <c r="AA504" s="141"/>
      <c r="AB504" s="107" t="str">
        <f>VLOOKUP(A504,Participanti!A:E,5,0)</f>
        <v>Bronze</v>
      </c>
    </row>
    <row r="505" spans="1:28" x14ac:dyDescent="0.2">
      <c r="A505" s="42" t="s">
        <v>513</v>
      </c>
      <c r="B505" s="1" t="str">
        <f>VLOOKUP(A505,Participanti!A:B,2,0)</f>
        <v>M</v>
      </c>
      <c r="C505" s="61">
        <v>8</v>
      </c>
      <c r="D505" s="43">
        <v>11.21</v>
      </c>
      <c r="E505" s="44">
        <v>3.2708333333333332E-2</v>
      </c>
      <c r="F505" s="44">
        <v>3.2708333333333332E-2</v>
      </c>
      <c r="G505" s="59">
        <f t="shared" si="202"/>
        <v>3.2708333333333332E-2</v>
      </c>
      <c r="H505" s="45">
        <v>10</v>
      </c>
      <c r="I505" s="11">
        <f t="shared" si="203"/>
        <v>2.9177817424918223E-3</v>
      </c>
      <c r="J505" s="31">
        <f t="shared" si="204"/>
        <v>2.6690476190476193</v>
      </c>
      <c r="K505" s="31">
        <f>IF(J505=0,0,IF(B505="F",VLOOKUP(I505,Barem!$G$2:$H$16,2,1),VLOOKUP(I505,Barem!$G$17:$H$31,2,1)))</f>
        <v>4.5</v>
      </c>
      <c r="L505" s="43">
        <v>2.75</v>
      </c>
      <c r="M505" s="95" t="str">
        <f>VLOOKUP(C505,Barem!L:R,7,0)</f>
        <v>V</v>
      </c>
      <c r="N505" s="10">
        <f t="shared" si="207"/>
        <v>0.25</v>
      </c>
      <c r="O505" s="10">
        <f t="shared" si="207"/>
        <v>0.5</v>
      </c>
      <c r="P505" s="10">
        <f t="shared" si="207"/>
        <v>0.25</v>
      </c>
      <c r="Q505" s="33">
        <f>IF(B505="M",IF(AND(H505&gt;=200,H505&lt;500,I505&lt;Barem!$N$21),H505/1500,IF(AND(H505&gt;=500,H505&lt;750,I505&lt;Barem!$N$22),H505/1500,IF(AND(H505&gt;=750,H505&lt;1000,I505&lt;Barem!$N$23),H505/1500,IF(AND(H505&gt;=1000,H505&lt;1500,I505&lt;Barem!$N$24),H505/1500,IF(AND(H505&gt;=1500,H505&lt;2000,I505&lt;Barem!$N$25),H505/1500,IF(AND(H505&gt;=2000,H505&lt;3000,I505&lt;Barem!$N$26),H505/1500,IF(AND(H505&gt;=3000,I505&lt;Barem!$N$27),H505/1500,0))))))),IF(AND(H505&gt;=200,H505&lt;500,I505&lt;Barem!$O$21),H505/1500,IF(AND(H505&gt;=500,H505&lt;750,I505&lt;Barem!$O$22),H505/1500,IF(AND(H505&gt;=750,H505&lt;1000,I505&lt;Barem!$O$23),H505/1500,IF(AND(H505&gt;=1000,H505&lt;1500,I505&lt;Barem!$O$24),H505/1500,IF(AND(H505&gt;=1500,H505&lt;2000,I505&lt;Barem!$O$25),H505/1500,IF(AND(H505&gt;=2000,H505&lt;3000,I505&lt;Barem!$O$26),H505/1500,IF(AND(H505&gt;=3000,I505&lt;Barem!$O$27),H505/1500,0))))))))</f>
        <v>0</v>
      </c>
      <c r="R505" s="19">
        <f>IF(D505&gt;21,VLOOKUP(D505,Barem!$T$1:$U$141,2,1),0)</f>
        <v>0</v>
      </c>
      <c r="S505" s="104">
        <f>IF(D505&lt;1,0,IF(B505="F",VLOOKUP(I505,Barem!$X$2:$Z$13,2,1),VLOOKUP(I505,Barem!$X$14:$Z$25,2,1)))</f>
        <v>0</v>
      </c>
      <c r="T505" s="19">
        <f>VLOOKUP(A505,Participanti!A:C,3,0)</f>
        <v>0</v>
      </c>
      <c r="U505" s="17">
        <f t="shared" si="205"/>
        <v>3.6047619047619048</v>
      </c>
      <c r="W505" s="162" t="s">
        <v>579</v>
      </c>
      <c r="X505" s="108">
        <f t="shared" si="193"/>
        <v>5</v>
      </c>
      <c r="Y505" s="63">
        <f t="shared" si="194"/>
        <v>1</v>
      </c>
      <c r="Z505" s="92">
        <f t="shared" si="206"/>
        <v>1</v>
      </c>
      <c r="AA505" s="141"/>
      <c r="AB505" s="107" t="str">
        <f>VLOOKUP(A505,Participanti!A:E,5,0)</f>
        <v>Bronze</v>
      </c>
    </row>
    <row r="506" spans="1:28" x14ac:dyDescent="0.2">
      <c r="A506" s="42" t="s">
        <v>509</v>
      </c>
      <c r="B506" s="1" t="str">
        <f>VLOOKUP(A506,Participanti!A:B,2,0)</f>
        <v>M</v>
      </c>
      <c r="C506" s="61">
        <v>8</v>
      </c>
      <c r="D506" s="43">
        <v>37.78</v>
      </c>
      <c r="E506" s="44">
        <v>0.2129050925925926</v>
      </c>
      <c r="F506" s="44">
        <v>0.22237268518518519</v>
      </c>
      <c r="G506" s="59">
        <f t="shared" si="202"/>
        <v>0.21763888888888888</v>
      </c>
      <c r="H506" s="45">
        <v>1662</v>
      </c>
      <c r="I506" s="11">
        <f t="shared" si="203"/>
        <v>5.7606905476148456E-3</v>
      </c>
      <c r="J506" s="31">
        <f t="shared" si="204"/>
        <v>5</v>
      </c>
      <c r="K506" s="31">
        <f>IF(J506=0,0,IF(B506="F",VLOOKUP(I506,Barem!$G$2:$H$16,2,1),VLOOKUP(I506,Barem!$G$17:$H$31,2,1)))</f>
        <v>0</v>
      </c>
      <c r="L506" s="43">
        <v>2.5</v>
      </c>
      <c r="M506" s="95" t="s">
        <v>83</v>
      </c>
      <c r="N506" s="10">
        <f t="shared" si="207"/>
        <v>0.25</v>
      </c>
      <c r="O506" s="10">
        <f t="shared" si="207"/>
        <v>0.25</v>
      </c>
      <c r="P506" s="10">
        <f t="shared" si="207"/>
        <v>0.5</v>
      </c>
      <c r="Q506" s="33">
        <f>IF(B506="M",IF(AND(H506&gt;=200,H506&lt;500,I506&lt;Barem!$N$21),H506/1500,IF(AND(H506&gt;=500,H506&lt;750,I506&lt;Barem!$N$22),H506/1500,IF(AND(H506&gt;=750,H506&lt;1000,I506&lt;Barem!$N$23),H506/1500,IF(AND(H506&gt;=1000,H506&lt;1500,I506&lt;Barem!$N$24),H506/1500,IF(AND(H506&gt;=1500,H506&lt;2000,I506&lt;Barem!$N$25),H506/1500,IF(AND(H506&gt;=2000,H506&lt;3000,I506&lt;Barem!$N$26),H506/1500,IF(AND(H506&gt;=3000,I506&lt;Barem!$N$27),H506/1500,0))))))),IF(AND(H506&gt;=200,H506&lt;500,I506&lt;Barem!$O$21),H506/1500,IF(AND(H506&gt;=500,H506&lt;750,I506&lt;Barem!$O$22),H506/1500,IF(AND(H506&gt;=750,H506&lt;1000,I506&lt;Barem!$O$23),H506/1500,IF(AND(H506&gt;=1000,H506&lt;1500,I506&lt;Barem!$O$24),H506/1500,IF(AND(H506&gt;=1500,H506&lt;2000,I506&lt;Barem!$O$25),H506/1500,IF(AND(H506&gt;=2000,H506&lt;3000,I506&lt;Barem!$O$26),H506/1500,IF(AND(H506&gt;=3000,I506&lt;Barem!$O$27),H506/1500,0))))))))</f>
        <v>1.1080000000000001</v>
      </c>
      <c r="R506" s="19">
        <f>IF(D506&gt;21,VLOOKUP(D506,Barem!$T$1:$U$141,2,1),0)</f>
        <v>0.8</v>
      </c>
      <c r="S506" s="104">
        <f>IF(D506&lt;1,0,IF(B506="F",VLOOKUP(I506,Barem!$X$2:$Z$13,2,1),VLOOKUP(I506,Barem!$X$14:$Z$25,2,1)))</f>
        <v>0</v>
      </c>
      <c r="T506" s="19">
        <f>VLOOKUP(A506,Participanti!A:C,3,0)</f>
        <v>0</v>
      </c>
      <c r="U506" s="17">
        <f t="shared" si="205"/>
        <v>4.4080000000000004</v>
      </c>
      <c r="W506" s="162" t="s">
        <v>581</v>
      </c>
      <c r="X506" s="108">
        <f t="shared" si="193"/>
        <v>5</v>
      </c>
      <c r="Y506" s="63">
        <f t="shared" si="194"/>
        <v>1</v>
      </c>
      <c r="Z506" s="92">
        <f t="shared" si="206"/>
        <v>0</v>
      </c>
      <c r="AA506" s="141"/>
      <c r="AB506" s="107" t="str">
        <f>VLOOKUP(A506,Participanti!A:E,5,0)</f>
        <v>Bronze</v>
      </c>
    </row>
    <row r="507" spans="1:28" x14ac:dyDescent="0.2">
      <c r="A507" s="42" t="s">
        <v>573</v>
      </c>
      <c r="B507" s="1" t="str">
        <f>VLOOKUP(A507,Participanti!A:B,2,0)</f>
        <v>F</v>
      </c>
      <c r="C507" s="61">
        <v>8</v>
      </c>
      <c r="D507" s="43">
        <v>8.8000000000000007</v>
      </c>
      <c r="E507" s="44">
        <v>6.5891203703703702E-2</v>
      </c>
      <c r="F507" s="44">
        <v>6.5925925925925929E-2</v>
      </c>
      <c r="G507" s="59">
        <f t="shared" si="202"/>
        <v>6.5908564814814816E-2</v>
      </c>
      <c r="H507" s="45">
        <v>307</v>
      </c>
      <c r="I507" s="11">
        <f t="shared" si="203"/>
        <v>7.4896096380471372E-3</v>
      </c>
      <c r="J507" s="31">
        <f t="shared" si="204"/>
        <v>2.2000000000000002</v>
      </c>
      <c r="K507" s="31">
        <f>IF(J507=0,0,IF(B507="F",VLOOKUP(I507,Barem!$G$2:$H$16,2,1),VLOOKUP(I507,Barem!$G$17:$H$31,2,1)))</f>
        <v>0</v>
      </c>
      <c r="L507" s="43">
        <v>4</v>
      </c>
      <c r="M507" s="95" t="s">
        <v>83</v>
      </c>
      <c r="N507" s="10">
        <f t="shared" si="207"/>
        <v>0.25</v>
      </c>
      <c r="O507" s="10">
        <f t="shared" si="207"/>
        <v>0.25</v>
      </c>
      <c r="P507" s="10">
        <f t="shared" si="207"/>
        <v>0.5</v>
      </c>
      <c r="Q507" s="33">
        <f>IF(B507="M",IF(AND(H507&gt;=200,H507&lt;500,I507&lt;Barem!$N$21),H507/1500,IF(AND(H507&gt;=500,H507&lt;750,I507&lt;Barem!$N$22),H507/1500,IF(AND(H507&gt;=750,H507&lt;1000,I507&lt;Barem!$N$23),H507/1500,IF(AND(H507&gt;=1000,H507&lt;1500,I507&lt;Barem!$N$24),H507/1500,IF(AND(H507&gt;=1500,H507&lt;2000,I507&lt;Barem!$N$25),H507/1500,IF(AND(H507&gt;=2000,H507&lt;3000,I507&lt;Barem!$N$26),H507/1500,IF(AND(H507&gt;=3000,I507&lt;Barem!$N$27),H507/1500,0))))))),IF(AND(H507&gt;=200,H507&lt;500,I507&lt;Barem!$O$21),H507/1500,IF(AND(H507&gt;=500,H507&lt;750,I507&lt;Barem!$O$22),H507/1500,IF(AND(H507&gt;=750,H507&lt;1000,I507&lt;Barem!$O$23),H507/1500,IF(AND(H507&gt;=1000,H507&lt;1500,I507&lt;Barem!$O$24),H507/1500,IF(AND(H507&gt;=1500,H507&lt;2000,I507&lt;Barem!$O$25),H507/1500,IF(AND(H507&gt;=2000,H507&lt;3000,I507&lt;Barem!$O$26),H507/1500,IF(AND(H507&gt;=3000,I507&lt;Barem!$O$27),H507/1500,0))))))))</f>
        <v>0</v>
      </c>
      <c r="R507" s="19">
        <f>IF(D507&gt;21,VLOOKUP(D507,Barem!$T$1:$U$141,2,1),0)</f>
        <v>0</v>
      </c>
      <c r="S507" s="104">
        <f>IF(D507&lt;1,0,IF(B507="F",VLOOKUP(I507,Barem!$X$2:$Z$13,2,1),VLOOKUP(I507,Barem!$X$14:$Z$25,2,1)))</f>
        <v>0</v>
      </c>
      <c r="T507" s="19">
        <f>VLOOKUP(A507,Participanti!A:C,3,0)</f>
        <v>0.4</v>
      </c>
      <c r="U507" s="17">
        <f t="shared" si="205"/>
        <v>2.9499999999999997</v>
      </c>
      <c r="W507" s="162" t="s">
        <v>581</v>
      </c>
      <c r="X507" s="108">
        <f t="shared" si="193"/>
        <v>5</v>
      </c>
      <c r="Y507" s="63">
        <f t="shared" si="194"/>
        <v>1</v>
      </c>
      <c r="Z507" s="92">
        <f t="shared" si="206"/>
        <v>0</v>
      </c>
      <c r="AA507" s="141"/>
      <c r="AB507" s="107" t="str">
        <f>VLOOKUP(A507,Participanti!A:E,5,0)</f>
        <v>Bronze</v>
      </c>
    </row>
    <row r="508" spans="1:28" x14ac:dyDescent="0.2">
      <c r="A508" s="42" t="s">
        <v>428</v>
      </c>
      <c r="B508" s="1" t="str">
        <f>VLOOKUP(A508,Participanti!A:B,2,0)</f>
        <v>M</v>
      </c>
      <c r="C508" s="61">
        <v>8</v>
      </c>
      <c r="D508" s="43">
        <v>11.06</v>
      </c>
      <c r="E508" s="44">
        <v>3.6898148148148145E-2</v>
      </c>
      <c r="F508" s="44">
        <v>3.6990740740740741E-2</v>
      </c>
      <c r="G508" s="59">
        <f t="shared" si="202"/>
        <v>3.6944444444444446E-2</v>
      </c>
      <c r="H508" s="45">
        <v>12</v>
      </c>
      <c r="I508" s="11">
        <f t="shared" si="203"/>
        <v>3.3403656821378342E-3</v>
      </c>
      <c r="J508" s="31">
        <f t="shared" si="204"/>
        <v>2.6333333333333333</v>
      </c>
      <c r="K508" s="31">
        <f>IF(J508=0,0,IF(B508="F",VLOOKUP(I508,Barem!$G$2:$H$16,2,1),VLOOKUP(I508,Barem!$G$17:$H$31,2,1)))</f>
        <v>3</v>
      </c>
      <c r="L508" s="43">
        <v>4.75</v>
      </c>
      <c r="M508" s="95" t="s">
        <v>83</v>
      </c>
      <c r="N508" s="10">
        <f t="shared" si="207"/>
        <v>0.25</v>
      </c>
      <c r="O508" s="10">
        <f t="shared" si="207"/>
        <v>0.25</v>
      </c>
      <c r="P508" s="10">
        <f t="shared" si="207"/>
        <v>0.5</v>
      </c>
      <c r="Q508" s="33">
        <f>IF(B508="M",IF(AND(H508&gt;=200,H508&lt;500,I508&lt;Barem!$N$21),H508/1500,IF(AND(H508&gt;=500,H508&lt;750,I508&lt;Barem!$N$22),H508/1500,IF(AND(H508&gt;=750,H508&lt;1000,I508&lt;Barem!$N$23),H508/1500,IF(AND(H508&gt;=1000,H508&lt;1500,I508&lt;Barem!$N$24),H508/1500,IF(AND(H508&gt;=1500,H508&lt;2000,I508&lt;Barem!$N$25),H508/1500,IF(AND(H508&gt;=2000,H508&lt;3000,I508&lt;Barem!$N$26),H508/1500,IF(AND(H508&gt;=3000,I508&lt;Barem!$N$27),H508/1500,0))))))),IF(AND(H508&gt;=200,H508&lt;500,I508&lt;Barem!$O$21),H508/1500,IF(AND(H508&gt;=500,H508&lt;750,I508&lt;Barem!$O$22),H508/1500,IF(AND(H508&gt;=750,H508&lt;1000,I508&lt;Barem!$O$23),H508/1500,IF(AND(H508&gt;=1000,H508&lt;1500,I508&lt;Barem!$O$24),H508/1500,IF(AND(H508&gt;=1500,H508&lt;2000,I508&lt;Barem!$O$25),H508/1500,IF(AND(H508&gt;=2000,H508&lt;3000,I508&lt;Barem!$O$26),H508/1500,IF(AND(H508&gt;=3000,I508&lt;Barem!$O$27),H508/1500,0))))))))</f>
        <v>0</v>
      </c>
      <c r="R508" s="19">
        <f>IF(D508&gt;21,VLOOKUP(D508,Barem!$T$1:$U$141,2,1),0)</f>
        <v>0</v>
      </c>
      <c r="S508" s="104">
        <f>IF(D508&lt;1,0,IF(B508="F",VLOOKUP(I508,Barem!$X$2:$Z$13,2,1),VLOOKUP(I508,Barem!$X$14:$Z$25,2,1)))</f>
        <v>0</v>
      </c>
      <c r="T508" s="19">
        <f>VLOOKUP(A508,Participanti!A:C,3,0)</f>
        <v>0</v>
      </c>
      <c r="U508" s="17">
        <f t="shared" si="205"/>
        <v>3.7833333333333332</v>
      </c>
      <c r="W508" s="162" t="s">
        <v>579</v>
      </c>
      <c r="X508" s="108">
        <f t="shared" si="193"/>
        <v>5</v>
      </c>
      <c r="Y508" s="63">
        <f t="shared" si="194"/>
        <v>1</v>
      </c>
      <c r="Z508" s="92">
        <f t="shared" si="206"/>
        <v>1</v>
      </c>
      <c r="AA508" s="141"/>
      <c r="AB508" s="107" t="str">
        <f>VLOOKUP(A508,Participanti!A:E,5,0)</f>
        <v>Bronze</v>
      </c>
    </row>
    <row r="509" spans="1:28" x14ac:dyDescent="0.2">
      <c r="A509" s="42" t="s">
        <v>528</v>
      </c>
      <c r="B509" s="1" t="str">
        <f>VLOOKUP(A509,Participanti!A:B,2,0)</f>
        <v>M</v>
      </c>
      <c r="C509" s="61">
        <v>8</v>
      </c>
      <c r="D509" s="43">
        <v>29.49</v>
      </c>
      <c r="E509" s="44">
        <v>0.11516203703703703</v>
      </c>
      <c r="F509" s="44">
        <v>0.11533564814814816</v>
      </c>
      <c r="G509" s="59">
        <f t="shared" si="202"/>
        <v>0.1152488425925926</v>
      </c>
      <c r="H509" s="45">
        <v>65</v>
      </c>
      <c r="I509" s="11">
        <f t="shared" si="203"/>
        <v>3.9080651947301665E-3</v>
      </c>
      <c r="J509" s="31">
        <f t="shared" si="204"/>
        <v>5</v>
      </c>
      <c r="K509" s="31">
        <f>IF(J509=0,0,IF(B509="F",VLOOKUP(I509,Barem!$G$2:$H$16,2,1),VLOOKUP(I509,Barem!$G$17:$H$31,2,1)))</f>
        <v>1.75</v>
      </c>
      <c r="L509" s="43">
        <v>3.5</v>
      </c>
      <c r="M509" s="95" t="s">
        <v>82</v>
      </c>
      <c r="N509" s="10">
        <f t="shared" si="207"/>
        <v>0.5</v>
      </c>
      <c r="O509" s="10">
        <f t="shared" si="207"/>
        <v>0.25</v>
      </c>
      <c r="P509" s="10">
        <f t="shared" si="207"/>
        <v>0.25</v>
      </c>
      <c r="Q509" s="33">
        <f>IF(B509="M",IF(AND(H509&gt;=200,H509&lt;500,I509&lt;Barem!$N$21),H509/1500,IF(AND(H509&gt;=500,H509&lt;750,I509&lt;Barem!$N$22),H509/1500,IF(AND(H509&gt;=750,H509&lt;1000,I509&lt;Barem!$N$23),H509/1500,IF(AND(H509&gt;=1000,H509&lt;1500,I509&lt;Barem!$N$24),H509/1500,IF(AND(H509&gt;=1500,H509&lt;2000,I509&lt;Barem!$N$25),H509/1500,IF(AND(H509&gt;=2000,H509&lt;3000,I509&lt;Barem!$N$26),H509/1500,IF(AND(H509&gt;=3000,I509&lt;Barem!$N$27),H509/1500,0))))))),IF(AND(H509&gt;=200,H509&lt;500,I509&lt;Barem!$O$21),H509/1500,IF(AND(H509&gt;=500,H509&lt;750,I509&lt;Barem!$O$22),H509/1500,IF(AND(H509&gt;=750,H509&lt;1000,I509&lt;Barem!$O$23),H509/1500,IF(AND(H509&gt;=1000,H509&lt;1500,I509&lt;Barem!$O$24),H509/1500,IF(AND(H509&gt;=1500,H509&lt;2000,I509&lt;Barem!$O$25),H509/1500,IF(AND(H509&gt;=2000,H509&lt;3000,I509&lt;Barem!$O$26),H509/1500,IF(AND(H509&gt;=3000,I509&lt;Barem!$O$27),H509/1500,0))))))))</f>
        <v>0</v>
      </c>
      <c r="R509" s="19">
        <f>IF(D509&gt;21,VLOOKUP(D509,Barem!$T$1:$U$141,2,1),0)</f>
        <v>0.4</v>
      </c>
      <c r="S509" s="104">
        <f>IF(D509&lt;1,0,IF(B509="F",VLOOKUP(I509,Barem!$X$2:$Z$13,2,1),VLOOKUP(I509,Barem!$X$14:$Z$25,2,1)))</f>
        <v>0</v>
      </c>
      <c r="T509" s="19">
        <f>VLOOKUP(A509,Participanti!A:C,3,0)</f>
        <v>0</v>
      </c>
      <c r="U509" s="17">
        <f t="shared" si="205"/>
        <v>4.2125000000000004</v>
      </c>
      <c r="W509" s="162"/>
      <c r="X509" s="108">
        <f t="shared" si="193"/>
        <v>5</v>
      </c>
      <c r="Y509" s="63">
        <f t="shared" si="194"/>
        <v>1</v>
      </c>
      <c r="Z509" s="92">
        <f t="shared" si="206"/>
        <v>1</v>
      </c>
      <c r="AA509" s="141"/>
      <c r="AB509" s="107" t="str">
        <f>VLOOKUP(A509,Participanti!A:E,5,0)</f>
        <v>Bronze</v>
      </c>
    </row>
    <row r="510" spans="1:28" x14ac:dyDescent="0.2">
      <c r="A510" s="42" t="s">
        <v>517</v>
      </c>
      <c r="B510" s="1" t="str">
        <f>VLOOKUP(A510,Participanti!A:B,2,0)</f>
        <v>F</v>
      </c>
      <c r="C510" s="61">
        <v>8</v>
      </c>
      <c r="D510" s="43">
        <v>15.01</v>
      </c>
      <c r="E510" s="44">
        <v>5.0578703703703709E-2</v>
      </c>
      <c r="F510" s="44">
        <v>5.0682870370370371E-2</v>
      </c>
      <c r="G510" s="59">
        <f t="shared" si="202"/>
        <v>5.0630787037037037E-2</v>
      </c>
      <c r="H510" s="45">
        <v>7</v>
      </c>
      <c r="I510" s="11">
        <f t="shared" si="203"/>
        <v>3.3731370444395094E-3</v>
      </c>
      <c r="J510" s="31">
        <f t="shared" si="204"/>
        <v>3.7524999999999999</v>
      </c>
      <c r="K510" s="31">
        <f>IF(J510=0,0,IF(B510="F",VLOOKUP(I510,Barem!$G$2:$H$16,2,1),VLOOKUP(I510,Barem!$G$17:$H$31,2,1)))</f>
        <v>4</v>
      </c>
      <c r="L510" s="43">
        <v>2</v>
      </c>
      <c r="M510" s="95" t="str">
        <f>VLOOKUP(C510,Barem!L:R,7,0)</f>
        <v>V</v>
      </c>
      <c r="N510" s="10">
        <f t="shared" si="207"/>
        <v>0.25</v>
      </c>
      <c r="O510" s="10">
        <f t="shared" si="207"/>
        <v>0.5</v>
      </c>
      <c r="P510" s="10">
        <f t="shared" si="207"/>
        <v>0.25</v>
      </c>
      <c r="Q510" s="33">
        <f>IF(B510="M",IF(AND(H510&gt;=200,H510&lt;500,I510&lt;Barem!$N$21),H510/1500,IF(AND(H510&gt;=500,H510&lt;750,I510&lt;Barem!$N$22),H510/1500,IF(AND(H510&gt;=750,H510&lt;1000,I510&lt;Barem!$N$23),H510/1500,IF(AND(H510&gt;=1000,H510&lt;1500,I510&lt;Barem!$N$24),H510/1500,IF(AND(H510&gt;=1500,H510&lt;2000,I510&lt;Barem!$N$25),H510/1500,IF(AND(H510&gt;=2000,H510&lt;3000,I510&lt;Barem!$N$26),H510/1500,IF(AND(H510&gt;=3000,I510&lt;Barem!$N$27),H510/1500,0))))))),IF(AND(H510&gt;=200,H510&lt;500,I510&lt;Barem!$O$21),H510/1500,IF(AND(H510&gt;=500,H510&lt;750,I510&lt;Barem!$O$22),H510/1500,IF(AND(H510&gt;=750,H510&lt;1000,I510&lt;Barem!$O$23),H510/1500,IF(AND(H510&gt;=1000,H510&lt;1500,I510&lt;Barem!$O$24),H510/1500,IF(AND(H510&gt;=1500,H510&lt;2000,I510&lt;Barem!$O$25),H510/1500,IF(AND(H510&gt;=2000,H510&lt;3000,I510&lt;Barem!$O$26),H510/1500,IF(AND(H510&gt;=3000,I510&lt;Barem!$O$27),H510/1500,0))))))))</f>
        <v>0</v>
      </c>
      <c r="R510" s="19">
        <f>IF(D510&gt;21,VLOOKUP(D510,Barem!$T$1:$U$141,2,1),0)</f>
        <v>0</v>
      </c>
      <c r="S510" s="104">
        <f>IF(D510&lt;1,0,IF(B510="F",VLOOKUP(I510,Barem!$X$2:$Z$13,2,1),VLOOKUP(I510,Barem!$X$14:$Z$25,2,1)))</f>
        <v>0</v>
      </c>
      <c r="T510" s="19">
        <f>VLOOKUP(A510,Participanti!A:C,3,0)</f>
        <v>0</v>
      </c>
      <c r="U510" s="17">
        <f t="shared" si="205"/>
        <v>3.4381249999999999</v>
      </c>
      <c r="W510" s="162"/>
      <c r="X510" s="108">
        <f t="shared" si="193"/>
        <v>5</v>
      </c>
      <c r="Y510" s="63">
        <f t="shared" si="194"/>
        <v>1</v>
      </c>
      <c r="Z510" s="92">
        <f t="shared" si="206"/>
        <v>1</v>
      </c>
      <c r="AA510" s="141"/>
      <c r="AB510" s="107" t="str">
        <f>VLOOKUP(A510,Participanti!A:E,5,0)</f>
        <v>Bronze</v>
      </c>
    </row>
    <row r="511" spans="1:28" x14ac:dyDescent="0.2">
      <c r="A511" s="42" t="s">
        <v>430</v>
      </c>
      <c r="B511" s="1" t="str">
        <f>VLOOKUP(A511,Participanti!A:B,2,0)</f>
        <v>M</v>
      </c>
      <c r="C511" s="61">
        <v>8</v>
      </c>
      <c r="D511" s="43">
        <v>10.01</v>
      </c>
      <c r="E511" s="44">
        <v>3.5254629629629629E-2</v>
      </c>
      <c r="F511" s="44">
        <v>3.7916666666666668E-2</v>
      </c>
      <c r="G511" s="59">
        <f t="shared" si="202"/>
        <v>3.6585648148148145E-2</v>
      </c>
      <c r="H511" s="45">
        <v>6</v>
      </c>
      <c r="I511" s="11">
        <f t="shared" si="203"/>
        <v>3.6549099049099048E-3</v>
      </c>
      <c r="J511" s="31">
        <f t="shared" si="204"/>
        <v>2.3833333333333333</v>
      </c>
      <c r="K511" s="31">
        <f>IF(J511=0,0,IF(B511="F",VLOOKUP(I511,Barem!$G$2:$H$16,2,1),VLOOKUP(I511,Barem!$G$17:$H$31,2,1)))</f>
        <v>2.5</v>
      </c>
      <c r="L511" s="43">
        <v>2.5</v>
      </c>
      <c r="M511" s="95" t="str">
        <f>VLOOKUP(C511,Barem!L:R,7,0)</f>
        <v>V</v>
      </c>
      <c r="N511" s="10">
        <f t="shared" si="207"/>
        <v>0.25</v>
      </c>
      <c r="O511" s="10">
        <f t="shared" si="207"/>
        <v>0.5</v>
      </c>
      <c r="P511" s="10">
        <f t="shared" si="207"/>
        <v>0.25</v>
      </c>
      <c r="Q511" s="33">
        <f>IF(B511="M",IF(AND(H511&gt;=200,H511&lt;500,I511&lt;Barem!$N$21),H511/1500,IF(AND(H511&gt;=500,H511&lt;750,I511&lt;Barem!$N$22),H511/1500,IF(AND(H511&gt;=750,H511&lt;1000,I511&lt;Barem!$N$23),H511/1500,IF(AND(H511&gt;=1000,H511&lt;1500,I511&lt;Barem!$N$24),H511/1500,IF(AND(H511&gt;=1500,H511&lt;2000,I511&lt;Barem!$N$25),H511/1500,IF(AND(H511&gt;=2000,H511&lt;3000,I511&lt;Barem!$N$26),H511/1500,IF(AND(H511&gt;=3000,I511&lt;Barem!$N$27),H511/1500,0))))))),IF(AND(H511&gt;=200,H511&lt;500,I511&lt;Barem!$O$21),H511/1500,IF(AND(H511&gt;=500,H511&lt;750,I511&lt;Barem!$O$22),H511/1500,IF(AND(H511&gt;=750,H511&lt;1000,I511&lt;Barem!$O$23),H511/1500,IF(AND(H511&gt;=1000,H511&lt;1500,I511&lt;Barem!$O$24),H511/1500,IF(AND(H511&gt;=1500,H511&lt;2000,I511&lt;Barem!$O$25),H511/1500,IF(AND(H511&gt;=2000,H511&lt;3000,I511&lt;Barem!$O$26),H511/1500,IF(AND(H511&gt;=3000,I511&lt;Barem!$O$27),H511/1500,0))))))))</f>
        <v>0</v>
      </c>
      <c r="R511" s="19">
        <f>IF(D511&gt;21,VLOOKUP(D511,Barem!$T$1:$U$141,2,1),0)</f>
        <v>0</v>
      </c>
      <c r="S511" s="104">
        <f>IF(D511&lt;1,0,IF(B511="F",VLOOKUP(I511,Barem!$X$2:$Z$13,2,1),VLOOKUP(I511,Barem!$X$14:$Z$25,2,1)))</f>
        <v>0</v>
      </c>
      <c r="T511" s="19">
        <f>VLOOKUP(A511,Participanti!A:C,3,0)</f>
        <v>0.4</v>
      </c>
      <c r="U511" s="17">
        <f t="shared" si="205"/>
        <v>2.8708333333333331</v>
      </c>
      <c r="W511" s="162"/>
      <c r="X511" s="108">
        <f t="shared" si="193"/>
        <v>5</v>
      </c>
      <c r="Y511" s="63">
        <f t="shared" si="194"/>
        <v>1</v>
      </c>
      <c r="Z511" s="92">
        <f t="shared" si="206"/>
        <v>1</v>
      </c>
      <c r="AA511" s="141"/>
      <c r="AB511" s="107" t="str">
        <f>VLOOKUP(A511,Participanti!A:E,5,0)</f>
        <v>Bronze</v>
      </c>
    </row>
    <row r="512" spans="1:28" x14ac:dyDescent="0.2">
      <c r="A512" s="42" t="s">
        <v>213</v>
      </c>
      <c r="B512" s="1" t="str">
        <f>VLOOKUP(A512,Participanti!A:B,2,0)</f>
        <v>M</v>
      </c>
      <c r="C512" s="61">
        <v>8</v>
      </c>
      <c r="D512" s="43">
        <v>11.01</v>
      </c>
      <c r="E512" s="44">
        <v>2.9942129629629628E-2</v>
      </c>
      <c r="F512" s="44">
        <v>2.9942129629629628E-2</v>
      </c>
      <c r="G512" s="59">
        <f t="shared" si="202"/>
        <v>2.9942129629629628E-2</v>
      </c>
      <c r="H512" s="45">
        <v>43</v>
      </c>
      <c r="I512" s="11">
        <f t="shared" si="203"/>
        <v>2.7195394758973324E-3</v>
      </c>
      <c r="J512" s="31">
        <f t="shared" si="204"/>
        <v>2.6214285714285714</v>
      </c>
      <c r="K512" s="31">
        <f>IF(J512=0,0,IF(B512="F",VLOOKUP(I512,Barem!$G$2:$H$16,2,1),VLOOKUP(I512,Barem!$G$17:$H$31,2,1)))</f>
        <v>5</v>
      </c>
      <c r="L512" s="43">
        <v>1.5</v>
      </c>
      <c r="M512" s="95" t="str">
        <f>VLOOKUP(C512,Barem!L:R,7,0)</f>
        <v>V</v>
      </c>
      <c r="N512" s="10">
        <f t="shared" si="207"/>
        <v>0.25</v>
      </c>
      <c r="O512" s="10">
        <f t="shared" si="207"/>
        <v>0.5</v>
      </c>
      <c r="P512" s="10">
        <f t="shared" si="207"/>
        <v>0.25</v>
      </c>
      <c r="Q512" s="33">
        <f>IF(B512="M",IF(AND(H512&gt;=200,H512&lt;500,I512&lt;Barem!$N$21),H512/1500,IF(AND(H512&gt;=500,H512&lt;750,I512&lt;Barem!$N$22),H512/1500,IF(AND(H512&gt;=750,H512&lt;1000,I512&lt;Barem!$N$23),H512/1500,IF(AND(H512&gt;=1000,H512&lt;1500,I512&lt;Barem!$N$24),H512/1500,IF(AND(H512&gt;=1500,H512&lt;2000,I512&lt;Barem!$N$25),H512/1500,IF(AND(H512&gt;=2000,H512&lt;3000,I512&lt;Barem!$N$26),H512/1500,IF(AND(H512&gt;=3000,I512&lt;Barem!$N$27),H512/1500,0))))))),IF(AND(H512&gt;=200,H512&lt;500,I512&lt;Barem!$O$21),H512/1500,IF(AND(H512&gt;=500,H512&lt;750,I512&lt;Barem!$O$22),H512/1500,IF(AND(H512&gt;=750,H512&lt;1000,I512&lt;Barem!$O$23),H512/1500,IF(AND(H512&gt;=1000,H512&lt;1500,I512&lt;Barem!$O$24),H512/1500,IF(AND(H512&gt;=1500,H512&lt;2000,I512&lt;Barem!$O$25),H512/1500,IF(AND(H512&gt;=2000,H512&lt;3000,I512&lt;Barem!$O$26),H512/1500,IF(AND(H512&gt;=3000,I512&lt;Barem!$O$27),H512/1500,0))))))))</f>
        <v>0</v>
      </c>
      <c r="R512" s="19">
        <f>IF(D512&gt;21,VLOOKUP(D512,Barem!$T$1:$U$141,2,1),0)</f>
        <v>0</v>
      </c>
      <c r="S512" s="104">
        <f>IF(D512&lt;1,0,IF(B512="F",VLOOKUP(I512,Barem!$X$2:$Z$13,2,1),VLOOKUP(I512,Barem!$X$14:$Z$25,2,1)))</f>
        <v>0.45000000000000007</v>
      </c>
      <c r="T512" s="19">
        <f>VLOOKUP(A512,Participanti!A:C,3,0)</f>
        <v>0</v>
      </c>
      <c r="U512" s="17">
        <f t="shared" si="205"/>
        <v>3.9803571428571431</v>
      </c>
      <c r="W512" s="162"/>
      <c r="X512" s="108">
        <f t="shared" si="193"/>
        <v>4</v>
      </c>
      <c r="Y512" s="63">
        <f t="shared" si="194"/>
        <v>1</v>
      </c>
      <c r="Z512" s="92">
        <f t="shared" si="206"/>
        <v>1</v>
      </c>
      <c r="AA512" s="141"/>
      <c r="AB512" s="107" t="str">
        <f>VLOOKUP(A512,Participanti!A:E,5,0)</f>
        <v>Bronze</v>
      </c>
    </row>
    <row r="513" spans="1:28" x14ac:dyDescent="0.2">
      <c r="A513" s="42" t="s">
        <v>520</v>
      </c>
      <c r="B513" s="1" t="str">
        <f>VLOOKUP(A513,Participanti!A:B,2,0)</f>
        <v>M</v>
      </c>
      <c r="C513" s="61">
        <v>8</v>
      </c>
      <c r="D513" s="43">
        <v>21.26</v>
      </c>
      <c r="E513" s="44">
        <v>8.4236111111111109E-2</v>
      </c>
      <c r="F513" s="44">
        <v>8.4282407407407403E-2</v>
      </c>
      <c r="G513" s="59">
        <f t="shared" si="202"/>
        <v>8.4259259259259256E-2</v>
      </c>
      <c r="H513" s="45">
        <v>30</v>
      </c>
      <c r="I513" s="11">
        <f t="shared" si="203"/>
        <v>3.9632765408870764E-3</v>
      </c>
      <c r="J513" s="31">
        <f t="shared" si="204"/>
        <v>5</v>
      </c>
      <c r="K513" s="31">
        <f>IF(J513=0,0,IF(B513="F",VLOOKUP(I513,Barem!$G$2:$H$16,2,1),VLOOKUP(I513,Barem!$G$17:$H$31,2,1)))</f>
        <v>1.75</v>
      </c>
      <c r="L513" s="43">
        <v>1.5</v>
      </c>
      <c r="M513" s="95" t="s">
        <v>82</v>
      </c>
      <c r="N513" s="10">
        <f t="shared" si="207"/>
        <v>0.5</v>
      </c>
      <c r="O513" s="10">
        <f t="shared" si="207"/>
        <v>0.25</v>
      </c>
      <c r="P513" s="10">
        <f t="shared" si="207"/>
        <v>0.25</v>
      </c>
      <c r="Q513" s="33">
        <f>IF(B513="M",IF(AND(H513&gt;=200,H513&lt;500,I513&lt;Barem!$N$21),H513/1500,IF(AND(H513&gt;=500,H513&lt;750,I513&lt;Barem!$N$22),H513/1500,IF(AND(H513&gt;=750,H513&lt;1000,I513&lt;Barem!$N$23),H513/1500,IF(AND(H513&gt;=1000,H513&lt;1500,I513&lt;Barem!$N$24),H513/1500,IF(AND(H513&gt;=1500,H513&lt;2000,I513&lt;Barem!$N$25),H513/1500,IF(AND(H513&gt;=2000,H513&lt;3000,I513&lt;Barem!$N$26),H513/1500,IF(AND(H513&gt;=3000,I513&lt;Barem!$N$27),H513/1500,0))))))),IF(AND(H513&gt;=200,H513&lt;500,I513&lt;Barem!$O$21),H513/1500,IF(AND(H513&gt;=500,H513&lt;750,I513&lt;Barem!$O$22),H513/1500,IF(AND(H513&gt;=750,H513&lt;1000,I513&lt;Barem!$O$23),H513/1500,IF(AND(H513&gt;=1000,H513&lt;1500,I513&lt;Barem!$O$24),H513/1500,IF(AND(H513&gt;=1500,H513&lt;2000,I513&lt;Barem!$O$25),H513/1500,IF(AND(H513&gt;=2000,H513&lt;3000,I513&lt;Barem!$O$26),H513/1500,IF(AND(H513&gt;=3000,I513&lt;Barem!$O$27),H513/1500,0))))))))</f>
        <v>0</v>
      </c>
      <c r="R513" s="19">
        <f>IF(D513&gt;21,VLOOKUP(D513,Barem!$T$1:$U$141,2,1),0)</f>
        <v>0</v>
      </c>
      <c r="S513" s="104">
        <f>IF(D513&lt;1,0,IF(B513="F",VLOOKUP(I513,Barem!$X$2:$Z$13,2,1),VLOOKUP(I513,Barem!$X$14:$Z$25,2,1)))</f>
        <v>0</v>
      </c>
      <c r="T513" s="19">
        <f>VLOOKUP(A513,Participanti!A:C,3,0)</f>
        <v>0</v>
      </c>
      <c r="U513" s="17">
        <f t="shared" si="205"/>
        <v>3.3125</v>
      </c>
      <c r="W513" s="162" t="s">
        <v>579</v>
      </c>
      <c r="X513" s="108">
        <f t="shared" si="193"/>
        <v>5</v>
      </c>
      <c r="Y513" s="63">
        <f t="shared" si="194"/>
        <v>1</v>
      </c>
      <c r="Z513" s="92">
        <f t="shared" si="206"/>
        <v>1</v>
      </c>
      <c r="AA513" s="141"/>
      <c r="AB513" s="107" t="str">
        <f>VLOOKUP(A513,Participanti!A:E,5,0)</f>
        <v>Bronze</v>
      </c>
    </row>
    <row r="514" spans="1:28" x14ac:dyDescent="0.2">
      <c r="A514" s="42" t="s">
        <v>519</v>
      </c>
      <c r="B514" s="1" t="str">
        <f>VLOOKUP(A514,Participanti!A:B,2,0)</f>
        <v>F</v>
      </c>
      <c r="C514" s="61">
        <v>8</v>
      </c>
      <c r="D514" s="43">
        <v>8.7200000000000006</v>
      </c>
      <c r="E514" s="44">
        <v>4.4212962962962961E-2</v>
      </c>
      <c r="F514" s="44">
        <v>4.4618055555555557E-2</v>
      </c>
      <c r="G514" s="59">
        <f t="shared" si="202"/>
        <v>4.4415509259259259E-2</v>
      </c>
      <c r="H514" s="45">
        <v>306</v>
      </c>
      <c r="I514" s="11">
        <f t="shared" si="203"/>
        <v>5.0935217040434929E-3</v>
      </c>
      <c r="J514" s="31">
        <f t="shared" si="204"/>
        <v>2.1800000000000002</v>
      </c>
      <c r="K514" s="31">
        <f>IF(J514=0,0,IF(B514="F",VLOOKUP(I514,Barem!$G$2:$H$16,2,1),VLOOKUP(I514,Barem!$G$17:$H$31,2,1)))</f>
        <v>0.5</v>
      </c>
      <c r="L514" s="43">
        <v>3.75</v>
      </c>
      <c r="M514" s="95" t="str">
        <f>VLOOKUP(C514,Barem!L:R,7,0)</f>
        <v>V</v>
      </c>
      <c r="N514" s="10">
        <f t="shared" si="207"/>
        <v>0.25</v>
      </c>
      <c r="O514" s="10">
        <f t="shared" si="207"/>
        <v>0.5</v>
      </c>
      <c r="P514" s="10">
        <f t="shared" si="207"/>
        <v>0.25</v>
      </c>
      <c r="Q514" s="33">
        <f>IF(B514="M",IF(AND(H514&gt;=200,H514&lt;500,I514&lt;Barem!$N$21),H514/1500,IF(AND(H514&gt;=500,H514&lt;750,I514&lt;Barem!$N$22),H514/1500,IF(AND(H514&gt;=750,H514&lt;1000,I514&lt;Barem!$N$23),H514/1500,IF(AND(H514&gt;=1000,H514&lt;1500,I514&lt;Barem!$N$24),H514/1500,IF(AND(H514&gt;=1500,H514&lt;2000,I514&lt;Barem!$N$25),H514/1500,IF(AND(H514&gt;=2000,H514&lt;3000,I514&lt;Barem!$N$26),H514/1500,IF(AND(H514&gt;=3000,I514&lt;Barem!$N$27),H514/1500,0))))))),IF(AND(H514&gt;=200,H514&lt;500,I514&lt;Barem!$O$21),H514/1500,IF(AND(H514&gt;=500,H514&lt;750,I514&lt;Barem!$O$22),H514/1500,IF(AND(H514&gt;=750,H514&lt;1000,I514&lt;Barem!$O$23),H514/1500,IF(AND(H514&gt;=1000,H514&lt;1500,I514&lt;Barem!$O$24),H514/1500,IF(AND(H514&gt;=1500,H514&lt;2000,I514&lt;Barem!$O$25),H514/1500,IF(AND(H514&gt;=2000,H514&lt;3000,I514&lt;Barem!$O$26),H514/1500,IF(AND(H514&gt;=3000,I514&lt;Barem!$O$27),H514/1500,0))))))))</f>
        <v>0.20399999999999999</v>
      </c>
      <c r="R514" s="19">
        <f>IF(D514&gt;21,VLOOKUP(D514,Barem!$T$1:$U$141,2,1),0)</f>
        <v>0</v>
      </c>
      <c r="S514" s="104">
        <f>IF(D514&lt;1,0,IF(B514="F",VLOOKUP(I514,Barem!$X$2:$Z$13,2,1),VLOOKUP(I514,Barem!$X$14:$Z$25,2,1)))</f>
        <v>0</v>
      </c>
      <c r="T514" s="19">
        <f>VLOOKUP(A514,Participanti!A:C,3,0)</f>
        <v>0</v>
      </c>
      <c r="U514" s="17">
        <f t="shared" si="205"/>
        <v>1.9364999999999999</v>
      </c>
      <c r="W514" s="162" t="s">
        <v>581</v>
      </c>
      <c r="X514" s="108">
        <f t="shared" ref="X514:X577" si="208">COUNTIFS(A:A,A514,M:M,M514)</f>
        <v>5</v>
      </c>
      <c r="Y514" s="63">
        <f t="shared" ref="Y514:Y577" si="209">COUNTIFS(A:A,A514,C:C,C514)</f>
        <v>1</v>
      </c>
      <c r="Z514" s="92">
        <f t="shared" si="206"/>
        <v>1</v>
      </c>
      <c r="AA514" s="141"/>
      <c r="AB514" s="107" t="str">
        <f>VLOOKUP(A514,Participanti!A:E,5,0)</f>
        <v>Bronze</v>
      </c>
    </row>
    <row r="515" spans="1:28" x14ac:dyDescent="0.2">
      <c r="A515" s="42" t="s">
        <v>308</v>
      </c>
      <c r="B515" s="1" t="str">
        <f>VLOOKUP(A515,Participanti!A:B,2,0)</f>
        <v>M</v>
      </c>
      <c r="C515" s="61">
        <v>8</v>
      </c>
      <c r="D515" s="43">
        <v>10</v>
      </c>
      <c r="E515" s="44">
        <v>2.8969907407407406E-2</v>
      </c>
      <c r="F515" s="44">
        <v>2.8969907407407406E-2</v>
      </c>
      <c r="G515" s="59">
        <f t="shared" si="202"/>
        <v>2.8969907407407406E-2</v>
      </c>
      <c r="H515" s="45">
        <v>2</v>
      </c>
      <c r="I515" s="11">
        <f t="shared" si="203"/>
        <v>2.8969907407407408E-3</v>
      </c>
      <c r="J515" s="31">
        <f t="shared" si="204"/>
        <v>2.3809523809523809</v>
      </c>
      <c r="K515" s="31">
        <f>IF(J515=0,0,IF(B515="F",VLOOKUP(I515,Barem!$G$2:$H$16,2,1),VLOOKUP(I515,Barem!$G$17:$H$31,2,1)))</f>
        <v>4.5</v>
      </c>
      <c r="L515" s="43">
        <v>0</v>
      </c>
      <c r="M515" s="95" t="str">
        <f>VLOOKUP(C515,Barem!L:R,7,0)</f>
        <v>V</v>
      </c>
      <c r="N515" s="10">
        <f t="shared" si="207"/>
        <v>0.25</v>
      </c>
      <c r="O515" s="10">
        <f t="shared" si="207"/>
        <v>0.5</v>
      </c>
      <c r="P515" s="10">
        <f t="shared" si="207"/>
        <v>0.25</v>
      </c>
      <c r="Q515" s="33">
        <f>IF(B515="M",IF(AND(H515&gt;=200,H515&lt;500,I515&lt;Barem!$N$21),H515/1500,IF(AND(H515&gt;=500,H515&lt;750,I515&lt;Barem!$N$22),H515/1500,IF(AND(H515&gt;=750,H515&lt;1000,I515&lt;Barem!$N$23),H515/1500,IF(AND(H515&gt;=1000,H515&lt;1500,I515&lt;Barem!$N$24),H515/1500,IF(AND(H515&gt;=1500,H515&lt;2000,I515&lt;Barem!$N$25),H515/1500,IF(AND(H515&gt;=2000,H515&lt;3000,I515&lt;Barem!$N$26),H515/1500,IF(AND(H515&gt;=3000,I515&lt;Barem!$N$27),H515/1500,0))))))),IF(AND(H515&gt;=200,H515&lt;500,I515&lt;Barem!$O$21),H515/1500,IF(AND(H515&gt;=500,H515&lt;750,I515&lt;Barem!$O$22),H515/1500,IF(AND(H515&gt;=750,H515&lt;1000,I515&lt;Barem!$O$23),H515/1500,IF(AND(H515&gt;=1000,H515&lt;1500,I515&lt;Barem!$O$24),H515/1500,IF(AND(H515&gt;=1500,H515&lt;2000,I515&lt;Barem!$O$25),H515/1500,IF(AND(H515&gt;=2000,H515&lt;3000,I515&lt;Barem!$O$26),H515/1500,IF(AND(H515&gt;=3000,I515&lt;Barem!$O$27),H515/1500,0))))))))</f>
        <v>0</v>
      </c>
      <c r="R515" s="19">
        <f>IF(D515&gt;21,VLOOKUP(D515,Barem!$T$1:$U$141,2,1),0)</f>
        <v>0</v>
      </c>
      <c r="S515" s="104">
        <f>IF(D515&lt;1,0,IF(B515="F",VLOOKUP(I515,Barem!$X$2:$Z$13,2,1),VLOOKUP(I515,Barem!$X$14:$Z$25,2,1)))</f>
        <v>0</v>
      </c>
      <c r="T515" s="19">
        <f>VLOOKUP(A515,Participanti!A:C,3,0)</f>
        <v>0</v>
      </c>
      <c r="U515" s="17">
        <f t="shared" si="205"/>
        <v>2.8452380952380953</v>
      </c>
      <c r="W515" s="162"/>
      <c r="X515" s="108">
        <f t="shared" si="208"/>
        <v>5</v>
      </c>
      <c r="Y515" s="63">
        <f t="shared" si="209"/>
        <v>1</v>
      </c>
      <c r="Z515" s="92">
        <f t="shared" si="206"/>
        <v>1</v>
      </c>
      <c r="AA515" s="141"/>
      <c r="AB515" s="107" t="str">
        <f>VLOOKUP(A515,Participanti!A:E,5,0)</f>
        <v>Bronze</v>
      </c>
    </row>
    <row r="516" spans="1:28" x14ac:dyDescent="0.2">
      <c r="A516" s="42" t="s">
        <v>226</v>
      </c>
      <c r="B516" s="1" t="str">
        <f>VLOOKUP(A516,Participanti!A:B,2,0)</f>
        <v>F</v>
      </c>
      <c r="C516" s="61">
        <v>8</v>
      </c>
      <c r="D516" s="43">
        <v>8.43</v>
      </c>
      <c r="E516" s="44">
        <v>5.3587962962962969E-2</v>
      </c>
      <c r="F516" s="44">
        <v>5.5671296296296302E-2</v>
      </c>
      <c r="G516" s="59">
        <f t="shared" si="202"/>
        <v>5.4629629629629639E-2</v>
      </c>
      <c r="H516" s="45">
        <v>49</v>
      </c>
      <c r="I516" s="11">
        <f t="shared" si="203"/>
        <v>6.480383111462591E-3</v>
      </c>
      <c r="J516" s="31">
        <f t="shared" si="204"/>
        <v>2.1074999999999999</v>
      </c>
      <c r="K516" s="31">
        <f>IF(J516=0,0,IF(B516="F",VLOOKUP(I516,Barem!$G$2:$H$16,2,1),VLOOKUP(I516,Barem!$G$17:$H$31,2,1)))</f>
        <v>0</v>
      </c>
      <c r="L516" s="43">
        <v>3.5</v>
      </c>
      <c r="M516" s="95" t="s">
        <v>82</v>
      </c>
      <c r="N516" s="10">
        <f t="shared" si="207"/>
        <v>0.5</v>
      </c>
      <c r="O516" s="10">
        <f t="shared" si="207"/>
        <v>0.25</v>
      </c>
      <c r="P516" s="10">
        <f t="shared" si="207"/>
        <v>0.25</v>
      </c>
      <c r="Q516" s="33">
        <f>IF(B516="M",IF(AND(H516&gt;=200,H516&lt;500,I516&lt;Barem!$N$21),H516/1500,IF(AND(H516&gt;=500,H516&lt;750,I516&lt;Barem!$N$22),H516/1500,IF(AND(H516&gt;=750,H516&lt;1000,I516&lt;Barem!$N$23),H516/1500,IF(AND(H516&gt;=1000,H516&lt;1500,I516&lt;Barem!$N$24),H516/1500,IF(AND(H516&gt;=1500,H516&lt;2000,I516&lt;Barem!$N$25),H516/1500,IF(AND(H516&gt;=2000,H516&lt;3000,I516&lt;Barem!$N$26),H516/1500,IF(AND(H516&gt;=3000,I516&lt;Barem!$N$27),H516/1500,0))))))),IF(AND(H516&gt;=200,H516&lt;500,I516&lt;Barem!$O$21),H516/1500,IF(AND(H516&gt;=500,H516&lt;750,I516&lt;Barem!$O$22),H516/1500,IF(AND(H516&gt;=750,H516&lt;1000,I516&lt;Barem!$O$23),H516/1500,IF(AND(H516&gt;=1000,H516&lt;1500,I516&lt;Barem!$O$24),H516/1500,IF(AND(H516&gt;=1500,H516&lt;2000,I516&lt;Barem!$O$25),H516/1500,IF(AND(H516&gt;=2000,H516&lt;3000,I516&lt;Barem!$O$26),H516/1500,IF(AND(H516&gt;=3000,I516&lt;Barem!$O$27),H516/1500,0))))))))</f>
        <v>0</v>
      </c>
      <c r="R516" s="19">
        <f>IF(D516&gt;21,VLOOKUP(D516,Barem!$T$1:$U$141,2,1),0)</f>
        <v>0</v>
      </c>
      <c r="S516" s="104">
        <f>IF(D516&lt;1,0,IF(B516="F",VLOOKUP(I516,Barem!$X$2:$Z$13,2,1),VLOOKUP(I516,Barem!$X$14:$Z$25,2,1)))</f>
        <v>0</v>
      </c>
      <c r="T516" s="19">
        <f>VLOOKUP(A516,Participanti!A:C,3,0)</f>
        <v>0</v>
      </c>
      <c r="U516" s="17">
        <f t="shared" si="205"/>
        <v>1.92875</v>
      </c>
      <c r="W516" s="162"/>
      <c r="X516" s="108">
        <f t="shared" si="208"/>
        <v>4</v>
      </c>
      <c r="Y516" s="63">
        <f t="shared" si="209"/>
        <v>1</v>
      </c>
      <c r="Z516" s="92">
        <f t="shared" si="206"/>
        <v>0</v>
      </c>
      <c r="AA516" s="141"/>
      <c r="AB516" s="107" t="str">
        <f>VLOOKUP(A516,Participanti!A:E,5,0)</f>
        <v>Bronze</v>
      </c>
    </row>
    <row r="517" spans="1:28" x14ac:dyDescent="0.2">
      <c r="A517" s="42" t="s">
        <v>333</v>
      </c>
      <c r="B517" s="1" t="str">
        <f>VLOOKUP(A517,Participanti!A:B,2,0)</f>
        <v>M</v>
      </c>
      <c r="C517" s="61">
        <v>8</v>
      </c>
      <c r="D517" s="43">
        <v>9.25</v>
      </c>
      <c r="E517" s="44">
        <v>3.5567129629629629E-2</v>
      </c>
      <c r="F517" s="44">
        <v>3.5567129629629629E-2</v>
      </c>
      <c r="G517" s="59">
        <f t="shared" si="202"/>
        <v>3.5567129629629629E-2</v>
      </c>
      <c r="H517" s="45">
        <v>261</v>
      </c>
      <c r="I517" s="11">
        <f t="shared" si="203"/>
        <v>3.8450950950950952E-3</v>
      </c>
      <c r="J517" s="31">
        <f t="shared" si="204"/>
        <v>2.2023809523809521</v>
      </c>
      <c r="K517" s="31">
        <f>IF(J517=0,0,IF(B517="F",VLOOKUP(I517,Barem!$G$2:$H$16,2,1),VLOOKUP(I517,Barem!$G$17:$H$31,2,1)))</f>
        <v>1.75</v>
      </c>
      <c r="L517" s="43">
        <v>3</v>
      </c>
      <c r="M517" s="95" t="str">
        <f>VLOOKUP(C517,Barem!L:R,7,0)</f>
        <v>V</v>
      </c>
      <c r="N517" s="10">
        <f t="shared" si="207"/>
        <v>0.25</v>
      </c>
      <c r="O517" s="10">
        <f t="shared" si="207"/>
        <v>0.5</v>
      </c>
      <c r="P517" s="10">
        <f t="shared" si="207"/>
        <v>0.25</v>
      </c>
      <c r="Q517" s="33">
        <f>IF(B517="M",IF(AND(H517&gt;=200,H517&lt;500,I517&lt;Barem!$N$21),H517/1500,IF(AND(H517&gt;=500,H517&lt;750,I517&lt;Barem!$N$22),H517/1500,IF(AND(H517&gt;=750,H517&lt;1000,I517&lt;Barem!$N$23),H517/1500,IF(AND(H517&gt;=1000,H517&lt;1500,I517&lt;Barem!$N$24),H517/1500,IF(AND(H517&gt;=1500,H517&lt;2000,I517&lt;Barem!$N$25),H517/1500,IF(AND(H517&gt;=2000,H517&lt;3000,I517&lt;Barem!$N$26),H517/1500,IF(AND(H517&gt;=3000,I517&lt;Barem!$N$27),H517/1500,0))))))),IF(AND(H517&gt;=200,H517&lt;500,I517&lt;Barem!$O$21),H517/1500,IF(AND(H517&gt;=500,H517&lt;750,I517&lt;Barem!$O$22),H517/1500,IF(AND(H517&gt;=750,H517&lt;1000,I517&lt;Barem!$O$23),H517/1500,IF(AND(H517&gt;=1000,H517&lt;1500,I517&lt;Barem!$O$24),H517/1500,IF(AND(H517&gt;=1500,H517&lt;2000,I517&lt;Barem!$O$25),H517/1500,IF(AND(H517&gt;=2000,H517&lt;3000,I517&lt;Barem!$O$26),H517/1500,IF(AND(H517&gt;=3000,I517&lt;Barem!$O$27),H517/1500,0))))))))</f>
        <v>0.17399999999999999</v>
      </c>
      <c r="R517" s="19">
        <f>IF(D517&gt;21,VLOOKUP(D517,Barem!$T$1:$U$141,2,1),0)</f>
        <v>0</v>
      </c>
      <c r="S517" s="104">
        <f>IF(D517&lt;1,0,IF(B517="F",VLOOKUP(I517,Barem!$X$2:$Z$13,2,1),VLOOKUP(I517,Barem!$X$14:$Z$25,2,1)))</f>
        <v>0</v>
      </c>
      <c r="T517" s="19">
        <f>VLOOKUP(A517,Participanti!A:C,3,0)</f>
        <v>0</v>
      </c>
      <c r="U517" s="17">
        <f t="shared" si="205"/>
        <v>2.3495952380952381</v>
      </c>
      <c r="W517" s="162" t="s">
        <v>582</v>
      </c>
      <c r="X517" s="108">
        <f t="shared" si="208"/>
        <v>5</v>
      </c>
      <c r="Y517" s="63">
        <f t="shared" si="209"/>
        <v>1</v>
      </c>
      <c r="Z517" s="92">
        <f t="shared" si="206"/>
        <v>1</v>
      </c>
      <c r="AA517" s="141"/>
      <c r="AB517" s="107" t="str">
        <f>VLOOKUP(A517,Participanti!A:E,5,0)</f>
        <v>Bronze</v>
      </c>
    </row>
    <row r="518" spans="1:28" x14ac:dyDescent="0.2">
      <c r="A518" s="42" t="s">
        <v>207</v>
      </c>
      <c r="B518" s="1" t="str">
        <f>VLOOKUP(A518,Participanti!A:B,2,0)</f>
        <v>M</v>
      </c>
      <c r="C518" s="61">
        <v>8</v>
      </c>
      <c r="D518" s="43">
        <v>20.88</v>
      </c>
      <c r="E518" s="44">
        <v>8.627314814814814E-2</v>
      </c>
      <c r="F518" s="44">
        <v>8.9548611111111107E-2</v>
      </c>
      <c r="G518" s="59">
        <f t="shared" si="202"/>
        <v>8.7910879629629624E-2</v>
      </c>
      <c r="H518" s="45">
        <v>22</v>
      </c>
      <c r="I518" s="11">
        <f t="shared" si="203"/>
        <v>4.2102911700014189E-3</v>
      </c>
      <c r="J518" s="31">
        <f t="shared" si="204"/>
        <v>4.9714285714285706</v>
      </c>
      <c r="K518" s="31">
        <f>IF(J518=0,0,IF(B518="F",VLOOKUP(I518,Barem!$G$2:$H$16,2,1),VLOOKUP(I518,Barem!$G$17:$H$31,2,1)))</f>
        <v>1.25</v>
      </c>
      <c r="L518" s="43">
        <v>3.5</v>
      </c>
      <c r="M518" s="95" t="s">
        <v>82</v>
      </c>
      <c r="N518" s="10">
        <f t="shared" si="207"/>
        <v>0.5</v>
      </c>
      <c r="O518" s="10">
        <f t="shared" si="207"/>
        <v>0.25</v>
      </c>
      <c r="P518" s="10">
        <f t="shared" si="207"/>
        <v>0.25</v>
      </c>
      <c r="Q518" s="33">
        <f>IF(B518="M",IF(AND(H518&gt;=200,H518&lt;500,I518&lt;Barem!$N$21),H518/1500,IF(AND(H518&gt;=500,H518&lt;750,I518&lt;Barem!$N$22),H518/1500,IF(AND(H518&gt;=750,H518&lt;1000,I518&lt;Barem!$N$23),H518/1500,IF(AND(H518&gt;=1000,H518&lt;1500,I518&lt;Barem!$N$24),H518/1500,IF(AND(H518&gt;=1500,H518&lt;2000,I518&lt;Barem!$N$25),H518/1500,IF(AND(H518&gt;=2000,H518&lt;3000,I518&lt;Barem!$N$26),H518/1500,IF(AND(H518&gt;=3000,I518&lt;Barem!$N$27),H518/1500,0))))))),IF(AND(H518&gt;=200,H518&lt;500,I518&lt;Barem!$O$21),H518/1500,IF(AND(H518&gt;=500,H518&lt;750,I518&lt;Barem!$O$22),H518/1500,IF(AND(H518&gt;=750,H518&lt;1000,I518&lt;Barem!$O$23),H518/1500,IF(AND(H518&gt;=1000,H518&lt;1500,I518&lt;Barem!$O$24),H518/1500,IF(AND(H518&gt;=1500,H518&lt;2000,I518&lt;Barem!$O$25),H518/1500,IF(AND(H518&gt;=2000,H518&lt;3000,I518&lt;Barem!$O$26),H518/1500,IF(AND(H518&gt;=3000,I518&lt;Barem!$O$27),H518/1500,0))))))))</f>
        <v>0</v>
      </c>
      <c r="R518" s="19">
        <f>IF(D518&gt;21,VLOOKUP(D518,Barem!$T$1:$U$141,2,1),0)</f>
        <v>0</v>
      </c>
      <c r="S518" s="104">
        <f>IF(D518&lt;1,0,IF(B518="F",VLOOKUP(I518,Barem!$X$2:$Z$13,2,1),VLOOKUP(I518,Barem!$X$14:$Z$25,2,1)))</f>
        <v>0</v>
      </c>
      <c r="T518" s="19">
        <f>VLOOKUP(A518,Participanti!A:C,3,0)</f>
        <v>0</v>
      </c>
      <c r="U518" s="17">
        <f t="shared" si="205"/>
        <v>3.6732142857142853</v>
      </c>
      <c r="W518" s="162" t="s">
        <v>579</v>
      </c>
      <c r="X518" s="108">
        <f t="shared" si="208"/>
        <v>4</v>
      </c>
      <c r="Y518" s="63">
        <f t="shared" si="209"/>
        <v>1</v>
      </c>
      <c r="Z518" s="92">
        <f t="shared" si="206"/>
        <v>1</v>
      </c>
      <c r="AA518" s="141"/>
      <c r="AB518" s="107" t="str">
        <f>VLOOKUP(A518,Participanti!A:E,5,0)</f>
        <v>Bronze</v>
      </c>
    </row>
    <row r="519" spans="1:28" x14ac:dyDescent="0.2">
      <c r="A519" s="42" t="s">
        <v>205</v>
      </c>
      <c r="B519" s="1" t="str">
        <f>VLOOKUP(A519,Participanti!A:B,2,0)</f>
        <v>F</v>
      </c>
      <c r="C519" s="61">
        <v>8</v>
      </c>
      <c r="D519" s="43">
        <v>10</v>
      </c>
      <c r="E519" s="44">
        <v>4.297453703703704E-2</v>
      </c>
      <c r="F519" s="44">
        <v>4.7731481481481486E-2</v>
      </c>
      <c r="G519" s="59">
        <f t="shared" si="202"/>
        <v>4.5353009259259267E-2</v>
      </c>
      <c r="H519" s="45">
        <v>45</v>
      </c>
      <c r="I519" s="11">
        <f t="shared" si="203"/>
        <v>4.535300925925927E-3</v>
      </c>
      <c r="J519" s="31">
        <f t="shared" si="204"/>
        <v>2.5</v>
      </c>
      <c r="K519" s="31">
        <f>IF(J519=0,0,IF(B519="F",VLOOKUP(I519,Barem!$G$2:$H$16,2,1),VLOOKUP(I519,Barem!$G$17:$H$31,2,1)))</f>
        <v>1.25</v>
      </c>
      <c r="L519" s="43">
        <v>3.75</v>
      </c>
      <c r="M519" s="95" t="s">
        <v>82</v>
      </c>
      <c r="N519" s="10">
        <f t="shared" si="207"/>
        <v>0.5</v>
      </c>
      <c r="O519" s="10">
        <f t="shared" si="207"/>
        <v>0.25</v>
      </c>
      <c r="P519" s="10">
        <f t="shared" si="207"/>
        <v>0.25</v>
      </c>
      <c r="Q519" s="33">
        <f>IF(B519="M",IF(AND(H519&gt;=200,H519&lt;500,I519&lt;Barem!$N$21),H519/1500,IF(AND(H519&gt;=500,H519&lt;750,I519&lt;Barem!$N$22),H519/1500,IF(AND(H519&gt;=750,H519&lt;1000,I519&lt;Barem!$N$23),H519/1500,IF(AND(H519&gt;=1000,H519&lt;1500,I519&lt;Barem!$N$24),H519/1500,IF(AND(H519&gt;=1500,H519&lt;2000,I519&lt;Barem!$N$25),H519/1500,IF(AND(H519&gt;=2000,H519&lt;3000,I519&lt;Barem!$N$26),H519/1500,IF(AND(H519&gt;=3000,I519&lt;Barem!$N$27),H519/1500,0))))))),IF(AND(H519&gt;=200,H519&lt;500,I519&lt;Barem!$O$21),H519/1500,IF(AND(H519&gt;=500,H519&lt;750,I519&lt;Barem!$O$22),H519/1500,IF(AND(H519&gt;=750,H519&lt;1000,I519&lt;Barem!$O$23),H519/1500,IF(AND(H519&gt;=1000,H519&lt;1500,I519&lt;Barem!$O$24),H519/1500,IF(AND(H519&gt;=1500,H519&lt;2000,I519&lt;Barem!$O$25),H519/1500,IF(AND(H519&gt;=2000,H519&lt;3000,I519&lt;Barem!$O$26),H519/1500,IF(AND(H519&gt;=3000,I519&lt;Barem!$O$27),H519/1500,0))))))))</f>
        <v>0</v>
      </c>
      <c r="R519" s="19">
        <f>IF(D519&gt;21,VLOOKUP(D519,Barem!$T$1:$U$141,2,1),0)</f>
        <v>0</v>
      </c>
      <c r="S519" s="104">
        <f>IF(D519&lt;1,0,IF(B519="F",VLOOKUP(I519,Barem!$X$2:$Z$13,2,1),VLOOKUP(I519,Barem!$X$14:$Z$25,2,1)))</f>
        <v>0</v>
      </c>
      <c r="T519" s="19">
        <f>VLOOKUP(A519,Participanti!A:C,3,0)</f>
        <v>0</v>
      </c>
      <c r="U519" s="17">
        <f t="shared" si="205"/>
        <v>2.5</v>
      </c>
      <c r="W519" s="162"/>
      <c r="X519" s="108">
        <f t="shared" si="208"/>
        <v>2</v>
      </c>
      <c r="Y519" s="63">
        <f t="shared" si="209"/>
        <v>1</v>
      </c>
      <c r="Z519" s="92">
        <f t="shared" si="206"/>
        <v>1</v>
      </c>
      <c r="AA519" s="141"/>
      <c r="AB519" s="107" t="str">
        <f>VLOOKUP(A519,Participanti!A:E,5,0)</f>
        <v>Bronze</v>
      </c>
    </row>
    <row r="520" spans="1:28" x14ac:dyDescent="0.2">
      <c r="A520" s="42" t="s">
        <v>232</v>
      </c>
      <c r="B520" s="1" t="str">
        <f>VLOOKUP(A520,Participanti!A:B,2,0)</f>
        <v>M</v>
      </c>
      <c r="C520" s="61">
        <v>8</v>
      </c>
      <c r="D520" s="43">
        <v>5.01</v>
      </c>
      <c r="E520" s="44">
        <v>1.951388888888889E-2</v>
      </c>
      <c r="F520" s="44">
        <v>1.9942129629629629E-2</v>
      </c>
      <c r="G520" s="59">
        <f t="shared" si="202"/>
        <v>1.9728009259259258E-2</v>
      </c>
      <c r="H520" s="45">
        <v>9</v>
      </c>
      <c r="I520" s="11">
        <f t="shared" si="203"/>
        <v>3.9377263990537439E-3</v>
      </c>
      <c r="J520" s="31">
        <f t="shared" si="204"/>
        <v>1.1928571428571428</v>
      </c>
      <c r="K520" s="31">
        <f>IF(J520=0,0,IF(B520="F",VLOOKUP(I520,Barem!$G$2:$H$16,2,1),VLOOKUP(I520,Barem!$G$17:$H$31,2,1)))</f>
        <v>1.75</v>
      </c>
      <c r="L520" s="43">
        <v>2.25</v>
      </c>
      <c r="M520" s="95" t="s">
        <v>83</v>
      </c>
      <c r="N520" s="10">
        <f t="shared" si="207"/>
        <v>0.25</v>
      </c>
      <c r="O520" s="10">
        <f t="shared" si="207"/>
        <v>0.25</v>
      </c>
      <c r="P520" s="10">
        <f t="shared" si="207"/>
        <v>0.5</v>
      </c>
      <c r="Q520" s="33">
        <f>IF(B520="M",IF(AND(H520&gt;=200,H520&lt;500,I520&lt;Barem!$N$21),H520/1500,IF(AND(H520&gt;=500,H520&lt;750,I520&lt;Barem!$N$22),H520/1500,IF(AND(H520&gt;=750,H520&lt;1000,I520&lt;Barem!$N$23),H520/1500,IF(AND(H520&gt;=1000,H520&lt;1500,I520&lt;Barem!$N$24),H520/1500,IF(AND(H520&gt;=1500,H520&lt;2000,I520&lt;Barem!$N$25),H520/1500,IF(AND(H520&gt;=2000,H520&lt;3000,I520&lt;Barem!$N$26),H520/1500,IF(AND(H520&gt;=3000,I520&lt;Barem!$N$27),H520/1500,0))))))),IF(AND(H520&gt;=200,H520&lt;500,I520&lt;Barem!$O$21),H520/1500,IF(AND(H520&gt;=500,H520&lt;750,I520&lt;Barem!$O$22),H520/1500,IF(AND(H520&gt;=750,H520&lt;1000,I520&lt;Barem!$O$23),H520/1500,IF(AND(H520&gt;=1000,H520&lt;1500,I520&lt;Barem!$O$24),H520/1500,IF(AND(H520&gt;=1500,H520&lt;2000,I520&lt;Barem!$O$25),H520/1500,IF(AND(H520&gt;=2000,H520&lt;3000,I520&lt;Barem!$O$26),H520/1500,IF(AND(H520&gt;=3000,I520&lt;Barem!$O$27),H520/1500,0))))))))</f>
        <v>0</v>
      </c>
      <c r="R520" s="19">
        <f>IF(D520&gt;21,VLOOKUP(D520,Barem!$T$1:$U$141,2,1),0)</f>
        <v>0</v>
      </c>
      <c r="S520" s="104">
        <f>IF(D520&lt;1,0,IF(B520="F",VLOOKUP(I520,Barem!$X$2:$Z$13,2,1),VLOOKUP(I520,Barem!$X$14:$Z$25,2,1)))</f>
        <v>0</v>
      </c>
      <c r="T520" s="19">
        <f>VLOOKUP(A520,Participanti!A:C,3,0)</f>
        <v>0</v>
      </c>
      <c r="U520" s="17">
        <f t="shared" si="205"/>
        <v>1.8607142857142858</v>
      </c>
      <c r="W520" s="162"/>
      <c r="X520" s="108">
        <f t="shared" si="208"/>
        <v>5</v>
      </c>
      <c r="Y520" s="63">
        <f t="shared" si="209"/>
        <v>1</v>
      </c>
      <c r="Z520" s="92">
        <f t="shared" si="206"/>
        <v>1</v>
      </c>
      <c r="AA520" s="141"/>
      <c r="AB520" s="107" t="str">
        <f>VLOOKUP(A520,Participanti!A:E,5,0)</f>
        <v>Bronze</v>
      </c>
    </row>
    <row r="521" spans="1:28" x14ac:dyDescent="0.2">
      <c r="A521" s="42" t="s">
        <v>306</v>
      </c>
      <c r="B521" s="1" t="str">
        <f>VLOOKUP(A521,Participanti!A:B,2,0)</f>
        <v>F</v>
      </c>
      <c r="C521" s="61">
        <v>8</v>
      </c>
      <c r="D521" s="43">
        <v>10.24</v>
      </c>
      <c r="E521" s="44">
        <v>5.0011574074074076E-2</v>
      </c>
      <c r="F521" s="44">
        <v>7.2870370370370363E-2</v>
      </c>
      <c r="G521" s="59">
        <f t="shared" si="202"/>
        <v>6.1440972222222223E-2</v>
      </c>
      <c r="H521" s="45">
        <v>172</v>
      </c>
      <c r="I521" s="11">
        <f t="shared" si="203"/>
        <v>6.000094943576389E-3</v>
      </c>
      <c r="J521" s="31">
        <f t="shared" si="204"/>
        <v>2.56</v>
      </c>
      <c r="K521" s="31">
        <f>IF(J521=0,0,IF(B521="F",VLOOKUP(I521,Barem!$G$2:$H$16,2,1),VLOOKUP(I521,Barem!$G$17:$H$31,2,1)))</f>
        <v>0.25</v>
      </c>
      <c r="L521" s="43">
        <v>1</v>
      </c>
      <c r="M521" s="95" t="str">
        <f>VLOOKUP(C521,Barem!L:R,7,0)</f>
        <v>V</v>
      </c>
      <c r="N521" s="10">
        <f t="shared" si="207"/>
        <v>0.25</v>
      </c>
      <c r="O521" s="10">
        <f t="shared" si="207"/>
        <v>0.5</v>
      </c>
      <c r="P521" s="10">
        <f t="shared" si="207"/>
        <v>0.25</v>
      </c>
      <c r="Q521" s="33">
        <f>IF(B521="M",IF(AND(H521&gt;=200,H521&lt;500,I521&lt;Barem!$N$21),H521/1500,IF(AND(H521&gt;=500,H521&lt;750,I521&lt;Barem!$N$22),H521/1500,IF(AND(H521&gt;=750,H521&lt;1000,I521&lt;Barem!$N$23),H521/1500,IF(AND(H521&gt;=1000,H521&lt;1500,I521&lt;Barem!$N$24),H521/1500,IF(AND(H521&gt;=1500,H521&lt;2000,I521&lt;Barem!$N$25),H521/1500,IF(AND(H521&gt;=2000,H521&lt;3000,I521&lt;Barem!$N$26),H521/1500,IF(AND(H521&gt;=3000,I521&lt;Barem!$N$27),H521/1500,0))))))),IF(AND(H521&gt;=200,H521&lt;500,I521&lt;Barem!$O$21),H521/1500,IF(AND(H521&gt;=500,H521&lt;750,I521&lt;Barem!$O$22),H521/1500,IF(AND(H521&gt;=750,H521&lt;1000,I521&lt;Barem!$O$23),H521/1500,IF(AND(H521&gt;=1000,H521&lt;1500,I521&lt;Barem!$O$24),H521/1500,IF(AND(H521&gt;=1500,H521&lt;2000,I521&lt;Barem!$O$25),H521/1500,IF(AND(H521&gt;=2000,H521&lt;3000,I521&lt;Barem!$O$26),H521/1500,IF(AND(H521&gt;=3000,I521&lt;Barem!$O$27),H521/1500,0))))))))</f>
        <v>0</v>
      </c>
      <c r="R521" s="19">
        <f>IF(D521&gt;21,VLOOKUP(D521,Barem!$T$1:$U$141,2,1),0)</f>
        <v>0</v>
      </c>
      <c r="S521" s="104">
        <f>IF(D521&lt;1,0,IF(B521="F",VLOOKUP(I521,Barem!$X$2:$Z$13,2,1),VLOOKUP(I521,Barem!$X$14:$Z$25,2,1)))</f>
        <v>0</v>
      </c>
      <c r="T521" s="19">
        <f>VLOOKUP(A521,Participanti!A:C,3,0)</f>
        <v>0</v>
      </c>
      <c r="U521" s="17">
        <f t="shared" si="205"/>
        <v>1.0150000000000001</v>
      </c>
      <c r="W521" s="162"/>
      <c r="X521" s="108">
        <f t="shared" si="208"/>
        <v>5</v>
      </c>
      <c r="Y521" s="63">
        <f t="shared" si="209"/>
        <v>1</v>
      </c>
      <c r="Z521" s="92">
        <f t="shared" si="206"/>
        <v>1</v>
      </c>
      <c r="AA521" s="141"/>
      <c r="AB521" s="107" t="str">
        <f>VLOOKUP(A521,Participanti!A:E,5,0)</f>
        <v>Bronze</v>
      </c>
    </row>
    <row r="522" spans="1:28" x14ac:dyDescent="0.2">
      <c r="A522" s="42" t="s">
        <v>21</v>
      </c>
      <c r="B522" s="1" t="str">
        <f>VLOOKUP(A522,Participanti!A:B,2,0)</f>
        <v>F</v>
      </c>
      <c r="C522" s="61">
        <v>8</v>
      </c>
      <c r="D522" s="43">
        <v>22.97</v>
      </c>
      <c r="E522" s="44">
        <v>0.12309027777777777</v>
      </c>
      <c r="F522" s="44">
        <v>0.12648148148148147</v>
      </c>
      <c r="G522" s="59">
        <f t="shared" si="202"/>
        <v>0.12478587962962961</v>
      </c>
      <c r="H522" s="45">
        <v>906</v>
      </c>
      <c r="I522" s="11">
        <f t="shared" si="203"/>
        <v>5.4325589738628485E-3</v>
      </c>
      <c r="J522" s="31">
        <f t="shared" si="204"/>
        <v>5</v>
      </c>
      <c r="K522" s="31">
        <f>IF(J522=0,0,IF(B522="F",VLOOKUP(I522,Barem!$G$2:$H$16,2,1),VLOOKUP(I522,Barem!$G$17:$H$31,2,1)))</f>
        <v>0.25</v>
      </c>
      <c r="L522" s="43">
        <v>2</v>
      </c>
      <c r="M522" s="95" t="s">
        <v>82</v>
      </c>
      <c r="N522" s="10">
        <f t="shared" si="207"/>
        <v>0.5</v>
      </c>
      <c r="O522" s="10">
        <f t="shared" si="207"/>
        <v>0.25</v>
      </c>
      <c r="P522" s="10">
        <f t="shared" si="207"/>
        <v>0.25</v>
      </c>
      <c r="Q522" s="33">
        <f>IF(B522="M",IF(AND(H522&gt;=200,H522&lt;500,I522&lt;Barem!$N$21),H522/1500,IF(AND(H522&gt;=500,H522&lt;750,I522&lt;Barem!$N$22),H522/1500,IF(AND(H522&gt;=750,H522&lt;1000,I522&lt;Barem!$N$23),H522/1500,IF(AND(H522&gt;=1000,H522&lt;1500,I522&lt;Barem!$N$24),H522/1500,IF(AND(H522&gt;=1500,H522&lt;2000,I522&lt;Barem!$N$25),H522/1500,IF(AND(H522&gt;=2000,H522&lt;3000,I522&lt;Barem!$N$26),H522/1500,IF(AND(H522&gt;=3000,I522&lt;Barem!$N$27),H522/1500,0))))))),IF(AND(H522&gt;=200,H522&lt;500,I522&lt;Barem!$O$21),H522/1500,IF(AND(H522&gt;=500,H522&lt;750,I522&lt;Barem!$O$22),H522/1500,IF(AND(H522&gt;=750,H522&lt;1000,I522&lt;Barem!$O$23),H522/1500,IF(AND(H522&gt;=1000,H522&lt;1500,I522&lt;Barem!$O$24),H522/1500,IF(AND(H522&gt;=1500,H522&lt;2000,I522&lt;Barem!$O$25),H522/1500,IF(AND(H522&gt;=2000,H522&lt;3000,I522&lt;Barem!$O$26),H522/1500,IF(AND(H522&gt;=3000,I522&lt;Barem!$O$27),H522/1500,0))))))))</f>
        <v>0.60399999999999998</v>
      </c>
      <c r="R522" s="19">
        <f>IF(D522&gt;21,VLOOKUP(D522,Barem!$T$1:$U$141,2,1),0)</f>
        <v>0</v>
      </c>
      <c r="S522" s="104">
        <f>IF(D522&lt;1,0,IF(B522="F",VLOOKUP(I522,Barem!$X$2:$Z$13,2,1),VLOOKUP(I522,Barem!$X$14:$Z$25,2,1)))</f>
        <v>0</v>
      </c>
      <c r="T522" s="19">
        <f>VLOOKUP(A522,Participanti!A:C,3,0)</f>
        <v>0</v>
      </c>
      <c r="U522" s="17">
        <f t="shared" si="205"/>
        <v>3.6665000000000001</v>
      </c>
      <c r="W522" s="162"/>
      <c r="X522" s="108">
        <f t="shared" si="208"/>
        <v>4</v>
      </c>
      <c r="Y522" s="63">
        <f t="shared" si="209"/>
        <v>1</v>
      </c>
      <c r="Z522" s="92">
        <f t="shared" si="206"/>
        <v>1</v>
      </c>
      <c r="AA522" s="141"/>
      <c r="AB522" s="107" t="str">
        <f>VLOOKUP(A522,Participanti!A:E,5,0)</f>
        <v>Bronze</v>
      </c>
    </row>
    <row r="523" spans="1:28" ht="24" x14ac:dyDescent="0.2">
      <c r="A523" s="42" t="s">
        <v>541</v>
      </c>
      <c r="B523" s="1" t="str">
        <f>VLOOKUP(A523,Participanti!A:B,2,0)</f>
        <v>M</v>
      </c>
      <c r="C523" s="61">
        <v>8</v>
      </c>
      <c r="D523" s="43">
        <v>21.16</v>
      </c>
      <c r="E523" s="44">
        <v>7.7337962962962969E-2</v>
      </c>
      <c r="F523" s="44">
        <v>7.7488425925925933E-2</v>
      </c>
      <c r="G523" s="59">
        <f t="shared" si="202"/>
        <v>7.7413194444444444E-2</v>
      </c>
      <c r="H523" s="45">
        <v>65</v>
      </c>
      <c r="I523" s="11">
        <f t="shared" si="203"/>
        <v>3.6584685465238394E-3</v>
      </c>
      <c r="J523" s="31">
        <f t="shared" si="204"/>
        <v>5</v>
      </c>
      <c r="K523" s="31">
        <f>IF(J523=0,0,IF(B523="F",VLOOKUP(I523,Barem!$G$2:$H$16,2,1),VLOOKUP(I523,Barem!$G$17:$H$31,2,1)))</f>
        <v>2</v>
      </c>
      <c r="L523" s="43">
        <v>2</v>
      </c>
      <c r="M523" s="95" t="s">
        <v>82</v>
      </c>
      <c r="N523" s="10">
        <f t="shared" si="207"/>
        <v>0.5</v>
      </c>
      <c r="O523" s="10">
        <f t="shared" si="207"/>
        <v>0.25</v>
      </c>
      <c r="P523" s="10">
        <f t="shared" si="207"/>
        <v>0.25</v>
      </c>
      <c r="Q523" s="33">
        <f>IF(B523="M",IF(AND(H523&gt;=200,H523&lt;500,I523&lt;Barem!$N$21),H523/1500,IF(AND(H523&gt;=500,H523&lt;750,I523&lt;Barem!$N$22),H523/1500,IF(AND(H523&gt;=750,H523&lt;1000,I523&lt;Barem!$N$23),H523/1500,IF(AND(H523&gt;=1000,H523&lt;1500,I523&lt;Barem!$N$24),H523/1500,IF(AND(H523&gt;=1500,H523&lt;2000,I523&lt;Barem!$N$25),H523/1500,IF(AND(H523&gt;=2000,H523&lt;3000,I523&lt;Barem!$N$26),H523/1500,IF(AND(H523&gt;=3000,I523&lt;Barem!$N$27),H523/1500,0))))))),IF(AND(H523&gt;=200,H523&lt;500,I523&lt;Barem!$O$21),H523/1500,IF(AND(H523&gt;=500,H523&lt;750,I523&lt;Barem!$O$22),H523/1500,IF(AND(H523&gt;=750,H523&lt;1000,I523&lt;Barem!$O$23),H523/1500,IF(AND(H523&gt;=1000,H523&lt;1500,I523&lt;Barem!$O$24),H523/1500,IF(AND(H523&gt;=1500,H523&lt;2000,I523&lt;Barem!$O$25),H523/1500,IF(AND(H523&gt;=2000,H523&lt;3000,I523&lt;Barem!$O$26),H523/1500,IF(AND(H523&gt;=3000,I523&lt;Barem!$O$27),H523/1500,0))))))))</f>
        <v>0</v>
      </c>
      <c r="R523" s="19">
        <f>IF(D523&gt;21,VLOOKUP(D523,Barem!$T$1:$U$141,2,1),0)</f>
        <v>0</v>
      </c>
      <c r="S523" s="104">
        <f>IF(D523&lt;1,0,IF(B523="F",VLOOKUP(I523,Barem!$X$2:$Z$13,2,1),VLOOKUP(I523,Barem!$X$14:$Z$25,2,1)))</f>
        <v>0</v>
      </c>
      <c r="T523" s="19">
        <f>VLOOKUP(A523,Participanti!A:C,3,0)</f>
        <v>0</v>
      </c>
      <c r="U523" s="17">
        <f t="shared" si="205"/>
        <v>3.5</v>
      </c>
      <c r="W523" s="162" t="s">
        <v>579</v>
      </c>
      <c r="X523" s="108">
        <f t="shared" si="208"/>
        <v>3</v>
      </c>
      <c r="Y523" s="63">
        <f t="shared" si="209"/>
        <v>1</v>
      </c>
      <c r="Z523" s="92">
        <f t="shared" si="206"/>
        <v>1</v>
      </c>
      <c r="AA523" s="141"/>
      <c r="AB523" s="107" t="str">
        <f>VLOOKUP(A523,Participanti!A:E,5,0)</f>
        <v>Bronze</v>
      </c>
    </row>
    <row r="524" spans="1:28" x14ac:dyDescent="0.2">
      <c r="A524" s="42" t="s">
        <v>351</v>
      </c>
      <c r="B524" s="1" t="str">
        <f>VLOOKUP(A524,Participanti!A:B,2,0)</f>
        <v>F</v>
      </c>
      <c r="C524" s="61">
        <v>8</v>
      </c>
      <c r="D524" s="43">
        <v>5.0199999999999996</v>
      </c>
      <c r="E524" s="44">
        <v>2.0347222222222221E-2</v>
      </c>
      <c r="F524" s="44">
        <v>5.9525462962962961E-2</v>
      </c>
      <c r="G524" s="59">
        <f t="shared" si="202"/>
        <v>3.9936342592592593E-2</v>
      </c>
      <c r="H524" s="45">
        <v>20</v>
      </c>
      <c r="I524" s="11">
        <f t="shared" si="203"/>
        <v>7.9554467315921511E-3</v>
      </c>
      <c r="J524" s="31">
        <f t="shared" si="204"/>
        <v>1.2549999999999999</v>
      </c>
      <c r="K524" s="31">
        <f>IF(J524=0,0,IF(B524="F",VLOOKUP(I524,Barem!$G$2:$H$16,2,1),VLOOKUP(I524,Barem!$G$17:$H$31,2,1)))</f>
        <v>0</v>
      </c>
      <c r="L524" s="43">
        <v>0</v>
      </c>
      <c r="M524" s="95" t="str">
        <f>VLOOKUP(C524,Barem!L:R,7,0)</f>
        <v>V</v>
      </c>
      <c r="N524" s="10">
        <f t="shared" si="207"/>
        <v>0.25</v>
      </c>
      <c r="O524" s="10">
        <f t="shared" si="207"/>
        <v>0.5</v>
      </c>
      <c r="P524" s="10">
        <f t="shared" si="207"/>
        <v>0.25</v>
      </c>
      <c r="Q524" s="33">
        <f>IF(B524="M",IF(AND(H524&gt;=200,H524&lt;500,I524&lt;Barem!$N$21),H524/1500,IF(AND(H524&gt;=500,H524&lt;750,I524&lt;Barem!$N$22),H524/1500,IF(AND(H524&gt;=750,H524&lt;1000,I524&lt;Barem!$N$23),H524/1500,IF(AND(H524&gt;=1000,H524&lt;1500,I524&lt;Barem!$N$24),H524/1500,IF(AND(H524&gt;=1500,H524&lt;2000,I524&lt;Barem!$N$25),H524/1500,IF(AND(H524&gt;=2000,H524&lt;3000,I524&lt;Barem!$N$26),H524/1500,IF(AND(H524&gt;=3000,I524&lt;Barem!$N$27),H524/1500,0))))))),IF(AND(H524&gt;=200,H524&lt;500,I524&lt;Barem!$O$21),H524/1500,IF(AND(H524&gt;=500,H524&lt;750,I524&lt;Barem!$O$22),H524/1500,IF(AND(H524&gt;=750,H524&lt;1000,I524&lt;Barem!$O$23),H524/1500,IF(AND(H524&gt;=1000,H524&lt;1500,I524&lt;Barem!$O$24),H524/1500,IF(AND(H524&gt;=1500,H524&lt;2000,I524&lt;Barem!$O$25),H524/1500,IF(AND(H524&gt;=2000,H524&lt;3000,I524&lt;Barem!$O$26),H524/1500,IF(AND(H524&gt;=3000,I524&lt;Barem!$O$27),H524/1500,0))))))))</f>
        <v>0</v>
      </c>
      <c r="R524" s="19">
        <f>IF(D524&gt;21,VLOOKUP(D524,Barem!$T$1:$U$141,2,1),0)</f>
        <v>0</v>
      </c>
      <c r="S524" s="104">
        <f>IF(D524&lt;1,0,IF(B524="F",VLOOKUP(I524,Barem!$X$2:$Z$13,2,1),VLOOKUP(I524,Barem!$X$14:$Z$25,2,1)))</f>
        <v>0</v>
      </c>
      <c r="T524" s="19">
        <f>VLOOKUP(A524,Participanti!A:C,3,0)</f>
        <v>0</v>
      </c>
      <c r="U524" s="17">
        <f t="shared" si="205"/>
        <v>0.31374999999999997</v>
      </c>
      <c r="W524" s="162"/>
      <c r="X524" s="108">
        <f t="shared" si="208"/>
        <v>5</v>
      </c>
      <c r="Y524" s="63">
        <f t="shared" si="209"/>
        <v>1</v>
      </c>
      <c r="Z524" s="92">
        <f t="shared" si="206"/>
        <v>0</v>
      </c>
      <c r="AA524" s="141"/>
      <c r="AB524" s="107" t="str">
        <f>VLOOKUP(A524,Participanti!A:E,5,0)</f>
        <v>Bronze</v>
      </c>
    </row>
    <row r="525" spans="1:28" x14ac:dyDescent="0.2">
      <c r="A525" s="42" t="s">
        <v>360</v>
      </c>
      <c r="B525" s="1" t="str">
        <f>VLOOKUP(A525,Participanti!A:B,2,0)</f>
        <v>F</v>
      </c>
      <c r="C525" s="61">
        <v>8</v>
      </c>
      <c r="D525" s="43">
        <v>7.41</v>
      </c>
      <c r="E525" s="44">
        <v>3.2476851851851847E-2</v>
      </c>
      <c r="F525" s="44">
        <v>3.5972222222222218E-2</v>
      </c>
      <c r="G525" s="59">
        <f t="shared" si="202"/>
        <v>3.4224537037037032E-2</v>
      </c>
      <c r="H525" s="45">
        <v>7</v>
      </c>
      <c r="I525" s="11">
        <f t="shared" si="203"/>
        <v>4.6186959564152542E-3</v>
      </c>
      <c r="J525" s="31">
        <f t="shared" si="204"/>
        <v>1.8525</v>
      </c>
      <c r="K525" s="31">
        <f>IF(J525=0,0,IF(B525="F",VLOOKUP(I525,Barem!$G$2:$H$16,2,1),VLOOKUP(I525,Barem!$G$17:$H$31,2,1)))</f>
        <v>1.25</v>
      </c>
      <c r="L525" s="43">
        <v>3</v>
      </c>
      <c r="M525" s="95" t="str">
        <f>VLOOKUP(C525,Barem!L:R,7,0)</f>
        <v>V</v>
      </c>
      <c r="N525" s="10">
        <f t="shared" si="207"/>
        <v>0.25</v>
      </c>
      <c r="O525" s="10">
        <f t="shared" si="207"/>
        <v>0.5</v>
      </c>
      <c r="P525" s="10">
        <f t="shared" si="207"/>
        <v>0.25</v>
      </c>
      <c r="Q525" s="33">
        <f>IF(B525="M",IF(AND(H525&gt;=200,H525&lt;500,I525&lt;Barem!$N$21),H525/1500,IF(AND(H525&gt;=500,H525&lt;750,I525&lt;Barem!$N$22),H525/1500,IF(AND(H525&gt;=750,H525&lt;1000,I525&lt;Barem!$N$23),H525/1500,IF(AND(H525&gt;=1000,H525&lt;1500,I525&lt;Barem!$N$24),H525/1500,IF(AND(H525&gt;=1500,H525&lt;2000,I525&lt;Barem!$N$25),H525/1500,IF(AND(H525&gt;=2000,H525&lt;3000,I525&lt;Barem!$N$26),H525/1500,IF(AND(H525&gt;=3000,I525&lt;Barem!$N$27),H525/1500,0))))))),IF(AND(H525&gt;=200,H525&lt;500,I525&lt;Barem!$O$21),H525/1500,IF(AND(H525&gt;=500,H525&lt;750,I525&lt;Barem!$O$22),H525/1500,IF(AND(H525&gt;=750,H525&lt;1000,I525&lt;Barem!$O$23),H525/1500,IF(AND(H525&gt;=1000,H525&lt;1500,I525&lt;Barem!$O$24),H525/1500,IF(AND(H525&gt;=1500,H525&lt;2000,I525&lt;Barem!$O$25),H525/1500,IF(AND(H525&gt;=2000,H525&lt;3000,I525&lt;Barem!$O$26),H525/1500,IF(AND(H525&gt;=3000,I525&lt;Barem!$O$27),H525/1500,0))))))))</f>
        <v>0</v>
      </c>
      <c r="R525" s="19">
        <f>IF(D525&gt;21,VLOOKUP(D525,Barem!$T$1:$U$141,2,1),0)</f>
        <v>0</v>
      </c>
      <c r="S525" s="104">
        <f>IF(D525&lt;1,0,IF(B525="F",VLOOKUP(I525,Barem!$X$2:$Z$13,2,1),VLOOKUP(I525,Barem!$X$14:$Z$25,2,1)))</f>
        <v>0</v>
      </c>
      <c r="T525" s="19">
        <f>VLOOKUP(A525,Participanti!A:C,3,0)</f>
        <v>0</v>
      </c>
      <c r="U525" s="17">
        <f t="shared" si="205"/>
        <v>1.838125</v>
      </c>
      <c r="W525" s="162"/>
      <c r="X525" s="108">
        <f t="shared" si="208"/>
        <v>4</v>
      </c>
      <c r="Y525" s="63">
        <f t="shared" si="209"/>
        <v>1</v>
      </c>
      <c r="Z525" s="92">
        <f t="shared" si="206"/>
        <v>1</v>
      </c>
      <c r="AA525" s="141"/>
      <c r="AB525" s="107" t="str">
        <f>VLOOKUP(A525,Participanti!A:E,5,0)</f>
        <v>Bronze</v>
      </c>
    </row>
    <row r="526" spans="1:28" x14ac:dyDescent="0.2">
      <c r="A526" s="42" t="s">
        <v>546</v>
      </c>
      <c r="B526" s="1" t="str">
        <f>VLOOKUP(A526,Participanti!A:B,2,0)</f>
        <v>F</v>
      </c>
      <c r="C526" s="61">
        <v>8</v>
      </c>
      <c r="D526" s="43">
        <v>8.7799999999999994</v>
      </c>
      <c r="E526" s="44">
        <v>3.5532407407407408E-2</v>
      </c>
      <c r="F526" s="44">
        <v>3.6284722222222225E-2</v>
      </c>
      <c r="G526" s="59">
        <f t="shared" si="202"/>
        <v>3.5908564814814817E-2</v>
      </c>
      <c r="H526" s="45">
        <v>307</v>
      </c>
      <c r="I526" s="11">
        <f t="shared" si="203"/>
        <v>4.0898137602294786E-3</v>
      </c>
      <c r="J526" s="31">
        <f t="shared" si="204"/>
        <v>2.1949999999999998</v>
      </c>
      <c r="K526" s="31">
        <f>IF(J526=0,0,IF(B526="F",VLOOKUP(I526,Barem!$G$2:$H$16,2,1),VLOOKUP(I526,Barem!$G$17:$H$31,2,1)))</f>
        <v>2</v>
      </c>
      <c r="L526" s="43">
        <v>2.75</v>
      </c>
      <c r="M526" s="95" t="s">
        <v>83</v>
      </c>
      <c r="N526" s="10">
        <f t="shared" si="207"/>
        <v>0.25</v>
      </c>
      <c r="O526" s="10">
        <f t="shared" si="207"/>
        <v>0.25</v>
      </c>
      <c r="P526" s="10">
        <f t="shared" si="207"/>
        <v>0.5</v>
      </c>
      <c r="Q526" s="33">
        <f>IF(B526="M",IF(AND(H526&gt;=200,H526&lt;500,I526&lt;Barem!$N$21),H526/1500,IF(AND(H526&gt;=500,H526&lt;750,I526&lt;Barem!$N$22),H526/1500,IF(AND(H526&gt;=750,H526&lt;1000,I526&lt;Barem!$N$23),H526/1500,IF(AND(H526&gt;=1000,H526&lt;1500,I526&lt;Barem!$N$24),H526/1500,IF(AND(H526&gt;=1500,H526&lt;2000,I526&lt;Barem!$N$25),H526/1500,IF(AND(H526&gt;=2000,H526&lt;3000,I526&lt;Barem!$N$26),H526/1500,IF(AND(H526&gt;=3000,I526&lt;Barem!$N$27),H526/1500,0))))))),IF(AND(H526&gt;=200,H526&lt;500,I526&lt;Barem!$O$21),H526/1500,IF(AND(H526&gt;=500,H526&lt;750,I526&lt;Barem!$O$22),H526/1500,IF(AND(H526&gt;=750,H526&lt;1000,I526&lt;Barem!$O$23),H526/1500,IF(AND(H526&gt;=1000,H526&lt;1500,I526&lt;Barem!$O$24),H526/1500,IF(AND(H526&gt;=1500,H526&lt;2000,I526&lt;Barem!$O$25),H526/1500,IF(AND(H526&gt;=2000,H526&lt;3000,I526&lt;Barem!$O$26),H526/1500,IF(AND(H526&gt;=3000,I526&lt;Barem!$O$27),H526/1500,0))))))))</f>
        <v>0.20466666666666666</v>
      </c>
      <c r="R526" s="19">
        <f>IF(D526&gt;21,VLOOKUP(D526,Barem!$T$1:$U$141,2,1),0)</f>
        <v>0</v>
      </c>
      <c r="S526" s="104">
        <f>IF(D526&lt;1,0,IF(B526="F",VLOOKUP(I526,Barem!$X$2:$Z$13,2,1),VLOOKUP(I526,Barem!$X$14:$Z$25,2,1)))</f>
        <v>0</v>
      </c>
      <c r="T526" s="19">
        <f>VLOOKUP(A526,Participanti!A:C,3,0)</f>
        <v>0</v>
      </c>
      <c r="U526" s="17">
        <f t="shared" si="205"/>
        <v>2.6284166666666668</v>
      </c>
      <c r="W526" s="162" t="s">
        <v>581</v>
      </c>
      <c r="X526" s="108">
        <f t="shared" si="208"/>
        <v>2</v>
      </c>
      <c r="Y526" s="63">
        <f t="shared" si="209"/>
        <v>1</v>
      </c>
      <c r="Z526" s="92">
        <f t="shared" si="206"/>
        <v>1</v>
      </c>
      <c r="AA526" s="141"/>
      <c r="AB526" s="107" t="str">
        <f>VLOOKUP(A526,Participanti!A:E,5,0)</f>
        <v>Bronze</v>
      </c>
    </row>
    <row r="527" spans="1:28" x14ac:dyDescent="0.2">
      <c r="A527" s="42" t="s">
        <v>374</v>
      </c>
      <c r="B527" s="1" t="str">
        <f>VLOOKUP(A527,Participanti!A:B,2,0)</f>
        <v>M</v>
      </c>
      <c r="C527" s="61">
        <v>8</v>
      </c>
      <c r="D527" s="43">
        <v>11.21</v>
      </c>
      <c r="E527" s="44">
        <v>4.8576388888888884E-2</v>
      </c>
      <c r="F527" s="44">
        <v>5.1956018518518519E-2</v>
      </c>
      <c r="G527" s="59">
        <f t="shared" si="202"/>
        <v>5.0266203703703702E-2</v>
      </c>
      <c r="H527" s="45">
        <v>444</v>
      </c>
      <c r="I527" s="11">
        <f t="shared" si="203"/>
        <v>4.484050285789804E-3</v>
      </c>
      <c r="J527" s="31">
        <f t="shared" si="204"/>
        <v>2.6690476190476193</v>
      </c>
      <c r="K527" s="31">
        <f>IF(J527=0,0,IF(B527="F",VLOOKUP(I527,Barem!$G$2:$H$16,2,1),VLOOKUP(I527,Barem!$G$17:$H$31,2,1)))</f>
        <v>1</v>
      </c>
      <c r="L527" s="43">
        <v>1</v>
      </c>
      <c r="M527" s="95" t="s">
        <v>82</v>
      </c>
      <c r="N527" s="10">
        <f t="shared" si="207"/>
        <v>0.5</v>
      </c>
      <c r="O527" s="10">
        <f t="shared" si="207"/>
        <v>0.25</v>
      </c>
      <c r="P527" s="10">
        <f t="shared" si="207"/>
        <v>0.25</v>
      </c>
      <c r="Q527" s="33">
        <f>IF(B527="M",IF(AND(H527&gt;=200,H527&lt;500,I527&lt;Barem!$N$21),H527/1500,IF(AND(H527&gt;=500,H527&lt;750,I527&lt;Barem!$N$22),H527/1500,IF(AND(H527&gt;=750,H527&lt;1000,I527&lt;Barem!$N$23),H527/1500,IF(AND(H527&gt;=1000,H527&lt;1500,I527&lt;Barem!$N$24),H527/1500,IF(AND(H527&gt;=1500,H527&lt;2000,I527&lt;Barem!$N$25),H527/1500,IF(AND(H527&gt;=2000,H527&lt;3000,I527&lt;Barem!$N$26),H527/1500,IF(AND(H527&gt;=3000,I527&lt;Barem!$N$27),H527/1500,0))))))),IF(AND(H527&gt;=200,H527&lt;500,I527&lt;Barem!$O$21),H527/1500,IF(AND(H527&gt;=500,H527&lt;750,I527&lt;Barem!$O$22),H527/1500,IF(AND(H527&gt;=750,H527&lt;1000,I527&lt;Barem!$O$23),H527/1500,IF(AND(H527&gt;=1000,H527&lt;1500,I527&lt;Barem!$O$24),H527/1500,IF(AND(H527&gt;=1500,H527&lt;2000,I527&lt;Barem!$O$25),H527/1500,IF(AND(H527&gt;=2000,H527&lt;3000,I527&lt;Barem!$O$26),H527/1500,IF(AND(H527&gt;=3000,I527&lt;Barem!$O$27),H527/1500,0))))))))</f>
        <v>0.29599999999999999</v>
      </c>
      <c r="R527" s="19">
        <f>IF(D527&gt;21,VLOOKUP(D527,Barem!$T$1:$U$141,2,1),0)</f>
        <v>0</v>
      </c>
      <c r="S527" s="104">
        <f>IF(D527&lt;1,0,IF(B527="F",VLOOKUP(I527,Barem!$X$2:$Z$13,2,1),VLOOKUP(I527,Barem!$X$14:$Z$25,2,1)))</f>
        <v>0</v>
      </c>
      <c r="T527" s="19">
        <f>VLOOKUP(A527,Participanti!A:C,3,0)</f>
        <v>0</v>
      </c>
      <c r="U527" s="17">
        <f t="shared" si="205"/>
        <v>2.1305238095238095</v>
      </c>
      <c r="W527" s="162"/>
      <c r="X527" s="108">
        <f t="shared" si="208"/>
        <v>4</v>
      </c>
      <c r="Y527" s="63">
        <f t="shared" si="209"/>
        <v>1</v>
      </c>
      <c r="Z527" s="92">
        <f t="shared" si="206"/>
        <v>1</v>
      </c>
      <c r="AA527" s="141"/>
      <c r="AB527" s="107" t="str">
        <f>VLOOKUP(A527,Participanti!A:E,5,0)</f>
        <v>Bronze</v>
      </c>
    </row>
    <row r="528" spans="1:28" x14ac:dyDescent="0.2">
      <c r="A528" s="42" t="s">
        <v>293</v>
      </c>
      <c r="B528" s="1" t="str">
        <f>VLOOKUP(A528,Participanti!A:B,2,0)</f>
        <v>M</v>
      </c>
      <c r="C528" s="61">
        <v>8</v>
      </c>
      <c r="D528" s="43">
        <v>21</v>
      </c>
      <c r="E528" s="44">
        <v>9.4606481481481486E-2</v>
      </c>
      <c r="F528" s="44">
        <v>9.4837962962962957E-2</v>
      </c>
      <c r="G528" s="59">
        <f t="shared" si="202"/>
        <v>9.4722222222222222E-2</v>
      </c>
      <c r="H528" s="45">
        <v>488</v>
      </c>
      <c r="I528" s="11">
        <f t="shared" si="203"/>
        <v>4.5105820105820109E-3</v>
      </c>
      <c r="J528" s="31">
        <f t="shared" si="204"/>
        <v>5</v>
      </c>
      <c r="K528" s="31">
        <f>IF(J528=0,0,IF(B528="F",VLOOKUP(I528,Barem!$G$2:$H$16,2,1),VLOOKUP(I528,Barem!$G$17:$H$31,2,1)))</f>
        <v>1</v>
      </c>
      <c r="L528" s="43">
        <v>3</v>
      </c>
      <c r="M528" s="95" t="s">
        <v>82</v>
      </c>
      <c r="N528" s="10">
        <f t="shared" si="207"/>
        <v>0.5</v>
      </c>
      <c r="O528" s="10">
        <f t="shared" si="207"/>
        <v>0.25</v>
      </c>
      <c r="P528" s="10">
        <f t="shared" si="207"/>
        <v>0.25</v>
      </c>
      <c r="Q528" s="33">
        <f>IF(B528="M",IF(AND(H528&gt;=200,H528&lt;500,I528&lt;Barem!$N$21),H528/1500,IF(AND(H528&gt;=500,H528&lt;750,I528&lt;Barem!$N$22),H528/1500,IF(AND(H528&gt;=750,H528&lt;1000,I528&lt;Barem!$N$23),H528/1500,IF(AND(H528&gt;=1000,H528&lt;1500,I528&lt;Barem!$N$24),H528/1500,IF(AND(H528&gt;=1500,H528&lt;2000,I528&lt;Barem!$N$25),H528/1500,IF(AND(H528&gt;=2000,H528&lt;3000,I528&lt;Barem!$N$26),H528/1500,IF(AND(H528&gt;=3000,I528&lt;Barem!$N$27),H528/1500,0))))))),IF(AND(H528&gt;=200,H528&lt;500,I528&lt;Barem!$O$21),H528/1500,IF(AND(H528&gt;=500,H528&lt;750,I528&lt;Barem!$O$22),H528/1500,IF(AND(H528&gt;=750,H528&lt;1000,I528&lt;Barem!$O$23),H528/1500,IF(AND(H528&gt;=1000,H528&lt;1500,I528&lt;Barem!$O$24),H528/1500,IF(AND(H528&gt;=1500,H528&lt;2000,I528&lt;Barem!$O$25),H528/1500,IF(AND(H528&gt;=2000,H528&lt;3000,I528&lt;Barem!$O$26),H528/1500,IF(AND(H528&gt;=3000,I528&lt;Barem!$O$27),H528/1500,0))))))))</f>
        <v>0.32533333333333331</v>
      </c>
      <c r="R528" s="19">
        <f>IF(D528&gt;21,VLOOKUP(D528,Barem!$T$1:$U$141,2,1),0)</f>
        <v>0</v>
      </c>
      <c r="S528" s="104">
        <f>IF(D528&lt;1,0,IF(B528="F",VLOOKUP(I528,Barem!$X$2:$Z$13,2,1),VLOOKUP(I528,Barem!$X$14:$Z$25,2,1)))</f>
        <v>0</v>
      </c>
      <c r="T528" s="19">
        <f>VLOOKUP(A528,Participanti!A:C,3,0)</f>
        <v>0</v>
      </c>
      <c r="U528" s="17">
        <f t="shared" si="205"/>
        <v>3.8253333333333335</v>
      </c>
      <c r="W528" s="162"/>
      <c r="X528" s="108">
        <f t="shared" si="208"/>
        <v>5</v>
      </c>
      <c r="Y528" s="63">
        <f t="shared" si="209"/>
        <v>1</v>
      </c>
      <c r="Z528" s="92">
        <f t="shared" si="206"/>
        <v>1</v>
      </c>
      <c r="AA528" s="141"/>
      <c r="AB528" s="107" t="str">
        <f>VLOOKUP(A528,Participanti!A:E,5,0)</f>
        <v>Gold</v>
      </c>
    </row>
    <row r="529" spans="1:28" x14ac:dyDescent="0.2">
      <c r="A529" s="42" t="s">
        <v>258</v>
      </c>
      <c r="B529" s="1" t="str">
        <f>VLOOKUP(A529,Participanti!A:B,2,0)</f>
        <v>M</v>
      </c>
      <c r="C529" s="61">
        <v>8</v>
      </c>
      <c r="D529" s="43">
        <v>38.01</v>
      </c>
      <c r="E529" s="44">
        <v>0.1131712962962963</v>
      </c>
      <c r="F529" s="44">
        <v>0.1131712962962963</v>
      </c>
      <c r="G529" s="59">
        <f t="shared" si="202"/>
        <v>0.1131712962962963</v>
      </c>
      <c r="H529" s="45">
        <v>51</v>
      </c>
      <c r="I529" s="11">
        <f t="shared" si="203"/>
        <v>2.9774084792501001E-3</v>
      </c>
      <c r="J529" s="31">
        <f t="shared" si="204"/>
        <v>5</v>
      </c>
      <c r="K529" s="31">
        <f>IF(J529=0,0,IF(B529="F",VLOOKUP(I529,Barem!$G$2:$H$16,2,1),VLOOKUP(I529,Barem!$G$17:$H$31,2,1)))</f>
        <v>4</v>
      </c>
      <c r="L529" s="43">
        <v>3</v>
      </c>
      <c r="M529" s="95" t="s">
        <v>82</v>
      </c>
      <c r="N529" s="10">
        <f t="shared" si="207"/>
        <v>0.5</v>
      </c>
      <c r="O529" s="10">
        <f t="shared" si="207"/>
        <v>0.25</v>
      </c>
      <c r="P529" s="10">
        <f t="shared" si="207"/>
        <v>0.25</v>
      </c>
      <c r="Q529" s="33">
        <f>IF(B529="M",IF(AND(H529&gt;=200,H529&lt;500,I529&lt;Barem!$N$21),H529/1500,IF(AND(H529&gt;=500,H529&lt;750,I529&lt;Barem!$N$22),H529/1500,IF(AND(H529&gt;=750,H529&lt;1000,I529&lt;Barem!$N$23),H529/1500,IF(AND(H529&gt;=1000,H529&lt;1500,I529&lt;Barem!$N$24),H529/1500,IF(AND(H529&gt;=1500,H529&lt;2000,I529&lt;Barem!$N$25),H529/1500,IF(AND(H529&gt;=2000,H529&lt;3000,I529&lt;Barem!$N$26),H529/1500,IF(AND(H529&gt;=3000,I529&lt;Barem!$N$27),H529/1500,0))))))),IF(AND(H529&gt;=200,H529&lt;500,I529&lt;Barem!$O$21),H529/1500,IF(AND(H529&gt;=500,H529&lt;750,I529&lt;Barem!$O$22),H529/1500,IF(AND(H529&gt;=750,H529&lt;1000,I529&lt;Barem!$O$23),H529/1500,IF(AND(H529&gt;=1000,H529&lt;1500,I529&lt;Barem!$O$24),H529/1500,IF(AND(H529&gt;=1500,H529&lt;2000,I529&lt;Barem!$O$25),H529/1500,IF(AND(H529&gt;=2000,H529&lt;3000,I529&lt;Barem!$O$26),H529/1500,IF(AND(H529&gt;=3000,I529&lt;Barem!$O$27),H529/1500,0))))))))</f>
        <v>0</v>
      </c>
      <c r="R529" s="19">
        <f>IF(D529&gt;21,VLOOKUP(D529,Barem!$T$1:$U$141,2,1),0)</f>
        <v>0.8</v>
      </c>
      <c r="S529" s="104">
        <f>IF(D529&lt;1,0,IF(B529="F",VLOOKUP(I529,Barem!$X$2:$Z$13,2,1),VLOOKUP(I529,Barem!$X$14:$Z$25,2,1)))</f>
        <v>0</v>
      </c>
      <c r="T529" s="19">
        <f>VLOOKUP(A529,Participanti!A:C,3,0)</f>
        <v>0</v>
      </c>
      <c r="U529" s="17">
        <f t="shared" si="205"/>
        <v>5.05</v>
      </c>
      <c r="W529" s="162"/>
      <c r="X529" s="108">
        <f t="shared" si="208"/>
        <v>5</v>
      </c>
      <c r="Y529" s="63">
        <f t="shared" si="209"/>
        <v>1</v>
      </c>
      <c r="Z529" s="92">
        <f t="shared" si="206"/>
        <v>1</v>
      </c>
      <c r="AA529" s="141"/>
      <c r="AB529" s="107" t="str">
        <f>VLOOKUP(A529,Participanti!A:E,5,0)</f>
        <v>Gold</v>
      </c>
    </row>
    <row r="530" spans="1:28" x14ac:dyDescent="0.2">
      <c r="A530" s="42" t="s">
        <v>171</v>
      </c>
      <c r="B530" s="1" t="str">
        <f>VLOOKUP(A530,Participanti!A:B,2,0)</f>
        <v>M</v>
      </c>
      <c r="C530" s="61">
        <v>8</v>
      </c>
      <c r="D530" s="43">
        <v>3.02</v>
      </c>
      <c r="E530" s="44">
        <v>7.7546296296296295E-3</v>
      </c>
      <c r="F530" s="44">
        <v>7.7546296296296295E-3</v>
      </c>
      <c r="G530" s="59">
        <f t="shared" si="202"/>
        <v>7.7546296296296295E-3</v>
      </c>
      <c r="H530" s="45">
        <v>0</v>
      </c>
      <c r="I530" s="11">
        <f t="shared" si="203"/>
        <v>2.5677581555064999E-3</v>
      </c>
      <c r="J530" s="31">
        <f t="shared" si="204"/>
        <v>0.71904761904761905</v>
      </c>
      <c r="K530" s="31">
        <f>IF(J530=0,0,IF(B530="F",VLOOKUP(I530,Barem!$G$2:$H$16,2,1),VLOOKUP(I530,Barem!$G$17:$H$31,2,1)))</f>
        <v>5</v>
      </c>
      <c r="L530" s="43">
        <v>3.5</v>
      </c>
      <c r="M530" s="95" t="s">
        <v>80</v>
      </c>
      <c r="N530" s="10">
        <f t="shared" si="207"/>
        <v>0.25</v>
      </c>
      <c r="O530" s="10">
        <f t="shared" si="207"/>
        <v>0.5</v>
      </c>
      <c r="P530" s="10">
        <f t="shared" si="207"/>
        <v>0.25</v>
      </c>
      <c r="Q530" s="33">
        <f>IF(B530="M",IF(AND(H530&gt;=200,H530&lt;500,I530&lt;Barem!$N$21),H530/1500,IF(AND(H530&gt;=500,H530&lt;750,I530&lt;Barem!$N$22),H530/1500,IF(AND(H530&gt;=750,H530&lt;1000,I530&lt;Barem!$N$23),H530/1500,IF(AND(H530&gt;=1000,H530&lt;1500,I530&lt;Barem!$N$24),H530/1500,IF(AND(H530&gt;=1500,H530&lt;2000,I530&lt;Barem!$N$25),H530/1500,IF(AND(H530&gt;=2000,H530&lt;3000,I530&lt;Barem!$N$26),H530/1500,IF(AND(H530&gt;=3000,I530&lt;Barem!$N$27),H530/1500,0))))))),IF(AND(H530&gt;=200,H530&lt;500,I530&lt;Barem!$O$21),H530/1500,IF(AND(H530&gt;=500,H530&lt;750,I530&lt;Barem!$O$22),H530/1500,IF(AND(H530&gt;=750,H530&lt;1000,I530&lt;Barem!$O$23),H530/1500,IF(AND(H530&gt;=1000,H530&lt;1500,I530&lt;Barem!$O$24),H530/1500,IF(AND(H530&gt;=1500,H530&lt;2000,I530&lt;Barem!$O$25),H530/1500,IF(AND(H530&gt;=2000,H530&lt;3000,I530&lt;Barem!$O$26),H530/1500,IF(AND(H530&gt;=3000,I530&lt;Barem!$O$27),H530/1500,0))))))))</f>
        <v>0</v>
      </c>
      <c r="R530" s="19">
        <f>IF(D530&gt;21,VLOOKUP(D530,Barem!$T$1:$U$141,2,1),0)</f>
        <v>0</v>
      </c>
      <c r="S530" s="104">
        <f>IF(D530&lt;1,0,IF(B530="F",VLOOKUP(I530,Barem!$X$2:$Z$13,2,1),VLOOKUP(I530,Barem!$X$14:$Z$25,2,1)))</f>
        <v>1.4999999999999998</v>
      </c>
      <c r="T530" s="19">
        <f>VLOOKUP(A530,Participanti!A:C,3,0)</f>
        <v>0</v>
      </c>
      <c r="U530" s="17">
        <f t="shared" si="205"/>
        <v>5.0547619047619046</v>
      </c>
      <c r="W530" s="162"/>
      <c r="X530" s="108">
        <f t="shared" si="208"/>
        <v>5</v>
      </c>
      <c r="Y530" s="63">
        <f t="shared" si="209"/>
        <v>1</v>
      </c>
      <c r="Z530" s="92">
        <f t="shared" si="206"/>
        <v>1</v>
      </c>
      <c r="AA530" s="141"/>
      <c r="AB530" s="107" t="str">
        <f>VLOOKUP(A530,Participanti!A:E,5,0)</f>
        <v>Gold</v>
      </c>
    </row>
    <row r="531" spans="1:28" x14ac:dyDescent="0.2">
      <c r="A531" s="42" t="s">
        <v>417</v>
      </c>
      <c r="B531" s="1" t="str">
        <f>VLOOKUP(A531,Participanti!A:B,2,0)</f>
        <v>F</v>
      </c>
      <c r="C531" s="61">
        <v>8</v>
      </c>
      <c r="D531" s="43">
        <v>3.01</v>
      </c>
      <c r="E531" s="44">
        <v>8.7615740740740744E-3</v>
      </c>
      <c r="F531" s="44">
        <v>8.7615740740740744E-3</v>
      </c>
      <c r="G531" s="59">
        <f t="shared" si="202"/>
        <v>8.7615740740740744E-3</v>
      </c>
      <c r="H531" s="45">
        <v>0</v>
      </c>
      <c r="I531" s="11">
        <f t="shared" si="203"/>
        <v>2.9108219515196262E-3</v>
      </c>
      <c r="J531" s="31">
        <f t="shared" si="204"/>
        <v>0.75249999999999995</v>
      </c>
      <c r="K531" s="31">
        <f>IF(J531=0,0,IF(B531="F",VLOOKUP(I531,Barem!$G$2:$H$16,2,1),VLOOKUP(I531,Barem!$G$17:$H$31,2,1)))</f>
        <v>5</v>
      </c>
      <c r="L531" s="43">
        <v>4.25</v>
      </c>
      <c r="M531" s="95" t="s">
        <v>80</v>
      </c>
      <c r="N531" s="10">
        <f t="shared" si="207"/>
        <v>0.25</v>
      </c>
      <c r="O531" s="10">
        <f t="shared" si="207"/>
        <v>0.5</v>
      </c>
      <c r="P531" s="10">
        <f t="shared" si="207"/>
        <v>0.25</v>
      </c>
      <c r="Q531" s="33">
        <f>IF(B531="M",IF(AND(H531&gt;=200,H531&lt;500,I531&lt;Barem!$N$21),H531/1500,IF(AND(H531&gt;=500,H531&lt;750,I531&lt;Barem!$N$22),H531/1500,IF(AND(H531&gt;=750,H531&lt;1000,I531&lt;Barem!$N$23),H531/1500,IF(AND(H531&gt;=1000,H531&lt;1500,I531&lt;Barem!$N$24),H531/1500,IF(AND(H531&gt;=1500,H531&lt;2000,I531&lt;Barem!$N$25),H531/1500,IF(AND(H531&gt;=2000,H531&lt;3000,I531&lt;Barem!$N$26),H531/1500,IF(AND(H531&gt;=3000,I531&lt;Barem!$N$27),H531/1500,0))))))),IF(AND(H531&gt;=200,H531&lt;500,I531&lt;Barem!$O$21),H531/1500,IF(AND(H531&gt;=500,H531&lt;750,I531&lt;Barem!$O$22),H531/1500,IF(AND(H531&gt;=750,H531&lt;1000,I531&lt;Barem!$O$23),H531/1500,IF(AND(H531&gt;=1000,H531&lt;1500,I531&lt;Barem!$O$24),H531/1500,IF(AND(H531&gt;=1500,H531&lt;2000,I531&lt;Barem!$O$25),H531/1500,IF(AND(H531&gt;=2000,H531&lt;3000,I531&lt;Barem!$O$26),H531/1500,IF(AND(H531&gt;=3000,I531&lt;Barem!$O$27),H531/1500,0))))))))</f>
        <v>0</v>
      </c>
      <c r="R531" s="19">
        <f>IF(D531&gt;21,VLOOKUP(D531,Barem!$T$1:$U$141,2,1),0)</f>
        <v>0</v>
      </c>
      <c r="S531" s="104">
        <f>IF(D531&lt;1,0,IF(B531="F",VLOOKUP(I531,Barem!$X$2:$Z$13,2,1),VLOOKUP(I531,Barem!$X$14:$Z$25,2,1)))</f>
        <v>1.4999999999999998</v>
      </c>
      <c r="T531" s="19">
        <f>VLOOKUP(A531,Participanti!A:C,3,0)</f>
        <v>0</v>
      </c>
      <c r="U531" s="17">
        <f t="shared" si="205"/>
        <v>5.2506249999999994</v>
      </c>
      <c r="W531" s="162"/>
      <c r="X531" s="108">
        <f t="shared" si="208"/>
        <v>5</v>
      </c>
      <c r="Y531" s="63">
        <f t="shared" si="209"/>
        <v>1</v>
      </c>
      <c r="Z531" s="92">
        <f t="shared" si="206"/>
        <v>1</v>
      </c>
      <c r="AA531" s="141"/>
      <c r="AB531" s="107" t="str">
        <f>VLOOKUP(A531,Participanti!A:E,5,0)</f>
        <v>Gold</v>
      </c>
    </row>
    <row r="532" spans="1:28" x14ac:dyDescent="0.2">
      <c r="A532" s="42" t="s">
        <v>39</v>
      </c>
      <c r="B532" s="1" t="str">
        <f>VLOOKUP(A532,Participanti!A:B,2,0)</f>
        <v>M</v>
      </c>
      <c r="C532" s="61">
        <v>8</v>
      </c>
      <c r="D532" s="43">
        <v>21.97</v>
      </c>
      <c r="E532" s="44">
        <v>5.6701388888888891E-2</v>
      </c>
      <c r="F532" s="44">
        <v>5.6701388888888891E-2</v>
      </c>
      <c r="G532" s="59">
        <f t="shared" si="202"/>
        <v>5.6701388888888891E-2</v>
      </c>
      <c r="H532" s="45">
        <v>297</v>
      </c>
      <c r="I532" s="11">
        <f t="shared" si="203"/>
        <v>2.5808552065948519E-3</v>
      </c>
      <c r="J532" s="31">
        <f t="shared" si="204"/>
        <v>5</v>
      </c>
      <c r="K532" s="31">
        <f>IF(J532=0,0,IF(B532="F",VLOOKUP(I532,Barem!$G$2:$H$16,2,1),VLOOKUP(I532,Barem!$G$17:$H$31,2,1)))</f>
        <v>5</v>
      </c>
      <c r="L532" s="43">
        <v>3</v>
      </c>
      <c r="M532" s="95" t="s">
        <v>83</v>
      </c>
      <c r="N532" s="10">
        <f t="shared" si="207"/>
        <v>0.25</v>
      </c>
      <c r="O532" s="10">
        <f t="shared" si="207"/>
        <v>0.25</v>
      </c>
      <c r="P532" s="10">
        <f t="shared" si="207"/>
        <v>0.5</v>
      </c>
      <c r="Q532" s="33">
        <f>IF(B532="M",IF(AND(H532&gt;=200,H532&lt;500,I532&lt;Barem!$N$21),H532/1500,IF(AND(H532&gt;=500,H532&lt;750,I532&lt;Barem!$N$22),H532/1500,IF(AND(H532&gt;=750,H532&lt;1000,I532&lt;Barem!$N$23),H532/1500,IF(AND(H532&gt;=1000,H532&lt;1500,I532&lt;Barem!$N$24),H532/1500,IF(AND(H532&gt;=1500,H532&lt;2000,I532&lt;Barem!$N$25),H532/1500,IF(AND(H532&gt;=2000,H532&lt;3000,I532&lt;Barem!$N$26),H532/1500,IF(AND(H532&gt;=3000,I532&lt;Barem!$N$27),H532/1500,0))))))),IF(AND(H532&gt;=200,H532&lt;500,I532&lt;Barem!$O$21),H532/1500,IF(AND(H532&gt;=500,H532&lt;750,I532&lt;Barem!$O$22),H532/1500,IF(AND(H532&gt;=750,H532&lt;1000,I532&lt;Barem!$O$23),H532/1500,IF(AND(H532&gt;=1000,H532&lt;1500,I532&lt;Barem!$O$24),H532/1500,IF(AND(H532&gt;=1500,H532&lt;2000,I532&lt;Barem!$O$25),H532/1500,IF(AND(H532&gt;=2000,H532&lt;3000,I532&lt;Barem!$O$26),H532/1500,IF(AND(H532&gt;=3000,I532&lt;Barem!$O$27),H532/1500,0))))))))</f>
        <v>0.19800000000000001</v>
      </c>
      <c r="R532" s="19">
        <f>IF(D532&gt;21,VLOOKUP(D532,Barem!$T$1:$U$141,2,1),0)</f>
        <v>0</v>
      </c>
      <c r="S532" s="104">
        <f>IF(D532&lt;1,0,IF(B532="F",VLOOKUP(I532,Barem!$X$2:$Z$13,2,1),VLOOKUP(I532,Barem!$X$14:$Z$25,2,1)))</f>
        <v>1.4999999999999998</v>
      </c>
      <c r="T532" s="19">
        <f>VLOOKUP(A532,Participanti!A:C,3,0)</f>
        <v>0</v>
      </c>
      <c r="U532" s="17">
        <f t="shared" si="205"/>
        <v>5.6980000000000004</v>
      </c>
      <c r="W532" s="162"/>
      <c r="X532" s="108">
        <f t="shared" si="208"/>
        <v>5</v>
      </c>
      <c r="Y532" s="63">
        <f t="shared" si="209"/>
        <v>1</v>
      </c>
      <c r="Z532" s="92">
        <f t="shared" si="206"/>
        <v>1</v>
      </c>
      <c r="AA532" s="141"/>
      <c r="AB532" s="107" t="str">
        <f>VLOOKUP(A532,Participanti!A:E,5,0)</f>
        <v>Gold</v>
      </c>
    </row>
    <row r="533" spans="1:28" x14ac:dyDescent="0.2">
      <c r="A533" s="42" t="s">
        <v>10</v>
      </c>
      <c r="B533" s="1" t="str">
        <f>VLOOKUP(A533,Participanti!A:B,2,0)</f>
        <v>F</v>
      </c>
      <c r="C533" s="61">
        <v>8</v>
      </c>
      <c r="D533" s="43">
        <v>6.02</v>
      </c>
      <c r="E533" s="44">
        <v>1.7858796296296296E-2</v>
      </c>
      <c r="F533" s="44">
        <v>1.832175925925926E-2</v>
      </c>
      <c r="G533" s="59">
        <f t="shared" si="202"/>
        <v>1.8090277777777778E-2</v>
      </c>
      <c r="H533" s="45">
        <v>10</v>
      </c>
      <c r="I533" s="11">
        <f t="shared" si="203"/>
        <v>3.0050295311923221E-3</v>
      </c>
      <c r="J533" s="31">
        <f t="shared" si="204"/>
        <v>1.5049999999999999</v>
      </c>
      <c r="K533" s="31">
        <f>IF(J533=0,0,IF(B533="F",VLOOKUP(I533,Barem!$G$2:$H$16,2,1),VLOOKUP(I533,Barem!$G$17:$H$31,2,1)))</f>
        <v>5</v>
      </c>
      <c r="L533" s="43">
        <v>5</v>
      </c>
      <c r="M533" s="95" t="s">
        <v>80</v>
      </c>
      <c r="N533" s="10">
        <f t="shared" si="207"/>
        <v>0.25</v>
      </c>
      <c r="O533" s="10">
        <f t="shared" si="207"/>
        <v>0.5</v>
      </c>
      <c r="P533" s="10">
        <f t="shared" si="207"/>
        <v>0.25</v>
      </c>
      <c r="Q533" s="33">
        <f>IF(B533="M",IF(AND(H533&gt;=200,H533&lt;500,I533&lt;Barem!$N$21),H533/1500,IF(AND(H533&gt;=500,H533&lt;750,I533&lt;Barem!$N$22),H533/1500,IF(AND(H533&gt;=750,H533&lt;1000,I533&lt;Barem!$N$23),H533/1500,IF(AND(H533&gt;=1000,H533&lt;1500,I533&lt;Barem!$N$24),H533/1500,IF(AND(H533&gt;=1500,H533&lt;2000,I533&lt;Barem!$N$25),H533/1500,IF(AND(H533&gt;=2000,H533&lt;3000,I533&lt;Barem!$N$26),H533/1500,IF(AND(H533&gt;=3000,I533&lt;Barem!$N$27),H533/1500,0))))))),IF(AND(H533&gt;=200,H533&lt;500,I533&lt;Barem!$O$21),H533/1500,IF(AND(H533&gt;=500,H533&lt;750,I533&lt;Barem!$O$22),H533/1500,IF(AND(H533&gt;=750,H533&lt;1000,I533&lt;Barem!$O$23),H533/1500,IF(AND(H533&gt;=1000,H533&lt;1500,I533&lt;Barem!$O$24),H533/1500,IF(AND(H533&gt;=1500,H533&lt;2000,I533&lt;Barem!$O$25),H533/1500,IF(AND(H533&gt;=2000,H533&lt;3000,I533&lt;Barem!$O$26),H533/1500,IF(AND(H533&gt;=3000,I533&lt;Barem!$O$27),H533/1500,0))))))))</f>
        <v>0</v>
      </c>
      <c r="R533" s="19">
        <f>IF(D533&gt;21,VLOOKUP(D533,Barem!$T$1:$U$141,2,1),0)</f>
        <v>0</v>
      </c>
      <c r="S533" s="104">
        <f>IF(D533&lt;1,0,IF(B533="F",VLOOKUP(I533,Barem!$X$2:$Z$13,2,1),VLOOKUP(I533,Barem!$X$14:$Z$25,2,1)))</f>
        <v>0.89999999999999991</v>
      </c>
      <c r="T533" s="19">
        <f>VLOOKUP(A533,Participanti!A:C,3,0)</f>
        <v>0</v>
      </c>
      <c r="U533" s="17">
        <f t="shared" si="205"/>
        <v>5.0262499999999992</v>
      </c>
      <c r="W533" s="162"/>
      <c r="X533" s="108">
        <f t="shared" si="208"/>
        <v>4</v>
      </c>
      <c r="Y533" s="63">
        <f t="shared" si="209"/>
        <v>1</v>
      </c>
      <c r="Z533" s="92">
        <f t="shared" si="206"/>
        <v>1</v>
      </c>
      <c r="AA533" s="141"/>
      <c r="AB533" s="107" t="str">
        <f>VLOOKUP(A533,Participanti!A:E,5,0)</f>
        <v>Gold</v>
      </c>
    </row>
    <row r="534" spans="1:28" x14ac:dyDescent="0.2">
      <c r="A534" s="42" t="s">
        <v>370</v>
      </c>
      <c r="B534" s="1" t="str">
        <f>VLOOKUP(A534,Participanti!A:B,2,0)</f>
        <v>M</v>
      </c>
      <c r="C534" s="61">
        <v>8</v>
      </c>
      <c r="D534" s="43">
        <v>7.07</v>
      </c>
      <c r="E534" s="44">
        <v>2.582175925925926E-2</v>
      </c>
      <c r="F534" s="44">
        <v>2.582175925925926E-2</v>
      </c>
      <c r="G534" s="59">
        <f t="shared" si="202"/>
        <v>2.582175925925926E-2</v>
      </c>
      <c r="H534" s="45">
        <v>64</v>
      </c>
      <c r="I534" s="11">
        <f t="shared" si="203"/>
        <v>3.652299753784902E-3</v>
      </c>
      <c r="J534" s="31">
        <f t="shared" si="204"/>
        <v>1.6833333333333333</v>
      </c>
      <c r="K534" s="31">
        <f>IF(J534=0,0,IF(B534="F",VLOOKUP(I534,Barem!$G$2:$H$16,2,1),VLOOKUP(I534,Barem!$G$17:$H$31,2,1)))</f>
        <v>2.5</v>
      </c>
      <c r="L534" s="43">
        <v>2.5</v>
      </c>
      <c r="M534" s="95" t="s">
        <v>80</v>
      </c>
      <c r="N534" s="10">
        <f t="shared" si="207"/>
        <v>0.25</v>
      </c>
      <c r="O534" s="10">
        <f t="shared" si="207"/>
        <v>0.5</v>
      </c>
      <c r="P534" s="10">
        <f t="shared" si="207"/>
        <v>0.25</v>
      </c>
      <c r="Q534" s="33">
        <f>IF(B534="M",IF(AND(H534&gt;=200,H534&lt;500,I534&lt;Barem!$N$21),H534/1500,IF(AND(H534&gt;=500,H534&lt;750,I534&lt;Barem!$N$22),H534/1500,IF(AND(H534&gt;=750,H534&lt;1000,I534&lt;Barem!$N$23),H534/1500,IF(AND(H534&gt;=1000,H534&lt;1500,I534&lt;Barem!$N$24),H534/1500,IF(AND(H534&gt;=1500,H534&lt;2000,I534&lt;Barem!$N$25),H534/1500,IF(AND(H534&gt;=2000,H534&lt;3000,I534&lt;Barem!$N$26),H534/1500,IF(AND(H534&gt;=3000,I534&lt;Barem!$N$27),H534/1500,0))))))),IF(AND(H534&gt;=200,H534&lt;500,I534&lt;Barem!$O$21),H534/1500,IF(AND(H534&gt;=500,H534&lt;750,I534&lt;Barem!$O$22),H534/1500,IF(AND(H534&gt;=750,H534&lt;1000,I534&lt;Barem!$O$23),H534/1500,IF(AND(H534&gt;=1000,H534&lt;1500,I534&lt;Barem!$O$24),H534/1500,IF(AND(H534&gt;=1500,H534&lt;2000,I534&lt;Barem!$O$25),H534/1500,IF(AND(H534&gt;=2000,H534&lt;3000,I534&lt;Barem!$O$26),H534/1500,IF(AND(H534&gt;=3000,I534&lt;Barem!$O$27),H534/1500,0))))))))</f>
        <v>0</v>
      </c>
      <c r="R534" s="19">
        <f>IF(D534&gt;21,VLOOKUP(D534,Barem!$T$1:$U$141,2,1),0)</f>
        <v>0</v>
      </c>
      <c r="S534" s="104">
        <f>IF(D534&lt;1,0,IF(B534="F",VLOOKUP(I534,Barem!$X$2:$Z$13,2,1),VLOOKUP(I534,Barem!$X$14:$Z$25,2,1)))</f>
        <v>0</v>
      </c>
      <c r="T534" s="19">
        <f>VLOOKUP(A534,Participanti!A:C,3,0)</f>
        <v>0.7</v>
      </c>
      <c r="U534" s="17">
        <f t="shared" si="205"/>
        <v>2.9958333333333336</v>
      </c>
      <c r="W534" s="162"/>
      <c r="X534" s="108">
        <f t="shared" si="208"/>
        <v>5</v>
      </c>
      <c r="Y534" s="63">
        <f t="shared" si="209"/>
        <v>1</v>
      </c>
      <c r="Z534" s="92">
        <f t="shared" si="206"/>
        <v>1</v>
      </c>
      <c r="AA534" s="141"/>
      <c r="AB534" s="107" t="str">
        <f>VLOOKUP(A534,Participanti!A:E,5,0)</f>
        <v>Gold</v>
      </c>
    </row>
    <row r="535" spans="1:28" x14ac:dyDescent="0.2">
      <c r="A535" s="42" t="s">
        <v>149</v>
      </c>
      <c r="B535" s="1" t="str">
        <f>VLOOKUP(A535,Participanti!A:B,2,0)</f>
        <v>M</v>
      </c>
      <c r="C535" s="61">
        <v>8</v>
      </c>
      <c r="D535" s="43">
        <v>37.6</v>
      </c>
      <c r="E535" s="44">
        <v>0.17140046296296296</v>
      </c>
      <c r="F535" s="44">
        <v>0.17351851851851852</v>
      </c>
      <c r="G535" s="59">
        <f t="shared" ref="G535:G584" si="210">AVERAGE(E535:F535)</f>
        <v>0.17245949074074074</v>
      </c>
      <c r="H535" s="45">
        <v>1708</v>
      </c>
      <c r="I535" s="11">
        <f t="shared" ref="I535:I584" si="211">G535/D535</f>
        <v>4.5866885835303389E-3</v>
      </c>
      <c r="J535" s="31">
        <f t="shared" ref="J535:J584" si="212">IF(B535="F",IF(D535&lt;2.5,0,IF(D535&gt;19.99,5,D535/4)),IF(D535&lt;3,0, IF(D535&gt;20.99,5,D535/4.2)))</f>
        <v>5</v>
      </c>
      <c r="K535" s="31">
        <f>IF(J535=0,0,IF(B535="F",VLOOKUP(I535,Barem!$G$2:$H$16,2,1),VLOOKUP(I535,Barem!$G$17:$H$31,2,1)))</f>
        <v>0.75</v>
      </c>
      <c r="L535" s="43">
        <v>4</v>
      </c>
      <c r="M535" s="95" t="s">
        <v>80</v>
      </c>
      <c r="N535" s="10">
        <f t="shared" si="207"/>
        <v>0.25</v>
      </c>
      <c r="O535" s="10">
        <f t="shared" si="207"/>
        <v>0.5</v>
      </c>
      <c r="P535" s="10">
        <f t="shared" si="207"/>
        <v>0.25</v>
      </c>
      <c r="Q535" s="33">
        <f>IF(B535="M",IF(AND(H535&gt;=200,H535&lt;500,I535&lt;Barem!$N$21),H535/1500,IF(AND(H535&gt;=500,H535&lt;750,I535&lt;Barem!$N$22),H535/1500,IF(AND(H535&gt;=750,H535&lt;1000,I535&lt;Barem!$N$23),H535/1500,IF(AND(H535&gt;=1000,H535&lt;1500,I535&lt;Barem!$N$24),H535/1500,IF(AND(H535&gt;=1500,H535&lt;2000,I535&lt;Barem!$N$25),H535/1500,IF(AND(H535&gt;=2000,H535&lt;3000,I535&lt;Barem!$N$26),H535/1500,IF(AND(H535&gt;=3000,I535&lt;Barem!$N$27),H535/1500,0))))))),IF(AND(H535&gt;=200,H535&lt;500,I535&lt;Barem!$O$21),H535/1500,IF(AND(H535&gt;=500,H535&lt;750,I535&lt;Barem!$O$22),H535/1500,IF(AND(H535&gt;=750,H535&lt;1000,I535&lt;Barem!$O$23),H535/1500,IF(AND(H535&gt;=1000,H535&lt;1500,I535&lt;Barem!$O$24),H535/1500,IF(AND(H535&gt;=1500,H535&lt;2000,I535&lt;Barem!$O$25),H535/1500,IF(AND(H535&gt;=2000,H535&lt;3000,I535&lt;Barem!$O$26),H535/1500,IF(AND(H535&gt;=3000,I535&lt;Barem!$O$27),H535/1500,0))))))))</f>
        <v>1.1386666666666667</v>
      </c>
      <c r="R535" s="19">
        <f>IF(D535&gt;21,VLOOKUP(D535,Barem!$T$1:$U$141,2,1),0)</f>
        <v>0.8</v>
      </c>
      <c r="S535" s="104">
        <f>IF(D535&lt;1,0,IF(B535="F",VLOOKUP(I535,Barem!$X$2:$Z$13,2,1),VLOOKUP(I535,Barem!$X$14:$Z$25,2,1)))</f>
        <v>0</v>
      </c>
      <c r="T535" s="19">
        <f>VLOOKUP(A535,Participanti!A:C,3,0)</f>
        <v>0</v>
      </c>
      <c r="U535" s="17">
        <f t="shared" ref="U535:U584" si="213">IF(H535&lt;0,0,J535*N535+K535*O535+L535*P535+Q535+R535+S535+T535)</f>
        <v>4.5636666666666663</v>
      </c>
      <c r="W535" s="162" t="s">
        <v>581</v>
      </c>
      <c r="X535" s="108">
        <f t="shared" si="208"/>
        <v>5</v>
      </c>
      <c r="Y535" s="63">
        <f t="shared" si="209"/>
        <v>1</v>
      </c>
      <c r="Z535" s="92">
        <f t="shared" ref="Z535:Z584" si="214">IF(K535&gt;0,1,0)</f>
        <v>1</v>
      </c>
      <c r="AA535" s="141"/>
      <c r="AB535" s="107" t="str">
        <f>VLOOKUP(A535,Participanti!A:E,5,0)</f>
        <v>Gold</v>
      </c>
    </row>
    <row r="536" spans="1:28" x14ac:dyDescent="0.2">
      <c r="A536" s="42" t="s">
        <v>366</v>
      </c>
      <c r="B536" s="1" t="str">
        <f>VLOOKUP(A536,Participanti!A:B,2,0)</f>
        <v>F</v>
      </c>
      <c r="C536" s="61">
        <v>8</v>
      </c>
      <c r="D536" s="43">
        <v>21.12</v>
      </c>
      <c r="E536" s="44">
        <v>9.3692129629629625E-2</v>
      </c>
      <c r="F536" s="44">
        <v>9.5231481481481486E-2</v>
      </c>
      <c r="G536" s="59">
        <f t="shared" si="210"/>
        <v>9.4461805555555556E-2</v>
      </c>
      <c r="H536" s="45">
        <v>41</v>
      </c>
      <c r="I536" s="11">
        <f t="shared" si="211"/>
        <v>4.4726233691077437E-3</v>
      </c>
      <c r="J536" s="31">
        <f t="shared" si="212"/>
        <v>5</v>
      </c>
      <c r="K536" s="31">
        <f>IF(J536=0,0,IF(B536="F",VLOOKUP(I536,Barem!$G$2:$H$16,2,1),VLOOKUP(I536,Barem!$G$17:$H$31,2,1)))</f>
        <v>1.5</v>
      </c>
      <c r="L536" s="43">
        <v>2.75</v>
      </c>
      <c r="M536" s="95" t="s">
        <v>82</v>
      </c>
      <c r="N536" s="10">
        <f t="shared" si="207"/>
        <v>0.5</v>
      </c>
      <c r="O536" s="10">
        <f t="shared" si="207"/>
        <v>0.25</v>
      </c>
      <c r="P536" s="10">
        <f t="shared" si="207"/>
        <v>0.25</v>
      </c>
      <c r="Q536" s="33">
        <f>IF(B536="M",IF(AND(H536&gt;=200,H536&lt;500,I536&lt;Barem!$N$21),H536/1500,IF(AND(H536&gt;=500,H536&lt;750,I536&lt;Barem!$N$22),H536/1500,IF(AND(H536&gt;=750,H536&lt;1000,I536&lt;Barem!$N$23),H536/1500,IF(AND(H536&gt;=1000,H536&lt;1500,I536&lt;Barem!$N$24),H536/1500,IF(AND(H536&gt;=1500,H536&lt;2000,I536&lt;Barem!$N$25),H536/1500,IF(AND(H536&gt;=2000,H536&lt;3000,I536&lt;Barem!$N$26),H536/1500,IF(AND(H536&gt;=3000,I536&lt;Barem!$N$27),H536/1500,0))))))),IF(AND(H536&gt;=200,H536&lt;500,I536&lt;Barem!$O$21),H536/1500,IF(AND(H536&gt;=500,H536&lt;750,I536&lt;Barem!$O$22),H536/1500,IF(AND(H536&gt;=750,H536&lt;1000,I536&lt;Barem!$O$23),H536/1500,IF(AND(H536&gt;=1000,H536&lt;1500,I536&lt;Barem!$O$24),H536/1500,IF(AND(H536&gt;=1500,H536&lt;2000,I536&lt;Barem!$O$25),H536/1500,IF(AND(H536&gt;=2000,H536&lt;3000,I536&lt;Barem!$O$26),H536/1500,IF(AND(H536&gt;=3000,I536&lt;Barem!$O$27),H536/1500,0))))))))</f>
        <v>0</v>
      </c>
      <c r="R536" s="19">
        <f>IF(D536&gt;21,VLOOKUP(D536,Barem!$T$1:$U$141,2,1),0)</f>
        <v>0</v>
      </c>
      <c r="S536" s="104">
        <f>IF(D536&lt;1,0,IF(B536="F",VLOOKUP(I536,Barem!$X$2:$Z$13,2,1),VLOOKUP(I536,Barem!$X$14:$Z$25,2,1)))</f>
        <v>0</v>
      </c>
      <c r="T536" s="19">
        <f>VLOOKUP(A536,Participanti!A:C,3,0)</f>
        <v>0</v>
      </c>
      <c r="U536" s="17">
        <f t="shared" si="213"/>
        <v>3.5625</v>
      </c>
      <c r="W536" s="162"/>
      <c r="X536" s="108">
        <f t="shared" si="208"/>
        <v>5</v>
      </c>
      <c r="Y536" s="63">
        <f t="shared" si="209"/>
        <v>1</v>
      </c>
      <c r="Z536" s="92">
        <f t="shared" si="214"/>
        <v>1</v>
      </c>
      <c r="AA536" s="141"/>
      <c r="AB536" s="107" t="str">
        <f>VLOOKUP(A536,Participanti!A:E,5,0)</f>
        <v>Gold</v>
      </c>
    </row>
    <row r="537" spans="1:28" x14ac:dyDescent="0.2">
      <c r="A537" s="42" t="s">
        <v>187</v>
      </c>
      <c r="B537" s="1" t="str">
        <f>VLOOKUP(A537,Participanti!A:B,2,0)</f>
        <v>M</v>
      </c>
      <c r="C537" s="61">
        <v>8</v>
      </c>
      <c r="D537" s="43">
        <v>10.8</v>
      </c>
      <c r="E537" s="44">
        <v>3.6319444444444446E-2</v>
      </c>
      <c r="F537" s="44">
        <v>3.6319444444444446E-2</v>
      </c>
      <c r="G537" s="59">
        <f t="shared" si="210"/>
        <v>3.6319444444444446E-2</v>
      </c>
      <c r="H537" s="45">
        <v>5</v>
      </c>
      <c r="I537" s="11">
        <f t="shared" si="211"/>
        <v>3.3629115226337446E-3</v>
      </c>
      <c r="J537" s="31">
        <f t="shared" si="212"/>
        <v>2.5714285714285716</v>
      </c>
      <c r="K537" s="31">
        <f>IF(J537=0,0,IF(B537="F",VLOOKUP(I537,Barem!$G$2:$H$16,2,1),VLOOKUP(I537,Barem!$G$17:$H$31,2,1)))</f>
        <v>3</v>
      </c>
      <c r="L537" s="43">
        <v>2.25</v>
      </c>
      <c r="M537" s="95" t="s">
        <v>83</v>
      </c>
      <c r="N537" s="10">
        <f t="shared" si="207"/>
        <v>0.25</v>
      </c>
      <c r="O537" s="10">
        <f t="shared" si="207"/>
        <v>0.25</v>
      </c>
      <c r="P537" s="10">
        <f t="shared" si="207"/>
        <v>0.5</v>
      </c>
      <c r="Q537" s="33">
        <f>IF(B537="M",IF(AND(H537&gt;=200,H537&lt;500,I537&lt;Barem!$N$21),H537/1500,IF(AND(H537&gt;=500,H537&lt;750,I537&lt;Barem!$N$22),H537/1500,IF(AND(H537&gt;=750,H537&lt;1000,I537&lt;Barem!$N$23),H537/1500,IF(AND(H537&gt;=1000,H537&lt;1500,I537&lt;Barem!$N$24),H537/1500,IF(AND(H537&gt;=1500,H537&lt;2000,I537&lt;Barem!$N$25),H537/1500,IF(AND(H537&gt;=2000,H537&lt;3000,I537&lt;Barem!$N$26),H537/1500,IF(AND(H537&gt;=3000,I537&lt;Barem!$N$27),H537/1500,0))))))),IF(AND(H537&gt;=200,H537&lt;500,I537&lt;Barem!$O$21),H537/1500,IF(AND(H537&gt;=500,H537&lt;750,I537&lt;Barem!$O$22),H537/1500,IF(AND(H537&gt;=750,H537&lt;1000,I537&lt;Barem!$O$23),H537/1500,IF(AND(H537&gt;=1000,H537&lt;1500,I537&lt;Barem!$O$24),H537/1500,IF(AND(H537&gt;=1500,H537&lt;2000,I537&lt;Barem!$O$25),H537/1500,IF(AND(H537&gt;=2000,H537&lt;3000,I537&lt;Barem!$O$26),H537/1500,IF(AND(H537&gt;=3000,I537&lt;Barem!$O$27),H537/1500,0))))))))</f>
        <v>0</v>
      </c>
      <c r="R537" s="19">
        <f>IF(D537&gt;21,VLOOKUP(D537,Barem!$T$1:$U$141,2,1),0)</f>
        <v>0</v>
      </c>
      <c r="S537" s="104">
        <f>IF(D537&lt;1,0,IF(B537="F",VLOOKUP(I537,Barem!$X$2:$Z$13,2,1),VLOOKUP(I537,Barem!$X$14:$Z$25,2,1)))</f>
        <v>0</v>
      </c>
      <c r="T537" s="19">
        <f>VLOOKUP(A537,Participanti!A:C,3,0)</f>
        <v>0</v>
      </c>
      <c r="U537" s="17">
        <f t="shared" si="213"/>
        <v>2.5178571428571428</v>
      </c>
      <c r="W537" s="162"/>
      <c r="X537" s="108">
        <f t="shared" si="208"/>
        <v>5</v>
      </c>
      <c r="Y537" s="63">
        <f t="shared" si="209"/>
        <v>1</v>
      </c>
      <c r="Z537" s="92">
        <f t="shared" si="214"/>
        <v>1</v>
      </c>
      <c r="AA537" s="141"/>
      <c r="AB537" s="107" t="str">
        <f>VLOOKUP(A537,Participanti!A:E,5,0)</f>
        <v>Gold</v>
      </c>
    </row>
    <row r="538" spans="1:28" x14ac:dyDescent="0.2">
      <c r="A538" s="42" t="s">
        <v>342</v>
      </c>
      <c r="B538" s="1" t="str">
        <f>VLOOKUP(A538,Participanti!A:B,2,0)</f>
        <v>F</v>
      </c>
      <c r="C538" s="61">
        <v>8</v>
      </c>
      <c r="D538" s="43">
        <v>38.07</v>
      </c>
      <c r="E538" s="44">
        <v>0.22320601851851851</v>
      </c>
      <c r="F538" s="44">
        <v>0.23186342592592593</v>
      </c>
      <c r="G538" s="59">
        <f t="shared" si="210"/>
        <v>0.22753472222222221</v>
      </c>
      <c r="H538" s="45">
        <v>1743</v>
      </c>
      <c r="I538" s="11">
        <f t="shared" si="211"/>
        <v>5.9767460525931761E-3</v>
      </c>
      <c r="J538" s="31">
        <f t="shared" si="212"/>
        <v>5</v>
      </c>
      <c r="K538" s="31">
        <f>IF(J538=0,0,IF(B538="F",VLOOKUP(I538,Barem!$G$2:$H$16,2,1),VLOOKUP(I538,Barem!$G$17:$H$31,2,1)))</f>
        <v>0.25</v>
      </c>
      <c r="L538" s="43">
        <v>4.25</v>
      </c>
      <c r="M538" s="95" t="s">
        <v>82</v>
      </c>
      <c r="N538" s="10">
        <f t="shared" si="207"/>
        <v>0.5</v>
      </c>
      <c r="O538" s="10">
        <f t="shared" si="207"/>
        <v>0.25</v>
      </c>
      <c r="P538" s="10">
        <f t="shared" si="207"/>
        <v>0.25</v>
      </c>
      <c r="Q538" s="33">
        <f>IF(B538="M",IF(AND(H538&gt;=200,H538&lt;500,I538&lt;Barem!$N$21),H538/1500,IF(AND(H538&gt;=500,H538&lt;750,I538&lt;Barem!$N$22),H538/1500,IF(AND(H538&gt;=750,H538&lt;1000,I538&lt;Barem!$N$23),H538/1500,IF(AND(H538&gt;=1000,H538&lt;1500,I538&lt;Barem!$N$24),H538/1500,IF(AND(H538&gt;=1500,H538&lt;2000,I538&lt;Barem!$N$25),H538/1500,IF(AND(H538&gt;=2000,H538&lt;3000,I538&lt;Barem!$N$26),H538/1500,IF(AND(H538&gt;=3000,I538&lt;Barem!$N$27),H538/1500,0))))))),IF(AND(H538&gt;=200,H538&lt;500,I538&lt;Barem!$O$21),H538/1500,IF(AND(H538&gt;=500,H538&lt;750,I538&lt;Barem!$O$22),H538/1500,IF(AND(H538&gt;=750,H538&lt;1000,I538&lt;Barem!$O$23),H538/1500,IF(AND(H538&gt;=1000,H538&lt;1500,I538&lt;Barem!$O$24),H538/1500,IF(AND(H538&gt;=1500,H538&lt;2000,I538&lt;Barem!$O$25),H538/1500,IF(AND(H538&gt;=2000,H538&lt;3000,I538&lt;Barem!$O$26),H538/1500,IF(AND(H538&gt;=3000,I538&lt;Barem!$O$27),H538/1500,0))))))))</f>
        <v>1.1619999999999999</v>
      </c>
      <c r="R538" s="19">
        <f>IF(D538&gt;21,VLOOKUP(D538,Barem!$T$1:$U$141,2,1),0)</f>
        <v>0.8</v>
      </c>
      <c r="S538" s="104">
        <f>IF(D538&lt;1,0,IF(B538="F",VLOOKUP(I538,Barem!$X$2:$Z$13,2,1),VLOOKUP(I538,Barem!$X$14:$Z$25,2,1)))</f>
        <v>0</v>
      </c>
      <c r="T538" s="19">
        <f>VLOOKUP(A538,Participanti!A:C,3,0)</f>
        <v>0</v>
      </c>
      <c r="U538" s="17">
        <f t="shared" si="213"/>
        <v>5.5869999999999997</v>
      </c>
      <c r="W538" s="162" t="s">
        <v>581</v>
      </c>
      <c r="X538" s="108">
        <f t="shared" si="208"/>
        <v>5</v>
      </c>
      <c r="Y538" s="63">
        <f t="shared" si="209"/>
        <v>1</v>
      </c>
      <c r="Z538" s="92">
        <f t="shared" si="214"/>
        <v>1</v>
      </c>
      <c r="AA538" s="141"/>
      <c r="AB538" s="107" t="str">
        <f>VLOOKUP(A538,Participanti!A:E,5,0)</f>
        <v>Gold</v>
      </c>
    </row>
    <row r="539" spans="1:28" x14ac:dyDescent="0.2">
      <c r="A539" s="42" t="s">
        <v>209</v>
      </c>
      <c r="B539" s="1" t="str">
        <f>VLOOKUP(A539,Participanti!A:B,2,0)</f>
        <v>M</v>
      </c>
      <c r="C539" s="61">
        <v>8</v>
      </c>
      <c r="D539" s="43">
        <v>37.869999999999997</v>
      </c>
      <c r="E539" s="44">
        <v>0.21431712962962962</v>
      </c>
      <c r="F539" s="44">
        <v>0.21988425925925925</v>
      </c>
      <c r="G539" s="59">
        <f t="shared" si="210"/>
        <v>0.21710069444444444</v>
      </c>
      <c r="H539" s="45">
        <v>1737</v>
      </c>
      <c r="I539" s="11">
        <f t="shared" si="211"/>
        <v>5.7327883402282665E-3</v>
      </c>
      <c r="J539" s="31">
        <f t="shared" si="212"/>
        <v>5</v>
      </c>
      <c r="K539" s="31">
        <f>IF(J539=0,0,IF(B539="F",VLOOKUP(I539,Barem!$G$2:$H$16,2,1),VLOOKUP(I539,Barem!$G$17:$H$31,2,1)))</f>
        <v>0</v>
      </c>
      <c r="L539" s="43">
        <v>4.75</v>
      </c>
      <c r="M539" s="95" t="s">
        <v>82</v>
      </c>
      <c r="N539" s="10">
        <f t="shared" si="207"/>
        <v>0.5</v>
      </c>
      <c r="O539" s="10">
        <f t="shared" si="207"/>
        <v>0.25</v>
      </c>
      <c r="P539" s="10">
        <f t="shared" si="207"/>
        <v>0.25</v>
      </c>
      <c r="Q539" s="33">
        <f>IF(B539="M",IF(AND(H539&gt;=200,H539&lt;500,I539&lt;Barem!$N$21),H539/1500,IF(AND(H539&gt;=500,H539&lt;750,I539&lt;Barem!$N$22),H539/1500,IF(AND(H539&gt;=750,H539&lt;1000,I539&lt;Barem!$N$23),H539/1500,IF(AND(H539&gt;=1000,H539&lt;1500,I539&lt;Barem!$N$24),H539/1500,IF(AND(H539&gt;=1500,H539&lt;2000,I539&lt;Barem!$N$25),H539/1500,IF(AND(H539&gt;=2000,H539&lt;3000,I539&lt;Barem!$N$26),H539/1500,IF(AND(H539&gt;=3000,I539&lt;Barem!$N$27),H539/1500,0))))))),IF(AND(H539&gt;=200,H539&lt;500,I539&lt;Barem!$O$21),H539/1500,IF(AND(H539&gt;=500,H539&lt;750,I539&lt;Barem!$O$22),H539/1500,IF(AND(H539&gt;=750,H539&lt;1000,I539&lt;Barem!$O$23),H539/1500,IF(AND(H539&gt;=1000,H539&lt;1500,I539&lt;Barem!$O$24),H539/1500,IF(AND(H539&gt;=1500,H539&lt;2000,I539&lt;Barem!$O$25),H539/1500,IF(AND(H539&gt;=2000,H539&lt;3000,I539&lt;Barem!$O$26),H539/1500,IF(AND(H539&gt;=3000,I539&lt;Barem!$O$27),H539/1500,0))))))))</f>
        <v>1.1579999999999999</v>
      </c>
      <c r="R539" s="19">
        <f>IF(D539&gt;21,VLOOKUP(D539,Barem!$T$1:$U$141,2,1),0)</f>
        <v>0.8</v>
      </c>
      <c r="S539" s="104">
        <f>IF(D539&lt;1,0,IF(B539="F",VLOOKUP(I539,Barem!$X$2:$Z$13,2,1),VLOOKUP(I539,Barem!$X$14:$Z$25,2,1)))</f>
        <v>0</v>
      </c>
      <c r="T539" s="19">
        <f>VLOOKUP(A539,Participanti!A:C,3,0)</f>
        <v>0</v>
      </c>
      <c r="U539" s="17">
        <f t="shared" si="213"/>
        <v>5.6454999999999993</v>
      </c>
      <c r="W539" s="162" t="s">
        <v>581</v>
      </c>
      <c r="X539" s="108">
        <f t="shared" si="208"/>
        <v>5</v>
      </c>
      <c r="Y539" s="63">
        <f t="shared" si="209"/>
        <v>1</v>
      </c>
      <c r="Z539" s="92">
        <f t="shared" si="214"/>
        <v>0</v>
      </c>
      <c r="AA539" s="141"/>
      <c r="AB539" s="107" t="str">
        <f>VLOOKUP(A539,Participanti!A:E,5,0)</f>
        <v>Gold</v>
      </c>
    </row>
    <row r="540" spans="1:28" x14ac:dyDescent="0.2">
      <c r="A540" s="42" t="s">
        <v>235</v>
      </c>
      <c r="B540" s="1" t="str">
        <f>VLOOKUP(A540,Participanti!A:B,2,0)</f>
        <v>M</v>
      </c>
      <c r="C540" s="61">
        <v>8</v>
      </c>
      <c r="D540" s="43">
        <v>21.68</v>
      </c>
      <c r="E540" s="44">
        <v>8.3321759259259262E-2</v>
      </c>
      <c r="F540" s="44">
        <v>8.5729166666666662E-2</v>
      </c>
      <c r="G540" s="59">
        <f t="shared" si="210"/>
        <v>8.4525462962962955E-2</v>
      </c>
      <c r="H540" s="45">
        <v>79</v>
      </c>
      <c r="I540" s="11">
        <f t="shared" si="211"/>
        <v>3.8987759669263356E-3</v>
      </c>
      <c r="J540" s="31">
        <f t="shared" si="212"/>
        <v>5</v>
      </c>
      <c r="K540" s="31">
        <f>IF(J540=0,0,IF(B540="F",VLOOKUP(I540,Barem!$G$2:$H$16,2,1),VLOOKUP(I540,Barem!$G$17:$H$31,2,1)))</f>
        <v>1.75</v>
      </c>
      <c r="L540" s="43">
        <v>2.5</v>
      </c>
      <c r="M540" s="95" t="s">
        <v>82</v>
      </c>
      <c r="N540" s="10">
        <f t="shared" si="207"/>
        <v>0.5</v>
      </c>
      <c r="O540" s="10">
        <f t="shared" si="207"/>
        <v>0.25</v>
      </c>
      <c r="P540" s="10">
        <f t="shared" si="207"/>
        <v>0.25</v>
      </c>
      <c r="Q540" s="33">
        <f>IF(B540="M",IF(AND(H540&gt;=200,H540&lt;500,I540&lt;Barem!$N$21),H540/1500,IF(AND(H540&gt;=500,H540&lt;750,I540&lt;Barem!$N$22),H540/1500,IF(AND(H540&gt;=750,H540&lt;1000,I540&lt;Barem!$N$23),H540/1500,IF(AND(H540&gt;=1000,H540&lt;1500,I540&lt;Barem!$N$24),H540/1500,IF(AND(H540&gt;=1500,H540&lt;2000,I540&lt;Barem!$N$25),H540/1500,IF(AND(H540&gt;=2000,H540&lt;3000,I540&lt;Barem!$N$26),H540/1500,IF(AND(H540&gt;=3000,I540&lt;Barem!$N$27),H540/1500,0))))))),IF(AND(H540&gt;=200,H540&lt;500,I540&lt;Barem!$O$21),H540/1500,IF(AND(H540&gt;=500,H540&lt;750,I540&lt;Barem!$O$22),H540/1500,IF(AND(H540&gt;=750,H540&lt;1000,I540&lt;Barem!$O$23),H540/1500,IF(AND(H540&gt;=1000,H540&lt;1500,I540&lt;Barem!$O$24),H540/1500,IF(AND(H540&gt;=1500,H540&lt;2000,I540&lt;Barem!$O$25),H540/1500,IF(AND(H540&gt;=2000,H540&lt;3000,I540&lt;Barem!$O$26),H540/1500,IF(AND(H540&gt;=3000,I540&lt;Barem!$O$27),H540/1500,0))))))))</f>
        <v>0</v>
      </c>
      <c r="R540" s="19">
        <f>IF(D540&gt;21,VLOOKUP(D540,Barem!$T$1:$U$141,2,1),0)</f>
        <v>0</v>
      </c>
      <c r="S540" s="104">
        <f>IF(D540&lt;1,0,IF(B540="F",VLOOKUP(I540,Barem!$X$2:$Z$13,2,1),VLOOKUP(I540,Barem!$X$14:$Z$25,2,1)))</f>
        <v>0</v>
      </c>
      <c r="T540" s="19">
        <f>VLOOKUP(A540,Participanti!A:C,3,0)</f>
        <v>0</v>
      </c>
      <c r="U540" s="17">
        <f t="shared" si="213"/>
        <v>3.5625</v>
      </c>
      <c r="W540" s="162"/>
      <c r="X540" s="108">
        <f t="shared" si="208"/>
        <v>5</v>
      </c>
      <c r="Y540" s="63">
        <f t="shared" si="209"/>
        <v>1</v>
      </c>
      <c r="Z540" s="92">
        <f t="shared" si="214"/>
        <v>1</v>
      </c>
      <c r="AA540" s="141"/>
      <c r="AB540" s="107" t="str">
        <f>VLOOKUP(A540,Participanti!A:E,5,0)</f>
        <v>Gold</v>
      </c>
    </row>
    <row r="541" spans="1:28" x14ac:dyDescent="0.2">
      <c r="A541" s="42" t="s">
        <v>201</v>
      </c>
      <c r="B541" s="1" t="str">
        <f>VLOOKUP(A541,Participanti!A:B,2,0)</f>
        <v>M</v>
      </c>
      <c r="C541" s="61">
        <v>8</v>
      </c>
      <c r="D541" s="43">
        <v>10.67</v>
      </c>
      <c r="E541" s="44">
        <v>3.7870370370370374E-2</v>
      </c>
      <c r="F541" s="44">
        <v>3.7870370370370374E-2</v>
      </c>
      <c r="G541" s="59">
        <f t="shared" si="210"/>
        <v>3.7870370370370374E-2</v>
      </c>
      <c r="H541" s="45">
        <v>25</v>
      </c>
      <c r="I541" s="11">
        <f t="shared" si="211"/>
        <v>3.5492380853205598E-3</v>
      </c>
      <c r="J541" s="31">
        <f t="shared" si="212"/>
        <v>2.5404761904761903</v>
      </c>
      <c r="K541" s="31">
        <f>IF(J541=0,0,IF(B541="F",VLOOKUP(I541,Barem!$G$2:$H$16,2,1),VLOOKUP(I541,Barem!$G$17:$H$31,2,1)))</f>
        <v>2.5</v>
      </c>
      <c r="L541" s="43">
        <v>3.5</v>
      </c>
      <c r="M541" s="95" t="s">
        <v>83</v>
      </c>
      <c r="N541" s="10">
        <f t="shared" si="207"/>
        <v>0.25</v>
      </c>
      <c r="O541" s="10">
        <f t="shared" si="207"/>
        <v>0.25</v>
      </c>
      <c r="P541" s="10">
        <f t="shared" si="207"/>
        <v>0.5</v>
      </c>
      <c r="Q541" s="33">
        <f>IF(B541="M",IF(AND(H541&gt;=200,H541&lt;500,I541&lt;Barem!$N$21),H541/1500,IF(AND(H541&gt;=500,H541&lt;750,I541&lt;Barem!$N$22),H541/1500,IF(AND(H541&gt;=750,H541&lt;1000,I541&lt;Barem!$N$23),H541/1500,IF(AND(H541&gt;=1000,H541&lt;1500,I541&lt;Barem!$N$24),H541/1500,IF(AND(H541&gt;=1500,H541&lt;2000,I541&lt;Barem!$N$25),H541/1500,IF(AND(H541&gt;=2000,H541&lt;3000,I541&lt;Barem!$N$26),H541/1500,IF(AND(H541&gt;=3000,I541&lt;Barem!$N$27),H541/1500,0))))))),IF(AND(H541&gt;=200,H541&lt;500,I541&lt;Barem!$O$21),H541/1500,IF(AND(H541&gt;=500,H541&lt;750,I541&lt;Barem!$O$22),H541/1500,IF(AND(H541&gt;=750,H541&lt;1000,I541&lt;Barem!$O$23),H541/1500,IF(AND(H541&gt;=1000,H541&lt;1500,I541&lt;Barem!$O$24),H541/1500,IF(AND(H541&gt;=1500,H541&lt;2000,I541&lt;Barem!$O$25),H541/1500,IF(AND(H541&gt;=2000,H541&lt;3000,I541&lt;Barem!$O$26),H541/1500,IF(AND(H541&gt;=3000,I541&lt;Barem!$O$27),H541/1500,0))))))))</f>
        <v>0</v>
      </c>
      <c r="R541" s="19">
        <f>IF(D541&gt;21,VLOOKUP(D541,Barem!$T$1:$U$141,2,1),0)</f>
        <v>0</v>
      </c>
      <c r="S541" s="104">
        <f>IF(D541&lt;1,0,IF(B541="F",VLOOKUP(I541,Barem!$X$2:$Z$13,2,1),VLOOKUP(I541,Barem!$X$14:$Z$25,2,1)))</f>
        <v>0</v>
      </c>
      <c r="T541" s="19">
        <f>VLOOKUP(A541,Participanti!A:C,3,0)</f>
        <v>0</v>
      </c>
      <c r="U541" s="17">
        <f t="shared" si="213"/>
        <v>3.0101190476190478</v>
      </c>
      <c r="W541" s="162"/>
      <c r="X541" s="108">
        <f t="shared" si="208"/>
        <v>4</v>
      </c>
      <c r="Y541" s="63">
        <f t="shared" si="209"/>
        <v>1</v>
      </c>
      <c r="Z541" s="92">
        <f t="shared" si="214"/>
        <v>1</v>
      </c>
      <c r="AA541" s="141"/>
      <c r="AB541" s="107" t="str">
        <f>VLOOKUP(A541,Participanti!A:E,5,0)</f>
        <v>Gold</v>
      </c>
    </row>
    <row r="542" spans="1:28" x14ac:dyDescent="0.2">
      <c r="A542" s="42" t="s">
        <v>363</v>
      </c>
      <c r="B542" s="1" t="str">
        <f>VLOOKUP(A542,Participanti!A:B,2,0)</f>
        <v>M</v>
      </c>
      <c r="C542" s="61">
        <v>8</v>
      </c>
      <c r="D542" s="43">
        <v>11.15</v>
      </c>
      <c r="E542" s="44">
        <v>2.9629629629629631E-2</v>
      </c>
      <c r="F542" s="44">
        <v>2.9687499999999999E-2</v>
      </c>
      <c r="G542" s="59">
        <f t="shared" si="210"/>
        <v>2.9658564814814815E-2</v>
      </c>
      <c r="H542" s="45">
        <v>35</v>
      </c>
      <c r="I542" s="11">
        <f t="shared" si="211"/>
        <v>2.6599609699385482E-3</v>
      </c>
      <c r="J542" s="31">
        <f t="shared" si="212"/>
        <v>2.6547619047619047</v>
      </c>
      <c r="K542" s="31">
        <f>IF(J542=0,0,IF(B542="F",VLOOKUP(I542,Barem!$G$2:$H$16,2,1),VLOOKUP(I542,Barem!$G$17:$H$31,2,1)))</f>
        <v>5</v>
      </c>
      <c r="L542" s="43">
        <v>2.5</v>
      </c>
      <c r="M542" s="95" t="s">
        <v>80</v>
      </c>
      <c r="N542" s="10">
        <f t="shared" si="207"/>
        <v>0.25</v>
      </c>
      <c r="O542" s="10">
        <f t="shared" si="207"/>
        <v>0.5</v>
      </c>
      <c r="P542" s="10">
        <f t="shared" si="207"/>
        <v>0.25</v>
      </c>
      <c r="Q542" s="33">
        <f>IF(B542="M",IF(AND(H542&gt;=200,H542&lt;500,I542&lt;Barem!$N$21),H542/1500,IF(AND(H542&gt;=500,H542&lt;750,I542&lt;Barem!$N$22),H542/1500,IF(AND(H542&gt;=750,H542&lt;1000,I542&lt;Barem!$N$23),H542/1500,IF(AND(H542&gt;=1000,H542&lt;1500,I542&lt;Barem!$N$24),H542/1500,IF(AND(H542&gt;=1500,H542&lt;2000,I542&lt;Barem!$N$25),H542/1500,IF(AND(H542&gt;=2000,H542&lt;3000,I542&lt;Barem!$N$26),H542/1500,IF(AND(H542&gt;=3000,I542&lt;Barem!$N$27),H542/1500,0))))))),IF(AND(H542&gt;=200,H542&lt;500,I542&lt;Barem!$O$21),H542/1500,IF(AND(H542&gt;=500,H542&lt;750,I542&lt;Barem!$O$22),H542/1500,IF(AND(H542&gt;=750,H542&lt;1000,I542&lt;Barem!$O$23),H542/1500,IF(AND(H542&gt;=1000,H542&lt;1500,I542&lt;Barem!$O$24),H542/1500,IF(AND(H542&gt;=1500,H542&lt;2000,I542&lt;Barem!$O$25),H542/1500,IF(AND(H542&gt;=2000,H542&lt;3000,I542&lt;Barem!$O$26),H542/1500,IF(AND(H542&gt;=3000,I542&lt;Barem!$O$27),H542/1500,0))))))))</f>
        <v>0</v>
      </c>
      <c r="R542" s="19">
        <f>IF(D542&gt;21,VLOOKUP(D542,Barem!$T$1:$U$141,2,1),0)</f>
        <v>0</v>
      </c>
      <c r="S542" s="104">
        <f>IF(D542&lt;1,0,IF(B542="F",VLOOKUP(I542,Barem!$X$2:$Z$13,2,1),VLOOKUP(I542,Barem!$X$14:$Z$25,2,1)))</f>
        <v>0.89999999999999991</v>
      </c>
      <c r="T542" s="19">
        <f>VLOOKUP(A542,Participanti!A:C,3,0)</f>
        <v>0</v>
      </c>
      <c r="U542" s="17">
        <f t="shared" si="213"/>
        <v>4.6886904761904766</v>
      </c>
      <c r="W542" s="162" t="s">
        <v>579</v>
      </c>
      <c r="X542" s="108">
        <f t="shared" si="208"/>
        <v>5</v>
      </c>
      <c r="Y542" s="63">
        <f t="shared" si="209"/>
        <v>1</v>
      </c>
      <c r="Z542" s="92">
        <f t="shared" si="214"/>
        <v>1</v>
      </c>
      <c r="AA542" s="141"/>
      <c r="AB542" s="107" t="str">
        <f>VLOOKUP(A542,Participanti!A:E,5,0)</f>
        <v>Gold</v>
      </c>
    </row>
    <row r="543" spans="1:28" x14ac:dyDescent="0.2">
      <c r="A543" s="42" t="s">
        <v>7</v>
      </c>
      <c r="B543" s="1" t="str">
        <f>VLOOKUP(A543,Participanti!A:B,2,0)</f>
        <v>M</v>
      </c>
      <c r="C543" s="61">
        <v>8</v>
      </c>
      <c r="D543" s="43">
        <v>42.54</v>
      </c>
      <c r="E543" s="44">
        <v>0.24585648148148148</v>
      </c>
      <c r="F543" s="44">
        <v>0.24687500000000001</v>
      </c>
      <c r="G543" s="59">
        <f t="shared" si="210"/>
        <v>0.24636574074074075</v>
      </c>
      <c r="H543" s="45">
        <v>189</v>
      </c>
      <c r="I543" s="11">
        <f t="shared" si="211"/>
        <v>5.7913902383813056E-3</v>
      </c>
      <c r="J543" s="31">
        <f t="shared" si="212"/>
        <v>5</v>
      </c>
      <c r="K543" s="31">
        <f>IF(J543=0,0,IF(B543="F",VLOOKUP(I543,Barem!$G$2:$H$16,2,1),VLOOKUP(I543,Barem!$G$17:$H$31,2,1)))</f>
        <v>0</v>
      </c>
      <c r="L543" s="43">
        <v>4.5</v>
      </c>
      <c r="M543" s="95" t="s">
        <v>83</v>
      </c>
      <c r="N543" s="10">
        <f t="shared" si="207"/>
        <v>0.25</v>
      </c>
      <c r="O543" s="10">
        <f t="shared" si="207"/>
        <v>0.25</v>
      </c>
      <c r="P543" s="10">
        <f t="shared" si="207"/>
        <v>0.5</v>
      </c>
      <c r="Q543" s="33">
        <f>IF(B543="M",IF(AND(H543&gt;=200,H543&lt;500,I543&lt;Barem!$N$21),H543/1500,IF(AND(H543&gt;=500,H543&lt;750,I543&lt;Barem!$N$22),H543/1500,IF(AND(H543&gt;=750,H543&lt;1000,I543&lt;Barem!$N$23),H543/1500,IF(AND(H543&gt;=1000,H543&lt;1500,I543&lt;Barem!$N$24),H543/1500,IF(AND(H543&gt;=1500,H543&lt;2000,I543&lt;Barem!$N$25),H543/1500,IF(AND(H543&gt;=2000,H543&lt;3000,I543&lt;Barem!$N$26),H543/1500,IF(AND(H543&gt;=3000,I543&lt;Barem!$N$27),H543/1500,0))))))),IF(AND(H543&gt;=200,H543&lt;500,I543&lt;Barem!$O$21),H543/1500,IF(AND(H543&gt;=500,H543&lt;750,I543&lt;Barem!$O$22),H543/1500,IF(AND(H543&gt;=750,H543&lt;1000,I543&lt;Barem!$O$23),H543/1500,IF(AND(H543&gt;=1000,H543&lt;1500,I543&lt;Barem!$O$24),H543/1500,IF(AND(H543&gt;=1500,H543&lt;2000,I543&lt;Barem!$O$25),H543/1500,IF(AND(H543&gt;=2000,H543&lt;3000,I543&lt;Barem!$O$26),H543/1500,IF(AND(H543&gt;=3000,I543&lt;Barem!$O$27),H543/1500,0))))))))</f>
        <v>0</v>
      </c>
      <c r="R543" s="19">
        <f>IF(D543&gt;21,VLOOKUP(D543,Barem!$T$1:$U$141,2,1),0)</f>
        <v>1</v>
      </c>
      <c r="S543" s="104">
        <f>IF(D543&lt;1,0,IF(B543="F",VLOOKUP(I543,Barem!$X$2:$Z$13,2,1),VLOOKUP(I543,Barem!$X$14:$Z$25,2,1)))</f>
        <v>0</v>
      </c>
      <c r="T543" s="19">
        <f>VLOOKUP(A543,Participanti!A:C,3,0)</f>
        <v>0.4</v>
      </c>
      <c r="U543" s="17">
        <f t="shared" si="213"/>
        <v>4.9000000000000004</v>
      </c>
      <c r="W543" s="162" t="s">
        <v>580</v>
      </c>
      <c r="X543" s="108">
        <f t="shared" si="208"/>
        <v>4</v>
      </c>
      <c r="Y543" s="63">
        <f t="shared" si="209"/>
        <v>1</v>
      </c>
      <c r="Z543" s="92">
        <f t="shared" si="214"/>
        <v>0</v>
      </c>
      <c r="AA543" s="141"/>
      <c r="AB543" s="107" t="str">
        <f>VLOOKUP(A543,Participanti!A:E,5,0)</f>
        <v>Gold</v>
      </c>
    </row>
    <row r="544" spans="1:28" x14ac:dyDescent="0.2">
      <c r="A544" s="42" t="s">
        <v>194</v>
      </c>
      <c r="B544" s="1" t="str">
        <f>VLOOKUP(A544,Participanti!A:B,2,0)</f>
        <v>M</v>
      </c>
      <c r="C544" s="61">
        <v>8</v>
      </c>
      <c r="D544" s="43">
        <v>9.26</v>
      </c>
      <c r="E544" s="44">
        <v>3.3645833333333333E-2</v>
      </c>
      <c r="F544" s="44">
        <v>3.3692129629629627E-2</v>
      </c>
      <c r="G544" s="59">
        <f t="shared" si="210"/>
        <v>3.366898148148148E-2</v>
      </c>
      <c r="H544" s="45">
        <v>258</v>
      </c>
      <c r="I544" s="11">
        <f t="shared" si="211"/>
        <v>3.6359591232701383E-3</v>
      </c>
      <c r="J544" s="31">
        <f t="shared" si="212"/>
        <v>2.2047619047619045</v>
      </c>
      <c r="K544" s="31">
        <f>IF(J544=0,0,IF(B544="F",VLOOKUP(I544,Barem!$G$2:$H$16,2,1),VLOOKUP(I544,Barem!$G$17:$H$31,2,1)))</f>
        <v>2.5</v>
      </c>
      <c r="L544" s="43">
        <v>2.25</v>
      </c>
      <c r="M544" s="95" t="s">
        <v>83</v>
      </c>
      <c r="N544" s="10">
        <f t="shared" si="207"/>
        <v>0.25</v>
      </c>
      <c r="O544" s="10">
        <f t="shared" si="207"/>
        <v>0.25</v>
      </c>
      <c r="P544" s="10">
        <f t="shared" si="207"/>
        <v>0.5</v>
      </c>
      <c r="Q544" s="33">
        <f>IF(B544="M",IF(AND(H544&gt;=200,H544&lt;500,I544&lt;Barem!$N$21),H544/1500,IF(AND(H544&gt;=500,H544&lt;750,I544&lt;Barem!$N$22),H544/1500,IF(AND(H544&gt;=750,H544&lt;1000,I544&lt;Barem!$N$23),H544/1500,IF(AND(H544&gt;=1000,H544&lt;1500,I544&lt;Barem!$N$24),H544/1500,IF(AND(H544&gt;=1500,H544&lt;2000,I544&lt;Barem!$N$25),H544/1500,IF(AND(H544&gt;=2000,H544&lt;3000,I544&lt;Barem!$N$26),H544/1500,IF(AND(H544&gt;=3000,I544&lt;Barem!$N$27),H544/1500,0))))))),IF(AND(H544&gt;=200,H544&lt;500,I544&lt;Barem!$O$21),H544/1500,IF(AND(H544&gt;=500,H544&lt;750,I544&lt;Barem!$O$22),H544/1500,IF(AND(H544&gt;=750,H544&lt;1000,I544&lt;Barem!$O$23),H544/1500,IF(AND(H544&gt;=1000,H544&lt;1500,I544&lt;Barem!$O$24),H544/1500,IF(AND(H544&gt;=1500,H544&lt;2000,I544&lt;Barem!$O$25),H544/1500,IF(AND(H544&gt;=2000,H544&lt;3000,I544&lt;Barem!$O$26),H544/1500,IF(AND(H544&gt;=3000,I544&lt;Barem!$O$27),H544/1500,0))))))))</f>
        <v>0.17199999999999999</v>
      </c>
      <c r="R544" s="19">
        <f>IF(D544&gt;21,VLOOKUP(D544,Barem!$T$1:$U$141,2,1),0)</f>
        <v>0</v>
      </c>
      <c r="S544" s="104">
        <f>IF(D544&lt;1,0,IF(B544="F",VLOOKUP(I544,Barem!$X$2:$Z$13,2,1),VLOOKUP(I544,Barem!$X$14:$Z$25,2,1)))</f>
        <v>0</v>
      </c>
      <c r="T544" s="19">
        <f>VLOOKUP(A544,Participanti!A:C,3,0)</f>
        <v>0</v>
      </c>
      <c r="U544" s="17">
        <f t="shared" si="213"/>
        <v>2.4731904761904762</v>
      </c>
      <c r="W544" s="162" t="s">
        <v>583</v>
      </c>
      <c r="X544" s="108">
        <f t="shared" si="208"/>
        <v>5</v>
      </c>
      <c r="Y544" s="63">
        <f t="shared" si="209"/>
        <v>1</v>
      </c>
      <c r="Z544" s="92">
        <f t="shared" si="214"/>
        <v>1</v>
      </c>
      <c r="AA544" s="141"/>
      <c r="AB544" s="107" t="str">
        <f>VLOOKUP(A544,Participanti!A:E,5,0)</f>
        <v>Gold</v>
      </c>
    </row>
    <row r="545" spans="1:28" x14ac:dyDescent="0.2">
      <c r="A545" s="42" t="s">
        <v>231</v>
      </c>
      <c r="B545" s="1" t="str">
        <f>VLOOKUP(A545,Participanti!A:B,2,0)</f>
        <v>M</v>
      </c>
      <c r="C545" s="61">
        <v>8</v>
      </c>
      <c r="D545" s="43">
        <v>10.11</v>
      </c>
      <c r="E545" s="44">
        <v>4.2881944444444445E-2</v>
      </c>
      <c r="F545" s="44">
        <v>4.3078703703703702E-2</v>
      </c>
      <c r="G545" s="59">
        <f t="shared" si="210"/>
        <v>4.2980324074074074E-2</v>
      </c>
      <c r="H545" s="45">
        <v>178</v>
      </c>
      <c r="I545" s="11">
        <f t="shared" si="211"/>
        <v>4.2512684544089097E-3</v>
      </c>
      <c r="J545" s="31">
        <f t="shared" si="212"/>
        <v>2.407142857142857</v>
      </c>
      <c r="K545" s="31">
        <f>IF(J545=0,0,IF(B545="F",VLOOKUP(I545,Barem!$G$2:$H$16,2,1),VLOOKUP(I545,Barem!$G$17:$H$31,2,1)))</f>
        <v>1.25</v>
      </c>
      <c r="L545" s="43">
        <v>2.5</v>
      </c>
      <c r="M545" s="95" t="s">
        <v>83</v>
      </c>
      <c r="N545" s="10">
        <f t="shared" si="207"/>
        <v>0.25</v>
      </c>
      <c r="O545" s="10">
        <f t="shared" si="207"/>
        <v>0.25</v>
      </c>
      <c r="P545" s="10">
        <f t="shared" si="207"/>
        <v>0.5</v>
      </c>
      <c r="Q545" s="33">
        <f>IF(B545="M",IF(AND(H545&gt;=200,H545&lt;500,I545&lt;Barem!$N$21),H545/1500,IF(AND(H545&gt;=500,H545&lt;750,I545&lt;Barem!$N$22),H545/1500,IF(AND(H545&gt;=750,H545&lt;1000,I545&lt;Barem!$N$23),H545/1500,IF(AND(H545&gt;=1000,H545&lt;1500,I545&lt;Barem!$N$24),H545/1500,IF(AND(H545&gt;=1500,H545&lt;2000,I545&lt;Barem!$N$25),H545/1500,IF(AND(H545&gt;=2000,H545&lt;3000,I545&lt;Barem!$N$26),H545/1500,IF(AND(H545&gt;=3000,I545&lt;Barem!$N$27),H545/1500,0))))))),IF(AND(H545&gt;=200,H545&lt;500,I545&lt;Barem!$O$21),H545/1500,IF(AND(H545&gt;=500,H545&lt;750,I545&lt;Barem!$O$22),H545/1500,IF(AND(H545&gt;=750,H545&lt;1000,I545&lt;Barem!$O$23),H545/1500,IF(AND(H545&gt;=1000,H545&lt;1500,I545&lt;Barem!$O$24),H545/1500,IF(AND(H545&gt;=1500,H545&lt;2000,I545&lt;Barem!$O$25),H545/1500,IF(AND(H545&gt;=2000,H545&lt;3000,I545&lt;Barem!$O$26),H545/1500,IF(AND(H545&gt;=3000,I545&lt;Barem!$O$27),H545/1500,0))))))))</f>
        <v>0</v>
      </c>
      <c r="R545" s="19">
        <f>IF(D545&gt;21,VLOOKUP(D545,Barem!$T$1:$U$141,2,1),0)</f>
        <v>0</v>
      </c>
      <c r="S545" s="104">
        <f>IF(D545&lt;1,0,IF(B545="F",VLOOKUP(I545,Barem!$X$2:$Z$13,2,1),VLOOKUP(I545,Barem!$X$14:$Z$25,2,1)))</f>
        <v>0</v>
      </c>
      <c r="T545" s="19">
        <f>VLOOKUP(A545,Participanti!A:C,3,0)</f>
        <v>0</v>
      </c>
      <c r="U545" s="17">
        <f t="shared" si="213"/>
        <v>2.1642857142857141</v>
      </c>
      <c r="W545" s="162"/>
      <c r="X545" s="108">
        <f t="shared" si="208"/>
        <v>5</v>
      </c>
      <c r="Y545" s="63">
        <f t="shared" si="209"/>
        <v>1</v>
      </c>
      <c r="Z545" s="92">
        <f t="shared" si="214"/>
        <v>1</v>
      </c>
      <c r="AA545" s="141"/>
      <c r="AB545" s="107" t="str">
        <f>VLOOKUP(A545,Participanti!A:E,5,0)</f>
        <v>Gold</v>
      </c>
    </row>
    <row r="546" spans="1:28" x14ac:dyDescent="0.2">
      <c r="A546" s="42" t="s">
        <v>368</v>
      </c>
      <c r="B546" s="1" t="str">
        <f>VLOOKUP(A546,Participanti!A:B,2,0)</f>
        <v>M</v>
      </c>
      <c r="C546" s="61">
        <v>8</v>
      </c>
      <c r="D546" s="43">
        <v>21.27</v>
      </c>
      <c r="E546" s="44">
        <v>7.8240740740740736E-2</v>
      </c>
      <c r="F546" s="44">
        <v>7.8553240740740743E-2</v>
      </c>
      <c r="G546" s="59">
        <f t="shared" si="210"/>
        <v>7.8396990740740746E-2</v>
      </c>
      <c r="H546" s="45">
        <v>21</v>
      </c>
      <c r="I546" s="11">
        <f t="shared" si="211"/>
        <v>3.6858011631753997E-3</v>
      </c>
      <c r="J546" s="31">
        <f t="shared" si="212"/>
        <v>5</v>
      </c>
      <c r="K546" s="31">
        <f>IF(J546=0,0,IF(B546="F",VLOOKUP(I546,Barem!$G$2:$H$16,2,1),VLOOKUP(I546,Barem!$G$17:$H$31,2,1)))</f>
        <v>2</v>
      </c>
      <c r="L546" s="43">
        <v>4.25</v>
      </c>
      <c r="M546" s="95" t="s">
        <v>83</v>
      </c>
      <c r="N546" s="10">
        <f t="shared" si="207"/>
        <v>0.25</v>
      </c>
      <c r="O546" s="10">
        <f t="shared" si="207"/>
        <v>0.25</v>
      </c>
      <c r="P546" s="10">
        <f t="shared" si="207"/>
        <v>0.5</v>
      </c>
      <c r="Q546" s="33">
        <f>IF(B546="M",IF(AND(H546&gt;=200,H546&lt;500,I546&lt;Barem!$N$21),H546/1500,IF(AND(H546&gt;=500,H546&lt;750,I546&lt;Barem!$N$22),H546/1500,IF(AND(H546&gt;=750,H546&lt;1000,I546&lt;Barem!$N$23),H546/1500,IF(AND(H546&gt;=1000,H546&lt;1500,I546&lt;Barem!$N$24),H546/1500,IF(AND(H546&gt;=1500,H546&lt;2000,I546&lt;Barem!$N$25),H546/1500,IF(AND(H546&gt;=2000,H546&lt;3000,I546&lt;Barem!$N$26),H546/1500,IF(AND(H546&gt;=3000,I546&lt;Barem!$N$27),H546/1500,0))))))),IF(AND(H546&gt;=200,H546&lt;500,I546&lt;Barem!$O$21),H546/1500,IF(AND(H546&gt;=500,H546&lt;750,I546&lt;Barem!$O$22),H546/1500,IF(AND(H546&gt;=750,H546&lt;1000,I546&lt;Barem!$O$23),H546/1500,IF(AND(H546&gt;=1000,H546&lt;1500,I546&lt;Barem!$O$24),H546/1500,IF(AND(H546&gt;=1500,H546&lt;2000,I546&lt;Barem!$O$25),H546/1500,IF(AND(H546&gt;=2000,H546&lt;3000,I546&lt;Barem!$O$26),H546/1500,IF(AND(H546&gt;=3000,I546&lt;Barem!$O$27),H546/1500,0))))))))</f>
        <v>0</v>
      </c>
      <c r="R546" s="19">
        <f>IF(D546&gt;21,VLOOKUP(D546,Barem!$T$1:$U$141,2,1),0)</f>
        <v>0</v>
      </c>
      <c r="S546" s="104">
        <f>IF(D546&lt;1,0,IF(B546="F",VLOOKUP(I546,Barem!$X$2:$Z$13,2,1),VLOOKUP(I546,Barem!$X$14:$Z$25,2,1)))</f>
        <v>0</v>
      </c>
      <c r="T546" s="19">
        <f>VLOOKUP(A546,Participanti!A:C,3,0)</f>
        <v>0</v>
      </c>
      <c r="U546" s="17">
        <f t="shared" si="213"/>
        <v>3.875</v>
      </c>
      <c r="W546" s="162" t="s">
        <v>579</v>
      </c>
      <c r="X546" s="108">
        <f t="shared" si="208"/>
        <v>5</v>
      </c>
      <c r="Y546" s="63">
        <f t="shared" si="209"/>
        <v>1</v>
      </c>
      <c r="Z546" s="92">
        <f t="shared" si="214"/>
        <v>1</v>
      </c>
      <c r="AA546" s="141"/>
      <c r="AB546" s="107" t="str">
        <f>VLOOKUP(A546,Participanti!A:E,5,0)</f>
        <v>Gold</v>
      </c>
    </row>
    <row r="547" spans="1:28" x14ac:dyDescent="0.2">
      <c r="A547" s="42" t="s">
        <v>275</v>
      </c>
      <c r="B547" s="1" t="str">
        <f>VLOOKUP(A547,Participanti!A:B,2,0)</f>
        <v>F</v>
      </c>
      <c r="C547" s="61">
        <v>9</v>
      </c>
      <c r="D547" s="43"/>
      <c r="E547" s="44"/>
      <c r="F547" s="44"/>
      <c r="G547" s="59"/>
      <c r="H547" s="45"/>
      <c r="I547" s="11"/>
      <c r="J547" s="31"/>
      <c r="K547" s="31"/>
      <c r="L547" s="43"/>
      <c r="M547" s="95" t="s">
        <v>533</v>
      </c>
      <c r="N547" s="10"/>
      <c r="O547" s="10"/>
      <c r="P547" s="10"/>
      <c r="Q547" s="33"/>
      <c r="S547" s="104"/>
      <c r="U547" s="177">
        <v>0.5</v>
      </c>
      <c r="W547" s="162"/>
      <c r="X547" s="108">
        <f t="shared" si="208"/>
        <v>1</v>
      </c>
      <c r="Y547" s="63">
        <f t="shared" si="209"/>
        <v>1</v>
      </c>
      <c r="Z547" s="92">
        <f t="shared" ref="Z547" si="215">IF(K547&gt;0,1,0)</f>
        <v>0</v>
      </c>
      <c r="AA547" s="141"/>
      <c r="AB547" s="107" t="str">
        <f>VLOOKUP(A547,Participanti!A:E,5,0)</f>
        <v>Silver</v>
      </c>
    </row>
    <row r="548" spans="1:28" ht="24" x14ac:dyDescent="0.2">
      <c r="A548" s="42" t="s">
        <v>512</v>
      </c>
      <c r="B548" s="1" t="str">
        <f>VLOOKUP(A548,Participanti!A:B,2,0)</f>
        <v>M</v>
      </c>
      <c r="C548" s="61">
        <v>9</v>
      </c>
      <c r="D548" s="43">
        <v>10.71</v>
      </c>
      <c r="E548" s="44">
        <v>2.7025462962962959E-2</v>
      </c>
      <c r="F548" s="44">
        <v>2.7025462962962959E-2</v>
      </c>
      <c r="G548" s="59">
        <f t="shared" si="210"/>
        <v>2.7025462962962959E-2</v>
      </c>
      <c r="H548" s="45">
        <v>44</v>
      </c>
      <c r="I548" s="11">
        <f t="shared" si="211"/>
        <v>2.5233858975689037E-3</v>
      </c>
      <c r="J548" s="31">
        <f t="shared" si="212"/>
        <v>2.5500000000000003</v>
      </c>
      <c r="K548" s="31">
        <f>IF(J548=0,0,IF(B548="F",VLOOKUP(I548,Barem!$G$2:$H$16,2,1),VLOOKUP(I548,Barem!$G$17:$H$31,2,1)))</f>
        <v>5</v>
      </c>
      <c r="L548" s="43">
        <v>2.75</v>
      </c>
      <c r="M548" s="95" t="s">
        <v>83</v>
      </c>
      <c r="N548" s="10">
        <f t="shared" ref="N548:P562" si="216">IF($M548=N$1,50%,25%)</f>
        <v>0.25</v>
      </c>
      <c r="O548" s="10">
        <f t="shared" si="216"/>
        <v>0.25</v>
      </c>
      <c r="P548" s="10">
        <f t="shared" si="216"/>
        <v>0.5</v>
      </c>
      <c r="Q548" s="33">
        <f>IF(B548="M",IF(AND(H548&gt;=200,H548&lt;500,I548&lt;Barem!$N$21),H548/1500,IF(AND(H548&gt;=500,H548&lt;750,I548&lt;Barem!$N$22),H548/1500,IF(AND(H548&gt;=750,H548&lt;1000,I548&lt;Barem!$N$23),H548/1500,IF(AND(H548&gt;=1000,H548&lt;1500,I548&lt;Barem!$N$24),H548/1500,IF(AND(H548&gt;=1500,H548&lt;2000,I548&lt;Barem!$N$25),H548/1500,IF(AND(H548&gt;=2000,H548&lt;3000,I548&lt;Barem!$N$26),H548/1500,IF(AND(H548&gt;=3000,I548&lt;Barem!$N$27),H548/1500,0))))))),IF(AND(H548&gt;=200,H548&lt;500,I548&lt;Barem!$O$21),H548/1500,IF(AND(H548&gt;=500,H548&lt;750,I548&lt;Barem!$O$22),H548/1500,IF(AND(H548&gt;=750,H548&lt;1000,I548&lt;Barem!$O$23),H548/1500,IF(AND(H548&gt;=1000,H548&lt;1500,I548&lt;Barem!$O$24),H548/1500,IF(AND(H548&gt;=1500,H548&lt;2000,I548&lt;Barem!$O$25),H548/1500,IF(AND(H548&gt;=2000,H548&lt;3000,I548&lt;Barem!$O$26),H548/1500,IF(AND(H548&gt;=3000,I548&lt;Barem!$O$27),H548/1500,0))))))))</f>
        <v>0</v>
      </c>
      <c r="R548" s="19">
        <f>IF(D548&gt;21,VLOOKUP(D548,Barem!$T$1:$U$141,2,1),0)</f>
        <v>0</v>
      </c>
      <c r="S548" s="104">
        <f>IF(D548&lt;1,0,IF(B548="F",VLOOKUP(I548,Barem!$X$2:$Z$13,2,1),VLOOKUP(I548,Barem!$X$14:$Z$25,2,1)))</f>
        <v>2.25</v>
      </c>
      <c r="T548" s="19">
        <f>VLOOKUP(A548,Participanti!A:C,3,0)</f>
        <v>0</v>
      </c>
      <c r="U548" s="17">
        <f t="shared" si="213"/>
        <v>5.5125000000000002</v>
      </c>
      <c r="W548" s="162" t="s">
        <v>585</v>
      </c>
      <c r="X548" s="108">
        <f t="shared" si="208"/>
        <v>5</v>
      </c>
      <c r="Y548" s="63">
        <f t="shared" si="209"/>
        <v>1</v>
      </c>
      <c r="Z548" s="92">
        <f t="shared" si="214"/>
        <v>1</v>
      </c>
      <c r="AA548" s="141"/>
      <c r="AB548" s="107" t="str">
        <f>VLOOKUP(A548,Participanti!A:E,5,0)</f>
        <v>Bronze</v>
      </c>
    </row>
    <row r="549" spans="1:28" x14ac:dyDescent="0.2">
      <c r="A549" s="42" t="s">
        <v>17</v>
      </c>
      <c r="B549" s="1" t="str">
        <f>VLOOKUP(A549,Participanti!A:B,2,0)</f>
        <v>M</v>
      </c>
      <c r="C549" s="61">
        <v>9</v>
      </c>
      <c r="D549" s="43">
        <v>16.100000000000001</v>
      </c>
      <c r="E549" s="44">
        <v>5.0682870370370371E-2</v>
      </c>
      <c r="F549" s="44">
        <v>5.1493055555555556E-2</v>
      </c>
      <c r="G549" s="59">
        <f t="shared" si="210"/>
        <v>5.108796296296296E-2</v>
      </c>
      <c r="H549" s="45">
        <v>184</v>
      </c>
      <c r="I549" s="11">
        <f t="shared" si="211"/>
        <v>3.1731654014262706E-3</v>
      </c>
      <c r="J549" s="31">
        <f t="shared" si="212"/>
        <v>3.8333333333333335</v>
      </c>
      <c r="K549" s="31">
        <f>IF(J549=0,0,IF(B549="F",VLOOKUP(I549,Barem!$G$2:$H$16,2,1),VLOOKUP(I549,Barem!$G$17:$H$31,2,1)))</f>
        <v>3.5</v>
      </c>
      <c r="L549" s="43">
        <v>2</v>
      </c>
      <c r="M549" s="95" t="s">
        <v>80</v>
      </c>
      <c r="N549" s="10">
        <f t="shared" si="216"/>
        <v>0.25</v>
      </c>
      <c r="O549" s="10">
        <f t="shared" si="216"/>
        <v>0.5</v>
      </c>
      <c r="P549" s="10">
        <f t="shared" si="216"/>
        <v>0.25</v>
      </c>
      <c r="Q549" s="33">
        <f>IF(B549="M",IF(AND(H549&gt;=200,H549&lt;500,I549&lt;Barem!$N$21),H549/1500,IF(AND(H549&gt;=500,H549&lt;750,I549&lt;Barem!$N$22),H549/1500,IF(AND(H549&gt;=750,H549&lt;1000,I549&lt;Barem!$N$23),H549/1500,IF(AND(H549&gt;=1000,H549&lt;1500,I549&lt;Barem!$N$24),H549/1500,IF(AND(H549&gt;=1500,H549&lt;2000,I549&lt;Barem!$N$25),H549/1500,IF(AND(H549&gt;=2000,H549&lt;3000,I549&lt;Barem!$N$26),H549/1500,IF(AND(H549&gt;=3000,I549&lt;Barem!$N$27),H549/1500,0))))))),IF(AND(H549&gt;=200,H549&lt;500,I549&lt;Barem!$O$21),H549/1500,IF(AND(H549&gt;=500,H549&lt;750,I549&lt;Barem!$O$22),H549/1500,IF(AND(H549&gt;=750,H549&lt;1000,I549&lt;Barem!$O$23),H549/1500,IF(AND(H549&gt;=1000,H549&lt;1500,I549&lt;Barem!$O$24),H549/1500,IF(AND(H549&gt;=1500,H549&lt;2000,I549&lt;Barem!$O$25),H549/1500,IF(AND(H549&gt;=2000,H549&lt;3000,I549&lt;Barem!$O$26),H549/1500,IF(AND(H549&gt;=3000,I549&lt;Barem!$O$27),H549/1500,0))))))))</f>
        <v>0</v>
      </c>
      <c r="R549" s="19">
        <f>IF(D549&gt;21,VLOOKUP(D549,Barem!$T$1:$U$141,2,1),0)</f>
        <v>0</v>
      </c>
      <c r="S549" s="104">
        <f>IF(D549&lt;1,0,IF(B549="F",VLOOKUP(I549,Barem!$X$2:$Z$13,2,1),VLOOKUP(I549,Barem!$X$14:$Z$25,2,1)))</f>
        <v>0</v>
      </c>
      <c r="T549" s="19">
        <f>VLOOKUP(A549,Participanti!A:C,3,0)</f>
        <v>0</v>
      </c>
      <c r="U549" s="17">
        <f t="shared" si="213"/>
        <v>3.2083333333333335</v>
      </c>
      <c r="W549" s="162"/>
      <c r="X549" s="108">
        <f t="shared" si="208"/>
        <v>4</v>
      </c>
      <c r="Y549" s="63">
        <f t="shared" si="209"/>
        <v>1</v>
      </c>
      <c r="Z549" s="92">
        <f t="shared" si="214"/>
        <v>1</v>
      </c>
      <c r="AA549" s="141"/>
      <c r="AB549" s="107" t="str">
        <f>VLOOKUP(A549,Participanti!A:E,5,0)</f>
        <v>Bronze</v>
      </c>
    </row>
    <row r="550" spans="1:28" x14ac:dyDescent="0.2">
      <c r="A550" s="42" t="s">
        <v>511</v>
      </c>
      <c r="B550" s="1" t="str">
        <f>VLOOKUP(A550,Participanti!A:B,2,0)</f>
        <v>M</v>
      </c>
      <c r="C550" s="61">
        <v>9</v>
      </c>
      <c r="D550" s="43">
        <v>11.52</v>
      </c>
      <c r="E550" s="44">
        <v>3.3923611111111113E-2</v>
      </c>
      <c r="F550" s="44">
        <v>3.4062500000000002E-2</v>
      </c>
      <c r="G550" s="59">
        <f t="shared" si="210"/>
        <v>3.3993055555555554E-2</v>
      </c>
      <c r="H550" s="45">
        <v>38</v>
      </c>
      <c r="I550" s="11">
        <f t="shared" si="211"/>
        <v>2.9507860725308641E-3</v>
      </c>
      <c r="J550" s="31">
        <f t="shared" si="212"/>
        <v>2.7428571428571424</v>
      </c>
      <c r="K550" s="31">
        <f>IF(J550=0,0,IF(B550="F",VLOOKUP(I550,Barem!$G$2:$H$16,2,1),VLOOKUP(I550,Barem!$G$17:$H$31,2,1)))</f>
        <v>4.5</v>
      </c>
      <c r="L550" s="43">
        <v>4</v>
      </c>
      <c r="M550" s="95" t="s">
        <v>80</v>
      </c>
      <c r="N550" s="10">
        <f t="shared" si="216"/>
        <v>0.25</v>
      </c>
      <c r="O550" s="10">
        <f t="shared" si="216"/>
        <v>0.5</v>
      </c>
      <c r="P550" s="10">
        <f t="shared" si="216"/>
        <v>0.25</v>
      </c>
      <c r="Q550" s="33">
        <f>IF(B550="M",IF(AND(H550&gt;=200,H550&lt;500,I550&lt;Barem!$N$21),H550/1500,IF(AND(H550&gt;=500,H550&lt;750,I550&lt;Barem!$N$22),H550/1500,IF(AND(H550&gt;=750,H550&lt;1000,I550&lt;Barem!$N$23),H550/1500,IF(AND(H550&gt;=1000,H550&lt;1500,I550&lt;Barem!$N$24),H550/1500,IF(AND(H550&gt;=1500,H550&lt;2000,I550&lt;Barem!$N$25),H550/1500,IF(AND(H550&gt;=2000,H550&lt;3000,I550&lt;Barem!$N$26),H550/1500,IF(AND(H550&gt;=3000,I550&lt;Barem!$N$27),H550/1500,0))))))),IF(AND(H550&gt;=200,H550&lt;500,I550&lt;Barem!$O$21),H550/1500,IF(AND(H550&gt;=500,H550&lt;750,I550&lt;Barem!$O$22),H550/1500,IF(AND(H550&gt;=750,H550&lt;1000,I550&lt;Barem!$O$23),H550/1500,IF(AND(H550&gt;=1000,H550&lt;1500,I550&lt;Barem!$O$24),H550/1500,IF(AND(H550&gt;=1500,H550&lt;2000,I550&lt;Barem!$O$25),H550/1500,IF(AND(H550&gt;=2000,H550&lt;3000,I550&lt;Barem!$O$26),H550/1500,IF(AND(H550&gt;=3000,I550&lt;Barem!$O$27),H550/1500,0))))))))</f>
        <v>0</v>
      </c>
      <c r="R550" s="19">
        <f>IF(D550&gt;21,VLOOKUP(D550,Barem!$T$1:$U$141,2,1),0)</f>
        <v>0</v>
      </c>
      <c r="S550" s="104">
        <f>IF(D550&lt;1,0,IF(B550="F",VLOOKUP(I550,Barem!$X$2:$Z$13,2,1),VLOOKUP(I550,Barem!$X$14:$Z$25,2,1)))</f>
        <v>0</v>
      </c>
      <c r="T550" s="19">
        <f>VLOOKUP(A550,Participanti!A:C,3,0)</f>
        <v>0</v>
      </c>
      <c r="U550" s="17">
        <f t="shared" si="213"/>
        <v>3.9357142857142855</v>
      </c>
      <c r="W550" s="162" t="s">
        <v>586</v>
      </c>
      <c r="X550" s="108">
        <f t="shared" si="208"/>
        <v>5</v>
      </c>
      <c r="Y550" s="63">
        <f t="shared" si="209"/>
        <v>1</v>
      </c>
      <c r="Z550" s="92">
        <f t="shared" si="214"/>
        <v>1</v>
      </c>
      <c r="AA550" s="141"/>
      <c r="AB550" s="107" t="str">
        <f>VLOOKUP(A550,Participanti!A:E,5,0)</f>
        <v>Bronze</v>
      </c>
    </row>
    <row r="551" spans="1:28" x14ac:dyDescent="0.2">
      <c r="A551" s="42" t="s">
        <v>514</v>
      </c>
      <c r="B551" s="1" t="str">
        <f>VLOOKUP(A551,Participanti!A:B,2,0)</f>
        <v>M</v>
      </c>
      <c r="C551" s="61">
        <v>9</v>
      </c>
      <c r="D551" s="43">
        <v>11.86</v>
      </c>
      <c r="E551" s="44">
        <v>3.4143518518518517E-2</v>
      </c>
      <c r="F551" s="44">
        <v>3.4143518518518517E-2</v>
      </c>
      <c r="G551" s="59">
        <f t="shared" si="210"/>
        <v>3.4143518518518517E-2</v>
      </c>
      <c r="H551" s="45">
        <v>37</v>
      </c>
      <c r="I551" s="11">
        <f t="shared" si="211"/>
        <v>2.8788801449003811E-3</v>
      </c>
      <c r="J551" s="31">
        <f t="shared" si="212"/>
        <v>2.8238095238095235</v>
      </c>
      <c r="K551" s="31">
        <f>IF(J551=0,0,IF(B551="F",VLOOKUP(I551,Barem!$G$2:$H$16,2,1),VLOOKUP(I551,Barem!$G$17:$H$31,2,1)))</f>
        <v>4.5</v>
      </c>
      <c r="L551" s="43">
        <v>3</v>
      </c>
      <c r="M551" s="95" t="s">
        <v>80</v>
      </c>
      <c r="N551" s="10">
        <f t="shared" si="216"/>
        <v>0.25</v>
      </c>
      <c r="O551" s="10">
        <f t="shared" si="216"/>
        <v>0.5</v>
      </c>
      <c r="P551" s="10">
        <f t="shared" si="216"/>
        <v>0.25</v>
      </c>
      <c r="Q551" s="33">
        <f>IF(B551="M",IF(AND(H551&gt;=200,H551&lt;500,I551&lt;Barem!$N$21),H551/1500,IF(AND(H551&gt;=500,H551&lt;750,I551&lt;Barem!$N$22),H551/1500,IF(AND(H551&gt;=750,H551&lt;1000,I551&lt;Barem!$N$23),H551/1500,IF(AND(H551&gt;=1000,H551&lt;1500,I551&lt;Barem!$N$24),H551/1500,IF(AND(H551&gt;=1500,H551&lt;2000,I551&lt;Barem!$N$25),H551/1500,IF(AND(H551&gt;=2000,H551&lt;3000,I551&lt;Barem!$N$26),H551/1500,IF(AND(H551&gt;=3000,I551&lt;Barem!$N$27),H551/1500,0))))))),IF(AND(H551&gt;=200,H551&lt;500,I551&lt;Barem!$O$21),H551/1500,IF(AND(H551&gt;=500,H551&lt;750,I551&lt;Barem!$O$22),H551/1500,IF(AND(H551&gt;=750,H551&lt;1000,I551&lt;Barem!$O$23),H551/1500,IF(AND(H551&gt;=1000,H551&lt;1500,I551&lt;Barem!$O$24),H551/1500,IF(AND(H551&gt;=1500,H551&lt;2000,I551&lt;Barem!$O$25),H551/1500,IF(AND(H551&gt;=2000,H551&lt;3000,I551&lt;Barem!$O$26),H551/1500,IF(AND(H551&gt;=3000,I551&lt;Barem!$O$27),H551/1500,0))))))))</f>
        <v>0</v>
      </c>
      <c r="R551" s="19">
        <f>IF(D551&gt;21,VLOOKUP(D551,Barem!$T$1:$U$141,2,1),0)</f>
        <v>0</v>
      </c>
      <c r="S551" s="104">
        <f>IF(D551&lt;1,0,IF(B551="F",VLOOKUP(I551,Barem!$X$2:$Z$13,2,1),VLOOKUP(I551,Barem!$X$14:$Z$25,2,1)))</f>
        <v>0</v>
      </c>
      <c r="T551" s="19">
        <f>VLOOKUP(A551,Participanti!A:C,3,0)</f>
        <v>0</v>
      </c>
      <c r="U551" s="17">
        <f t="shared" si="213"/>
        <v>3.7059523809523807</v>
      </c>
      <c r="W551" s="162" t="s">
        <v>587</v>
      </c>
      <c r="X551" s="108">
        <f t="shared" si="208"/>
        <v>4</v>
      </c>
      <c r="Y551" s="63">
        <f t="shared" si="209"/>
        <v>1</v>
      </c>
      <c r="Z551" s="92">
        <f t="shared" si="214"/>
        <v>1</v>
      </c>
      <c r="AA551" s="141"/>
      <c r="AB551" s="107" t="str">
        <f>VLOOKUP(A551,Participanti!A:E,5,0)</f>
        <v>Bronze</v>
      </c>
    </row>
    <row r="552" spans="1:28" x14ac:dyDescent="0.2">
      <c r="A552" s="42" t="s">
        <v>352</v>
      </c>
      <c r="B552" s="1" t="str">
        <f>VLOOKUP(A552,Participanti!A:B,2,0)</f>
        <v>M</v>
      </c>
      <c r="C552" s="61">
        <v>9</v>
      </c>
      <c r="D552" s="43">
        <v>19.010000000000002</v>
      </c>
      <c r="E552" s="44">
        <v>9.3229166666666655E-2</v>
      </c>
      <c r="F552" s="44">
        <v>9.4155092592592596E-2</v>
      </c>
      <c r="G552" s="59">
        <f t="shared" si="210"/>
        <v>9.3692129629629625E-2</v>
      </c>
      <c r="H552" s="45">
        <v>538</v>
      </c>
      <c r="I552" s="11">
        <f t="shared" si="211"/>
        <v>4.9285707327527415E-3</v>
      </c>
      <c r="J552" s="31">
        <f t="shared" si="212"/>
        <v>4.5261904761904761</v>
      </c>
      <c r="K552" s="31">
        <f>IF(J552=0,0,IF(B552="F",VLOOKUP(I552,Barem!$G$2:$H$16,2,1),VLOOKUP(I552,Barem!$G$17:$H$31,2,1)))</f>
        <v>0.25</v>
      </c>
      <c r="L552" s="43">
        <v>3</v>
      </c>
      <c r="M552" s="95" t="str">
        <f>VLOOKUP(C552,Barem!L:R,7,0)</f>
        <v>D</v>
      </c>
      <c r="N552" s="10">
        <f t="shared" si="216"/>
        <v>0.5</v>
      </c>
      <c r="O552" s="10">
        <f t="shared" si="216"/>
        <v>0.25</v>
      </c>
      <c r="P552" s="10">
        <f t="shared" si="216"/>
        <v>0.25</v>
      </c>
      <c r="Q552" s="33">
        <f>IF(B552="M",IF(AND(H552&gt;=200,H552&lt;500,I552&lt;Barem!$N$21),H552/1500,IF(AND(H552&gt;=500,H552&lt;750,I552&lt;Barem!$N$22),H552/1500,IF(AND(H552&gt;=750,H552&lt;1000,I552&lt;Barem!$N$23),H552/1500,IF(AND(H552&gt;=1000,H552&lt;1500,I552&lt;Barem!$N$24),H552/1500,IF(AND(H552&gt;=1500,H552&lt;2000,I552&lt;Barem!$N$25),H552/1500,IF(AND(H552&gt;=2000,H552&lt;3000,I552&lt;Barem!$N$26),H552/1500,IF(AND(H552&gt;=3000,I552&lt;Barem!$N$27),H552/1500,0))))))),IF(AND(H552&gt;=200,H552&lt;500,I552&lt;Barem!$O$21),H552/1500,IF(AND(H552&gt;=500,H552&lt;750,I552&lt;Barem!$O$22),H552/1500,IF(AND(H552&gt;=750,H552&lt;1000,I552&lt;Barem!$O$23),H552/1500,IF(AND(H552&gt;=1000,H552&lt;1500,I552&lt;Barem!$O$24),H552/1500,IF(AND(H552&gt;=1500,H552&lt;2000,I552&lt;Barem!$O$25),H552/1500,IF(AND(H552&gt;=2000,H552&lt;3000,I552&lt;Barem!$O$26),H552/1500,IF(AND(H552&gt;=3000,I552&lt;Barem!$O$27),H552/1500,0))))))))</f>
        <v>0.35866666666666669</v>
      </c>
      <c r="R552" s="19">
        <f>IF(D552&gt;21,VLOOKUP(D552,Barem!$T$1:$U$141,2,1),0)</f>
        <v>0</v>
      </c>
      <c r="S552" s="104">
        <f>IF(D552&lt;1,0,IF(B552="F",VLOOKUP(I552,Barem!$X$2:$Z$13,2,1),VLOOKUP(I552,Barem!$X$14:$Z$25,2,1)))</f>
        <v>0</v>
      </c>
      <c r="T552" s="19">
        <f>VLOOKUP(A552,Participanti!A:C,3,0)</f>
        <v>0</v>
      </c>
      <c r="U552" s="17">
        <f t="shared" si="213"/>
        <v>3.4342619047619047</v>
      </c>
      <c r="W552" s="162"/>
      <c r="X552" s="108">
        <f t="shared" si="208"/>
        <v>5</v>
      </c>
      <c r="Y552" s="63">
        <f t="shared" si="209"/>
        <v>1</v>
      </c>
      <c r="Z552" s="92">
        <f t="shared" si="214"/>
        <v>1</v>
      </c>
      <c r="AA552" s="141"/>
      <c r="AB552" s="107" t="str">
        <f>VLOOKUP(A552,Participanti!A:E,5,0)</f>
        <v>Bronze</v>
      </c>
    </row>
    <row r="553" spans="1:28" x14ac:dyDescent="0.2">
      <c r="A553" s="42" t="s">
        <v>509</v>
      </c>
      <c r="B553" s="1" t="str">
        <f>VLOOKUP(A553,Participanti!A:B,2,0)</f>
        <v>M</v>
      </c>
      <c r="C553" s="61">
        <v>9</v>
      </c>
      <c r="D553" s="43">
        <v>24.06</v>
      </c>
      <c r="E553" s="44">
        <v>9.3391203703703699E-2</v>
      </c>
      <c r="F553" s="44">
        <v>9.4849537037037038E-2</v>
      </c>
      <c r="G553" s="59">
        <f t="shared" si="210"/>
        <v>9.4120370370370368E-2</v>
      </c>
      <c r="H553" s="45">
        <v>95</v>
      </c>
      <c r="I553" s="11">
        <f t="shared" si="211"/>
        <v>3.911902342908162E-3</v>
      </c>
      <c r="J553" s="31">
        <f t="shared" si="212"/>
        <v>5</v>
      </c>
      <c r="K553" s="31">
        <f>IF(J553=0,0,IF(B553="F",VLOOKUP(I553,Barem!$G$2:$H$16,2,1),VLOOKUP(I553,Barem!$G$17:$H$31,2,1)))</f>
        <v>1.75</v>
      </c>
      <c r="L553" s="43">
        <v>2.5</v>
      </c>
      <c r="M553" s="95" t="str">
        <f>VLOOKUP(C553,Barem!L:R,7,0)</f>
        <v>D</v>
      </c>
      <c r="N553" s="10">
        <f t="shared" si="216"/>
        <v>0.5</v>
      </c>
      <c r="O553" s="10">
        <f t="shared" si="216"/>
        <v>0.25</v>
      </c>
      <c r="P553" s="10">
        <f t="shared" si="216"/>
        <v>0.25</v>
      </c>
      <c r="Q553" s="33">
        <f>IF(B553="M",IF(AND(H553&gt;=200,H553&lt;500,I553&lt;Barem!$N$21),H553/1500,IF(AND(H553&gt;=500,H553&lt;750,I553&lt;Barem!$N$22),H553/1500,IF(AND(H553&gt;=750,H553&lt;1000,I553&lt;Barem!$N$23),H553/1500,IF(AND(H553&gt;=1000,H553&lt;1500,I553&lt;Barem!$N$24),H553/1500,IF(AND(H553&gt;=1500,H553&lt;2000,I553&lt;Barem!$N$25),H553/1500,IF(AND(H553&gt;=2000,H553&lt;3000,I553&lt;Barem!$N$26),H553/1500,IF(AND(H553&gt;=3000,I553&lt;Barem!$N$27),H553/1500,0))))))),IF(AND(H553&gt;=200,H553&lt;500,I553&lt;Barem!$O$21),H553/1500,IF(AND(H553&gt;=500,H553&lt;750,I553&lt;Barem!$O$22),H553/1500,IF(AND(H553&gt;=750,H553&lt;1000,I553&lt;Barem!$O$23),H553/1500,IF(AND(H553&gt;=1000,H553&lt;1500,I553&lt;Barem!$O$24),H553/1500,IF(AND(H553&gt;=1500,H553&lt;2000,I553&lt;Barem!$O$25),H553/1500,IF(AND(H553&gt;=2000,H553&lt;3000,I553&lt;Barem!$O$26),H553/1500,IF(AND(H553&gt;=3000,I553&lt;Barem!$O$27),H553/1500,0))))))))</f>
        <v>0</v>
      </c>
      <c r="R553" s="19">
        <f>IF(D553&gt;21,VLOOKUP(D553,Barem!$T$1:$U$141,2,1),0)</f>
        <v>0.1</v>
      </c>
      <c r="S553" s="104">
        <f>IF(D553&lt;1,0,IF(B553="F",VLOOKUP(I553,Barem!$X$2:$Z$13,2,1),VLOOKUP(I553,Barem!$X$14:$Z$25,2,1)))</f>
        <v>0</v>
      </c>
      <c r="T553" s="19">
        <f>VLOOKUP(A553,Participanti!A:C,3,0)</f>
        <v>0</v>
      </c>
      <c r="U553" s="17">
        <f t="shared" si="213"/>
        <v>3.6625000000000001</v>
      </c>
      <c r="W553" s="162" t="s">
        <v>586</v>
      </c>
      <c r="X553" s="108">
        <f t="shared" si="208"/>
        <v>5</v>
      </c>
      <c r="Y553" s="63">
        <f t="shared" si="209"/>
        <v>1</v>
      </c>
      <c r="Z553" s="92">
        <f t="shared" si="214"/>
        <v>1</v>
      </c>
      <c r="AA553" s="141"/>
      <c r="AB553" s="107" t="str">
        <f>VLOOKUP(A553,Participanti!A:E,5,0)</f>
        <v>Bronze</v>
      </c>
    </row>
    <row r="554" spans="1:28" x14ac:dyDescent="0.2">
      <c r="A554" s="42" t="s">
        <v>513</v>
      </c>
      <c r="B554" s="1" t="str">
        <f>VLOOKUP(A554,Participanti!A:B,2,0)</f>
        <v>M</v>
      </c>
      <c r="C554" s="61">
        <v>9</v>
      </c>
      <c r="D554" s="43">
        <v>11.59</v>
      </c>
      <c r="E554" s="44">
        <v>3.4328703703703702E-2</v>
      </c>
      <c r="F554" s="44">
        <v>3.4328703703703702E-2</v>
      </c>
      <c r="G554" s="59">
        <f t="shared" si="210"/>
        <v>3.4328703703703702E-2</v>
      </c>
      <c r="H554" s="45">
        <v>48</v>
      </c>
      <c r="I554" s="11">
        <f t="shared" si="211"/>
        <v>2.9619243920365576E-3</v>
      </c>
      <c r="J554" s="31">
        <f t="shared" si="212"/>
        <v>2.7595238095238095</v>
      </c>
      <c r="K554" s="31">
        <f>IF(J554=0,0,IF(B554="F",VLOOKUP(I554,Barem!$G$2:$H$16,2,1),VLOOKUP(I554,Barem!$G$17:$H$31,2,1)))</f>
        <v>4.5</v>
      </c>
      <c r="L554" s="43">
        <v>3</v>
      </c>
      <c r="M554" s="95" t="str">
        <f>VLOOKUP(C554,Barem!L:R,7,0)</f>
        <v>D</v>
      </c>
      <c r="N554" s="10">
        <f t="shared" si="216"/>
        <v>0.5</v>
      </c>
      <c r="O554" s="10">
        <f t="shared" si="216"/>
        <v>0.25</v>
      </c>
      <c r="P554" s="10">
        <f t="shared" si="216"/>
        <v>0.25</v>
      </c>
      <c r="Q554" s="33">
        <f>IF(B554="M",IF(AND(H554&gt;=200,H554&lt;500,I554&lt;Barem!$N$21),H554/1500,IF(AND(H554&gt;=500,H554&lt;750,I554&lt;Barem!$N$22),H554/1500,IF(AND(H554&gt;=750,H554&lt;1000,I554&lt;Barem!$N$23),H554/1500,IF(AND(H554&gt;=1000,H554&lt;1500,I554&lt;Barem!$N$24),H554/1500,IF(AND(H554&gt;=1500,H554&lt;2000,I554&lt;Barem!$N$25),H554/1500,IF(AND(H554&gt;=2000,H554&lt;3000,I554&lt;Barem!$N$26),H554/1500,IF(AND(H554&gt;=3000,I554&lt;Barem!$N$27),H554/1500,0))))))),IF(AND(H554&gt;=200,H554&lt;500,I554&lt;Barem!$O$21),H554/1500,IF(AND(H554&gt;=500,H554&lt;750,I554&lt;Barem!$O$22),H554/1500,IF(AND(H554&gt;=750,H554&lt;1000,I554&lt;Barem!$O$23),H554/1500,IF(AND(H554&gt;=1000,H554&lt;1500,I554&lt;Barem!$O$24),H554/1500,IF(AND(H554&gt;=1500,H554&lt;2000,I554&lt;Barem!$O$25),H554/1500,IF(AND(H554&gt;=2000,H554&lt;3000,I554&lt;Barem!$O$26),H554/1500,IF(AND(H554&gt;=3000,I554&lt;Barem!$O$27),H554/1500,0))))))))</f>
        <v>0</v>
      </c>
      <c r="R554" s="19">
        <f>IF(D554&gt;21,VLOOKUP(D554,Barem!$T$1:$U$141,2,1),0)</f>
        <v>0</v>
      </c>
      <c r="S554" s="104">
        <f>IF(D554&lt;1,0,IF(B554="F",VLOOKUP(I554,Barem!$X$2:$Z$13,2,1),VLOOKUP(I554,Barem!$X$14:$Z$25,2,1)))</f>
        <v>0</v>
      </c>
      <c r="T554" s="19">
        <f>VLOOKUP(A554,Participanti!A:C,3,0)</f>
        <v>0</v>
      </c>
      <c r="U554" s="17">
        <f t="shared" si="213"/>
        <v>3.2547619047619047</v>
      </c>
      <c r="W554" s="162" t="s">
        <v>586</v>
      </c>
      <c r="X554" s="108">
        <f t="shared" si="208"/>
        <v>5</v>
      </c>
      <c r="Y554" s="63">
        <f t="shared" si="209"/>
        <v>1</v>
      </c>
      <c r="Z554" s="92">
        <f t="shared" si="214"/>
        <v>1</v>
      </c>
      <c r="AA554" s="141"/>
      <c r="AB554" s="107" t="str">
        <f>VLOOKUP(A554,Participanti!A:E,5,0)</f>
        <v>Bronze</v>
      </c>
    </row>
    <row r="555" spans="1:28" x14ac:dyDescent="0.2">
      <c r="A555" s="42" t="s">
        <v>233</v>
      </c>
      <c r="B555" s="1" t="str">
        <f>VLOOKUP(A555,Participanti!A:B,2,0)</f>
        <v>M</v>
      </c>
      <c r="C555" s="61">
        <v>9</v>
      </c>
      <c r="D555" s="43">
        <v>10</v>
      </c>
      <c r="E555" s="44">
        <v>3.0694444444444444E-2</v>
      </c>
      <c r="F555" s="44">
        <v>3.0694444444444444E-2</v>
      </c>
      <c r="G555" s="59">
        <f t="shared" si="210"/>
        <v>3.0694444444444444E-2</v>
      </c>
      <c r="H555" s="45">
        <v>1</v>
      </c>
      <c r="I555" s="11">
        <f t="shared" si="211"/>
        <v>3.0694444444444445E-3</v>
      </c>
      <c r="J555" s="31">
        <f t="shared" si="212"/>
        <v>2.3809523809523809</v>
      </c>
      <c r="K555" s="31">
        <f>IF(J555=0,0,IF(B555="F",VLOOKUP(I555,Barem!$G$2:$H$16,2,1),VLOOKUP(I555,Barem!$G$17:$H$31,2,1)))</f>
        <v>4</v>
      </c>
      <c r="L555" s="43">
        <v>3</v>
      </c>
      <c r="M555" s="95" t="s">
        <v>80</v>
      </c>
      <c r="N555" s="10">
        <f t="shared" si="216"/>
        <v>0.25</v>
      </c>
      <c r="O555" s="10">
        <f t="shared" si="216"/>
        <v>0.5</v>
      </c>
      <c r="P555" s="10">
        <f t="shared" si="216"/>
        <v>0.25</v>
      </c>
      <c r="Q555" s="33">
        <f>IF(B555="M",IF(AND(H555&gt;=200,H555&lt;500,I555&lt;Barem!$N$21),H555/1500,IF(AND(H555&gt;=500,H555&lt;750,I555&lt;Barem!$N$22),H555/1500,IF(AND(H555&gt;=750,H555&lt;1000,I555&lt;Barem!$N$23),H555/1500,IF(AND(H555&gt;=1000,H555&lt;1500,I555&lt;Barem!$N$24),H555/1500,IF(AND(H555&gt;=1500,H555&lt;2000,I555&lt;Barem!$N$25),H555/1500,IF(AND(H555&gt;=2000,H555&lt;3000,I555&lt;Barem!$N$26),H555/1500,IF(AND(H555&gt;=3000,I555&lt;Barem!$N$27),H555/1500,0))))))),IF(AND(H555&gt;=200,H555&lt;500,I555&lt;Barem!$O$21),H555/1500,IF(AND(H555&gt;=500,H555&lt;750,I555&lt;Barem!$O$22),H555/1500,IF(AND(H555&gt;=750,H555&lt;1000,I555&lt;Barem!$O$23),H555/1500,IF(AND(H555&gt;=1000,H555&lt;1500,I555&lt;Barem!$O$24),H555/1500,IF(AND(H555&gt;=1500,H555&lt;2000,I555&lt;Barem!$O$25),H555/1500,IF(AND(H555&gt;=2000,H555&lt;3000,I555&lt;Barem!$O$26),H555/1500,IF(AND(H555&gt;=3000,I555&lt;Barem!$O$27),H555/1500,0))))))))</f>
        <v>0</v>
      </c>
      <c r="R555" s="19">
        <f>IF(D555&gt;21,VLOOKUP(D555,Barem!$T$1:$U$141,2,1),0)</f>
        <v>0</v>
      </c>
      <c r="S555" s="104">
        <f>IF(D555&lt;1,0,IF(B555="F",VLOOKUP(I555,Barem!$X$2:$Z$13,2,1),VLOOKUP(I555,Barem!$X$14:$Z$25,2,1)))</f>
        <v>0</v>
      </c>
      <c r="T555" s="19">
        <f>VLOOKUP(A555,Participanti!A:C,3,0)</f>
        <v>0</v>
      </c>
      <c r="U555" s="17">
        <f t="shared" si="213"/>
        <v>3.3452380952380953</v>
      </c>
      <c r="W555" s="162"/>
      <c r="X555" s="108">
        <f t="shared" si="208"/>
        <v>5</v>
      </c>
      <c r="Y555" s="63">
        <f t="shared" si="209"/>
        <v>1</v>
      </c>
      <c r="Z555" s="92">
        <f t="shared" si="214"/>
        <v>1</v>
      </c>
      <c r="AA555" s="141"/>
      <c r="AB555" s="107" t="str">
        <f>VLOOKUP(A555,Participanti!A:E,5,0)</f>
        <v>Bronze</v>
      </c>
    </row>
    <row r="556" spans="1:28" x14ac:dyDescent="0.2">
      <c r="A556" s="42" t="s">
        <v>528</v>
      </c>
      <c r="B556" s="1" t="str">
        <f>VLOOKUP(A556,Participanti!A:B,2,0)</f>
        <v>M</v>
      </c>
      <c r="C556" s="61">
        <v>9</v>
      </c>
      <c r="D556" s="43">
        <v>24.16</v>
      </c>
      <c r="E556" s="44">
        <v>8.8761574074074076E-2</v>
      </c>
      <c r="F556" s="44">
        <v>8.9918981481481475E-2</v>
      </c>
      <c r="G556" s="59">
        <f t="shared" si="210"/>
        <v>8.9340277777777782E-2</v>
      </c>
      <c r="H556" s="45">
        <v>115</v>
      </c>
      <c r="I556" s="11">
        <f t="shared" si="211"/>
        <v>3.6978591795437826E-3</v>
      </c>
      <c r="J556" s="31">
        <f t="shared" si="212"/>
        <v>5</v>
      </c>
      <c r="K556" s="31">
        <f>IF(J556=0,0,IF(B556="F",VLOOKUP(I556,Barem!$G$2:$H$16,2,1),VLOOKUP(I556,Barem!$G$17:$H$31,2,1)))</f>
        <v>2</v>
      </c>
      <c r="L556" s="43">
        <v>3</v>
      </c>
      <c r="M556" s="95" t="str">
        <f>VLOOKUP(C556,Barem!L:R,7,0)</f>
        <v>D</v>
      </c>
      <c r="N556" s="10">
        <f t="shared" si="216"/>
        <v>0.5</v>
      </c>
      <c r="O556" s="10">
        <f t="shared" si="216"/>
        <v>0.25</v>
      </c>
      <c r="P556" s="10">
        <f t="shared" si="216"/>
        <v>0.25</v>
      </c>
      <c r="Q556" s="33">
        <f>IF(B556="M",IF(AND(H556&gt;=200,H556&lt;500,I556&lt;Barem!$N$21),H556/1500,IF(AND(H556&gt;=500,H556&lt;750,I556&lt;Barem!$N$22),H556/1500,IF(AND(H556&gt;=750,H556&lt;1000,I556&lt;Barem!$N$23),H556/1500,IF(AND(H556&gt;=1000,H556&lt;1500,I556&lt;Barem!$N$24),H556/1500,IF(AND(H556&gt;=1500,H556&lt;2000,I556&lt;Barem!$N$25),H556/1500,IF(AND(H556&gt;=2000,H556&lt;3000,I556&lt;Barem!$N$26),H556/1500,IF(AND(H556&gt;=3000,I556&lt;Barem!$N$27),H556/1500,0))))))),IF(AND(H556&gt;=200,H556&lt;500,I556&lt;Barem!$O$21),H556/1500,IF(AND(H556&gt;=500,H556&lt;750,I556&lt;Barem!$O$22),H556/1500,IF(AND(H556&gt;=750,H556&lt;1000,I556&lt;Barem!$O$23),H556/1500,IF(AND(H556&gt;=1000,H556&lt;1500,I556&lt;Barem!$O$24),H556/1500,IF(AND(H556&gt;=1500,H556&lt;2000,I556&lt;Barem!$O$25),H556/1500,IF(AND(H556&gt;=2000,H556&lt;3000,I556&lt;Barem!$O$26),H556/1500,IF(AND(H556&gt;=3000,I556&lt;Barem!$O$27),H556/1500,0))))))))</f>
        <v>0</v>
      </c>
      <c r="R556" s="19">
        <f>IF(D556&gt;21,VLOOKUP(D556,Barem!$T$1:$U$141,2,1),0)</f>
        <v>0.1</v>
      </c>
      <c r="S556" s="104">
        <f>IF(D556&lt;1,0,IF(B556="F",VLOOKUP(I556,Barem!$X$2:$Z$13,2,1),VLOOKUP(I556,Barem!$X$14:$Z$25,2,1)))</f>
        <v>0</v>
      </c>
      <c r="T556" s="19">
        <f>VLOOKUP(A556,Participanti!A:C,3,0)</f>
        <v>0</v>
      </c>
      <c r="U556" s="17">
        <f t="shared" si="213"/>
        <v>3.85</v>
      </c>
      <c r="W556" s="162" t="s">
        <v>586</v>
      </c>
      <c r="X556" s="108">
        <f t="shared" si="208"/>
        <v>5</v>
      </c>
      <c r="Y556" s="63">
        <f t="shared" si="209"/>
        <v>1</v>
      </c>
      <c r="Z556" s="92">
        <f t="shared" si="214"/>
        <v>1</v>
      </c>
      <c r="AA556" s="141"/>
      <c r="AB556" s="107" t="str">
        <f>VLOOKUP(A556,Participanti!A:E,5,0)</f>
        <v>Bronze</v>
      </c>
    </row>
    <row r="557" spans="1:28" x14ac:dyDescent="0.2">
      <c r="A557" s="42" t="s">
        <v>213</v>
      </c>
      <c r="B557" s="1" t="str">
        <f>VLOOKUP(A557,Participanti!A:B,2,0)</f>
        <v>M</v>
      </c>
      <c r="C557" s="61">
        <v>9</v>
      </c>
      <c r="D557" s="43">
        <v>20.02</v>
      </c>
      <c r="E557" s="44">
        <v>6.2604166666666669E-2</v>
      </c>
      <c r="F557" s="44">
        <v>6.267361111111111E-2</v>
      </c>
      <c r="G557" s="59">
        <f t="shared" si="210"/>
        <v>6.2638888888888883E-2</v>
      </c>
      <c r="H557" s="45">
        <v>58</v>
      </c>
      <c r="I557" s="11">
        <f t="shared" si="211"/>
        <v>3.1288156288156285E-3</v>
      </c>
      <c r="J557" s="31">
        <f t="shared" si="212"/>
        <v>4.7666666666666666</v>
      </c>
      <c r="K557" s="31">
        <f>IF(J557=0,0,IF(B557="F",VLOOKUP(I557,Barem!$G$2:$H$16,2,1),VLOOKUP(I557,Barem!$G$17:$H$31,2,1)))</f>
        <v>4</v>
      </c>
      <c r="L557" s="43">
        <v>1.75</v>
      </c>
      <c r="M557" s="95" t="str">
        <f>VLOOKUP(C557,Barem!L:R,7,0)</f>
        <v>D</v>
      </c>
      <c r="N557" s="10">
        <f t="shared" si="216"/>
        <v>0.5</v>
      </c>
      <c r="O557" s="10">
        <f t="shared" si="216"/>
        <v>0.25</v>
      </c>
      <c r="P557" s="10">
        <f t="shared" si="216"/>
        <v>0.25</v>
      </c>
      <c r="Q557" s="33">
        <f>IF(B557="M",IF(AND(H557&gt;=200,H557&lt;500,I557&lt;Barem!$N$21),H557/1500,IF(AND(H557&gt;=500,H557&lt;750,I557&lt;Barem!$N$22),H557/1500,IF(AND(H557&gt;=750,H557&lt;1000,I557&lt;Barem!$N$23),H557/1500,IF(AND(H557&gt;=1000,H557&lt;1500,I557&lt;Barem!$N$24),H557/1500,IF(AND(H557&gt;=1500,H557&lt;2000,I557&lt;Barem!$N$25),H557/1500,IF(AND(H557&gt;=2000,H557&lt;3000,I557&lt;Barem!$N$26),H557/1500,IF(AND(H557&gt;=3000,I557&lt;Barem!$N$27),H557/1500,0))))))),IF(AND(H557&gt;=200,H557&lt;500,I557&lt;Barem!$O$21),H557/1500,IF(AND(H557&gt;=500,H557&lt;750,I557&lt;Barem!$O$22),H557/1500,IF(AND(H557&gt;=750,H557&lt;1000,I557&lt;Barem!$O$23),H557/1500,IF(AND(H557&gt;=1000,H557&lt;1500,I557&lt;Barem!$O$24),H557/1500,IF(AND(H557&gt;=1500,H557&lt;2000,I557&lt;Barem!$O$25),H557/1500,IF(AND(H557&gt;=2000,H557&lt;3000,I557&lt;Barem!$O$26),H557/1500,IF(AND(H557&gt;=3000,I557&lt;Barem!$O$27),H557/1500,0))))))))</f>
        <v>0</v>
      </c>
      <c r="R557" s="19">
        <f>IF(D557&gt;21,VLOOKUP(D557,Barem!$T$1:$U$141,2,1),0)</f>
        <v>0</v>
      </c>
      <c r="S557" s="104">
        <f>IF(D557&lt;1,0,IF(B557="F",VLOOKUP(I557,Barem!$X$2:$Z$13,2,1),VLOOKUP(I557,Barem!$X$14:$Z$25,2,1)))</f>
        <v>0</v>
      </c>
      <c r="T557" s="19">
        <f>VLOOKUP(A557,Participanti!A:C,3,0)</f>
        <v>0</v>
      </c>
      <c r="U557" s="17">
        <f t="shared" si="213"/>
        <v>3.8208333333333333</v>
      </c>
      <c r="W557" s="162"/>
      <c r="X557" s="108">
        <f t="shared" si="208"/>
        <v>5</v>
      </c>
      <c r="Y557" s="63">
        <f t="shared" si="209"/>
        <v>1</v>
      </c>
      <c r="Z557" s="92">
        <f t="shared" si="214"/>
        <v>1</v>
      </c>
      <c r="AA557" s="141"/>
      <c r="AB557" s="107" t="str">
        <f>VLOOKUP(A557,Participanti!A:E,5,0)</f>
        <v>Bronze</v>
      </c>
    </row>
    <row r="558" spans="1:28" x14ac:dyDescent="0.2">
      <c r="A558" s="42" t="s">
        <v>428</v>
      </c>
      <c r="B558" s="1" t="str">
        <f>VLOOKUP(A558,Participanti!A:B,2,0)</f>
        <v>M</v>
      </c>
      <c r="C558" s="61">
        <v>9</v>
      </c>
      <c r="D558" s="43">
        <v>24.13</v>
      </c>
      <c r="E558" s="44">
        <v>9.7337962962962973E-2</v>
      </c>
      <c r="F558" s="44">
        <v>9.8032407407407415E-2</v>
      </c>
      <c r="G558" s="59">
        <f t="shared" si="210"/>
        <v>9.7685185185185194E-2</v>
      </c>
      <c r="H558" s="45">
        <v>132</v>
      </c>
      <c r="I558" s="11">
        <f t="shared" si="211"/>
        <v>4.0482878236711645E-3</v>
      </c>
      <c r="J558" s="31">
        <f t="shared" si="212"/>
        <v>5</v>
      </c>
      <c r="K558" s="31">
        <f>IF(J558=0,0,IF(B558="F",VLOOKUP(I558,Barem!$G$2:$H$16,2,1),VLOOKUP(I558,Barem!$G$17:$H$31,2,1)))</f>
        <v>1.5</v>
      </c>
      <c r="L558" s="43">
        <v>4.75</v>
      </c>
      <c r="M558" s="95" t="str">
        <f>VLOOKUP(C558,Barem!L:R,7,0)</f>
        <v>D</v>
      </c>
      <c r="N558" s="10">
        <f t="shared" si="216"/>
        <v>0.5</v>
      </c>
      <c r="O558" s="10">
        <f t="shared" si="216"/>
        <v>0.25</v>
      </c>
      <c r="P558" s="10">
        <f t="shared" si="216"/>
        <v>0.25</v>
      </c>
      <c r="Q558" s="33">
        <f>IF(B558="M",IF(AND(H558&gt;=200,H558&lt;500,I558&lt;Barem!$N$21),H558/1500,IF(AND(H558&gt;=500,H558&lt;750,I558&lt;Barem!$N$22),H558/1500,IF(AND(H558&gt;=750,H558&lt;1000,I558&lt;Barem!$N$23),H558/1500,IF(AND(H558&gt;=1000,H558&lt;1500,I558&lt;Barem!$N$24),H558/1500,IF(AND(H558&gt;=1500,H558&lt;2000,I558&lt;Barem!$N$25),H558/1500,IF(AND(H558&gt;=2000,H558&lt;3000,I558&lt;Barem!$N$26),H558/1500,IF(AND(H558&gt;=3000,I558&lt;Barem!$N$27),H558/1500,0))))))),IF(AND(H558&gt;=200,H558&lt;500,I558&lt;Barem!$O$21),H558/1500,IF(AND(H558&gt;=500,H558&lt;750,I558&lt;Barem!$O$22),H558/1500,IF(AND(H558&gt;=750,H558&lt;1000,I558&lt;Barem!$O$23),H558/1500,IF(AND(H558&gt;=1000,H558&lt;1500,I558&lt;Barem!$O$24),H558/1500,IF(AND(H558&gt;=1500,H558&lt;2000,I558&lt;Barem!$O$25),H558/1500,IF(AND(H558&gt;=2000,H558&lt;3000,I558&lt;Barem!$O$26),H558/1500,IF(AND(H558&gt;=3000,I558&lt;Barem!$O$27),H558/1500,0))))))))</f>
        <v>0</v>
      </c>
      <c r="R558" s="19">
        <f>IF(D558&gt;21,VLOOKUP(D558,Barem!$T$1:$U$141,2,1),0)</f>
        <v>0.1</v>
      </c>
      <c r="S558" s="104">
        <f>IF(D558&lt;1,0,IF(B558="F",VLOOKUP(I558,Barem!$X$2:$Z$13,2,1),VLOOKUP(I558,Barem!$X$14:$Z$25,2,1)))</f>
        <v>0</v>
      </c>
      <c r="T558" s="19">
        <f>VLOOKUP(A558,Participanti!A:C,3,0)</f>
        <v>0</v>
      </c>
      <c r="U558" s="17">
        <f t="shared" si="213"/>
        <v>4.1624999999999996</v>
      </c>
      <c r="W558" s="162" t="s">
        <v>586</v>
      </c>
      <c r="X558" s="108">
        <f t="shared" si="208"/>
        <v>5</v>
      </c>
      <c r="Y558" s="63">
        <f t="shared" si="209"/>
        <v>1</v>
      </c>
      <c r="Z558" s="92">
        <f t="shared" si="214"/>
        <v>1</v>
      </c>
      <c r="AA558" s="141"/>
      <c r="AB558" s="107" t="str">
        <f>VLOOKUP(A558,Participanti!A:E,5,0)</f>
        <v>Bronze</v>
      </c>
    </row>
    <row r="559" spans="1:28" x14ac:dyDescent="0.2">
      <c r="A559" s="42" t="s">
        <v>573</v>
      </c>
      <c r="B559" s="1" t="str">
        <f>VLOOKUP(A559,Participanti!A:B,2,0)</f>
        <v>F</v>
      </c>
      <c r="C559" s="61">
        <v>9</v>
      </c>
      <c r="D559" s="43">
        <v>6.02</v>
      </c>
      <c r="E559" s="44">
        <v>3.0486111111111113E-2</v>
      </c>
      <c r="F559" s="44">
        <v>3.2881944444444443E-2</v>
      </c>
      <c r="G559" s="59">
        <f t="shared" si="210"/>
        <v>3.1684027777777776E-2</v>
      </c>
      <c r="H559" s="45">
        <v>23</v>
      </c>
      <c r="I559" s="11">
        <f t="shared" si="211"/>
        <v>5.2631275378368404E-3</v>
      </c>
      <c r="J559" s="31">
        <f t="shared" si="212"/>
        <v>1.5049999999999999</v>
      </c>
      <c r="K559" s="31">
        <f>IF(J559=0,0,IF(B559="F",VLOOKUP(I559,Barem!$G$2:$H$16,2,1),VLOOKUP(I559,Barem!$G$17:$H$31,2,1)))</f>
        <v>0.25</v>
      </c>
      <c r="L559" s="43">
        <v>4.5</v>
      </c>
      <c r="M559" s="95" t="s">
        <v>83</v>
      </c>
      <c r="N559" s="10">
        <f t="shared" si="216"/>
        <v>0.25</v>
      </c>
      <c r="O559" s="10">
        <f t="shared" si="216"/>
        <v>0.25</v>
      </c>
      <c r="P559" s="10">
        <f t="shared" si="216"/>
        <v>0.5</v>
      </c>
      <c r="Q559" s="33">
        <f>IF(B559="M",IF(AND(H559&gt;=200,H559&lt;500,I559&lt;Barem!$N$21),H559/1500,IF(AND(H559&gt;=500,H559&lt;750,I559&lt;Barem!$N$22),H559/1500,IF(AND(H559&gt;=750,H559&lt;1000,I559&lt;Barem!$N$23),H559/1500,IF(AND(H559&gt;=1000,H559&lt;1500,I559&lt;Barem!$N$24),H559/1500,IF(AND(H559&gt;=1500,H559&lt;2000,I559&lt;Barem!$N$25),H559/1500,IF(AND(H559&gt;=2000,H559&lt;3000,I559&lt;Barem!$N$26),H559/1500,IF(AND(H559&gt;=3000,I559&lt;Barem!$N$27),H559/1500,0))))))),IF(AND(H559&gt;=200,H559&lt;500,I559&lt;Barem!$O$21),H559/1500,IF(AND(H559&gt;=500,H559&lt;750,I559&lt;Barem!$O$22),H559/1500,IF(AND(H559&gt;=750,H559&lt;1000,I559&lt;Barem!$O$23),H559/1500,IF(AND(H559&gt;=1000,H559&lt;1500,I559&lt;Barem!$O$24),H559/1500,IF(AND(H559&gt;=1500,H559&lt;2000,I559&lt;Barem!$O$25),H559/1500,IF(AND(H559&gt;=2000,H559&lt;3000,I559&lt;Barem!$O$26),H559/1500,IF(AND(H559&gt;=3000,I559&lt;Barem!$O$27),H559/1500,0))))))))</f>
        <v>0</v>
      </c>
      <c r="R559" s="19">
        <f>IF(D559&gt;21,VLOOKUP(D559,Barem!$T$1:$U$141,2,1),0)</f>
        <v>0</v>
      </c>
      <c r="S559" s="104">
        <f>IF(D559&lt;1,0,IF(B559="F",VLOOKUP(I559,Barem!$X$2:$Z$13,2,1),VLOOKUP(I559,Barem!$X$14:$Z$25,2,1)))</f>
        <v>0</v>
      </c>
      <c r="T559" s="19">
        <f>VLOOKUP(A559,Participanti!A:C,3,0)</f>
        <v>0.4</v>
      </c>
      <c r="U559" s="17">
        <f t="shared" si="213"/>
        <v>3.0887499999999997</v>
      </c>
      <c r="W559" s="162" t="s">
        <v>586</v>
      </c>
      <c r="X559" s="108">
        <f t="shared" si="208"/>
        <v>5</v>
      </c>
      <c r="Y559" s="63">
        <f t="shared" si="209"/>
        <v>1</v>
      </c>
      <c r="Z559" s="92">
        <f t="shared" si="214"/>
        <v>1</v>
      </c>
      <c r="AA559" s="141"/>
      <c r="AB559" s="107" t="str">
        <f>VLOOKUP(A559,Participanti!A:E,5,0)</f>
        <v>Bronze</v>
      </c>
    </row>
    <row r="560" spans="1:28" x14ac:dyDescent="0.2">
      <c r="A560" s="42" t="s">
        <v>520</v>
      </c>
      <c r="B560" s="1" t="str">
        <f>VLOOKUP(A560,Participanti!A:B,2,0)</f>
        <v>M</v>
      </c>
      <c r="C560" s="61">
        <v>9</v>
      </c>
      <c r="D560" s="43">
        <v>24.29</v>
      </c>
      <c r="E560" s="44">
        <v>9.6134259259259267E-2</v>
      </c>
      <c r="F560" s="44">
        <v>9.6319444444444444E-2</v>
      </c>
      <c r="G560" s="59">
        <f t="shared" si="210"/>
        <v>9.6226851851851855E-2</v>
      </c>
      <c r="H560" s="45">
        <v>117</v>
      </c>
      <c r="I560" s="11">
        <f t="shared" si="211"/>
        <v>3.9615830321882194E-3</v>
      </c>
      <c r="J560" s="31">
        <f t="shared" si="212"/>
        <v>5</v>
      </c>
      <c r="K560" s="31">
        <f>IF(J560=0,0,IF(B560="F",VLOOKUP(I560,Barem!$G$2:$H$16,2,1),VLOOKUP(I560,Barem!$G$17:$H$31,2,1)))</f>
        <v>1.75</v>
      </c>
      <c r="L560" s="43">
        <v>3.5</v>
      </c>
      <c r="M560" s="95" t="str">
        <f>VLOOKUP(C560,Barem!L:R,7,0)</f>
        <v>D</v>
      </c>
      <c r="N560" s="10">
        <f t="shared" si="216"/>
        <v>0.5</v>
      </c>
      <c r="O560" s="10">
        <f t="shared" si="216"/>
        <v>0.25</v>
      </c>
      <c r="P560" s="10">
        <f t="shared" si="216"/>
        <v>0.25</v>
      </c>
      <c r="Q560" s="33">
        <f>IF(B560="M",IF(AND(H560&gt;=200,H560&lt;500,I560&lt;Barem!$N$21),H560/1500,IF(AND(H560&gt;=500,H560&lt;750,I560&lt;Barem!$N$22),H560/1500,IF(AND(H560&gt;=750,H560&lt;1000,I560&lt;Barem!$N$23),H560/1500,IF(AND(H560&gt;=1000,H560&lt;1500,I560&lt;Barem!$N$24),H560/1500,IF(AND(H560&gt;=1500,H560&lt;2000,I560&lt;Barem!$N$25),H560/1500,IF(AND(H560&gt;=2000,H560&lt;3000,I560&lt;Barem!$N$26),H560/1500,IF(AND(H560&gt;=3000,I560&lt;Barem!$N$27),H560/1500,0))))))),IF(AND(H560&gt;=200,H560&lt;500,I560&lt;Barem!$O$21),H560/1500,IF(AND(H560&gt;=500,H560&lt;750,I560&lt;Barem!$O$22),H560/1500,IF(AND(H560&gt;=750,H560&lt;1000,I560&lt;Barem!$O$23),H560/1500,IF(AND(H560&gt;=1000,H560&lt;1500,I560&lt;Barem!$O$24),H560/1500,IF(AND(H560&gt;=1500,H560&lt;2000,I560&lt;Barem!$O$25),H560/1500,IF(AND(H560&gt;=2000,H560&lt;3000,I560&lt;Barem!$O$26),H560/1500,IF(AND(H560&gt;=3000,I560&lt;Barem!$O$27),H560/1500,0))))))))</f>
        <v>0</v>
      </c>
      <c r="R560" s="19">
        <f>IF(D560&gt;21,VLOOKUP(D560,Barem!$T$1:$U$141,2,1),0)</f>
        <v>0.1</v>
      </c>
      <c r="S560" s="104">
        <f>IF(D560&lt;1,0,IF(B560="F",VLOOKUP(I560,Barem!$X$2:$Z$13,2,1),VLOOKUP(I560,Barem!$X$14:$Z$25,2,1)))</f>
        <v>0</v>
      </c>
      <c r="T560" s="19">
        <f>VLOOKUP(A560,Participanti!A:C,3,0)</f>
        <v>0</v>
      </c>
      <c r="U560" s="17">
        <f t="shared" si="213"/>
        <v>3.9125000000000001</v>
      </c>
      <c r="W560" s="162" t="s">
        <v>586</v>
      </c>
      <c r="X560" s="108">
        <f t="shared" si="208"/>
        <v>5</v>
      </c>
      <c r="Y560" s="63">
        <f t="shared" si="209"/>
        <v>1</v>
      </c>
      <c r="Z560" s="92">
        <f t="shared" si="214"/>
        <v>1</v>
      </c>
      <c r="AA560" s="141"/>
      <c r="AB560" s="107" t="str">
        <f>VLOOKUP(A560,Participanti!A:E,5,0)</f>
        <v>Bronze</v>
      </c>
    </row>
    <row r="561" spans="1:28" x14ac:dyDescent="0.2">
      <c r="A561" s="42" t="s">
        <v>430</v>
      </c>
      <c r="B561" s="1" t="str">
        <f>VLOOKUP(A561,Participanti!A:B,2,0)</f>
        <v>M</v>
      </c>
      <c r="C561" s="61">
        <v>9</v>
      </c>
      <c r="D561" s="43">
        <v>11.65</v>
      </c>
      <c r="E561" s="44">
        <v>4.130787037037037E-2</v>
      </c>
      <c r="F561" s="44">
        <v>4.1388888888888892E-2</v>
      </c>
      <c r="G561" s="59">
        <f t="shared" si="210"/>
        <v>4.1348379629629631E-2</v>
      </c>
      <c r="H561" s="45">
        <v>47</v>
      </c>
      <c r="I561" s="11">
        <f t="shared" si="211"/>
        <v>3.5492171355905261E-3</v>
      </c>
      <c r="J561" s="31">
        <f t="shared" si="212"/>
        <v>2.7738095238095237</v>
      </c>
      <c r="K561" s="31">
        <f>IF(J561=0,0,IF(B561="F",VLOOKUP(I561,Barem!$G$2:$H$16,2,1),VLOOKUP(I561,Barem!$G$17:$H$31,2,1)))</f>
        <v>2.5</v>
      </c>
      <c r="L561" s="43">
        <v>2.75</v>
      </c>
      <c r="M561" s="95" t="s">
        <v>80</v>
      </c>
      <c r="N561" s="10">
        <f t="shared" si="216"/>
        <v>0.25</v>
      </c>
      <c r="O561" s="10">
        <f t="shared" si="216"/>
        <v>0.5</v>
      </c>
      <c r="P561" s="10">
        <f t="shared" si="216"/>
        <v>0.25</v>
      </c>
      <c r="Q561" s="33">
        <f>IF(B561="M",IF(AND(H561&gt;=200,H561&lt;500,I561&lt;Barem!$N$21),H561/1500,IF(AND(H561&gt;=500,H561&lt;750,I561&lt;Barem!$N$22),H561/1500,IF(AND(H561&gt;=750,H561&lt;1000,I561&lt;Barem!$N$23),H561/1500,IF(AND(H561&gt;=1000,H561&lt;1500,I561&lt;Barem!$N$24),H561/1500,IF(AND(H561&gt;=1500,H561&lt;2000,I561&lt;Barem!$N$25),H561/1500,IF(AND(H561&gt;=2000,H561&lt;3000,I561&lt;Barem!$N$26),H561/1500,IF(AND(H561&gt;=3000,I561&lt;Barem!$N$27),H561/1500,0))))))),IF(AND(H561&gt;=200,H561&lt;500,I561&lt;Barem!$O$21),H561/1500,IF(AND(H561&gt;=500,H561&lt;750,I561&lt;Barem!$O$22),H561/1500,IF(AND(H561&gt;=750,H561&lt;1000,I561&lt;Barem!$O$23),H561/1500,IF(AND(H561&gt;=1000,H561&lt;1500,I561&lt;Barem!$O$24),H561/1500,IF(AND(H561&gt;=1500,H561&lt;2000,I561&lt;Barem!$O$25),H561/1500,IF(AND(H561&gt;=2000,H561&lt;3000,I561&lt;Barem!$O$26),H561/1500,IF(AND(H561&gt;=3000,I561&lt;Barem!$O$27),H561/1500,0))))))))</f>
        <v>0</v>
      </c>
      <c r="R561" s="19">
        <f>IF(D561&gt;21,VLOOKUP(D561,Barem!$T$1:$U$141,2,1),0)</f>
        <v>0</v>
      </c>
      <c r="S561" s="104">
        <f>IF(D561&lt;1,0,IF(B561="F",VLOOKUP(I561,Barem!$X$2:$Z$13,2,1),VLOOKUP(I561,Barem!$X$14:$Z$25,2,1)))</f>
        <v>0</v>
      </c>
      <c r="T561" s="19">
        <f>VLOOKUP(A561,Participanti!A:C,3,0)</f>
        <v>0.4</v>
      </c>
      <c r="U561" s="17">
        <f t="shared" si="213"/>
        <v>3.0309523809523808</v>
      </c>
      <c r="W561" s="162" t="s">
        <v>586</v>
      </c>
      <c r="X561" s="108">
        <f t="shared" si="208"/>
        <v>5</v>
      </c>
      <c r="Y561" s="63">
        <f t="shared" si="209"/>
        <v>1</v>
      </c>
      <c r="Z561" s="92">
        <f t="shared" si="214"/>
        <v>1</v>
      </c>
      <c r="AA561" s="141"/>
      <c r="AB561" s="107" t="str">
        <f>VLOOKUP(A561,Participanti!A:E,5,0)</f>
        <v>Bronze</v>
      </c>
    </row>
    <row r="562" spans="1:28" x14ac:dyDescent="0.2">
      <c r="A562" s="42" t="s">
        <v>308</v>
      </c>
      <c r="B562" s="1" t="str">
        <f>VLOOKUP(A562,Participanti!A:B,2,0)</f>
        <v>M</v>
      </c>
      <c r="C562" s="61">
        <v>9</v>
      </c>
      <c r="D562" s="43">
        <v>20</v>
      </c>
      <c r="E562" s="44">
        <v>8.9305555555555569E-2</v>
      </c>
      <c r="F562" s="44">
        <v>8.9884259259259261E-2</v>
      </c>
      <c r="G562" s="59">
        <f t="shared" si="210"/>
        <v>8.9594907407407415E-2</v>
      </c>
      <c r="H562" s="45">
        <v>36</v>
      </c>
      <c r="I562" s="11">
        <f t="shared" si="211"/>
        <v>4.4797453703703709E-3</v>
      </c>
      <c r="J562" s="31">
        <f t="shared" si="212"/>
        <v>4.7619047619047619</v>
      </c>
      <c r="K562" s="31">
        <f>IF(J562=0,0,IF(B562="F",VLOOKUP(I562,Barem!$G$2:$H$16,2,1),VLOOKUP(I562,Barem!$G$17:$H$31,2,1)))</f>
        <v>1</v>
      </c>
      <c r="L562" s="43">
        <v>2.25</v>
      </c>
      <c r="M562" s="95" t="str">
        <f>VLOOKUP(C562,Barem!L:R,7,0)</f>
        <v>D</v>
      </c>
      <c r="N562" s="10">
        <f t="shared" si="216"/>
        <v>0.5</v>
      </c>
      <c r="O562" s="10">
        <f t="shared" si="216"/>
        <v>0.25</v>
      </c>
      <c r="P562" s="10">
        <f t="shared" si="216"/>
        <v>0.25</v>
      </c>
      <c r="Q562" s="33">
        <f>IF(B562="M",IF(AND(H562&gt;=200,H562&lt;500,I562&lt;Barem!$N$21),H562/1500,IF(AND(H562&gt;=500,H562&lt;750,I562&lt;Barem!$N$22),H562/1500,IF(AND(H562&gt;=750,H562&lt;1000,I562&lt;Barem!$N$23),H562/1500,IF(AND(H562&gt;=1000,H562&lt;1500,I562&lt;Barem!$N$24),H562/1500,IF(AND(H562&gt;=1500,H562&lt;2000,I562&lt;Barem!$N$25),H562/1500,IF(AND(H562&gt;=2000,H562&lt;3000,I562&lt;Barem!$N$26),H562/1500,IF(AND(H562&gt;=3000,I562&lt;Barem!$N$27),H562/1500,0))))))),IF(AND(H562&gt;=200,H562&lt;500,I562&lt;Barem!$O$21),H562/1500,IF(AND(H562&gt;=500,H562&lt;750,I562&lt;Barem!$O$22),H562/1500,IF(AND(H562&gt;=750,H562&lt;1000,I562&lt;Barem!$O$23),H562/1500,IF(AND(H562&gt;=1000,H562&lt;1500,I562&lt;Barem!$O$24),H562/1500,IF(AND(H562&gt;=1500,H562&lt;2000,I562&lt;Barem!$O$25),H562/1500,IF(AND(H562&gt;=2000,H562&lt;3000,I562&lt;Barem!$O$26),H562/1500,IF(AND(H562&gt;=3000,I562&lt;Barem!$O$27),H562/1500,0))))))))</f>
        <v>0</v>
      </c>
      <c r="R562" s="19">
        <f>IF(D562&gt;21,VLOOKUP(D562,Barem!$T$1:$U$141,2,1),0)</f>
        <v>0</v>
      </c>
      <c r="S562" s="104">
        <f>IF(D562&lt;1,0,IF(B562="F",VLOOKUP(I562,Barem!$X$2:$Z$13,2,1),VLOOKUP(I562,Barem!$X$14:$Z$25,2,1)))</f>
        <v>0</v>
      </c>
      <c r="T562" s="19">
        <f>VLOOKUP(A562,Participanti!A:C,3,0)</f>
        <v>0</v>
      </c>
      <c r="U562" s="17">
        <f t="shared" si="213"/>
        <v>3.1934523809523809</v>
      </c>
      <c r="W562" s="162"/>
      <c r="X562" s="108">
        <f t="shared" si="208"/>
        <v>3</v>
      </c>
      <c r="Y562" s="63">
        <f t="shared" si="209"/>
        <v>1</v>
      </c>
      <c r="Z562" s="92">
        <f t="shared" si="214"/>
        <v>1</v>
      </c>
      <c r="AA562" s="141"/>
      <c r="AB562" s="107" t="str">
        <f>VLOOKUP(A562,Participanti!A:E,5,0)</f>
        <v>Bronze</v>
      </c>
    </row>
    <row r="563" spans="1:28" x14ac:dyDescent="0.2">
      <c r="A563" s="42" t="s">
        <v>519</v>
      </c>
      <c r="B563" s="1" t="str">
        <f>VLOOKUP(A563,Participanti!A:B,2,0)</f>
        <v>F</v>
      </c>
      <c r="C563" s="61">
        <v>9</v>
      </c>
      <c r="D563" s="43">
        <v>11.26</v>
      </c>
      <c r="E563" s="44">
        <v>4.6875E-2</v>
      </c>
      <c r="F563" s="44">
        <v>4.7071759259259265E-2</v>
      </c>
      <c r="G563" s="59">
        <f t="shared" si="210"/>
        <v>4.6973379629629636E-2</v>
      </c>
      <c r="H563" s="45">
        <v>33</v>
      </c>
      <c r="I563" s="11">
        <f t="shared" si="211"/>
        <v>4.1717033418854025E-3</v>
      </c>
      <c r="J563" s="31">
        <f t="shared" si="212"/>
        <v>2.8149999999999999</v>
      </c>
      <c r="K563" s="31">
        <f>IF(J563=0,0,IF(B563="F",VLOOKUP(I563,Barem!$G$2:$H$16,2,1),VLOOKUP(I563,Barem!$G$17:$H$31,2,1)))</f>
        <v>2</v>
      </c>
      <c r="L563" s="43">
        <v>4</v>
      </c>
      <c r="M563" s="95" t="s">
        <v>83</v>
      </c>
      <c r="N563" s="10">
        <f t="shared" ref="N563:P597" si="217">IF($M563=N$1,50%,25%)</f>
        <v>0.25</v>
      </c>
      <c r="O563" s="10">
        <f t="shared" si="217"/>
        <v>0.25</v>
      </c>
      <c r="P563" s="10">
        <f t="shared" si="217"/>
        <v>0.5</v>
      </c>
      <c r="Q563" s="33">
        <f>IF(B563="M",IF(AND(H563&gt;=200,H563&lt;500,I563&lt;Barem!$N$21),H563/1500,IF(AND(H563&gt;=500,H563&lt;750,I563&lt;Barem!$N$22),H563/1500,IF(AND(H563&gt;=750,H563&lt;1000,I563&lt;Barem!$N$23),H563/1500,IF(AND(H563&gt;=1000,H563&lt;1500,I563&lt;Barem!$N$24),H563/1500,IF(AND(H563&gt;=1500,H563&lt;2000,I563&lt;Barem!$N$25),H563/1500,IF(AND(H563&gt;=2000,H563&lt;3000,I563&lt;Barem!$N$26),H563/1500,IF(AND(H563&gt;=3000,I563&lt;Barem!$N$27),H563/1500,0))))))),IF(AND(H563&gt;=200,H563&lt;500,I563&lt;Barem!$O$21),H563/1500,IF(AND(H563&gt;=500,H563&lt;750,I563&lt;Barem!$O$22),H563/1500,IF(AND(H563&gt;=750,H563&lt;1000,I563&lt;Barem!$O$23),H563/1500,IF(AND(H563&gt;=1000,H563&lt;1500,I563&lt;Barem!$O$24),H563/1500,IF(AND(H563&gt;=1500,H563&lt;2000,I563&lt;Barem!$O$25),H563/1500,IF(AND(H563&gt;=2000,H563&lt;3000,I563&lt;Barem!$O$26),H563/1500,IF(AND(H563&gt;=3000,I563&lt;Barem!$O$27),H563/1500,0))))))))</f>
        <v>0</v>
      </c>
      <c r="R563" s="19">
        <f>IF(D563&gt;21,VLOOKUP(D563,Barem!$T$1:$U$141,2,1),0)</f>
        <v>0</v>
      </c>
      <c r="S563" s="104">
        <f>IF(D563&lt;1,0,IF(B563="F",VLOOKUP(I563,Barem!$X$2:$Z$13,2,1),VLOOKUP(I563,Barem!$X$14:$Z$25,2,1)))</f>
        <v>0</v>
      </c>
      <c r="T563" s="19">
        <f>VLOOKUP(A563,Participanti!A:C,3,0)</f>
        <v>0</v>
      </c>
      <c r="U563" s="17">
        <f t="shared" si="213"/>
        <v>3.2037499999999999</v>
      </c>
      <c r="W563" s="162" t="s">
        <v>586</v>
      </c>
      <c r="X563" s="108">
        <f t="shared" si="208"/>
        <v>5</v>
      </c>
      <c r="Y563" s="63">
        <f t="shared" si="209"/>
        <v>1</v>
      </c>
      <c r="Z563" s="92">
        <f t="shared" si="214"/>
        <v>1</v>
      </c>
      <c r="AA563" s="141"/>
      <c r="AB563" s="107" t="str">
        <f>VLOOKUP(A563,Participanti!A:E,5,0)</f>
        <v>Bronze</v>
      </c>
    </row>
    <row r="564" spans="1:28" x14ac:dyDescent="0.2">
      <c r="A564" s="42" t="s">
        <v>226</v>
      </c>
      <c r="B564" s="1" t="str">
        <f>VLOOKUP(A564,Participanti!A:B,2,0)</f>
        <v>F</v>
      </c>
      <c r="C564" s="61">
        <v>9</v>
      </c>
      <c r="D564" s="43">
        <v>2.5099999999999998</v>
      </c>
      <c r="E564" s="44">
        <v>9.1319444444444443E-3</v>
      </c>
      <c r="F564" s="44">
        <v>9.1319444444444443E-3</v>
      </c>
      <c r="G564" s="59">
        <f t="shared" si="210"/>
        <v>9.1319444444444443E-3</v>
      </c>
      <c r="H564" s="45">
        <v>0</v>
      </c>
      <c r="I564" s="11">
        <f t="shared" si="211"/>
        <v>3.638224878264719E-3</v>
      </c>
      <c r="J564" s="31">
        <f t="shared" si="212"/>
        <v>0.62749999999999995</v>
      </c>
      <c r="K564" s="31">
        <f>IF(J564=0,0,IF(B564="F",VLOOKUP(I564,Barem!$G$2:$H$16,2,1),VLOOKUP(I564,Barem!$G$17:$H$31,2,1)))</f>
        <v>3.5</v>
      </c>
      <c r="L564" s="43">
        <v>3.5</v>
      </c>
      <c r="M564" s="95" t="s">
        <v>80</v>
      </c>
      <c r="N564" s="10">
        <f t="shared" si="217"/>
        <v>0.25</v>
      </c>
      <c r="O564" s="10">
        <f t="shared" si="217"/>
        <v>0.5</v>
      </c>
      <c r="P564" s="10">
        <f t="shared" si="217"/>
        <v>0.25</v>
      </c>
      <c r="Q564" s="33">
        <f>IF(B564="M",IF(AND(H564&gt;=200,H564&lt;500,I564&lt;Barem!$N$21),H564/1500,IF(AND(H564&gt;=500,H564&lt;750,I564&lt;Barem!$N$22),H564/1500,IF(AND(H564&gt;=750,H564&lt;1000,I564&lt;Barem!$N$23),H564/1500,IF(AND(H564&gt;=1000,H564&lt;1500,I564&lt;Barem!$N$24),H564/1500,IF(AND(H564&gt;=1500,H564&lt;2000,I564&lt;Barem!$N$25),H564/1500,IF(AND(H564&gt;=2000,H564&lt;3000,I564&lt;Barem!$N$26),H564/1500,IF(AND(H564&gt;=3000,I564&lt;Barem!$N$27),H564/1500,0))))))),IF(AND(H564&gt;=200,H564&lt;500,I564&lt;Barem!$O$21),H564/1500,IF(AND(H564&gt;=500,H564&lt;750,I564&lt;Barem!$O$22),H564/1500,IF(AND(H564&gt;=750,H564&lt;1000,I564&lt;Barem!$O$23),H564/1500,IF(AND(H564&gt;=1000,H564&lt;1500,I564&lt;Barem!$O$24),H564/1500,IF(AND(H564&gt;=1500,H564&lt;2000,I564&lt;Barem!$O$25),H564/1500,IF(AND(H564&gt;=2000,H564&lt;3000,I564&lt;Barem!$O$26),H564/1500,IF(AND(H564&gt;=3000,I564&lt;Barem!$O$27),H564/1500,0))))))))</f>
        <v>0</v>
      </c>
      <c r="R564" s="19">
        <f>IF(D564&gt;21,VLOOKUP(D564,Barem!$T$1:$U$141,2,1),0)</f>
        <v>0</v>
      </c>
      <c r="S564" s="104">
        <f>IF(D564&lt;1,0,IF(B564="F",VLOOKUP(I564,Barem!$X$2:$Z$13,2,1),VLOOKUP(I564,Barem!$X$14:$Z$25,2,1)))</f>
        <v>0</v>
      </c>
      <c r="T564" s="19">
        <f>VLOOKUP(A564,Participanti!A:C,3,0)</f>
        <v>0</v>
      </c>
      <c r="U564" s="17">
        <f t="shared" si="213"/>
        <v>2.7818749999999999</v>
      </c>
      <c r="W564" s="162"/>
      <c r="X564" s="108">
        <f t="shared" si="208"/>
        <v>5</v>
      </c>
      <c r="Y564" s="63">
        <f t="shared" si="209"/>
        <v>1</v>
      </c>
      <c r="Z564" s="92">
        <f t="shared" si="214"/>
        <v>1</v>
      </c>
      <c r="AA564" s="141"/>
      <c r="AB564" s="107" t="str">
        <f>VLOOKUP(A564,Participanti!A:E,5,0)</f>
        <v>Bronze</v>
      </c>
    </row>
    <row r="565" spans="1:28" x14ac:dyDescent="0.2">
      <c r="A565" s="42" t="s">
        <v>205</v>
      </c>
      <c r="B565" s="1" t="str">
        <f>VLOOKUP(A565,Participanti!A:B,2,0)</f>
        <v>F</v>
      </c>
      <c r="C565" s="61">
        <v>9</v>
      </c>
      <c r="D565" s="43">
        <v>9.33</v>
      </c>
      <c r="E565" s="44">
        <v>3.8194444444444441E-2</v>
      </c>
      <c r="F565" s="44">
        <v>3.8692129629629632E-2</v>
      </c>
      <c r="G565" s="59">
        <f t="shared" si="210"/>
        <v>3.8443287037037033E-2</v>
      </c>
      <c r="H565" s="45">
        <v>34</v>
      </c>
      <c r="I565" s="11">
        <f t="shared" si="211"/>
        <v>4.1203951808185457E-3</v>
      </c>
      <c r="J565" s="31">
        <f t="shared" si="212"/>
        <v>2.3325</v>
      </c>
      <c r="K565" s="31">
        <f>IF(J565=0,0,IF(B565="F",VLOOKUP(I565,Barem!$G$2:$H$16,2,1),VLOOKUP(I565,Barem!$G$17:$H$31,2,1)))</f>
        <v>2</v>
      </c>
      <c r="L565" s="43">
        <v>1</v>
      </c>
      <c r="M565" s="95" t="s">
        <v>80</v>
      </c>
      <c r="N565" s="10">
        <f t="shared" si="217"/>
        <v>0.25</v>
      </c>
      <c r="O565" s="10">
        <f t="shared" si="217"/>
        <v>0.5</v>
      </c>
      <c r="P565" s="10">
        <f t="shared" si="217"/>
        <v>0.25</v>
      </c>
      <c r="Q565" s="33">
        <f>IF(B565="M",IF(AND(H565&gt;=200,H565&lt;500,I565&lt;Barem!$N$21),H565/1500,IF(AND(H565&gt;=500,H565&lt;750,I565&lt;Barem!$N$22),H565/1500,IF(AND(H565&gt;=750,H565&lt;1000,I565&lt;Barem!$N$23),H565/1500,IF(AND(H565&gt;=1000,H565&lt;1500,I565&lt;Barem!$N$24),H565/1500,IF(AND(H565&gt;=1500,H565&lt;2000,I565&lt;Barem!$N$25),H565/1500,IF(AND(H565&gt;=2000,H565&lt;3000,I565&lt;Barem!$N$26),H565/1500,IF(AND(H565&gt;=3000,I565&lt;Barem!$N$27),H565/1500,0))))))),IF(AND(H565&gt;=200,H565&lt;500,I565&lt;Barem!$O$21),H565/1500,IF(AND(H565&gt;=500,H565&lt;750,I565&lt;Barem!$O$22),H565/1500,IF(AND(H565&gt;=750,H565&lt;1000,I565&lt;Barem!$O$23),H565/1500,IF(AND(H565&gt;=1000,H565&lt;1500,I565&lt;Barem!$O$24),H565/1500,IF(AND(H565&gt;=1500,H565&lt;2000,I565&lt;Barem!$O$25),H565/1500,IF(AND(H565&gt;=2000,H565&lt;3000,I565&lt;Barem!$O$26),H565/1500,IF(AND(H565&gt;=3000,I565&lt;Barem!$O$27),H565/1500,0))))))))</f>
        <v>0</v>
      </c>
      <c r="R565" s="19">
        <f>IF(D565&gt;21,VLOOKUP(D565,Barem!$T$1:$U$141,2,1),0)</f>
        <v>0</v>
      </c>
      <c r="S565" s="104">
        <f>IF(D565&lt;1,0,IF(B565="F",VLOOKUP(I565,Barem!$X$2:$Z$13,2,1),VLOOKUP(I565,Barem!$X$14:$Z$25,2,1)))</f>
        <v>0</v>
      </c>
      <c r="T565" s="19">
        <f>VLOOKUP(A565,Participanti!A:C,3,0)</f>
        <v>0</v>
      </c>
      <c r="U565" s="17">
        <f t="shared" si="213"/>
        <v>1.8331249999999999</v>
      </c>
      <c r="W565" s="162"/>
      <c r="X565" s="108">
        <f t="shared" si="208"/>
        <v>3</v>
      </c>
      <c r="Y565" s="63">
        <f t="shared" si="209"/>
        <v>1</v>
      </c>
      <c r="Z565" s="92">
        <f t="shared" si="214"/>
        <v>1</v>
      </c>
      <c r="AA565" s="141"/>
      <c r="AB565" s="107" t="str">
        <f>VLOOKUP(A565,Participanti!A:E,5,0)</f>
        <v>Bronze</v>
      </c>
    </row>
    <row r="566" spans="1:28" x14ac:dyDescent="0.2">
      <c r="A566" s="42" t="s">
        <v>232</v>
      </c>
      <c r="B566" s="1" t="str">
        <f>VLOOKUP(A566,Participanti!A:B,2,0)</f>
        <v>M</v>
      </c>
      <c r="C566" s="61">
        <v>9</v>
      </c>
      <c r="D566" s="43">
        <v>11.55</v>
      </c>
      <c r="E566" s="44">
        <v>4.0486111111111105E-2</v>
      </c>
      <c r="F566" s="44">
        <v>4.0486111111111105E-2</v>
      </c>
      <c r="G566" s="59">
        <f t="shared" si="210"/>
        <v>4.0486111111111105E-2</v>
      </c>
      <c r="H566" s="45">
        <v>55</v>
      </c>
      <c r="I566" s="11">
        <f t="shared" si="211"/>
        <v>3.5052910052910044E-3</v>
      </c>
      <c r="J566" s="31">
        <f t="shared" si="212"/>
        <v>2.75</v>
      </c>
      <c r="K566" s="31">
        <f>IF(J566=0,0,IF(B566="F",VLOOKUP(I566,Barem!$G$2:$H$16,2,1),VLOOKUP(I566,Barem!$G$17:$H$31,2,1)))</f>
        <v>2.5</v>
      </c>
      <c r="L566" s="43">
        <v>3</v>
      </c>
      <c r="M566" s="95" t="s">
        <v>83</v>
      </c>
      <c r="N566" s="10">
        <f t="shared" si="217"/>
        <v>0.25</v>
      </c>
      <c r="O566" s="10">
        <f t="shared" si="217"/>
        <v>0.25</v>
      </c>
      <c r="P566" s="10">
        <f t="shared" si="217"/>
        <v>0.5</v>
      </c>
      <c r="Q566" s="33">
        <f>IF(B566="M",IF(AND(H566&gt;=200,H566&lt;500,I566&lt;Barem!$N$21),H566/1500,IF(AND(H566&gt;=500,H566&lt;750,I566&lt;Barem!$N$22),H566/1500,IF(AND(H566&gt;=750,H566&lt;1000,I566&lt;Barem!$N$23),H566/1500,IF(AND(H566&gt;=1000,H566&lt;1500,I566&lt;Barem!$N$24),H566/1500,IF(AND(H566&gt;=1500,H566&lt;2000,I566&lt;Barem!$N$25),H566/1500,IF(AND(H566&gt;=2000,H566&lt;3000,I566&lt;Barem!$N$26),H566/1500,IF(AND(H566&gt;=3000,I566&lt;Barem!$N$27),H566/1500,0))))))),IF(AND(H566&gt;=200,H566&lt;500,I566&lt;Barem!$O$21),H566/1500,IF(AND(H566&gt;=500,H566&lt;750,I566&lt;Barem!$O$22),H566/1500,IF(AND(H566&gt;=750,H566&lt;1000,I566&lt;Barem!$O$23),H566/1500,IF(AND(H566&gt;=1000,H566&lt;1500,I566&lt;Barem!$O$24),H566/1500,IF(AND(H566&gt;=1500,H566&lt;2000,I566&lt;Barem!$O$25),H566/1500,IF(AND(H566&gt;=2000,H566&lt;3000,I566&lt;Barem!$O$26),H566/1500,IF(AND(H566&gt;=3000,I566&lt;Barem!$O$27),H566/1500,0))))))))</f>
        <v>0</v>
      </c>
      <c r="R566" s="19">
        <f>IF(D566&gt;21,VLOOKUP(D566,Barem!$T$1:$U$141,2,1),0)</f>
        <v>0</v>
      </c>
      <c r="S566" s="104">
        <f>IF(D566&lt;1,0,IF(B566="F",VLOOKUP(I566,Barem!$X$2:$Z$13,2,1),VLOOKUP(I566,Barem!$X$14:$Z$25,2,1)))</f>
        <v>0</v>
      </c>
      <c r="T566" s="19">
        <f>VLOOKUP(A566,Participanti!A:C,3,0)</f>
        <v>0</v>
      </c>
      <c r="U566" s="17">
        <f t="shared" si="213"/>
        <v>2.8125</v>
      </c>
      <c r="W566" s="162" t="s">
        <v>586</v>
      </c>
      <c r="X566" s="108">
        <f t="shared" si="208"/>
        <v>5</v>
      </c>
      <c r="Y566" s="63">
        <f t="shared" si="209"/>
        <v>1</v>
      </c>
      <c r="Z566" s="92">
        <f t="shared" si="214"/>
        <v>1</v>
      </c>
      <c r="AA566" s="141"/>
      <c r="AB566" s="107" t="str">
        <f>VLOOKUP(A566,Participanti!A:E,5,0)</f>
        <v>Bronze</v>
      </c>
    </row>
    <row r="567" spans="1:28" x14ac:dyDescent="0.2">
      <c r="A567" s="42" t="s">
        <v>21</v>
      </c>
      <c r="B567" s="1" t="str">
        <f>VLOOKUP(A567,Participanti!A:B,2,0)</f>
        <v>F</v>
      </c>
      <c r="C567" s="61">
        <v>9</v>
      </c>
      <c r="D567" s="43">
        <v>7.01</v>
      </c>
      <c r="E567" s="44">
        <v>2.6828703703703702E-2</v>
      </c>
      <c r="F567" s="44">
        <v>3.1400462962962963E-2</v>
      </c>
      <c r="G567" s="59">
        <f t="shared" si="210"/>
        <v>2.9114583333333333E-2</v>
      </c>
      <c r="H567" s="45">
        <v>6</v>
      </c>
      <c r="I567" s="11">
        <f t="shared" si="211"/>
        <v>4.1532929148835E-3</v>
      </c>
      <c r="J567" s="31">
        <f t="shared" si="212"/>
        <v>1.7524999999999999</v>
      </c>
      <c r="K567" s="31">
        <f>IF(J567=0,0,IF(B567="F",VLOOKUP(I567,Barem!$G$2:$H$16,2,1),VLOOKUP(I567,Barem!$G$17:$H$31,2,1)))</f>
        <v>2</v>
      </c>
      <c r="L567" s="43">
        <v>0</v>
      </c>
      <c r="M567" s="95" t="str">
        <f>VLOOKUP(C567,Barem!L:R,7,0)</f>
        <v>D</v>
      </c>
      <c r="N567" s="10">
        <f t="shared" si="217"/>
        <v>0.5</v>
      </c>
      <c r="O567" s="10">
        <f t="shared" si="217"/>
        <v>0.25</v>
      </c>
      <c r="P567" s="10">
        <f t="shared" si="217"/>
        <v>0.25</v>
      </c>
      <c r="Q567" s="33">
        <f>IF(B567="M",IF(AND(H567&gt;=200,H567&lt;500,I567&lt;Barem!$N$21),H567/1500,IF(AND(H567&gt;=500,H567&lt;750,I567&lt;Barem!$N$22),H567/1500,IF(AND(H567&gt;=750,H567&lt;1000,I567&lt;Barem!$N$23),H567/1500,IF(AND(H567&gt;=1000,H567&lt;1500,I567&lt;Barem!$N$24),H567/1500,IF(AND(H567&gt;=1500,H567&lt;2000,I567&lt;Barem!$N$25),H567/1500,IF(AND(H567&gt;=2000,H567&lt;3000,I567&lt;Barem!$N$26),H567/1500,IF(AND(H567&gt;=3000,I567&lt;Barem!$N$27),H567/1500,0))))))),IF(AND(H567&gt;=200,H567&lt;500,I567&lt;Barem!$O$21),H567/1500,IF(AND(H567&gt;=500,H567&lt;750,I567&lt;Barem!$O$22),H567/1500,IF(AND(H567&gt;=750,H567&lt;1000,I567&lt;Barem!$O$23),H567/1500,IF(AND(H567&gt;=1000,H567&lt;1500,I567&lt;Barem!$O$24),H567/1500,IF(AND(H567&gt;=1500,H567&lt;2000,I567&lt;Barem!$O$25),H567/1500,IF(AND(H567&gt;=2000,H567&lt;3000,I567&lt;Barem!$O$26),H567/1500,IF(AND(H567&gt;=3000,I567&lt;Barem!$O$27),H567/1500,0))))))))</f>
        <v>0</v>
      </c>
      <c r="R567" s="19">
        <f>IF(D567&gt;21,VLOOKUP(D567,Barem!$T$1:$U$141,2,1),0)</f>
        <v>0</v>
      </c>
      <c r="S567" s="104">
        <f>IF(D567&lt;1,0,IF(B567="F",VLOOKUP(I567,Barem!$X$2:$Z$13,2,1),VLOOKUP(I567,Barem!$X$14:$Z$25,2,1)))</f>
        <v>0</v>
      </c>
      <c r="T567" s="19">
        <f>VLOOKUP(A567,Participanti!A:C,3,0)</f>
        <v>0</v>
      </c>
      <c r="U567" s="17">
        <f t="shared" si="213"/>
        <v>1.37625</v>
      </c>
      <c r="W567" s="162"/>
      <c r="X567" s="108">
        <f t="shared" si="208"/>
        <v>4</v>
      </c>
      <c r="Y567" s="63">
        <f t="shared" si="209"/>
        <v>1</v>
      </c>
      <c r="Z567" s="92">
        <f t="shared" si="214"/>
        <v>1</v>
      </c>
      <c r="AA567" s="141"/>
      <c r="AB567" s="107" t="str">
        <f>VLOOKUP(A567,Participanti!A:E,5,0)</f>
        <v>Bronze</v>
      </c>
    </row>
    <row r="568" spans="1:28" x14ac:dyDescent="0.2">
      <c r="A568" s="42" t="s">
        <v>306</v>
      </c>
      <c r="B568" s="1" t="str">
        <f>VLOOKUP(A568,Participanti!A:B,2,0)</f>
        <v>F</v>
      </c>
      <c r="C568" s="61">
        <v>9</v>
      </c>
      <c r="D568" s="43">
        <v>13.51</v>
      </c>
      <c r="E568" s="44">
        <v>7.3576388888888886E-2</v>
      </c>
      <c r="F568" s="44">
        <v>7.7303240740740742E-2</v>
      </c>
      <c r="G568" s="59">
        <f t="shared" si="210"/>
        <v>7.5439814814814821E-2</v>
      </c>
      <c r="H568" s="45">
        <v>18</v>
      </c>
      <c r="I568" s="11">
        <f t="shared" si="211"/>
        <v>5.5839981358116082E-3</v>
      </c>
      <c r="J568" s="31">
        <f t="shared" si="212"/>
        <v>3.3774999999999999</v>
      </c>
      <c r="K568" s="31">
        <f>IF(J568=0,0,IF(B568="F",VLOOKUP(I568,Barem!$G$2:$H$16,2,1),VLOOKUP(I568,Barem!$G$17:$H$31,2,1)))</f>
        <v>0.25</v>
      </c>
      <c r="L568" s="43">
        <v>1</v>
      </c>
      <c r="M568" s="95" t="str">
        <f>VLOOKUP(C568,Barem!L:R,7,0)</f>
        <v>D</v>
      </c>
      <c r="N568" s="10">
        <f t="shared" si="217"/>
        <v>0.5</v>
      </c>
      <c r="O568" s="10">
        <f t="shared" si="217"/>
        <v>0.25</v>
      </c>
      <c r="P568" s="10">
        <f t="shared" si="217"/>
        <v>0.25</v>
      </c>
      <c r="Q568" s="33">
        <f>IF(B568="M",IF(AND(H568&gt;=200,H568&lt;500,I568&lt;Barem!$N$21),H568/1500,IF(AND(H568&gt;=500,H568&lt;750,I568&lt;Barem!$N$22),H568/1500,IF(AND(H568&gt;=750,H568&lt;1000,I568&lt;Barem!$N$23),H568/1500,IF(AND(H568&gt;=1000,H568&lt;1500,I568&lt;Barem!$N$24),H568/1500,IF(AND(H568&gt;=1500,H568&lt;2000,I568&lt;Barem!$N$25),H568/1500,IF(AND(H568&gt;=2000,H568&lt;3000,I568&lt;Barem!$N$26),H568/1500,IF(AND(H568&gt;=3000,I568&lt;Barem!$N$27),H568/1500,0))))))),IF(AND(H568&gt;=200,H568&lt;500,I568&lt;Barem!$O$21),H568/1500,IF(AND(H568&gt;=500,H568&lt;750,I568&lt;Barem!$O$22),H568/1500,IF(AND(H568&gt;=750,H568&lt;1000,I568&lt;Barem!$O$23),H568/1500,IF(AND(H568&gt;=1000,H568&lt;1500,I568&lt;Barem!$O$24),H568/1500,IF(AND(H568&gt;=1500,H568&lt;2000,I568&lt;Barem!$O$25),H568/1500,IF(AND(H568&gt;=2000,H568&lt;3000,I568&lt;Barem!$O$26),H568/1500,IF(AND(H568&gt;=3000,I568&lt;Barem!$O$27),H568/1500,0))))))))</f>
        <v>0</v>
      </c>
      <c r="R568" s="19">
        <f>IF(D568&gt;21,VLOOKUP(D568,Barem!$T$1:$U$141,2,1),0)</f>
        <v>0</v>
      </c>
      <c r="S568" s="104">
        <f>IF(D568&lt;1,0,IF(B568="F",VLOOKUP(I568,Barem!$X$2:$Z$13,2,1),VLOOKUP(I568,Barem!$X$14:$Z$25,2,1)))</f>
        <v>0</v>
      </c>
      <c r="T568" s="19">
        <f>VLOOKUP(A568,Participanti!A:C,3,0)</f>
        <v>0</v>
      </c>
      <c r="U568" s="17">
        <f t="shared" si="213"/>
        <v>2.0012499999999998</v>
      </c>
      <c r="W568" s="162"/>
      <c r="X568" s="108">
        <f t="shared" si="208"/>
        <v>5</v>
      </c>
      <c r="Y568" s="63">
        <f t="shared" si="209"/>
        <v>1</v>
      </c>
      <c r="Z568" s="92">
        <f t="shared" si="214"/>
        <v>1</v>
      </c>
      <c r="AA568" s="141"/>
      <c r="AB568" s="107" t="str">
        <f>VLOOKUP(A568,Participanti!A:E,5,0)</f>
        <v>Bronze</v>
      </c>
    </row>
    <row r="569" spans="1:28" x14ac:dyDescent="0.2">
      <c r="A569" s="42" t="s">
        <v>360</v>
      </c>
      <c r="B569" s="1" t="str">
        <f>VLOOKUP(A569,Participanti!A:B,2,0)</f>
        <v>F</v>
      </c>
      <c r="C569" s="61">
        <v>9</v>
      </c>
      <c r="D569" s="43">
        <v>11.51</v>
      </c>
      <c r="E569" s="44">
        <v>5.2962962962962962E-2</v>
      </c>
      <c r="F569" s="44">
        <v>5.7881944444444444E-2</v>
      </c>
      <c r="G569" s="59">
        <f t="shared" si="210"/>
        <v>5.5422453703703703E-2</v>
      </c>
      <c r="H569" s="45">
        <v>36</v>
      </c>
      <c r="I569" s="11">
        <f t="shared" si="211"/>
        <v>4.8151567075329022E-3</v>
      </c>
      <c r="J569" s="31">
        <f t="shared" si="212"/>
        <v>2.8774999999999999</v>
      </c>
      <c r="K569" s="31">
        <f>IF(J569=0,0,IF(B569="F",VLOOKUP(I569,Barem!$G$2:$H$16,2,1),VLOOKUP(I569,Barem!$G$17:$H$31,2,1)))</f>
        <v>1</v>
      </c>
      <c r="L569" s="43">
        <v>3.5</v>
      </c>
      <c r="M569" s="95" t="str">
        <f>VLOOKUP(C569,Barem!L:R,7,0)</f>
        <v>D</v>
      </c>
      <c r="N569" s="10">
        <f t="shared" si="217"/>
        <v>0.5</v>
      </c>
      <c r="O569" s="10">
        <f t="shared" si="217"/>
        <v>0.25</v>
      </c>
      <c r="P569" s="10">
        <f t="shared" si="217"/>
        <v>0.25</v>
      </c>
      <c r="Q569" s="33">
        <f>IF(B569="M",IF(AND(H569&gt;=200,H569&lt;500,I569&lt;Barem!$N$21),H569/1500,IF(AND(H569&gt;=500,H569&lt;750,I569&lt;Barem!$N$22),H569/1500,IF(AND(H569&gt;=750,H569&lt;1000,I569&lt;Barem!$N$23),H569/1500,IF(AND(H569&gt;=1000,H569&lt;1500,I569&lt;Barem!$N$24),H569/1500,IF(AND(H569&gt;=1500,H569&lt;2000,I569&lt;Barem!$N$25),H569/1500,IF(AND(H569&gt;=2000,H569&lt;3000,I569&lt;Barem!$N$26),H569/1500,IF(AND(H569&gt;=3000,I569&lt;Barem!$N$27),H569/1500,0))))))),IF(AND(H569&gt;=200,H569&lt;500,I569&lt;Barem!$O$21),H569/1500,IF(AND(H569&gt;=500,H569&lt;750,I569&lt;Barem!$O$22),H569/1500,IF(AND(H569&gt;=750,H569&lt;1000,I569&lt;Barem!$O$23),H569/1500,IF(AND(H569&gt;=1000,H569&lt;1500,I569&lt;Barem!$O$24),H569/1500,IF(AND(H569&gt;=1500,H569&lt;2000,I569&lt;Barem!$O$25),H569/1500,IF(AND(H569&gt;=2000,H569&lt;3000,I569&lt;Barem!$O$26),H569/1500,IF(AND(H569&gt;=3000,I569&lt;Barem!$O$27),H569/1500,0))))))))</f>
        <v>0</v>
      </c>
      <c r="R569" s="19">
        <f>IF(D569&gt;21,VLOOKUP(D569,Barem!$T$1:$U$141,2,1),0)</f>
        <v>0</v>
      </c>
      <c r="S569" s="104">
        <f>IF(D569&lt;1,0,IF(B569="F",VLOOKUP(I569,Barem!$X$2:$Z$13,2,1),VLOOKUP(I569,Barem!$X$14:$Z$25,2,1)))</f>
        <v>0</v>
      </c>
      <c r="T569" s="19">
        <f>VLOOKUP(A569,Participanti!A:C,3,0)</f>
        <v>0</v>
      </c>
      <c r="U569" s="17">
        <f t="shared" si="213"/>
        <v>2.5637499999999998</v>
      </c>
      <c r="W569" s="162" t="s">
        <v>586</v>
      </c>
      <c r="X569" s="108">
        <f t="shared" si="208"/>
        <v>3</v>
      </c>
      <c r="Y569" s="63">
        <f t="shared" si="209"/>
        <v>1</v>
      </c>
      <c r="Z569" s="92">
        <f t="shared" si="214"/>
        <v>1</v>
      </c>
      <c r="AA569" s="141"/>
      <c r="AB569" s="107" t="str">
        <f>VLOOKUP(A569,Participanti!A:E,5,0)</f>
        <v>Bronze</v>
      </c>
    </row>
    <row r="570" spans="1:28" x14ac:dyDescent="0.2">
      <c r="A570" s="42" t="s">
        <v>423</v>
      </c>
      <c r="B570" s="1" t="str">
        <f>VLOOKUP(A570,Participanti!A:B,2,0)</f>
        <v>F</v>
      </c>
      <c r="C570" s="61">
        <v>9</v>
      </c>
      <c r="D570" s="43">
        <v>5</v>
      </c>
      <c r="E570" s="44">
        <v>2.2326388888888885E-2</v>
      </c>
      <c r="F570" s="44">
        <v>2.3842592592592596E-2</v>
      </c>
      <c r="G570" s="59">
        <f t="shared" si="210"/>
        <v>2.3084490740740739E-2</v>
      </c>
      <c r="H570" s="45">
        <v>3</v>
      </c>
      <c r="I570" s="11">
        <f t="shared" si="211"/>
        <v>4.6168981481481478E-3</v>
      </c>
      <c r="J570" s="31">
        <f t="shared" si="212"/>
        <v>1.25</v>
      </c>
      <c r="K570" s="31">
        <f>IF(J570=0,0,IF(B570="F",VLOOKUP(I570,Barem!$G$2:$H$16,2,1),VLOOKUP(I570,Barem!$G$17:$H$31,2,1)))</f>
        <v>1.25</v>
      </c>
      <c r="L570" s="43">
        <v>3.5</v>
      </c>
      <c r="M570" s="95" t="s">
        <v>80</v>
      </c>
      <c r="N570" s="10">
        <f t="shared" si="217"/>
        <v>0.25</v>
      </c>
      <c r="O570" s="10">
        <f t="shared" si="217"/>
        <v>0.5</v>
      </c>
      <c r="P570" s="10">
        <f t="shared" si="217"/>
        <v>0.25</v>
      </c>
      <c r="Q570" s="33">
        <f>IF(B570="M",IF(AND(H570&gt;=200,H570&lt;500,I570&lt;Barem!$N$21),H570/1500,IF(AND(H570&gt;=500,H570&lt;750,I570&lt;Barem!$N$22),H570/1500,IF(AND(H570&gt;=750,H570&lt;1000,I570&lt;Barem!$N$23),H570/1500,IF(AND(H570&gt;=1000,H570&lt;1500,I570&lt;Barem!$N$24),H570/1500,IF(AND(H570&gt;=1500,H570&lt;2000,I570&lt;Barem!$N$25),H570/1500,IF(AND(H570&gt;=2000,H570&lt;3000,I570&lt;Barem!$N$26),H570/1500,IF(AND(H570&gt;=3000,I570&lt;Barem!$N$27),H570/1500,0))))))),IF(AND(H570&gt;=200,H570&lt;500,I570&lt;Barem!$O$21),H570/1500,IF(AND(H570&gt;=500,H570&lt;750,I570&lt;Barem!$O$22),H570/1500,IF(AND(H570&gt;=750,H570&lt;1000,I570&lt;Barem!$O$23),H570/1500,IF(AND(H570&gt;=1000,H570&lt;1500,I570&lt;Barem!$O$24),H570/1500,IF(AND(H570&gt;=1500,H570&lt;2000,I570&lt;Barem!$O$25),H570/1500,IF(AND(H570&gt;=2000,H570&lt;3000,I570&lt;Barem!$O$26),H570/1500,IF(AND(H570&gt;=3000,I570&lt;Barem!$O$27),H570/1500,0))))))))</f>
        <v>0</v>
      </c>
      <c r="R570" s="19">
        <f>IF(D570&gt;21,VLOOKUP(D570,Barem!$T$1:$U$141,2,1),0)</f>
        <v>0</v>
      </c>
      <c r="S570" s="104">
        <f>IF(D570&lt;1,0,IF(B570="F",VLOOKUP(I570,Barem!$X$2:$Z$13,2,1),VLOOKUP(I570,Barem!$X$14:$Z$25,2,1)))</f>
        <v>0</v>
      </c>
      <c r="T570" s="19">
        <f>VLOOKUP(A570,Participanti!A:C,3,0)</f>
        <v>0</v>
      </c>
      <c r="U570" s="17">
        <f t="shared" si="213"/>
        <v>1.8125</v>
      </c>
      <c r="W570" s="162"/>
      <c r="X570" s="108">
        <f t="shared" si="208"/>
        <v>2</v>
      </c>
      <c r="Y570" s="63">
        <f t="shared" si="209"/>
        <v>1</v>
      </c>
      <c r="Z570" s="92">
        <f t="shared" si="214"/>
        <v>1</v>
      </c>
      <c r="AA570" s="141"/>
      <c r="AB570" s="107" t="str">
        <f>VLOOKUP(A570,Participanti!A:E,5,0)</f>
        <v>Bronze</v>
      </c>
    </row>
    <row r="571" spans="1:28" x14ac:dyDescent="0.2">
      <c r="A571" s="42" t="s">
        <v>351</v>
      </c>
      <c r="B571" s="1" t="str">
        <f>VLOOKUP(A571,Participanti!A:B,2,0)</f>
        <v>F</v>
      </c>
      <c r="C571" s="61">
        <v>9</v>
      </c>
      <c r="D571" s="43">
        <v>11.58</v>
      </c>
      <c r="E571" s="44">
        <v>5.2731481481481483E-2</v>
      </c>
      <c r="F571" s="44">
        <v>5.3090277777777778E-2</v>
      </c>
      <c r="G571" s="59">
        <f t="shared" si="210"/>
        <v>5.2910879629629634E-2</v>
      </c>
      <c r="H571" s="45">
        <v>45</v>
      </c>
      <c r="I571" s="11">
        <f t="shared" si="211"/>
        <v>4.5691605897780338E-3</v>
      </c>
      <c r="J571" s="31">
        <f t="shared" si="212"/>
        <v>2.895</v>
      </c>
      <c r="K571" s="31">
        <f>IF(J571=0,0,IF(B571="F",VLOOKUP(I571,Barem!$G$2:$H$16,2,1),VLOOKUP(I571,Barem!$G$17:$H$31,2,1)))</f>
        <v>1.25</v>
      </c>
      <c r="L571" s="43">
        <v>3</v>
      </c>
      <c r="M571" s="95" t="str">
        <f>VLOOKUP(C571,Barem!L:R,7,0)</f>
        <v>D</v>
      </c>
      <c r="N571" s="10">
        <f t="shared" si="217"/>
        <v>0.5</v>
      </c>
      <c r="O571" s="10">
        <f t="shared" si="217"/>
        <v>0.25</v>
      </c>
      <c r="P571" s="10">
        <f t="shared" si="217"/>
        <v>0.25</v>
      </c>
      <c r="Q571" s="33">
        <f>IF(B571="M",IF(AND(H571&gt;=200,H571&lt;500,I571&lt;Barem!$N$21),H571/1500,IF(AND(H571&gt;=500,H571&lt;750,I571&lt;Barem!$N$22),H571/1500,IF(AND(H571&gt;=750,H571&lt;1000,I571&lt;Barem!$N$23),H571/1500,IF(AND(H571&gt;=1000,H571&lt;1500,I571&lt;Barem!$N$24),H571/1500,IF(AND(H571&gt;=1500,H571&lt;2000,I571&lt;Barem!$N$25),H571/1500,IF(AND(H571&gt;=2000,H571&lt;3000,I571&lt;Barem!$N$26),H571/1500,IF(AND(H571&gt;=3000,I571&lt;Barem!$N$27),H571/1500,0))))))),IF(AND(H571&gt;=200,H571&lt;500,I571&lt;Barem!$O$21),H571/1500,IF(AND(H571&gt;=500,H571&lt;750,I571&lt;Barem!$O$22),H571/1500,IF(AND(H571&gt;=750,H571&lt;1000,I571&lt;Barem!$O$23),H571/1500,IF(AND(H571&gt;=1000,H571&lt;1500,I571&lt;Barem!$O$24),H571/1500,IF(AND(H571&gt;=1500,H571&lt;2000,I571&lt;Barem!$O$25),H571/1500,IF(AND(H571&gt;=2000,H571&lt;3000,I571&lt;Barem!$O$26),H571/1500,IF(AND(H571&gt;=3000,I571&lt;Barem!$O$27),H571/1500,0))))))))</f>
        <v>0</v>
      </c>
      <c r="R571" s="19">
        <f>IF(D571&gt;21,VLOOKUP(D571,Barem!$T$1:$U$141,2,1),0)</f>
        <v>0</v>
      </c>
      <c r="S571" s="104">
        <f>IF(D571&lt;1,0,IF(B571="F",VLOOKUP(I571,Barem!$X$2:$Z$13,2,1),VLOOKUP(I571,Barem!$X$14:$Z$25,2,1)))</f>
        <v>0</v>
      </c>
      <c r="T571" s="19">
        <f>VLOOKUP(A571,Participanti!A:C,3,0)</f>
        <v>0</v>
      </c>
      <c r="U571" s="17">
        <f t="shared" si="213"/>
        <v>2.5099999999999998</v>
      </c>
      <c r="W571" s="162" t="s">
        <v>586</v>
      </c>
      <c r="X571" s="108">
        <f t="shared" si="208"/>
        <v>3</v>
      </c>
      <c r="Y571" s="63">
        <f t="shared" si="209"/>
        <v>1</v>
      </c>
      <c r="Z571" s="92">
        <f t="shared" si="214"/>
        <v>1</v>
      </c>
      <c r="AA571" s="141"/>
      <c r="AB571" s="107" t="str">
        <f>VLOOKUP(A571,Participanti!A:E,5,0)</f>
        <v>Bronze</v>
      </c>
    </row>
    <row r="572" spans="1:28" x14ac:dyDescent="0.2">
      <c r="A572" s="42" t="s">
        <v>374</v>
      </c>
      <c r="B572" s="1" t="str">
        <f>VLOOKUP(A572,Participanti!A:B,2,0)</f>
        <v>M</v>
      </c>
      <c r="C572" s="61">
        <v>9</v>
      </c>
      <c r="D572" s="43">
        <v>6.2</v>
      </c>
      <c r="E572" s="44">
        <v>1.9849537037037037E-2</v>
      </c>
      <c r="F572" s="44">
        <v>2.3287037037037037E-2</v>
      </c>
      <c r="G572" s="59">
        <f t="shared" si="210"/>
        <v>2.1568287037037039E-2</v>
      </c>
      <c r="H572" s="45">
        <v>0</v>
      </c>
      <c r="I572" s="11">
        <f t="shared" si="211"/>
        <v>3.4787559737156511E-3</v>
      </c>
      <c r="J572" s="31">
        <f t="shared" si="212"/>
        <v>1.4761904761904763</v>
      </c>
      <c r="K572" s="31">
        <f>IF(J572=0,0,IF(B572="F",VLOOKUP(I572,Barem!$G$2:$H$16,2,1),VLOOKUP(I572,Barem!$G$17:$H$31,2,1)))</f>
        <v>3</v>
      </c>
      <c r="L572" s="43">
        <v>0</v>
      </c>
      <c r="M572" s="95" t="s">
        <v>80</v>
      </c>
      <c r="N572" s="10">
        <f t="shared" si="217"/>
        <v>0.25</v>
      </c>
      <c r="O572" s="10">
        <f t="shared" si="217"/>
        <v>0.5</v>
      </c>
      <c r="P572" s="10">
        <f t="shared" si="217"/>
        <v>0.25</v>
      </c>
      <c r="Q572" s="33">
        <f>IF(B572="M",IF(AND(H572&gt;=200,H572&lt;500,I572&lt;Barem!$N$21),H572/1500,IF(AND(H572&gt;=500,H572&lt;750,I572&lt;Barem!$N$22),H572/1500,IF(AND(H572&gt;=750,H572&lt;1000,I572&lt;Barem!$N$23),H572/1500,IF(AND(H572&gt;=1000,H572&lt;1500,I572&lt;Barem!$N$24),H572/1500,IF(AND(H572&gt;=1500,H572&lt;2000,I572&lt;Barem!$N$25),H572/1500,IF(AND(H572&gt;=2000,H572&lt;3000,I572&lt;Barem!$N$26),H572/1500,IF(AND(H572&gt;=3000,I572&lt;Barem!$N$27),H572/1500,0))))))),IF(AND(H572&gt;=200,H572&lt;500,I572&lt;Barem!$O$21),H572/1500,IF(AND(H572&gt;=500,H572&lt;750,I572&lt;Barem!$O$22),H572/1500,IF(AND(H572&gt;=750,H572&lt;1000,I572&lt;Barem!$O$23),H572/1500,IF(AND(H572&gt;=1000,H572&lt;1500,I572&lt;Barem!$O$24),H572/1500,IF(AND(H572&gt;=1500,H572&lt;2000,I572&lt;Barem!$O$25),H572/1500,IF(AND(H572&gt;=2000,H572&lt;3000,I572&lt;Barem!$O$26),H572/1500,IF(AND(H572&gt;=3000,I572&lt;Barem!$O$27),H572/1500,0))))))))</f>
        <v>0</v>
      </c>
      <c r="R572" s="19">
        <f>IF(D572&gt;21,VLOOKUP(D572,Barem!$T$1:$U$141,2,1),0)</f>
        <v>0</v>
      </c>
      <c r="S572" s="104">
        <f>IF(D572&lt;1,0,IF(B572="F",VLOOKUP(I572,Barem!$X$2:$Z$13,2,1),VLOOKUP(I572,Barem!$X$14:$Z$25,2,1)))</f>
        <v>0</v>
      </c>
      <c r="T572" s="19">
        <f>VLOOKUP(A572,Participanti!A:C,3,0)</f>
        <v>0</v>
      </c>
      <c r="U572" s="17">
        <f t="shared" si="213"/>
        <v>1.8690476190476191</v>
      </c>
      <c r="W572" s="162"/>
      <c r="X572" s="108">
        <f t="shared" si="208"/>
        <v>4</v>
      </c>
      <c r="Y572" s="63">
        <f t="shared" si="209"/>
        <v>1</v>
      </c>
      <c r="Z572" s="92">
        <f t="shared" si="214"/>
        <v>1</v>
      </c>
      <c r="AA572" s="141"/>
      <c r="AB572" s="107" t="str">
        <f>VLOOKUP(A572,Participanti!A:E,5,0)</f>
        <v>Bronze</v>
      </c>
    </row>
    <row r="573" spans="1:28" x14ac:dyDescent="0.2">
      <c r="A573" s="42" t="s">
        <v>588</v>
      </c>
      <c r="B573" s="1" t="str">
        <f>VLOOKUP(A573,Participanti!A:B,2,0)</f>
        <v>F</v>
      </c>
      <c r="C573" s="61">
        <v>9</v>
      </c>
      <c r="D573" s="43">
        <v>24.25</v>
      </c>
      <c r="E573" s="44">
        <v>9.6689814814814812E-2</v>
      </c>
      <c r="F573" s="44">
        <v>9.6817129629629628E-2</v>
      </c>
      <c r="G573" s="59">
        <f t="shared" si="210"/>
        <v>9.675347222222222E-2</v>
      </c>
      <c r="H573" s="45">
        <v>127</v>
      </c>
      <c r="I573" s="11">
        <f t="shared" si="211"/>
        <v>3.9898339060710193E-3</v>
      </c>
      <c r="J573" s="31">
        <f t="shared" si="212"/>
        <v>5</v>
      </c>
      <c r="K573" s="31">
        <f>IF(J573=0,0,IF(B573="F",VLOOKUP(I573,Barem!$G$2:$H$16,2,1),VLOOKUP(I573,Barem!$G$17:$H$31,2,1)))</f>
        <v>2.5</v>
      </c>
      <c r="L573" s="43">
        <v>2.5</v>
      </c>
      <c r="M573" s="95" t="str">
        <f>VLOOKUP(C573,Barem!L:R,7,0)</f>
        <v>D</v>
      </c>
      <c r="N573" s="10">
        <f t="shared" si="217"/>
        <v>0.5</v>
      </c>
      <c r="O573" s="10">
        <f t="shared" si="217"/>
        <v>0.25</v>
      </c>
      <c r="P573" s="10">
        <f t="shared" si="217"/>
        <v>0.25</v>
      </c>
      <c r="Q573" s="33">
        <f>IF(B573="M",IF(AND(H573&gt;=200,H573&lt;500,I573&lt;Barem!$N$21),H573/1500,IF(AND(H573&gt;=500,H573&lt;750,I573&lt;Barem!$N$22),H573/1500,IF(AND(H573&gt;=750,H573&lt;1000,I573&lt;Barem!$N$23),H573/1500,IF(AND(H573&gt;=1000,H573&lt;1500,I573&lt;Barem!$N$24),H573/1500,IF(AND(H573&gt;=1500,H573&lt;2000,I573&lt;Barem!$N$25),H573/1500,IF(AND(H573&gt;=2000,H573&lt;3000,I573&lt;Barem!$N$26),H573/1500,IF(AND(H573&gt;=3000,I573&lt;Barem!$N$27),H573/1500,0))))))),IF(AND(H573&gt;=200,H573&lt;500,I573&lt;Barem!$O$21),H573/1500,IF(AND(H573&gt;=500,H573&lt;750,I573&lt;Barem!$O$22),H573/1500,IF(AND(H573&gt;=750,H573&lt;1000,I573&lt;Barem!$O$23),H573/1500,IF(AND(H573&gt;=1000,H573&lt;1500,I573&lt;Barem!$O$24),H573/1500,IF(AND(H573&gt;=1500,H573&lt;2000,I573&lt;Barem!$O$25),H573/1500,IF(AND(H573&gt;=2000,H573&lt;3000,I573&lt;Barem!$O$26),H573/1500,IF(AND(H573&gt;=3000,I573&lt;Barem!$O$27),H573/1500,0))))))))</f>
        <v>0</v>
      </c>
      <c r="R573" s="19">
        <f>IF(D573&gt;21,VLOOKUP(D573,Barem!$T$1:$U$141,2,1),0)</f>
        <v>0.1</v>
      </c>
      <c r="S573" s="104">
        <f>IF(D573&lt;1,0,IF(B573="F",VLOOKUP(I573,Barem!$X$2:$Z$13,2,1),VLOOKUP(I573,Barem!$X$14:$Z$25,2,1)))</f>
        <v>0</v>
      </c>
      <c r="T573" s="19">
        <f>VLOOKUP(A573,Participanti!A:C,3,0)</f>
        <v>0</v>
      </c>
      <c r="U573" s="17">
        <f t="shared" si="213"/>
        <v>3.85</v>
      </c>
      <c r="W573" s="162" t="s">
        <v>586</v>
      </c>
      <c r="X573" s="108">
        <f t="shared" si="208"/>
        <v>3</v>
      </c>
      <c r="Y573" s="63">
        <f t="shared" si="209"/>
        <v>1</v>
      </c>
      <c r="Z573" s="92">
        <f t="shared" si="214"/>
        <v>1</v>
      </c>
      <c r="AA573" s="141"/>
      <c r="AB573" s="107" t="str">
        <f>VLOOKUP(A573,Participanti!A:E,5,0)</f>
        <v>Bronze</v>
      </c>
    </row>
    <row r="574" spans="1:28" x14ac:dyDescent="0.2">
      <c r="A574" s="42" t="s">
        <v>13</v>
      </c>
      <c r="B574" s="1" t="str">
        <f>VLOOKUP(A574,Participanti!A:B,2,0)</f>
        <v>M</v>
      </c>
      <c r="C574" s="61">
        <v>9</v>
      </c>
      <c r="D574" s="43">
        <v>35.01</v>
      </c>
      <c r="E574" s="44">
        <v>0.10791666666666666</v>
      </c>
      <c r="F574" s="44">
        <v>0.10817129629629629</v>
      </c>
      <c r="G574" s="59">
        <f t="shared" si="210"/>
        <v>0.10804398148148148</v>
      </c>
      <c r="H574" s="45">
        <v>57</v>
      </c>
      <c r="I574" s="11">
        <f t="shared" si="211"/>
        <v>3.086089159710982E-3</v>
      </c>
      <c r="J574" s="31">
        <f t="shared" si="212"/>
        <v>5</v>
      </c>
      <c r="K574" s="31">
        <f>IF(J574=0,0,IF(B574="F",VLOOKUP(I574,Barem!$G$2:$H$16,2,1),VLOOKUP(I574,Barem!$G$17:$H$31,2,1)))</f>
        <v>4</v>
      </c>
      <c r="L574" s="43">
        <v>4</v>
      </c>
      <c r="M574" s="95" t="s">
        <v>83</v>
      </c>
      <c r="N574" s="10">
        <f t="shared" si="217"/>
        <v>0.25</v>
      </c>
      <c r="O574" s="10">
        <f t="shared" si="217"/>
        <v>0.25</v>
      </c>
      <c r="P574" s="10">
        <f t="shared" si="217"/>
        <v>0.5</v>
      </c>
      <c r="Q574" s="33">
        <f>IF(B574="M",IF(AND(H574&gt;=200,H574&lt;500,I574&lt;Barem!$N$21),H574/1500,IF(AND(H574&gt;=500,H574&lt;750,I574&lt;Barem!$N$22),H574/1500,IF(AND(H574&gt;=750,H574&lt;1000,I574&lt;Barem!$N$23),H574/1500,IF(AND(H574&gt;=1000,H574&lt;1500,I574&lt;Barem!$N$24),H574/1500,IF(AND(H574&gt;=1500,H574&lt;2000,I574&lt;Barem!$N$25),H574/1500,IF(AND(H574&gt;=2000,H574&lt;3000,I574&lt;Barem!$N$26),H574/1500,IF(AND(H574&gt;=3000,I574&lt;Barem!$N$27),H574/1500,0))))))),IF(AND(H574&gt;=200,H574&lt;500,I574&lt;Barem!$O$21),H574/1500,IF(AND(H574&gt;=500,H574&lt;750,I574&lt;Barem!$O$22),H574/1500,IF(AND(H574&gt;=750,H574&lt;1000,I574&lt;Barem!$O$23),H574/1500,IF(AND(H574&gt;=1000,H574&lt;1500,I574&lt;Barem!$O$24),H574/1500,IF(AND(H574&gt;=1500,H574&lt;2000,I574&lt;Barem!$O$25),H574/1500,IF(AND(H574&gt;=2000,H574&lt;3000,I574&lt;Barem!$O$26),H574/1500,IF(AND(H574&gt;=3000,I574&lt;Barem!$O$27),H574/1500,0))))))))</f>
        <v>0</v>
      </c>
      <c r="R574" s="19">
        <f>IF(D574&gt;21,VLOOKUP(D574,Barem!$T$1:$U$141,2,1),0)</f>
        <v>0.7</v>
      </c>
      <c r="S574" s="104">
        <f>IF(D574&lt;1,0,IF(B574="F",VLOOKUP(I574,Barem!$X$2:$Z$13,2,1),VLOOKUP(I574,Barem!$X$14:$Z$25,2,1)))</f>
        <v>0</v>
      </c>
      <c r="T574" s="19">
        <f>VLOOKUP(A574,Participanti!A:C,3,0)</f>
        <v>0</v>
      </c>
      <c r="U574" s="17">
        <f t="shared" si="213"/>
        <v>4.95</v>
      </c>
      <c r="W574" s="162"/>
      <c r="X574" s="108">
        <f t="shared" si="208"/>
        <v>5</v>
      </c>
      <c r="Y574" s="63">
        <f t="shared" si="209"/>
        <v>1</v>
      </c>
      <c r="Z574" s="92">
        <f t="shared" si="214"/>
        <v>1</v>
      </c>
      <c r="AA574" s="141"/>
      <c r="AB574" s="107" t="str">
        <f>VLOOKUP(A574,Participanti!A:E,5,0)</f>
        <v>Silver</v>
      </c>
    </row>
    <row r="575" spans="1:28" x14ac:dyDescent="0.2">
      <c r="A575" s="42" t="s">
        <v>227</v>
      </c>
      <c r="B575" s="1" t="str">
        <f>VLOOKUP(A575,Participanti!A:B,2,0)</f>
        <v>F</v>
      </c>
      <c r="C575" s="61">
        <v>9</v>
      </c>
      <c r="D575" s="43">
        <v>24.26</v>
      </c>
      <c r="E575" s="44">
        <v>0.10003472222222222</v>
      </c>
      <c r="F575" s="44">
        <v>0.10092592592592592</v>
      </c>
      <c r="G575" s="59">
        <f t="shared" si="210"/>
        <v>0.10048032407407406</v>
      </c>
      <c r="H575" s="45">
        <v>125</v>
      </c>
      <c r="I575" s="11">
        <f t="shared" si="211"/>
        <v>4.1418105554028879E-3</v>
      </c>
      <c r="J575" s="31">
        <f t="shared" si="212"/>
        <v>5</v>
      </c>
      <c r="K575" s="31">
        <f>IF(J575=0,0,IF(B575="F",VLOOKUP(I575,Barem!$G$2:$H$16,2,1),VLOOKUP(I575,Barem!$G$17:$H$31,2,1)))</f>
        <v>2</v>
      </c>
      <c r="L575" s="43">
        <v>4</v>
      </c>
      <c r="M575" s="95" t="s">
        <v>83</v>
      </c>
      <c r="N575" s="10">
        <f t="shared" si="217"/>
        <v>0.25</v>
      </c>
      <c r="O575" s="10">
        <f t="shared" si="217"/>
        <v>0.25</v>
      </c>
      <c r="P575" s="10">
        <f t="shared" si="217"/>
        <v>0.5</v>
      </c>
      <c r="Q575" s="33">
        <f>IF(B575="M",IF(AND(H575&gt;=200,H575&lt;500,I575&lt;Barem!$N$21),H575/1500,IF(AND(H575&gt;=500,H575&lt;750,I575&lt;Barem!$N$22),H575/1500,IF(AND(H575&gt;=750,H575&lt;1000,I575&lt;Barem!$N$23),H575/1500,IF(AND(H575&gt;=1000,H575&lt;1500,I575&lt;Barem!$N$24),H575/1500,IF(AND(H575&gt;=1500,H575&lt;2000,I575&lt;Barem!$N$25),H575/1500,IF(AND(H575&gt;=2000,H575&lt;3000,I575&lt;Barem!$N$26),H575/1500,IF(AND(H575&gt;=3000,I575&lt;Barem!$N$27),H575/1500,0))))))),IF(AND(H575&gt;=200,H575&lt;500,I575&lt;Barem!$O$21),H575/1500,IF(AND(H575&gt;=500,H575&lt;750,I575&lt;Barem!$O$22),H575/1500,IF(AND(H575&gt;=750,H575&lt;1000,I575&lt;Barem!$O$23),H575/1500,IF(AND(H575&gt;=1000,H575&lt;1500,I575&lt;Barem!$O$24),H575/1500,IF(AND(H575&gt;=1500,H575&lt;2000,I575&lt;Barem!$O$25),H575/1500,IF(AND(H575&gt;=2000,H575&lt;3000,I575&lt;Barem!$O$26),H575/1500,IF(AND(H575&gt;=3000,I575&lt;Barem!$O$27),H575/1500,0))))))))</f>
        <v>0</v>
      </c>
      <c r="R575" s="19">
        <f>IF(D575&gt;21,VLOOKUP(D575,Barem!$T$1:$U$141,2,1),0)</f>
        <v>0.1</v>
      </c>
      <c r="S575" s="104">
        <f>IF(D575&lt;1,0,IF(B575="F",VLOOKUP(I575,Barem!$X$2:$Z$13,2,1),VLOOKUP(I575,Barem!$X$14:$Z$25,2,1)))</f>
        <v>0</v>
      </c>
      <c r="T575" s="19">
        <f>VLOOKUP(A575,Participanti!A:C,3,0)</f>
        <v>0</v>
      </c>
      <c r="U575" s="17">
        <f t="shared" si="213"/>
        <v>3.85</v>
      </c>
      <c r="W575" s="162" t="s">
        <v>586</v>
      </c>
      <c r="X575" s="108">
        <f t="shared" si="208"/>
        <v>5</v>
      </c>
      <c r="Y575" s="63">
        <f t="shared" si="209"/>
        <v>1</v>
      </c>
      <c r="Z575" s="92">
        <f t="shared" si="214"/>
        <v>1</v>
      </c>
      <c r="AA575" s="141"/>
      <c r="AB575" s="107" t="str">
        <f>VLOOKUP(A575,Participanti!A:E,5,0)</f>
        <v>Silver</v>
      </c>
    </row>
    <row r="576" spans="1:28" x14ac:dyDescent="0.2">
      <c r="A576" s="42" t="s">
        <v>220</v>
      </c>
      <c r="B576" s="1" t="str">
        <f>VLOOKUP(A576,Participanti!A:B,2,0)</f>
        <v>M</v>
      </c>
      <c r="C576" s="61">
        <v>9</v>
      </c>
      <c r="D576" s="43">
        <v>5.94</v>
      </c>
      <c r="E576" s="44">
        <v>1.9328703703703702E-2</v>
      </c>
      <c r="F576" s="44">
        <v>1.9328703703703702E-2</v>
      </c>
      <c r="G576" s="59">
        <f t="shared" si="210"/>
        <v>1.9328703703703702E-2</v>
      </c>
      <c r="H576" s="45">
        <v>21</v>
      </c>
      <c r="I576" s="11">
        <f t="shared" si="211"/>
        <v>3.2539905225090404E-3</v>
      </c>
      <c r="J576" s="31">
        <f t="shared" si="212"/>
        <v>1.4142857142857144</v>
      </c>
      <c r="K576" s="31">
        <f>IF(J576=0,0,IF(B576="F",VLOOKUP(I576,Barem!$G$2:$H$16,2,1),VLOOKUP(I576,Barem!$G$17:$H$31,2,1)))</f>
        <v>3.5</v>
      </c>
      <c r="L576" s="43">
        <v>4.25</v>
      </c>
      <c r="M576" s="95" t="s">
        <v>83</v>
      </c>
      <c r="N576" s="10">
        <f t="shared" si="217"/>
        <v>0.25</v>
      </c>
      <c r="O576" s="10">
        <f t="shared" si="217"/>
        <v>0.25</v>
      </c>
      <c r="P576" s="10">
        <f t="shared" si="217"/>
        <v>0.5</v>
      </c>
      <c r="Q576" s="33">
        <f>IF(B576="M",IF(AND(H576&gt;=200,H576&lt;500,I576&lt;Barem!$N$21),H576/1500,IF(AND(H576&gt;=500,H576&lt;750,I576&lt;Barem!$N$22),H576/1500,IF(AND(H576&gt;=750,H576&lt;1000,I576&lt;Barem!$N$23),H576/1500,IF(AND(H576&gt;=1000,H576&lt;1500,I576&lt;Barem!$N$24),H576/1500,IF(AND(H576&gt;=1500,H576&lt;2000,I576&lt;Barem!$N$25),H576/1500,IF(AND(H576&gt;=2000,H576&lt;3000,I576&lt;Barem!$N$26),H576/1500,IF(AND(H576&gt;=3000,I576&lt;Barem!$N$27),H576/1500,0))))))),IF(AND(H576&gt;=200,H576&lt;500,I576&lt;Barem!$O$21),H576/1500,IF(AND(H576&gt;=500,H576&lt;750,I576&lt;Barem!$O$22),H576/1500,IF(AND(H576&gt;=750,H576&lt;1000,I576&lt;Barem!$O$23),H576/1500,IF(AND(H576&gt;=1000,H576&lt;1500,I576&lt;Barem!$O$24),H576/1500,IF(AND(H576&gt;=1500,H576&lt;2000,I576&lt;Barem!$O$25),H576/1500,IF(AND(H576&gt;=2000,H576&lt;3000,I576&lt;Barem!$O$26),H576/1500,IF(AND(H576&gt;=3000,I576&lt;Barem!$O$27),H576/1500,0))))))))</f>
        <v>0</v>
      </c>
      <c r="R576" s="19">
        <f>IF(D576&gt;21,VLOOKUP(D576,Barem!$T$1:$U$141,2,1),0)</f>
        <v>0</v>
      </c>
      <c r="S576" s="104">
        <f>IF(D576&lt;1,0,IF(B576="F",VLOOKUP(I576,Barem!$X$2:$Z$13,2,1),VLOOKUP(I576,Barem!$X$14:$Z$25,2,1)))</f>
        <v>0</v>
      </c>
      <c r="T576" s="19">
        <f>VLOOKUP(A576,Participanti!A:C,3,0)</f>
        <v>0</v>
      </c>
      <c r="U576" s="17">
        <f t="shared" si="213"/>
        <v>3.3535714285714286</v>
      </c>
      <c r="W576" s="162" t="s">
        <v>586</v>
      </c>
      <c r="X576" s="108">
        <f t="shared" si="208"/>
        <v>5</v>
      </c>
      <c r="Y576" s="63">
        <f t="shared" si="209"/>
        <v>1</v>
      </c>
      <c r="Z576" s="92">
        <f t="shared" si="214"/>
        <v>1</v>
      </c>
      <c r="AA576" s="141"/>
      <c r="AB576" s="107" t="str">
        <f>VLOOKUP(A576,Participanti!A:E,5,0)</f>
        <v>Silver</v>
      </c>
    </row>
    <row r="577" spans="1:28" x14ac:dyDescent="0.2">
      <c r="A577" s="42" t="s">
        <v>191</v>
      </c>
      <c r="B577" s="1" t="str">
        <f>VLOOKUP(A577,Participanti!A:B,2,0)</f>
        <v>M</v>
      </c>
      <c r="C577" s="61">
        <v>9</v>
      </c>
      <c r="D577" s="43">
        <v>24.48</v>
      </c>
      <c r="E577" s="44">
        <v>8.1909722222222217E-2</v>
      </c>
      <c r="F577" s="44">
        <v>8.6840277777777766E-2</v>
      </c>
      <c r="G577" s="59">
        <f t="shared" si="210"/>
        <v>8.4374999999999992E-2</v>
      </c>
      <c r="H577" s="45">
        <v>99</v>
      </c>
      <c r="I577" s="11">
        <f t="shared" si="211"/>
        <v>3.4466911764705877E-3</v>
      </c>
      <c r="J577" s="31">
        <f t="shared" si="212"/>
        <v>5</v>
      </c>
      <c r="K577" s="31">
        <f>IF(J577=0,0,IF(B577="F",VLOOKUP(I577,Barem!$G$2:$H$16,2,1),VLOOKUP(I577,Barem!$G$17:$H$31,2,1)))</f>
        <v>3</v>
      </c>
      <c r="L577" s="43">
        <v>4.5</v>
      </c>
      <c r="M577" s="95" t="s">
        <v>83</v>
      </c>
      <c r="N577" s="10">
        <f t="shared" si="217"/>
        <v>0.25</v>
      </c>
      <c r="O577" s="10">
        <f t="shared" si="217"/>
        <v>0.25</v>
      </c>
      <c r="P577" s="10">
        <f t="shared" si="217"/>
        <v>0.5</v>
      </c>
      <c r="Q577" s="33">
        <f>IF(B577="M",IF(AND(H577&gt;=200,H577&lt;500,I577&lt;Barem!$N$21),H577/1500,IF(AND(H577&gt;=500,H577&lt;750,I577&lt;Barem!$N$22),H577/1500,IF(AND(H577&gt;=750,H577&lt;1000,I577&lt;Barem!$N$23),H577/1500,IF(AND(H577&gt;=1000,H577&lt;1500,I577&lt;Barem!$N$24),H577/1500,IF(AND(H577&gt;=1500,H577&lt;2000,I577&lt;Barem!$N$25),H577/1500,IF(AND(H577&gt;=2000,H577&lt;3000,I577&lt;Barem!$N$26),H577/1500,IF(AND(H577&gt;=3000,I577&lt;Barem!$N$27),H577/1500,0))))))),IF(AND(H577&gt;=200,H577&lt;500,I577&lt;Barem!$O$21),H577/1500,IF(AND(H577&gt;=500,H577&lt;750,I577&lt;Barem!$O$22),H577/1500,IF(AND(H577&gt;=750,H577&lt;1000,I577&lt;Barem!$O$23),H577/1500,IF(AND(H577&gt;=1000,H577&lt;1500,I577&lt;Barem!$O$24),H577/1500,IF(AND(H577&gt;=1500,H577&lt;2000,I577&lt;Barem!$O$25),H577/1500,IF(AND(H577&gt;=2000,H577&lt;3000,I577&lt;Barem!$O$26),H577/1500,IF(AND(H577&gt;=3000,I577&lt;Barem!$O$27),H577/1500,0))))))))</f>
        <v>0</v>
      </c>
      <c r="R577" s="19">
        <f>IF(D577&gt;21,VLOOKUP(D577,Barem!$T$1:$U$141,2,1),0)</f>
        <v>0.1</v>
      </c>
      <c r="S577" s="104">
        <f>IF(D577&lt;1,0,IF(B577="F",VLOOKUP(I577,Barem!$X$2:$Z$13,2,1),VLOOKUP(I577,Barem!$X$14:$Z$25,2,1)))</f>
        <v>0</v>
      </c>
      <c r="T577" s="19">
        <f>VLOOKUP(A577,Participanti!A:C,3,0)</f>
        <v>0</v>
      </c>
      <c r="U577" s="17">
        <f t="shared" si="213"/>
        <v>4.3499999999999996</v>
      </c>
      <c r="W577" s="162"/>
      <c r="X577" s="108">
        <f t="shared" si="208"/>
        <v>4</v>
      </c>
      <c r="Y577" s="63">
        <f t="shared" si="209"/>
        <v>1</v>
      </c>
      <c r="Z577" s="92">
        <f t="shared" si="214"/>
        <v>1</v>
      </c>
      <c r="AA577" s="141"/>
      <c r="AB577" s="107" t="str">
        <f>VLOOKUP(A577,Participanti!A:E,5,0)</f>
        <v>Silver</v>
      </c>
    </row>
    <row r="578" spans="1:28" x14ac:dyDescent="0.2">
      <c r="A578" s="42" t="s">
        <v>373</v>
      </c>
      <c r="B578" s="1" t="str">
        <f>VLOOKUP(A578,Participanti!A:B,2,0)</f>
        <v>M</v>
      </c>
      <c r="C578" s="61">
        <v>9</v>
      </c>
      <c r="D578" s="43">
        <v>16.53</v>
      </c>
      <c r="E578" s="44">
        <v>7.407407407407407E-2</v>
      </c>
      <c r="F578" s="44">
        <v>7.8055555555555559E-2</v>
      </c>
      <c r="G578" s="59">
        <f t="shared" si="210"/>
        <v>7.6064814814814807E-2</v>
      </c>
      <c r="H578" s="45">
        <v>533</v>
      </c>
      <c r="I578" s="11">
        <f t="shared" si="211"/>
        <v>4.6016221908538896E-3</v>
      </c>
      <c r="J578" s="31">
        <f t="shared" si="212"/>
        <v>3.9357142857142859</v>
      </c>
      <c r="K578" s="31">
        <f>IF(J578=0,0,IF(B578="F",VLOOKUP(I578,Barem!$G$2:$H$16,2,1),VLOOKUP(I578,Barem!$G$17:$H$31,2,1)))</f>
        <v>0.75</v>
      </c>
      <c r="L578" s="43">
        <v>1.75</v>
      </c>
      <c r="M578" s="95" t="s">
        <v>83</v>
      </c>
      <c r="N578" s="10">
        <f t="shared" si="217"/>
        <v>0.25</v>
      </c>
      <c r="O578" s="10">
        <f t="shared" si="217"/>
        <v>0.25</v>
      </c>
      <c r="P578" s="10">
        <f t="shared" si="217"/>
        <v>0.5</v>
      </c>
      <c r="Q578" s="33">
        <f>IF(B578="M",IF(AND(H578&gt;=200,H578&lt;500,I578&lt;Barem!$N$21),H578/1500,IF(AND(H578&gt;=500,H578&lt;750,I578&lt;Barem!$N$22),H578/1500,IF(AND(H578&gt;=750,H578&lt;1000,I578&lt;Barem!$N$23),H578/1500,IF(AND(H578&gt;=1000,H578&lt;1500,I578&lt;Barem!$N$24),H578/1500,IF(AND(H578&gt;=1500,H578&lt;2000,I578&lt;Barem!$N$25),H578/1500,IF(AND(H578&gt;=2000,H578&lt;3000,I578&lt;Barem!$N$26),H578/1500,IF(AND(H578&gt;=3000,I578&lt;Barem!$N$27),H578/1500,0))))))),IF(AND(H578&gt;=200,H578&lt;500,I578&lt;Barem!$O$21),H578/1500,IF(AND(H578&gt;=500,H578&lt;750,I578&lt;Barem!$O$22),H578/1500,IF(AND(H578&gt;=750,H578&lt;1000,I578&lt;Barem!$O$23),H578/1500,IF(AND(H578&gt;=1000,H578&lt;1500,I578&lt;Barem!$O$24),H578/1500,IF(AND(H578&gt;=1500,H578&lt;2000,I578&lt;Barem!$O$25),H578/1500,IF(AND(H578&gt;=2000,H578&lt;3000,I578&lt;Barem!$O$26),H578/1500,IF(AND(H578&gt;=3000,I578&lt;Barem!$O$27),H578/1500,0))))))))</f>
        <v>0.35533333333333333</v>
      </c>
      <c r="R578" s="19">
        <f>IF(D578&gt;21,VLOOKUP(D578,Barem!$T$1:$U$141,2,1),0)</f>
        <v>0</v>
      </c>
      <c r="S578" s="104">
        <f>IF(D578&lt;1,0,IF(B578="F",VLOOKUP(I578,Barem!$X$2:$Z$13,2,1),VLOOKUP(I578,Barem!$X$14:$Z$25,2,1)))</f>
        <v>0</v>
      </c>
      <c r="T578" s="19">
        <f>VLOOKUP(A578,Participanti!A:C,3,0)</f>
        <v>0</v>
      </c>
      <c r="U578" s="17">
        <f t="shared" si="213"/>
        <v>2.401761904761905</v>
      </c>
      <c r="W578" s="162"/>
      <c r="X578" s="108">
        <f t="shared" ref="X578:X641" si="218">COUNTIFS(A:A,A578,M:M,M578)</f>
        <v>5</v>
      </c>
      <c r="Y578" s="63">
        <f t="shared" ref="Y578:Y641" si="219">COUNTIFS(A:A,A578,C:C,C578)</f>
        <v>1</v>
      </c>
      <c r="Z578" s="92">
        <f t="shared" si="214"/>
        <v>1</v>
      </c>
      <c r="AA578" s="141"/>
      <c r="AB578" s="107" t="str">
        <f>VLOOKUP(A578,Participanti!A:E,5,0)</f>
        <v>Silver</v>
      </c>
    </row>
    <row r="579" spans="1:28" x14ac:dyDescent="0.2">
      <c r="A579" s="42" t="s">
        <v>425</v>
      </c>
      <c r="B579" s="1" t="str">
        <f>VLOOKUP(A579,Participanti!A:B,2,0)</f>
        <v>F</v>
      </c>
      <c r="C579" s="61">
        <v>9</v>
      </c>
      <c r="D579" s="43">
        <v>16.079999999999998</v>
      </c>
      <c r="E579" s="44" t="s">
        <v>589</v>
      </c>
      <c r="F579" s="44">
        <v>7.8090277777777786E-2</v>
      </c>
      <c r="G579" s="59">
        <f t="shared" si="210"/>
        <v>7.8090277777777786E-2</v>
      </c>
      <c r="H579" s="45">
        <v>414</v>
      </c>
      <c r="I579" s="11">
        <f t="shared" si="211"/>
        <v>4.8563605583195144E-3</v>
      </c>
      <c r="J579" s="31">
        <f t="shared" si="212"/>
        <v>4.0199999999999996</v>
      </c>
      <c r="K579" s="31">
        <f>IF(J579=0,0,IF(B579="F",VLOOKUP(I579,Barem!$G$2:$H$16,2,1),VLOOKUP(I579,Barem!$G$17:$H$31,2,1)))</f>
        <v>1</v>
      </c>
      <c r="L579" s="43">
        <v>3</v>
      </c>
      <c r="M579" s="95" t="s">
        <v>82</v>
      </c>
      <c r="N579" s="10">
        <f t="shared" si="217"/>
        <v>0.5</v>
      </c>
      <c r="O579" s="10">
        <f t="shared" si="217"/>
        <v>0.25</v>
      </c>
      <c r="P579" s="10">
        <f t="shared" si="217"/>
        <v>0.25</v>
      </c>
      <c r="Q579" s="33">
        <f>IF(B579="M",IF(AND(H579&gt;=200,H579&lt;500,I579&lt;Barem!$N$21),H579/1500,IF(AND(H579&gt;=500,H579&lt;750,I579&lt;Barem!$N$22),H579/1500,IF(AND(H579&gt;=750,H579&lt;1000,I579&lt;Barem!$N$23),H579/1500,IF(AND(H579&gt;=1000,H579&lt;1500,I579&lt;Barem!$N$24),H579/1500,IF(AND(H579&gt;=1500,H579&lt;2000,I579&lt;Barem!$N$25),H579/1500,IF(AND(H579&gt;=2000,H579&lt;3000,I579&lt;Barem!$N$26),H579/1500,IF(AND(H579&gt;=3000,I579&lt;Barem!$N$27),H579/1500,0))))))),IF(AND(H579&gt;=200,H579&lt;500,I579&lt;Barem!$O$21),H579/1500,IF(AND(H579&gt;=500,H579&lt;750,I579&lt;Barem!$O$22),H579/1500,IF(AND(H579&gt;=750,H579&lt;1000,I579&lt;Barem!$O$23),H579/1500,IF(AND(H579&gt;=1000,H579&lt;1500,I579&lt;Barem!$O$24),H579/1500,IF(AND(H579&gt;=1500,H579&lt;2000,I579&lt;Barem!$O$25),H579/1500,IF(AND(H579&gt;=2000,H579&lt;3000,I579&lt;Barem!$O$26),H579/1500,IF(AND(H579&gt;=3000,I579&lt;Barem!$O$27),H579/1500,0))))))))</f>
        <v>0.27600000000000002</v>
      </c>
      <c r="R579" s="19">
        <f>IF(D579&gt;21,VLOOKUP(D579,Barem!$T$1:$U$141,2,1),0)</f>
        <v>0</v>
      </c>
      <c r="S579" s="104">
        <f>IF(D579&lt;1,0,IF(B579="F",VLOOKUP(I579,Barem!$X$2:$Z$13,2,1),VLOOKUP(I579,Barem!$X$14:$Z$25,2,1)))</f>
        <v>0</v>
      </c>
      <c r="T579" s="19">
        <f>VLOOKUP(A579,Participanti!A:C,3,0)</f>
        <v>0</v>
      </c>
      <c r="U579" s="17">
        <f t="shared" si="213"/>
        <v>3.2859999999999996</v>
      </c>
      <c r="W579" s="162"/>
      <c r="X579" s="108">
        <f t="shared" si="218"/>
        <v>5</v>
      </c>
      <c r="Y579" s="63">
        <f t="shared" si="219"/>
        <v>1</v>
      </c>
      <c r="Z579" s="92">
        <f t="shared" si="214"/>
        <v>1</v>
      </c>
      <c r="AA579" s="141"/>
      <c r="AB579" s="107" t="str">
        <f>VLOOKUP(A579,Participanti!A:E,5,0)</f>
        <v>Silver</v>
      </c>
    </row>
    <row r="580" spans="1:28" x14ac:dyDescent="0.2">
      <c r="A580" s="42" t="s">
        <v>362</v>
      </c>
      <c r="B580" s="1" t="str">
        <f>VLOOKUP(A580,Participanti!A:B,2,0)</f>
        <v>F</v>
      </c>
      <c r="C580" s="61">
        <v>9</v>
      </c>
      <c r="D580" s="43">
        <v>11.57</v>
      </c>
      <c r="E580" s="44">
        <v>4.5150462962962962E-2</v>
      </c>
      <c r="F580" s="44">
        <v>4.5115740740740741E-2</v>
      </c>
      <c r="G580" s="59">
        <f t="shared" si="210"/>
        <v>4.5133101851851848E-2</v>
      </c>
      <c r="H580" s="45">
        <v>46</v>
      </c>
      <c r="I580" s="11">
        <f t="shared" si="211"/>
        <v>3.9008731073337812E-3</v>
      </c>
      <c r="J580" s="31">
        <f t="shared" si="212"/>
        <v>2.8925000000000001</v>
      </c>
      <c r="K580" s="31">
        <f>IF(J580=0,0,IF(B580="F",VLOOKUP(I580,Barem!$G$2:$H$16,2,1),VLOOKUP(I580,Barem!$G$17:$H$31,2,1)))</f>
        <v>2.5</v>
      </c>
      <c r="L580" s="43">
        <v>3.75</v>
      </c>
      <c r="M580" s="95" t="s">
        <v>80</v>
      </c>
      <c r="N580" s="10">
        <f t="shared" si="217"/>
        <v>0.25</v>
      </c>
      <c r="O580" s="10">
        <f t="shared" si="217"/>
        <v>0.5</v>
      </c>
      <c r="P580" s="10">
        <f t="shared" si="217"/>
        <v>0.25</v>
      </c>
      <c r="Q580" s="33">
        <f>IF(B580="M",IF(AND(H580&gt;=200,H580&lt;500,I580&lt;Barem!$N$21),H580/1500,IF(AND(H580&gt;=500,H580&lt;750,I580&lt;Barem!$N$22),H580/1500,IF(AND(H580&gt;=750,H580&lt;1000,I580&lt;Barem!$N$23),H580/1500,IF(AND(H580&gt;=1000,H580&lt;1500,I580&lt;Barem!$N$24),H580/1500,IF(AND(H580&gt;=1500,H580&lt;2000,I580&lt;Barem!$N$25),H580/1500,IF(AND(H580&gt;=2000,H580&lt;3000,I580&lt;Barem!$N$26),H580/1500,IF(AND(H580&gt;=3000,I580&lt;Barem!$N$27),H580/1500,0))))))),IF(AND(H580&gt;=200,H580&lt;500,I580&lt;Barem!$O$21),H580/1500,IF(AND(H580&gt;=500,H580&lt;750,I580&lt;Barem!$O$22),H580/1500,IF(AND(H580&gt;=750,H580&lt;1000,I580&lt;Barem!$O$23),H580/1500,IF(AND(H580&gt;=1000,H580&lt;1500,I580&lt;Barem!$O$24),H580/1500,IF(AND(H580&gt;=1500,H580&lt;2000,I580&lt;Barem!$O$25),H580/1500,IF(AND(H580&gt;=2000,H580&lt;3000,I580&lt;Barem!$O$26),H580/1500,IF(AND(H580&gt;=3000,I580&lt;Barem!$O$27),H580/1500,0))))))))</f>
        <v>0</v>
      </c>
      <c r="R580" s="19">
        <f>IF(D580&gt;21,VLOOKUP(D580,Barem!$T$1:$U$141,2,1),0)</f>
        <v>0</v>
      </c>
      <c r="S580" s="104">
        <f>IF(D580&lt;1,0,IF(B580="F",VLOOKUP(I580,Barem!$X$2:$Z$13,2,1),VLOOKUP(I580,Barem!$X$14:$Z$25,2,1)))</f>
        <v>0</v>
      </c>
      <c r="T580" s="19">
        <f>VLOOKUP(A580,Participanti!A:C,3,0)</f>
        <v>0.4</v>
      </c>
      <c r="U580" s="17">
        <f t="shared" si="213"/>
        <v>3.3106249999999999</v>
      </c>
      <c r="W580" s="162" t="s">
        <v>586</v>
      </c>
      <c r="X580" s="108">
        <f t="shared" si="218"/>
        <v>5</v>
      </c>
      <c r="Y580" s="63">
        <f t="shared" si="219"/>
        <v>1</v>
      </c>
      <c r="Z580" s="92">
        <f t="shared" si="214"/>
        <v>1</v>
      </c>
      <c r="AA580" s="141"/>
      <c r="AB580" s="107" t="str">
        <f>VLOOKUP(A580,Participanti!A:E,5,0)</f>
        <v>Silver</v>
      </c>
    </row>
    <row r="581" spans="1:28" x14ac:dyDescent="0.2">
      <c r="A581" s="42" t="s">
        <v>357</v>
      </c>
      <c r="B581" s="1" t="str">
        <f>VLOOKUP(A581,Participanti!A:B,2,0)</f>
        <v>M</v>
      </c>
      <c r="C581" s="61">
        <v>9</v>
      </c>
      <c r="D581" s="43">
        <v>21.14</v>
      </c>
      <c r="E581" s="44">
        <v>6.548611111111112E-2</v>
      </c>
      <c r="F581" s="44">
        <v>7.7754629629629632E-2</v>
      </c>
      <c r="G581" s="59">
        <f t="shared" si="210"/>
        <v>7.1620370370370376E-2</v>
      </c>
      <c r="H581" s="45">
        <v>38</v>
      </c>
      <c r="I581" s="11">
        <f t="shared" si="211"/>
        <v>3.3879077753249942E-3</v>
      </c>
      <c r="J581" s="31">
        <f t="shared" si="212"/>
        <v>5</v>
      </c>
      <c r="K581" s="31">
        <f>IF(J581=0,0,IF(B581="F",VLOOKUP(I581,Barem!$G$2:$H$16,2,1),VLOOKUP(I581,Barem!$G$17:$H$31,2,1)))</f>
        <v>3</v>
      </c>
      <c r="L581" s="43">
        <v>1.5</v>
      </c>
      <c r="M581" s="95" t="s">
        <v>82</v>
      </c>
      <c r="N581" s="10">
        <f t="shared" si="217"/>
        <v>0.5</v>
      </c>
      <c r="O581" s="10">
        <f t="shared" si="217"/>
        <v>0.25</v>
      </c>
      <c r="P581" s="10">
        <f t="shared" si="217"/>
        <v>0.25</v>
      </c>
      <c r="Q581" s="33">
        <f>IF(B581="M",IF(AND(H581&gt;=200,H581&lt;500,I581&lt;Barem!$N$21),H581/1500,IF(AND(H581&gt;=500,H581&lt;750,I581&lt;Barem!$N$22),H581/1500,IF(AND(H581&gt;=750,H581&lt;1000,I581&lt;Barem!$N$23),H581/1500,IF(AND(H581&gt;=1000,H581&lt;1500,I581&lt;Barem!$N$24),H581/1500,IF(AND(H581&gt;=1500,H581&lt;2000,I581&lt;Barem!$N$25),H581/1500,IF(AND(H581&gt;=2000,H581&lt;3000,I581&lt;Barem!$N$26),H581/1500,IF(AND(H581&gt;=3000,I581&lt;Barem!$N$27),H581/1500,0))))))),IF(AND(H581&gt;=200,H581&lt;500,I581&lt;Barem!$O$21),H581/1500,IF(AND(H581&gt;=500,H581&lt;750,I581&lt;Barem!$O$22),H581/1500,IF(AND(H581&gt;=750,H581&lt;1000,I581&lt;Barem!$O$23),H581/1500,IF(AND(H581&gt;=1000,H581&lt;1500,I581&lt;Barem!$O$24),H581/1500,IF(AND(H581&gt;=1500,H581&lt;2000,I581&lt;Barem!$O$25),H581/1500,IF(AND(H581&gt;=2000,H581&lt;3000,I581&lt;Barem!$O$26),H581/1500,IF(AND(H581&gt;=3000,I581&lt;Barem!$O$27),H581/1500,0))))))))</f>
        <v>0</v>
      </c>
      <c r="R581" s="19">
        <f>IF(D581&gt;21,VLOOKUP(D581,Barem!$T$1:$U$141,2,1),0)</f>
        <v>0</v>
      </c>
      <c r="S581" s="104">
        <f>IF(D581&lt;1,0,IF(B581="F",VLOOKUP(I581,Barem!$X$2:$Z$13,2,1),VLOOKUP(I581,Barem!$X$14:$Z$25,2,1)))</f>
        <v>0</v>
      </c>
      <c r="T581" s="19">
        <f>VLOOKUP(A581,Participanti!A:C,3,0)</f>
        <v>0</v>
      </c>
      <c r="U581" s="17">
        <f t="shared" si="213"/>
        <v>3.625</v>
      </c>
      <c r="W581" s="162"/>
      <c r="X581" s="108">
        <f t="shared" si="218"/>
        <v>5</v>
      </c>
      <c r="Y581" s="63">
        <f t="shared" si="219"/>
        <v>1</v>
      </c>
      <c r="Z581" s="92">
        <f t="shared" si="214"/>
        <v>1</v>
      </c>
      <c r="AA581" s="141"/>
      <c r="AB581" s="107" t="str">
        <f>VLOOKUP(A581,Participanti!A:E,5,0)</f>
        <v>Silver</v>
      </c>
    </row>
    <row r="582" spans="1:28" x14ac:dyDescent="0.2">
      <c r="A582" s="42" t="s">
        <v>426</v>
      </c>
      <c r="B582" s="1" t="str">
        <f>VLOOKUP(A582,Participanti!A:B,2,0)</f>
        <v>M</v>
      </c>
      <c r="C582" s="61">
        <v>9</v>
      </c>
      <c r="D582" s="43">
        <v>10.61</v>
      </c>
      <c r="E582" s="44">
        <v>3.5856481481481482E-2</v>
      </c>
      <c r="F582" s="44">
        <v>3.5856481481481482E-2</v>
      </c>
      <c r="G582" s="59">
        <f t="shared" ref="G582" si="220">AVERAGE(E582:F582)</f>
        <v>3.5856481481481482E-2</v>
      </c>
      <c r="H582" s="45">
        <v>69</v>
      </c>
      <c r="I582" s="11">
        <f t="shared" ref="I582" si="221">G582/D582</f>
        <v>3.379498725870074E-3</v>
      </c>
      <c r="J582" s="31">
        <f t="shared" ref="J582" si="222">IF(B582="F",IF(D582&lt;2.5,0,IF(D582&gt;19.99,5,D582/4)),IF(D582&lt;3,0, IF(D582&gt;20.99,5,D582/4.2)))</f>
        <v>2.5261904761904761</v>
      </c>
      <c r="K582" s="31">
        <f>IF(J582=0,0,IF(B582="F",VLOOKUP(I582,Barem!$G$2:$H$16,2,1),VLOOKUP(I582,Barem!$G$17:$H$31,2,1)))</f>
        <v>3</v>
      </c>
      <c r="L582" s="43">
        <v>1.75</v>
      </c>
      <c r="M582" s="95" t="str">
        <f>VLOOKUP(C582,Barem!L:R,7,0)</f>
        <v>D</v>
      </c>
      <c r="N582" s="10">
        <f t="shared" si="217"/>
        <v>0.5</v>
      </c>
      <c r="O582" s="10">
        <f t="shared" si="217"/>
        <v>0.25</v>
      </c>
      <c r="P582" s="10">
        <f t="shared" si="217"/>
        <v>0.25</v>
      </c>
      <c r="Q582" s="33">
        <f>IF(B582="M",IF(AND(H582&gt;=200,H582&lt;500,I582&lt;Barem!$N$21),H582/1500,IF(AND(H582&gt;=500,H582&lt;750,I582&lt;Barem!$N$22),H582/1500,IF(AND(H582&gt;=750,H582&lt;1000,I582&lt;Barem!$N$23),H582/1500,IF(AND(H582&gt;=1000,H582&lt;1500,I582&lt;Barem!$N$24),H582/1500,IF(AND(H582&gt;=1500,H582&lt;2000,I582&lt;Barem!$N$25),H582/1500,IF(AND(H582&gt;=2000,H582&lt;3000,I582&lt;Barem!$N$26),H582/1500,IF(AND(H582&gt;=3000,I582&lt;Barem!$N$27),H582/1500,0))))))),IF(AND(H582&gt;=200,H582&lt;500,I582&lt;Barem!$O$21),H582/1500,IF(AND(H582&gt;=500,H582&lt;750,I582&lt;Barem!$O$22),H582/1500,IF(AND(H582&gt;=750,H582&lt;1000,I582&lt;Barem!$O$23),H582/1500,IF(AND(H582&gt;=1000,H582&lt;1500,I582&lt;Barem!$O$24),H582/1500,IF(AND(H582&gt;=1500,H582&lt;2000,I582&lt;Barem!$O$25),H582/1500,IF(AND(H582&gt;=2000,H582&lt;3000,I582&lt;Barem!$O$26),H582/1500,IF(AND(H582&gt;=3000,I582&lt;Barem!$O$27),H582/1500,0))))))))</f>
        <v>0</v>
      </c>
      <c r="R582" s="19">
        <f>IF(D582&gt;21,VLOOKUP(D582,Barem!$T$1:$U$141,2,1),0)</f>
        <v>0</v>
      </c>
      <c r="S582" s="104">
        <f>IF(D582&lt;1,0,IF(B582="F",VLOOKUP(I582,Barem!$X$2:$Z$13,2,1),VLOOKUP(I582,Barem!$X$14:$Z$25,2,1)))</f>
        <v>0</v>
      </c>
      <c r="T582" s="19">
        <f>VLOOKUP(A582,Participanti!A:C,3,0)</f>
        <v>0</v>
      </c>
      <c r="U582" s="17">
        <f t="shared" ref="U582" si="223">IF(H582&lt;0,0,J582*N582+K582*O582+L582*P582+Q582+R582+S582+T582)</f>
        <v>2.450595238095238</v>
      </c>
      <c r="W582" s="162"/>
      <c r="X582" s="108">
        <f t="shared" si="218"/>
        <v>5</v>
      </c>
      <c r="Y582" s="63">
        <f t="shared" si="219"/>
        <v>1</v>
      </c>
      <c r="Z582" s="92">
        <f t="shared" ref="Z582" si="224">IF(K582&gt;0,1,0)</f>
        <v>1</v>
      </c>
      <c r="AA582" s="141"/>
      <c r="AB582" s="107" t="str">
        <f>VLOOKUP(A582,Participanti!A:E,5,0)</f>
        <v>Silver</v>
      </c>
    </row>
    <row r="583" spans="1:28" x14ac:dyDescent="0.2">
      <c r="A583" s="42" t="s">
        <v>377</v>
      </c>
      <c r="B583" s="1" t="str">
        <f>VLOOKUP(A583,Participanti!A:B,2,0)</f>
        <v>M</v>
      </c>
      <c r="C583" s="61">
        <v>9</v>
      </c>
      <c r="D583" s="43">
        <v>15.01</v>
      </c>
      <c r="E583" s="44">
        <v>5.0219907407407414E-2</v>
      </c>
      <c r="F583" s="44">
        <v>5.4143518518518514E-2</v>
      </c>
      <c r="G583" s="59">
        <f t="shared" si="210"/>
        <v>5.2181712962962964E-2</v>
      </c>
      <c r="H583" s="45">
        <v>28</v>
      </c>
      <c r="I583" s="11">
        <f t="shared" si="211"/>
        <v>3.4764632220494981E-3</v>
      </c>
      <c r="J583" s="31">
        <f t="shared" si="212"/>
        <v>3.5738095238095235</v>
      </c>
      <c r="K583" s="31">
        <f>IF(J583=0,0,IF(B583="F",VLOOKUP(I583,Barem!$G$2:$H$16,2,1),VLOOKUP(I583,Barem!$G$17:$H$31,2,1)))</f>
        <v>3</v>
      </c>
      <c r="L583" s="43">
        <v>1.5</v>
      </c>
      <c r="M583" s="95" t="s">
        <v>82</v>
      </c>
      <c r="N583" s="10">
        <f t="shared" si="217"/>
        <v>0.5</v>
      </c>
      <c r="O583" s="10">
        <f t="shared" si="217"/>
        <v>0.25</v>
      </c>
      <c r="P583" s="10">
        <f t="shared" si="217"/>
        <v>0.25</v>
      </c>
      <c r="Q583" s="33">
        <f>IF(B583="M",IF(AND(H583&gt;=200,H583&lt;500,I583&lt;Barem!$N$21),H583/1500,IF(AND(H583&gt;=500,H583&lt;750,I583&lt;Barem!$N$22),H583/1500,IF(AND(H583&gt;=750,H583&lt;1000,I583&lt;Barem!$N$23),H583/1500,IF(AND(H583&gt;=1000,H583&lt;1500,I583&lt;Barem!$N$24),H583/1500,IF(AND(H583&gt;=1500,H583&lt;2000,I583&lt;Barem!$N$25),H583/1500,IF(AND(H583&gt;=2000,H583&lt;3000,I583&lt;Barem!$N$26),H583/1500,IF(AND(H583&gt;=3000,I583&lt;Barem!$N$27),H583/1500,0))))))),IF(AND(H583&gt;=200,H583&lt;500,I583&lt;Barem!$O$21),H583/1500,IF(AND(H583&gt;=500,H583&lt;750,I583&lt;Barem!$O$22),H583/1500,IF(AND(H583&gt;=750,H583&lt;1000,I583&lt;Barem!$O$23),H583/1500,IF(AND(H583&gt;=1000,H583&lt;1500,I583&lt;Barem!$O$24),H583/1500,IF(AND(H583&gt;=1500,H583&lt;2000,I583&lt;Barem!$O$25),H583/1500,IF(AND(H583&gt;=2000,H583&lt;3000,I583&lt;Barem!$O$26),H583/1500,IF(AND(H583&gt;=3000,I583&lt;Barem!$O$27),H583/1500,0))))))))</f>
        <v>0</v>
      </c>
      <c r="R583" s="19">
        <f>IF(D583&gt;21,VLOOKUP(D583,Barem!$T$1:$U$141,2,1),0)</f>
        <v>0</v>
      </c>
      <c r="S583" s="104">
        <f>IF(D583&lt;1,0,IF(B583="F",VLOOKUP(I583,Barem!$X$2:$Z$13,2,1),VLOOKUP(I583,Barem!$X$14:$Z$25,2,1)))</f>
        <v>0</v>
      </c>
      <c r="T583" s="19">
        <f>VLOOKUP(A583,Participanti!A:C,3,0)</f>
        <v>0</v>
      </c>
      <c r="U583" s="17">
        <f t="shared" si="213"/>
        <v>2.9119047619047618</v>
      </c>
      <c r="W583" s="162"/>
      <c r="X583" s="108">
        <f t="shared" si="218"/>
        <v>5</v>
      </c>
      <c r="Y583" s="63">
        <f t="shared" si="219"/>
        <v>1</v>
      </c>
      <c r="Z583" s="92">
        <f t="shared" si="214"/>
        <v>1</v>
      </c>
      <c r="AA583" s="141"/>
      <c r="AB583" s="107" t="str">
        <f>VLOOKUP(A583,Participanti!A:E,5,0)</f>
        <v>Silver</v>
      </c>
    </row>
    <row r="584" spans="1:28" x14ac:dyDescent="0.2">
      <c r="A584" s="42" t="s">
        <v>365</v>
      </c>
      <c r="B584" s="1" t="str">
        <f>VLOOKUP(A584,Participanti!A:B,2,0)</f>
        <v>F</v>
      </c>
      <c r="C584" s="61">
        <v>9</v>
      </c>
      <c r="D584" s="43">
        <v>6.03</v>
      </c>
      <c r="E584" s="44">
        <v>1.8738425925925926E-2</v>
      </c>
      <c r="F584" s="44">
        <v>1.8738425925925926E-2</v>
      </c>
      <c r="G584" s="59">
        <f t="shared" si="210"/>
        <v>1.8738425925925926E-2</v>
      </c>
      <c r="H584" s="45">
        <v>31</v>
      </c>
      <c r="I584" s="11">
        <f t="shared" si="211"/>
        <v>3.1075333210490753E-3</v>
      </c>
      <c r="J584" s="31">
        <f t="shared" si="212"/>
        <v>1.5075000000000001</v>
      </c>
      <c r="K584" s="31">
        <f>IF(J584=0,0,IF(B584="F",VLOOKUP(I584,Barem!$G$2:$H$16,2,1),VLOOKUP(I584,Barem!$G$17:$H$31,2,1)))</f>
        <v>5</v>
      </c>
      <c r="L584" s="43">
        <v>1</v>
      </c>
      <c r="M584" s="95" t="s">
        <v>80</v>
      </c>
      <c r="N584" s="10">
        <f t="shared" si="217"/>
        <v>0.25</v>
      </c>
      <c r="O584" s="10">
        <f t="shared" si="217"/>
        <v>0.5</v>
      </c>
      <c r="P584" s="10">
        <f t="shared" si="217"/>
        <v>0.25</v>
      </c>
      <c r="Q584" s="33">
        <f>IF(B584="M",IF(AND(H584&gt;=200,H584&lt;500,I584&lt;Barem!$N$21),H584/1500,IF(AND(H584&gt;=500,H584&lt;750,I584&lt;Barem!$N$22),H584/1500,IF(AND(H584&gt;=750,H584&lt;1000,I584&lt;Barem!$N$23),H584/1500,IF(AND(H584&gt;=1000,H584&lt;1500,I584&lt;Barem!$N$24),H584/1500,IF(AND(H584&gt;=1500,H584&lt;2000,I584&lt;Barem!$N$25),H584/1500,IF(AND(H584&gt;=2000,H584&lt;3000,I584&lt;Barem!$N$26),H584/1500,IF(AND(H584&gt;=3000,I584&lt;Barem!$N$27),H584/1500,0))))))),IF(AND(H584&gt;=200,H584&lt;500,I584&lt;Barem!$O$21),H584/1500,IF(AND(H584&gt;=500,H584&lt;750,I584&lt;Barem!$O$22),H584/1500,IF(AND(H584&gt;=750,H584&lt;1000,I584&lt;Barem!$O$23),H584/1500,IF(AND(H584&gt;=1000,H584&lt;1500,I584&lt;Barem!$O$24),H584/1500,IF(AND(H584&gt;=1500,H584&lt;2000,I584&lt;Barem!$O$25),H584/1500,IF(AND(H584&gt;=2000,H584&lt;3000,I584&lt;Barem!$O$26),H584/1500,IF(AND(H584&gt;=3000,I584&lt;Barem!$O$27),H584/1500,0))))))))</f>
        <v>0</v>
      </c>
      <c r="R584" s="19">
        <f>IF(D584&gt;21,VLOOKUP(D584,Barem!$T$1:$U$141,2,1),0)</f>
        <v>0</v>
      </c>
      <c r="S584" s="104">
        <f>IF(D584&lt;1,0,IF(B584="F",VLOOKUP(I584,Barem!$X$2:$Z$13,2,1),VLOOKUP(I584,Barem!$X$14:$Z$25,2,1)))</f>
        <v>0.15000000000000002</v>
      </c>
      <c r="T584" s="19">
        <f>VLOOKUP(A584,Participanti!A:C,3,0)</f>
        <v>0</v>
      </c>
      <c r="U584" s="17">
        <f t="shared" si="213"/>
        <v>3.276875</v>
      </c>
      <c r="W584" s="162"/>
      <c r="X584" s="108">
        <f t="shared" si="218"/>
        <v>4</v>
      </c>
      <c r="Y584" s="63">
        <f t="shared" si="219"/>
        <v>1</v>
      </c>
      <c r="Z584" s="92">
        <f t="shared" si="214"/>
        <v>1</v>
      </c>
      <c r="AA584" s="141"/>
      <c r="AB584" s="107" t="str">
        <f>VLOOKUP(A584,Participanti!A:E,5,0)</f>
        <v>Silver</v>
      </c>
    </row>
    <row r="585" spans="1:28" x14ac:dyDescent="0.2">
      <c r="A585" s="42" t="s">
        <v>369</v>
      </c>
      <c r="B585" s="1" t="str">
        <f>VLOOKUP(A585,Participanti!A:B,2,0)</f>
        <v>M</v>
      </c>
      <c r="C585" s="61">
        <v>9</v>
      </c>
      <c r="D585" s="43">
        <v>24.31</v>
      </c>
      <c r="E585" s="44">
        <v>9.8969907407407409E-2</v>
      </c>
      <c r="F585" s="44">
        <v>9.975694444444444E-2</v>
      </c>
      <c r="G585" s="59">
        <f t="shared" ref="G585:G596" si="225">AVERAGE(E585:F585)</f>
        <v>9.9363425925925924E-2</v>
      </c>
      <c r="H585" s="45">
        <v>124</v>
      </c>
      <c r="I585" s="11">
        <f t="shared" ref="I585:I596" si="226">G585/D585</f>
        <v>4.0873478373478376E-3</v>
      </c>
      <c r="J585" s="31">
        <f t="shared" ref="J585:J596" si="227">IF(B585="F",IF(D585&lt;2.5,0,IF(D585&gt;19.99,5,D585/4)),IF(D585&lt;3,0, IF(D585&gt;20.99,5,D585/4.2)))</f>
        <v>5</v>
      </c>
      <c r="K585" s="31">
        <f>IF(J585=0,0,IF(B585="F",VLOOKUP(I585,Barem!$G$2:$H$16,2,1),VLOOKUP(I585,Barem!$G$17:$H$31,2,1)))</f>
        <v>1.5</v>
      </c>
      <c r="L585" s="43">
        <v>3.75</v>
      </c>
      <c r="M585" s="95" t="s">
        <v>82</v>
      </c>
      <c r="N585" s="10">
        <f t="shared" si="217"/>
        <v>0.5</v>
      </c>
      <c r="O585" s="10">
        <f t="shared" si="217"/>
        <v>0.25</v>
      </c>
      <c r="P585" s="10">
        <f t="shared" si="217"/>
        <v>0.25</v>
      </c>
      <c r="Q585" s="33">
        <f>IF(B585="M",IF(AND(H585&gt;=200,H585&lt;500,I585&lt;Barem!$N$21),H585/1500,IF(AND(H585&gt;=500,H585&lt;750,I585&lt;Barem!$N$22),H585/1500,IF(AND(H585&gt;=750,H585&lt;1000,I585&lt;Barem!$N$23),H585/1500,IF(AND(H585&gt;=1000,H585&lt;1500,I585&lt;Barem!$N$24),H585/1500,IF(AND(H585&gt;=1500,H585&lt;2000,I585&lt;Barem!$N$25),H585/1500,IF(AND(H585&gt;=2000,H585&lt;3000,I585&lt;Barem!$N$26),H585/1500,IF(AND(H585&gt;=3000,I585&lt;Barem!$N$27),H585/1500,0))))))),IF(AND(H585&gt;=200,H585&lt;500,I585&lt;Barem!$O$21),H585/1500,IF(AND(H585&gt;=500,H585&lt;750,I585&lt;Barem!$O$22),H585/1500,IF(AND(H585&gt;=750,H585&lt;1000,I585&lt;Barem!$O$23),H585/1500,IF(AND(H585&gt;=1000,H585&lt;1500,I585&lt;Barem!$O$24),H585/1500,IF(AND(H585&gt;=1500,H585&lt;2000,I585&lt;Barem!$O$25),H585/1500,IF(AND(H585&gt;=2000,H585&lt;3000,I585&lt;Barem!$O$26),H585/1500,IF(AND(H585&gt;=3000,I585&lt;Barem!$O$27),H585/1500,0))))))))</f>
        <v>0</v>
      </c>
      <c r="R585" s="19">
        <f>IF(D585&gt;21,VLOOKUP(D585,Barem!$T$1:$U$141,2,1),0)</f>
        <v>0.1</v>
      </c>
      <c r="S585" s="104">
        <f>IF(D585&lt;1,0,IF(B585="F",VLOOKUP(I585,Barem!$X$2:$Z$13,2,1),VLOOKUP(I585,Barem!$X$14:$Z$25,2,1)))</f>
        <v>0</v>
      </c>
      <c r="T585" s="19">
        <f>VLOOKUP(A585,Participanti!A:C,3,0)</f>
        <v>0</v>
      </c>
      <c r="U585" s="17">
        <f t="shared" ref="U585:U596" si="228">IF(H585&lt;0,0,J585*N585+K585*O585+L585*P585+Q585+R585+S585+T585)</f>
        <v>3.9125000000000001</v>
      </c>
      <c r="W585" s="162" t="s">
        <v>586</v>
      </c>
      <c r="X585" s="108">
        <f t="shared" si="218"/>
        <v>5</v>
      </c>
      <c r="Y585" s="63">
        <f t="shared" si="219"/>
        <v>1</v>
      </c>
      <c r="Z585" s="92">
        <f t="shared" ref="Z585:Z596" si="229">IF(K585&gt;0,1,0)</f>
        <v>1</v>
      </c>
      <c r="AA585" s="141"/>
      <c r="AB585" s="107" t="str">
        <f>VLOOKUP(A585,Participanti!A:E,5,0)</f>
        <v>Silver</v>
      </c>
    </row>
    <row r="586" spans="1:28" x14ac:dyDescent="0.2">
      <c r="A586" s="42" t="s">
        <v>234</v>
      </c>
      <c r="B586" s="1" t="str">
        <f>VLOOKUP(A586,Participanti!A:B,2,0)</f>
        <v>M</v>
      </c>
      <c r="C586" s="61">
        <v>9</v>
      </c>
      <c r="D586" s="43">
        <v>12.17</v>
      </c>
      <c r="E586" s="44">
        <v>4.5740740740740742E-2</v>
      </c>
      <c r="F586" s="44">
        <v>5.3043981481481484E-2</v>
      </c>
      <c r="G586" s="59">
        <f t="shared" si="225"/>
        <v>4.9392361111111116E-2</v>
      </c>
      <c r="H586" s="45">
        <v>57</v>
      </c>
      <c r="I586" s="11">
        <f t="shared" si="226"/>
        <v>4.0585341915456959E-3</v>
      </c>
      <c r="J586" s="31">
        <f t="shared" si="227"/>
        <v>2.8976190476190475</v>
      </c>
      <c r="K586" s="31">
        <f>IF(J586=0,0,IF(B586="F",VLOOKUP(I586,Barem!$G$2:$H$16,2,1),VLOOKUP(I586,Barem!$G$17:$H$31,2,1)))</f>
        <v>1.5</v>
      </c>
      <c r="L586" s="43">
        <v>2.75</v>
      </c>
      <c r="M586" s="95" t="s">
        <v>83</v>
      </c>
      <c r="N586" s="10">
        <f t="shared" si="217"/>
        <v>0.25</v>
      </c>
      <c r="O586" s="10">
        <f t="shared" si="217"/>
        <v>0.25</v>
      </c>
      <c r="P586" s="10">
        <f t="shared" si="217"/>
        <v>0.5</v>
      </c>
      <c r="Q586" s="33">
        <f>IF(B586="M",IF(AND(H586&gt;=200,H586&lt;500,I586&lt;Barem!$N$21),H586/1500,IF(AND(H586&gt;=500,H586&lt;750,I586&lt;Barem!$N$22),H586/1500,IF(AND(H586&gt;=750,H586&lt;1000,I586&lt;Barem!$N$23),H586/1500,IF(AND(H586&gt;=1000,H586&lt;1500,I586&lt;Barem!$N$24),H586/1500,IF(AND(H586&gt;=1500,H586&lt;2000,I586&lt;Barem!$N$25),H586/1500,IF(AND(H586&gt;=2000,H586&lt;3000,I586&lt;Barem!$N$26),H586/1500,IF(AND(H586&gt;=3000,I586&lt;Barem!$N$27),H586/1500,0))))))),IF(AND(H586&gt;=200,H586&lt;500,I586&lt;Barem!$O$21),H586/1500,IF(AND(H586&gt;=500,H586&lt;750,I586&lt;Barem!$O$22),H586/1500,IF(AND(H586&gt;=750,H586&lt;1000,I586&lt;Barem!$O$23),H586/1500,IF(AND(H586&gt;=1000,H586&lt;1500,I586&lt;Barem!$O$24),H586/1500,IF(AND(H586&gt;=1500,H586&lt;2000,I586&lt;Barem!$O$25),H586/1500,IF(AND(H586&gt;=2000,H586&lt;3000,I586&lt;Barem!$O$26),H586/1500,IF(AND(H586&gt;=3000,I586&lt;Barem!$O$27),H586/1500,0))))))))</f>
        <v>0</v>
      </c>
      <c r="R586" s="19">
        <f>IF(D586&gt;21,VLOOKUP(D586,Barem!$T$1:$U$141,2,1),0)</f>
        <v>0</v>
      </c>
      <c r="S586" s="104">
        <f>IF(D586&lt;1,0,IF(B586="F",VLOOKUP(I586,Barem!$X$2:$Z$13,2,1),VLOOKUP(I586,Barem!$X$14:$Z$25,2,1)))</f>
        <v>0</v>
      </c>
      <c r="T586" s="19">
        <f>VLOOKUP(A586,Participanti!A:C,3,0)</f>
        <v>0.4</v>
      </c>
      <c r="U586" s="17">
        <f t="shared" si="228"/>
        <v>2.8744047619047617</v>
      </c>
      <c r="W586" s="162"/>
      <c r="X586" s="108">
        <f t="shared" si="218"/>
        <v>5</v>
      </c>
      <c r="Y586" s="63">
        <f t="shared" si="219"/>
        <v>1</v>
      </c>
      <c r="Z586" s="92">
        <f t="shared" si="229"/>
        <v>1</v>
      </c>
      <c r="AA586" s="141"/>
      <c r="AB586" s="107" t="str">
        <f>VLOOKUP(A586,Participanti!A:E,5,0)</f>
        <v>Silver</v>
      </c>
    </row>
    <row r="587" spans="1:28" x14ac:dyDescent="0.2">
      <c r="A587" s="42" t="s">
        <v>350</v>
      </c>
      <c r="B587" s="1" t="str">
        <f>VLOOKUP(A587,Participanti!A:B,2,0)</f>
        <v>M</v>
      </c>
      <c r="C587" s="61">
        <v>9</v>
      </c>
      <c r="D587" s="43">
        <v>11.41</v>
      </c>
      <c r="E587" s="44">
        <v>4.2476851851851849E-2</v>
      </c>
      <c r="F587" s="44">
        <v>4.2476851851851849E-2</v>
      </c>
      <c r="G587" s="59">
        <f t="shared" si="225"/>
        <v>4.2476851851851849E-2</v>
      </c>
      <c r="H587" s="45">
        <v>59</v>
      </c>
      <c r="I587" s="11">
        <f t="shared" si="226"/>
        <v>3.7227740448599342E-3</v>
      </c>
      <c r="J587" s="31">
        <f t="shared" si="227"/>
        <v>2.7166666666666668</v>
      </c>
      <c r="K587" s="31">
        <f>IF(J587=0,0,IF(B587="F",VLOOKUP(I587,Barem!$G$2:$H$16,2,1),VLOOKUP(I587,Barem!$G$17:$H$31,2,1)))</f>
        <v>2</v>
      </c>
      <c r="L587" s="43">
        <v>4.5</v>
      </c>
      <c r="M587" s="95" t="s">
        <v>83</v>
      </c>
      <c r="N587" s="10">
        <f t="shared" si="217"/>
        <v>0.25</v>
      </c>
      <c r="O587" s="10">
        <f t="shared" si="217"/>
        <v>0.25</v>
      </c>
      <c r="P587" s="10">
        <f t="shared" si="217"/>
        <v>0.5</v>
      </c>
      <c r="Q587" s="33">
        <f>IF(B587="M",IF(AND(H587&gt;=200,H587&lt;500,I587&lt;Barem!$N$21),H587/1500,IF(AND(H587&gt;=500,H587&lt;750,I587&lt;Barem!$N$22),H587/1500,IF(AND(H587&gt;=750,H587&lt;1000,I587&lt;Barem!$N$23),H587/1500,IF(AND(H587&gt;=1000,H587&lt;1500,I587&lt;Barem!$N$24),H587/1500,IF(AND(H587&gt;=1500,H587&lt;2000,I587&lt;Barem!$N$25),H587/1500,IF(AND(H587&gt;=2000,H587&lt;3000,I587&lt;Barem!$N$26),H587/1500,IF(AND(H587&gt;=3000,I587&lt;Barem!$N$27),H587/1500,0))))))),IF(AND(H587&gt;=200,H587&lt;500,I587&lt;Barem!$O$21),H587/1500,IF(AND(H587&gt;=500,H587&lt;750,I587&lt;Barem!$O$22),H587/1500,IF(AND(H587&gt;=750,H587&lt;1000,I587&lt;Barem!$O$23),H587/1500,IF(AND(H587&gt;=1000,H587&lt;1500,I587&lt;Barem!$O$24),H587/1500,IF(AND(H587&gt;=1500,H587&lt;2000,I587&lt;Barem!$O$25),H587/1500,IF(AND(H587&gt;=2000,H587&lt;3000,I587&lt;Barem!$O$26),H587/1500,IF(AND(H587&gt;=3000,I587&lt;Barem!$O$27),H587/1500,0))))))))</f>
        <v>0</v>
      </c>
      <c r="R587" s="19">
        <f>IF(D587&gt;21,VLOOKUP(D587,Barem!$T$1:$U$141,2,1),0)</f>
        <v>0</v>
      </c>
      <c r="S587" s="104">
        <f>IF(D587&lt;1,0,IF(B587="F",VLOOKUP(I587,Barem!$X$2:$Z$13,2,1),VLOOKUP(I587,Barem!$X$14:$Z$25,2,1)))</f>
        <v>0</v>
      </c>
      <c r="T587" s="19">
        <f>VLOOKUP(A587,Participanti!A:C,3,0)</f>
        <v>0</v>
      </c>
      <c r="U587" s="17">
        <f t="shared" si="228"/>
        <v>3.4291666666666667</v>
      </c>
      <c r="W587" s="162"/>
      <c r="X587" s="108">
        <f t="shared" si="218"/>
        <v>5</v>
      </c>
      <c r="Y587" s="63">
        <f t="shared" si="219"/>
        <v>1</v>
      </c>
      <c r="Z587" s="92">
        <f t="shared" si="229"/>
        <v>1</v>
      </c>
      <c r="AA587" s="141"/>
      <c r="AB587" s="107" t="str">
        <f>VLOOKUP(A587,Participanti!A:E,5,0)</f>
        <v>Silver</v>
      </c>
    </row>
    <row r="588" spans="1:28" x14ac:dyDescent="0.2">
      <c r="A588" s="42" t="s">
        <v>277</v>
      </c>
      <c r="B588" s="1" t="str">
        <f>VLOOKUP(A588,Participanti!A:B,2,0)</f>
        <v>F</v>
      </c>
      <c r="C588" s="61">
        <v>9</v>
      </c>
      <c r="D588" s="43">
        <v>10.64</v>
      </c>
      <c r="E588" s="44">
        <v>4.7349537037037037E-2</v>
      </c>
      <c r="F588" s="44">
        <v>5.0069444444444444E-2</v>
      </c>
      <c r="G588" s="59">
        <f t="shared" si="225"/>
        <v>4.8709490740740741E-2</v>
      </c>
      <c r="H588" s="45">
        <v>313</v>
      </c>
      <c r="I588" s="11">
        <f t="shared" si="226"/>
        <v>4.5779596560846557E-3</v>
      </c>
      <c r="J588" s="31">
        <f t="shared" si="227"/>
        <v>2.66</v>
      </c>
      <c r="K588" s="31">
        <f>IF(J588=0,0,IF(B588="F",VLOOKUP(I588,Barem!$G$2:$H$16,2,1),VLOOKUP(I588,Barem!$G$17:$H$31,2,1)))</f>
        <v>1.25</v>
      </c>
      <c r="L588" s="43">
        <v>1</v>
      </c>
      <c r="M588" s="95" t="s">
        <v>82</v>
      </c>
      <c r="N588" s="10">
        <f t="shared" si="217"/>
        <v>0.5</v>
      </c>
      <c r="O588" s="10">
        <f t="shared" si="217"/>
        <v>0.25</v>
      </c>
      <c r="P588" s="10">
        <f t="shared" si="217"/>
        <v>0.25</v>
      </c>
      <c r="Q588" s="33">
        <f>IF(B588="M",IF(AND(H588&gt;=200,H588&lt;500,I588&lt;Barem!$N$21),H588/1500,IF(AND(H588&gt;=500,H588&lt;750,I588&lt;Barem!$N$22),H588/1500,IF(AND(H588&gt;=750,H588&lt;1000,I588&lt;Barem!$N$23),H588/1500,IF(AND(H588&gt;=1000,H588&lt;1500,I588&lt;Barem!$N$24),H588/1500,IF(AND(H588&gt;=1500,H588&lt;2000,I588&lt;Barem!$N$25),H588/1500,IF(AND(H588&gt;=2000,H588&lt;3000,I588&lt;Barem!$N$26),H588/1500,IF(AND(H588&gt;=3000,I588&lt;Barem!$N$27),H588/1500,0))))))),IF(AND(H588&gt;=200,H588&lt;500,I588&lt;Barem!$O$21),H588/1500,IF(AND(H588&gt;=500,H588&lt;750,I588&lt;Barem!$O$22),H588/1500,IF(AND(H588&gt;=750,H588&lt;1000,I588&lt;Barem!$O$23),H588/1500,IF(AND(H588&gt;=1000,H588&lt;1500,I588&lt;Barem!$O$24),H588/1500,IF(AND(H588&gt;=1500,H588&lt;2000,I588&lt;Barem!$O$25),H588/1500,IF(AND(H588&gt;=2000,H588&lt;3000,I588&lt;Barem!$O$26),H588/1500,IF(AND(H588&gt;=3000,I588&lt;Barem!$O$27),H588/1500,0))))))))</f>
        <v>0.20866666666666667</v>
      </c>
      <c r="R588" s="19">
        <f>IF(D588&gt;21,VLOOKUP(D588,Barem!$T$1:$U$141,2,1),0)</f>
        <v>0</v>
      </c>
      <c r="S588" s="104">
        <f>IF(D588&lt;1,0,IF(B588="F",VLOOKUP(I588,Barem!$X$2:$Z$13,2,1),VLOOKUP(I588,Barem!$X$14:$Z$25,2,1)))</f>
        <v>0</v>
      </c>
      <c r="T588" s="19">
        <f>VLOOKUP(A588,Participanti!A:C,3,0)</f>
        <v>0</v>
      </c>
      <c r="U588" s="17">
        <f t="shared" si="228"/>
        <v>2.1011666666666668</v>
      </c>
      <c r="W588" s="162"/>
      <c r="X588" s="108">
        <f t="shared" si="218"/>
        <v>5</v>
      </c>
      <c r="Y588" s="63">
        <f t="shared" si="219"/>
        <v>1</v>
      </c>
      <c r="Z588" s="92">
        <f t="shared" si="229"/>
        <v>1</v>
      </c>
      <c r="AA588" s="141"/>
      <c r="AB588" s="107" t="str">
        <f>VLOOKUP(A588,Participanti!A:E,5,0)</f>
        <v>Silver</v>
      </c>
    </row>
    <row r="589" spans="1:28" x14ac:dyDescent="0.2">
      <c r="A589" s="42" t="s">
        <v>258</v>
      </c>
      <c r="B589" s="1" t="str">
        <f>VLOOKUP(A589,Participanti!A:B,2,0)</f>
        <v>M</v>
      </c>
      <c r="C589" s="61">
        <v>9</v>
      </c>
      <c r="D589" s="43">
        <v>24.21</v>
      </c>
      <c r="E589" s="44">
        <v>6.7708333333333329E-2</v>
      </c>
      <c r="F589" s="44">
        <v>6.7708333333333329E-2</v>
      </c>
      <c r="G589" s="59">
        <f t="shared" si="225"/>
        <v>6.7708333333333329E-2</v>
      </c>
      <c r="H589" s="45">
        <v>106</v>
      </c>
      <c r="I589" s="11">
        <f t="shared" si="226"/>
        <v>2.7967093487539581E-3</v>
      </c>
      <c r="J589" s="31">
        <f t="shared" si="227"/>
        <v>5</v>
      </c>
      <c r="K589" s="31">
        <f>IF(J589=0,0,IF(B589="F",VLOOKUP(I589,Barem!$G$2:$H$16,2,1),VLOOKUP(I589,Barem!$G$17:$H$31,2,1)))</f>
        <v>4.5</v>
      </c>
      <c r="L589" s="43">
        <v>3.75</v>
      </c>
      <c r="M589" s="95" t="s">
        <v>83</v>
      </c>
      <c r="N589" s="10">
        <f t="shared" si="217"/>
        <v>0.25</v>
      </c>
      <c r="O589" s="10">
        <f t="shared" si="217"/>
        <v>0.25</v>
      </c>
      <c r="P589" s="10">
        <f t="shared" si="217"/>
        <v>0.5</v>
      </c>
      <c r="Q589" s="33">
        <f>IF(B589="M",IF(AND(H589&gt;=200,H589&lt;500,I589&lt;Barem!$N$21),H589/1500,IF(AND(H589&gt;=500,H589&lt;750,I589&lt;Barem!$N$22),H589/1500,IF(AND(H589&gt;=750,H589&lt;1000,I589&lt;Barem!$N$23),H589/1500,IF(AND(H589&gt;=1000,H589&lt;1500,I589&lt;Barem!$N$24),H589/1500,IF(AND(H589&gt;=1500,H589&lt;2000,I589&lt;Barem!$N$25),H589/1500,IF(AND(H589&gt;=2000,H589&lt;3000,I589&lt;Barem!$N$26),H589/1500,IF(AND(H589&gt;=3000,I589&lt;Barem!$N$27),H589/1500,0))))))),IF(AND(H589&gt;=200,H589&lt;500,I589&lt;Barem!$O$21),H589/1500,IF(AND(H589&gt;=500,H589&lt;750,I589&lt;Barem!$O$22),H589/1500,IF(AND(H589&gt;=750,H589&lt;1000,I589&lt;Barem!$O$23),H589/1500,IF(AND(H589&gt;=1000,H589&lt;1500,I589&lt;Barem!$O$24),H589/1500,IF(AND(H589&gt;=1500,H589&lt;2000,I589&lt;Barem!$O$25),H589/1500,IF(AND(H589&gt;=2000,H589&lt;3000,I589&lt;Barem!$O$26),H589/1500,IF(AND(H589&gt;=3000,I589&lt;Barem!$O$27),H589/1500,0))))))))</f>
        <v>0</v>
      </c>
      <c r="R589" s="19">
        <f>IF(D589&gt;21,VLOOKUP(D589,Barem!$T$1:$U$141,2,1),0)</f>
        <v>0.1</v>
      </c>
      <c r="S589" s="104">
        <f>IF(D589&lt;1,0,IF(B589="F",VLOOKUP(I589,Barem!$X$2:$Z$13,2,1),VLOOKUP(I589,Barem!$X$14:$Z$25,2,1)))</f>
        <v>0</v>
      </c>
      <c r="T589" s="19">
        <f>VLOOKUP(A589,Participanti!A:C,3,0)</f>
        <v>0</v>
      </c>
      <c r="U589" s="17">
        <f t="shared" si="228"/>
        <v>4.3499999999999996</v>
      </c>
      <c r="W589" s="162" t="s">
        <v>586</v>
      </c>
      <c r="X589" s="108">
        <f t="shared" si="218"/>
        <v>5</v>
      </c>
      <c r="Y589" s="63">
        <f t="shared" si="219"/>
        <v>1</v>
      </c>
      <c r="Z589" s="92">
        <f t="shared" si="229"/>
        <v>1</v>
      </c>
      <c r="AA589" s="141"/>
      <c r="AB589" s="107" t="str">
        <f>VLOOKUP(A589,Participanti!A:E,5,0)</f>
        <v>Gold</v>
      </c>
    </row>
    <row r="590" spans="1:28" x14ac:dyDescent="0.2">
      <c r="A590" s="42" t="s">
        <v>171</v>
      </c>
      <c r="B590" s="1" t="str">
        <f>VLOOKUP(A590,Participanti!A:B,2,0)</f>
        <v>M</v>
      </c>
      <c r="C590" s="61">
        <v>9</v>
      </c>
      <c r="D590" s="43">
        <v>11.47</v>
      </c>
      <c r="E590" s="44">
        <v>3.1493055555555559E-2</v>
      </c>
      <c r="F590" s="44">
        <v>3.1493055555555559E-2</v>
      </c>
      <c r="G590" s="59">
        <f t="shared" si="225"/>
        <v>3.1493055555555559E-2</v>
      </c>
      <c r="H590" s="45">
        <v>46</v>
      </c>
      <c r="I590" s="11">
        <f t="shared" si="226"/>
        <v>2.7456892376247215E-3</v>
      </c>
      <c r="J590" s="31">
        <f t="shared" si="227"/>
        <v>2.730952380952381</v>
      </c>
      <c r="K590" s="31">
        <f>IF(J590=0,0,IF(B590="F",VLOOKUP(I590,Barem!$G$2:$H$16,2,1),VLOOKUP(I590,Barem!$G$17:$H$31,2,1)))</f>
        <v>5</v>
      </c>
      <c r="L590" s="43">
        <v>4.25</v>
      </c>
      <c r="M590" s="95" t="s">
        <v>80</v>
      </c>
      <c r="N590" s="10">
        <f t="shared" si="217"/>
        <v>0.25</v>
      </c>
      <c r="O590" s="10">
        <f t="shared" si="217"/>
        <v>0.5</v>
      </c>
      <c r="P590" s="10">
        <f t="shared" si="217"/>
        <v>0.25</v>
      </c>
      <c r="Q590" s="33">
        <f>IF(B590="M",IF(AND(H590&gt;=200,H590&lt;500,I590&lt;Barem!$N$21),H590/1500,IF(AND(H590&gt;=500,H590&lt;750,I590&lt;Barem!$N$22),H590/1500,IF(AND(H590&gt;=750,H590&lt;1000,I590&lt;Barem!$N$23),H590/1500,IF(AND(H590&gt;=1000,H590&lt;1500,I590&lt;Barem!$N$24),H590/1500,IF(AND(H590&gt;=1500,H590&lt;2000,I590&lt;Barem!$N$25),H590/1500,IF(AND(H590&gt;=2000,H590&lt;3000,I590&lt;Barem!$N$26),H590/1500,IF(AND(H590&gt;=3000,I590&lt;Barem!$N$27),H590/1500,0))))))),IF(AND(H590&gt;=200,H590&lt;500,I590&lt;Barem!$O$21),H590/1500,IF(AND(H590&gt;=500,H590&lt;750,I590&lt;Barem!$O$22),H590/1500,IF(AND(H590&gt;=750,H590&lt;1000,I590&lt;Barem!$O$23),H590/1500,IF(AND(H590&gt;=1000,H590&lt;1500,I590&lt;Barem!$O$24),H590/1500,IF(AND(H590&gt;=1500,H590&lt;2000,I590&lt;Barem!$O$25),H590/1500,IF(AND(H590&gt;=2000,H590&lt;3000,I590&lt;Barem!$O$26),H590/1500,IF(AND(H590&gt;=3000,I590&lt;Barem!$O$27),H590/1500,0))))))))</f>
        <v>0</v>
      </c>
      <c r="R590" s="19">
        <f>IF(D590&gt;21,VLOOKUP(D590,Barem!$T$1:$U$141,2,1),0)</f>
        <v>0</v>
      </c>
      <c r="S590" s="104">
        <f>IF(D590&lt;1,0,IF(B590="F",VLOOKUP(I590,Barem!$X$2:$Z$13,2,1),VLOOKUP(I590,Barem!$X$14:$Z$25,2,1)))</f>
        <v>0.15000000000000002</v>
      </c>
      <c r="T590" s="19">
        <f>VLOOKUP(A590,Participanti!A:C,3,0)</f>
        <v>0</v>
      </c>
      <c r="U590" s="17">
        <f t="shared" si="228"/>
        <v>4.3952380952380956</v>
      </c>
      <c r="W590" s="162" t="s">
        <v>586</v>
      </c>
      <c r="X590" s="108">
        <f t="shared" si="218"/>
        <v>5</v>
      </c>
      <c r="Y590" s="63">
        <f t="shared" si="219"/>
        <v>1</v>
      </c>
      <c r="Z590" s="92">
        <f t="shared" si="229"/>
        <v>1</v>
      </c>
      <c r="AA590" s="141"/>
      <c r="AB590" s="107" t="str">
        <f>VLOOKUP(A590,Participanti!A:E,5,0)</f>
        <v>Gold</v>
      </c>
    </row>
    <row r="591" spans="1:28" x14ac:dyDescent="0.2">
      <c r="A591" s="42" t="s">
        <v>417</v>
      </c>
      <c r="B591" s="1" t="str">
        <f>VLOOKUP(A591,Participanti!A:B,2,0)</f>
        <v>F</v>
      </c>
      <c r="C591" s="61">
        <v>9</v>
      </c>
      <c r="D591" s="43">
        <v>5.93</v>
      </c>
      <c r="E591" s="44">
        <v>1.9409722222222221E-2</v>
      </c>
      <c r="F591" s="44">
        <v>1.9409722222222221E-2</v>
      </c>
      <c r="G591" s="59">
        <f t="shared" si="225"/>
        <v>1.9409722222222221E-2</v>
      </c>
      <c r="H591" s="45">
        <v>23</v>
      </c>
      <c r="I591" s="11">
        <f t="shared" si="226"/>
        <v>3.2731403410155516E-3</v>
      </c>
      <c r="J591" s="31">
        <f t="shared" si="227"/>
        <v>1.4824999999999999</v>
      </c>
      <c r="K591" s="31">
        <f>IF(J591=0,0,IF(B591="F",VLOOKUP(I591,Barem!$G$2:$H$16,2,1),VLOOKUP(I591,Barem!$G$17:$H$31,2,1)))</f>
        <v>4.5</v>
      </c>
      <c r="L591" s="43">
        <v>4.5</v>
      </c>
      <c r="M591" s="95" t="s">
        <v>83</v>
      </c>
      <c r="N591" s="10">
        <f t="shared" si="217"/>
        <v>0.25</v>
      </c>
      <c r="O591" s="10">
        <f t="shared" si="217"/>
        <v>0.25</v>
      </c>
      <c r="P591" s="10">
        <f t="shared" si="217"/>
        <v>0.5</v>
      </c>
      <c r="Q591" s="33">
        <f>IF(B591="M",IF(AND(H591&gt;=200,H591&lt;500,I591&lt;Barem!$N$21),H591/1500,IF(AND(H591&gt;=500,H591&lt;750,I591&lt;Barem!$N$22),H591/1500,IF(AND(H591&gt;=750,H591&lt;1000,I591&lt;Barem!$N$23),H591/1500,IF(AND(H591&gt;=1000,H591&lt;1500,I591&lt;Barem!$N$24),H591/1500,IF(AND(H591&gt;=1500,H591&lt;2000,I591&lt;Barem!$N$25),H591/1500,IF(AND(H591&gt;=2000,H591&lt;3000,I591&lt;Barem!$N$26),H591/1500,IF(AND(H591&gt;=3000,I591&lt;Barem!$N$27),H591/1500,0))))))),IF(AND(H591&gt;=200,H591&lt;500,I591&lt;Barem!$O$21),H591/1500,IF(AND(H591&gt;=500,H591&lt;750,I591&lt;Barem!$O$22),H591/1500,IF(AND(H591&gt;=750,H591&lt;1000,I591&lt;Barem!$O$23),H591/1500,IF(AND(H591&gt;=1000,H591&lt;1500,I591&lt;Barem!$O$24),H591/1500,IF(AND(H591&gt;=1500,H591&lt;2000,I591&lt;Barem!$O$25),H591/1500,IF(AND(H591&gt;=2000,H591&lt;3000,I591&lt;Barem!$O$26),H591/1500,IF(AND(H591&gt;=3000,I591&lt;Barem!$O$27),H591/1500,0))))))))</f>
        <v>0</v>
      </c>
      <c r="R591" s="19">
        <f>IF(D591&gt;21,VLOOKUP(D591,Barem!$T$1:$U$141,2,1),0)</f>
        <v>0</v>
      </c>
      <c r="S591" s="104">
        <f>IF(D591&lt;1,0,IF(B591="F",VLOOKUP(I591,Barem!$X$2:$Z$13,2,1),VLOOKUP(I591,Barem!$X$14:$Z$25,2,1)))</f>
        <v>0</v>
      </c>
      <c r="T591" s="19">
        <f>VLOOKUP(A591,Participanti!A:C,3,0)</f>
        <v>0</v>
      </c>
      <c r="U591" s="17">
        <f t="shared" si="228"/>
        <v>3.745625</v>
      </c>
      <c r="W591" s="162" t="s">
        <v>586</v>
      </c>
      <c r="X591" s="108">
        <f t="shared" si="218"/>
        <v>4</v>
      </c>
      <c r="Y591" s="63">
        <f t="shared" si="219"/>
        <v>1</v>
      </c>
      <c r="Z591" s="92">
        <f t="shared" si="229"/>
        <v>1</v>
      </c>
      <c r="AA591" s="141"/>
      <c r="AB591" s="107" t="str">
        <f>VLOOKUP(A591,Participanti!A:E,5,0)</f>
        <v>Gold</v>
      </c>
    </row>
    <row r="592" spans="1:28" x14ac:dyDescent="0.2">
      <c r="A592" s="42" t="s">
        <v>293</v>
      </c>
      <c r="B592" s="1" t="str">
        <f>VLOOKUP(A592,Participanti!A:B,2,0)</f>
        <v>M</v>
      </c>
      <c r="C592" s="61">
        <v>9</v>
      </c>
      <c r="D592" s="43">
        <v>31.02</v>
      </c>
      <c r="E592" s="44">
        <v>0.20457175925925927</v>
      </c>
      <c r="F592" s="44">
        <v>0.20744212962962963</v>
      </c>
      <c r="G592" s="59">
        <f t="shared" si="225"/>
        <v>0.20600694444444445</v>
      </c>
      <c r="H592" s="45">
        <v>1724</v>
      </c>
      <c r="I592" s="11">
        <f t="shared" si="226"/>
        <v>6.6411007235475323E-3</v>
      </c>
      <c r="J592" s="31">
        <f t="shared" si="227"/>
        <v>5</v>
      </c>
      <c r="K592" s="31">
        <f>IF(J592=0,0,IF(B592="F",VLOOKUP(I592,Barem!$G$2:$H$16,2,1),VLOOKUP(I592,Barem!$G$17:$H$31,2,1)))</f>
        <v>0</v>
      </c>
      <c r="L592" s="43">
        <v>4.5</v>
      </c>
      <c r="M592" s="95" t="s">
        <v>82</v>
      </c>
      <c r="N592" s="10">
        <f t="shared" si="217"/>
        <v>0.5</v>
      </c>
      <c r="O592" s="10">
        <f t="shared" si="217"/>
        <v>0.25</v>
      </c>
      <c r="P592" s="10">
        <f t="shared" si="217"/>
        <v>0.25</v>
      </c>
      <c r="Q592" s="33">
        <f>IF(B592="M",IF(AND(H592&gt;=200,H592&lt;500,I592&lt;Barem!$N$21),H592/1500,IF(AND(H592&gt;=500,H592&lt;750,I592&lt;Barem!$N$22),H592/1500,IF(AND(H592&gt;=750,H592&lt;1000,I592&lt;Barem!$N$23),H592/1500,IF(AND(H592&gt;=1000,H592&lt;1500,I592&lt;Barem!$N$24),H592/1500,IF(AND(H592&gt;=1500,H592&lt;2000,I592&lt;Barem!$N$25),H592/1500,IF(AND(H592&gt;=2000,H592&lt;3000,I592&lt;Barem!$N$26),H592/1500,IF(AND(H592&gt;=3000,I592&lt;Barem!$N$27),H592/1500,0))))))),IF(AND(H592&gt;=200,H592&lt;500,I592&lt;Barem!$O$21),H592/1500,IF(AND(H592&gt;=500,H592&lt;750,I592&lt;Barem!$O$22),H592/1500,IF(AND(H592&gt;=750,H592&lt;1000,I592&lt;Barem!$O$23),H592/1500,IF(AND(H592&gt;=1000,H592&lt;1500,I592&lt;Barem!$O$24),H592/1500,IF(AND(H592&gt;=1500,H592&lt;2000,I592&lt;Barem!$O$25),H592/1500,IF(AND(H592&gt;=2000,H592&lt;3000,I592&lt;Barem!$O$26),H592/1500,IF(AND(H592&gt;=3000,I592&lt;Barem!$O$27),H592/1500,0))))))))</f>
        <v>1.1493333333333333</v>
      </c>
      <c r="R592" s="19">
        <f>IF(D592&gt;21,VLOOKUP(D592,Barem!$T$1:$U$141,2,1),0)</f>
        <v>0.5</v>
      </c>
      <c r="S592" s="104">
        <f>IF(D592&lt;1,0,IF(B592="F",VLOOKUP(I592,Barem!$X$2:$Z$13,2,1),VLOOKUP(I592,Barem!$X$14:$Z$25,2,1)))</f>
        <v>0</v>
      </c>
      <c r="T592" s="19">
        <f>VLOOKUP(A592,Participanti!A:C,3,0)</f>
        <v>0</v>
      </c>
      <c r="U592" s="17">
        <f t="shared" si="228"/>
        <v>5.2743333333333329</v>
      </c>
      <c r="W592" s="162"/>
      <c r="X592" s="108">
        <f t="shared" si="218"/>
        <v>5</v>
      </c>
      <c r="Y592" s="63">
        <f t="shared" si="219"/>
        <v>1</v>
      </c>
      <c r="Z592" s="92">
        <f t="shared" si="229"/>
        <v>0</v>
      </c>
      <c r="AA592" s="141"/>
      <c r="AB592" s="107" t="str">
        <f>VLOOKUP(A592,Participanti!A:E,5,0)</f>
        <v>Gold</v>
      </c>
    </row>
    <row r="593" spans="1:28" x14ac:dyDescent="0.2">
      <c r="A593" s="42" t="s">
        <v>39</v>
      </c>
      <c r="B593" s="1" t="str">
        <f>VLOOKUP(A593,Participanti!A:B,2,0)</f>
        <v>M</v>
      </c>
      <c r="C593" s="61">
        <v>9</v>
      </c>
      <c r="D593" s="43">
        <v>5</v>
      </c>
      <c r="E593" s="44">
        <v>1.1296296296296296E-2</v>
      </c>
      <c r="F593" s="44">
        <v>1.1296296296296296E-2</v>
      </c>
      <c r="G593" s="59">
        <f t="shared" si="225"/>
        <v>1.1296296296296296E-2</v>
      </c>
      <c r="H593" s="45">
        <v>21</v>
      </c>
      <c r="I593" s="11">
        <f t="shared" si="226"/>
        <v>2.259259259259259E-3</v>
      </c>
      <c r="J593" s="31">
        <f t="shared" si="227"/>
        <v>1.1904761904761905</v>
      </c>
      <c r="K593" s="31">
        <f>IF(J593=0,0,IF(B593="F",VLOOKUP(I593,Barem!$G$2:$H$16,2,1),VLOOKUP(I593,Barem!$G$17:$H$31,2,1)))</f>
        <v>5</v>
      </c>
      <c r="L593" s="43">
        <v>3</v>
      </c>
      <c r="M593" s="95" t="s">
        <v>80</v>
      </c>
      <c r="N593" s="10">
        <f t="shared" si="217"/>
        <v>0.25</v>
      </c>
      <c r="O593" s="10">
        <f t="shared" si="217"/>
        <v>0.5</v>
      </c>
      <c r="P593" s="10">
        <f t="shared" si="217"/>
        <v>0.25</v>
      </c>
      <c r="Q593" s="33">
        <f>IF(B593="M",IF(AND(H593&gt;=200,H593&lt;500,I593&lt;Barem!$N$21),H593/1500,IF(AND(H593&gt;=500,H593&lt;750,I593&lt;Barem!$N$22),H593/1500,IF(AND(H593&gt;=750,H593&lt;1000,I593&lt;Barem!$N$23),H593/1500,IF(AND(H593&gt;=1000,H593&lt;1500,I593&lt;Barem!$N$24),H593/1500,IF(AND(H593&gt;=1500,H593&lt;2000,I593&lt;Barem!$N$25),H593/1500,IF(AND(H593&gt;=2000,H593&lt;3000,I593&lt;Barem!$N$26),H593/1500,IF(AND(H593&gt;=3000,I593&lt;Barem!$N$27),H593/1500,0))))))),IF(AND(H593&gt;=200,H593&lt;500,I593&lt;Barem!$O$21),H593/1500,IF(AND(H593&gt;=500,H593&lt;750,I593&lt;Barem!$O$22),H593/1500,IF(AND(H593&gt;=750,H593&lt;1000,I593&lt;Barem!$O$23),H593/1500,IF(AND(H593&gt;=1000,H593&lt;1500,I593&lt;Barem!$O$24),H593/1500,IF(AND(H593&gt;=1500,H593&lt;2000,I593&lt;Barem!$O$25),H593/1500,IF(AND(H593&gt;=2000,H593&lt;3000,I593&lt;Barem!$O$26),H593/1500,IF(AND(H593&gt;=3000,I593&lt;Barem!$O$27),H593/1500,0))))))))</f>
        <v>0</v>
      </c>
      <c r="R593" s="19">
        <f>IF(D593&gt;21,VLOOKUP(D593,Barem!$T$1:$U$141,2,1),0)</f>
        <v>0</v>
      </c>
      <c r="S593" s="104">
        <f>IF(D593&lt;1,0,IF(B593="F",VLOOKUP(I593,Barem!$X$2:$Z$13,2,1),VLOOKUP(I593,Barem!$X$14:$Z$25,2,1)))</f>
        <v>8.25</v>
      </c>
      <c r="T593" s="19">
        <f>VLOOKUP(A593,Participanti!A:C,3,0)</f>
        <v>0</v>
      </c>
      <c r="U593" s="17">
        <f t="shared" si="228"/>
        <v>11.797619047619047</v>
      </c>
      <c r="W593" s="162"/>
      <c r="X593" s="108">
        <f t="shared" si="218"/>
        <v>5</v>
      </c>
      <c r="Y593" s="63">
        <f t="shared" si="219"/>
        <v>1</v>
      </c>
      <c r="Z593" s="92">
        <f t="shared" si="229"/>
        <v>1</v>
      </c>
      <c r="AA593" s="141"/>
      <c r="AB593" s="107" t="str">
        <f>VLOOKUP(A593,Participanti!A:E,5,0)</f>
        <v>Gold</v>
      </c>
    </row>
    <row r="594" spans="1:28" x14ac:dyDescent="0.2">
      <c r="A594" s="42" t="s">
        <v>10</v>
      </c>
      <c r="B594" s="1" t="str">
        <f>VLOOKUP(A594,Participanti!A:B,2,0)</f>
        <v>F</v>
      </c>
      <c r="C594" s="61">
        <v>9</v>
      </c>
      <c r="D594" s="43">
        <v>24.24</v>
      </c>
      <c r="E594" s="44">
        <v>8.4930555555555551E-2</v>
      </c>
      <c r="F594" s="44">
        <v>8.5011574074074073E-2</v>
      </c>
      <c r="G594" s="59">
        <f t="shared" si="225"/>
        <v>8.4971064814814812E-2</v>
      </c>
      <c r="H594" s="45">
        <v>116</v>
      </c>
      <c r="I594" s="11">
        <f t="shared" si="226"/>
        <v>3.5054069643075418E-3</v>
      </c>
      <c r="J594" s="31">
        <f t="shared" si="227"/>
        <v>5</v>
      </c>
      <c r="K594" s="31">
        <f>IF(J594=0,0,IF(B594="F",VLOOKUP(I594,Barem!$G$2:$H$16,2,1),VLOOKUP(I594,Barem!$G$17:$H$31,2,1)))</f>
        <v>3.5</v>
      </c>
      <c r="L594" s="43">
        <v>5</v>
      </c>
      <c r="M594" s="95" t="s">
        <v>82</v>
      </c>
      <c r="N594" s="10">
        <f t="shared" si="217"/>
        <v>0.5</v>
      </c>
      <c r="O594" s="10">
        <f t="shared" si="217"/>
        <v>0.25</v>
      </c>
      <c r="P594" s="10">
        <f t="shared" si="217"/>
        <v>0.25</v>
      </c>
      <c r="Q594" s="33">
        <f>IF(B594="M",IF(AND(H594&gt;=200,H594&lt;500,I594&lt;Barem!$N$21),H594/1500,IF(AND(H594&gt;=500,H594&lt;750,I594&lt;Barem!$N$22),H594/1500,IF(AND(H594&gt;=750,H594&lt;1000,I594&lt;Barem!$N$23),H594/1500,IF(AND(H594&gt;=1000,H594&lt;1500,I594&lt;Barem!$N$24),H594/1500,IF(AND(H594&gt;=1500,H594&lt;2000,I594&lt;Barem!$N$25),H594/1500,IF(AND(H594&gt;=2000,H594&lt;3000,I594&lt;Barem!$N$26),H594/1500,IF(AND(H594&gt;=3000,I594&lt;Barem!$N$27),H594/1500,0))))))),IF(AND(H594&gt;=200,H594&lt;500,I594&lt;Barem!$O$21),H594/1500,IF(AND(H594&gt;=500,H594&lt;750,I594&lt;Barem!$O$22),H594/1500,IF(AND(H594&gt;=750,H594&lt;1000,I594&lt;Barem!$O$23),H594/1500,IF(AND(H594&gt;=1000,H594&lt;1500,I594&lt;Barem!$O$24),H594/1500,IF(AND(H594&gt;=1500,H594&lt;2000,I594&lt;Barem!$O$25),H594/1500,IF(AND(H594&gt;=2000,H594&lt;3000,I594&lt;Barem!$O$26),H594/1500,IF(AND(H594&gt;=3000,I594&lt;Barem!$O$27),H594/1500,0))))))))</f>
        <v>0</v>
      </c>
      <c r="R594" s="19">
        <f>IF(D594&gt;21,VLOOKUP(D594,Barem!$T$1:$U$141,2,1),0)</f>
        <v>0.1</v>
      </c>
      <c r="S594" s="104">
        <f>IF(D594&lt;1,0,IF(B594="F",VLOOKUP(I594,Barem!$X$2:$Z$13,2,1),VLOOKUP(I594,Barem!$X$14:$Z$25,2,1)))</f>
        <v>0</v>
      </c>
      <c r="T594" s="19">
        <f>VLOOKUP(A594,Participanti!A:C,3,0)</f>
        <v>0</v>
      </c>
      <c r="U594" s="17">
        <f t="shared" si="228"/>
        <v>4.7249999999999996</v>
      </c>
      <c r="W594" s="162" t="s">
        <v>586</v>
      </c>
      <c r="X594" s="108">
        <f t="shared" si="218"/>
        <v>5</v>
      </c>
      <c r="Y594" s="63">
        <f t="shared" si="219"/>
        <v>1</v>
      </c>
      <c r="Z594" s="92">
        <f t="shared" si="229"/>
        <v>1</v>
      </c>
      <c r="AA594" s="141"/>
      <c r="AB594" s="107" t="str">
        <f>VLOOKUP(A594,Participanti!A:E,5,0)</f>
        <v>Gold</v>
      </c>
    </row>
    <row r="595" spans="1:28" x14ac:dyDescent="0.2">
      <c r="A595" s="42" t="s">
        <v>370</v>
      </c>
      <c r="B595" s="1" t="str">
        <f>VLOOKUP(A595,Participanti!A:B,2,0)</f>
        <v>M</v>
      </c>
      <c r="C595" s="61">
        <v>9</v>
      </c>
      <c r="D595" s="43">
        <v>13.13</v>
      </c>
      <c r="E595" s="44">
        <v>5.064814814814815E-2</v>
      </c>
      <c r="F595" s="44">
        <v>5.064814814814815E-2</v>
      </c>
      <c r="G595" s="59">
        <f t="shared" si="225"/>
        <v>5.064814814814815E-2</v>
      </c>
      <c r="H595" s="45">
        <v>71</v>
      </c>
      <c r="I595" s="11">
        <f t="shared" si="226"/>
        <v>3.8574370257538574E-3</v>
      </c>
      <c r="J595" s="31">
        <f t="shared" si="227"/>
        <v>3.1261904761904762</v>
      </c>
      <c r="K595" s="31">
        <f>IF(J595=0,0,IF(B595="F",VLOOKUP(I595,Barem!$G$2:$H$16,2,1),VLOOKUP(I595,Barem!$G$17:$H$31,2,1)))</f>
        <v>1.75</v>
      </c>
      <c r="L595" s="43">
        <v>0.75</v>
      </c>
      <c r="M595" s="95" t="s">
        <v>82</v>
      </c>
      <c r="N595" s="10">
        <f t="shared" si="217"/>
        <v>0.5</v>
      </c>
      <c r="O595" s="10">
        <f t="shared" si="217"/>
        <v>0.25</v>
      </c>
      <c r="P595" s="10">
        <f t="shared" si="217"/>
        <v>0.25</v>
      </c>
      <c r="Q595" s="33">
        <f>IF(B595="M",IF(AND(H595&gt;=200,H595&lt;500,I595&lt;Barem!$N$21),H595/1500,IF(AND(H595&gt;=500,H595&lt;750,I595&lt;Barem!$N$22),H595/1500,IF(AND(H595&gt;=750,H595&lt;1000,I595&lt;Barem!$N$23),H595/1500,IF(AND(H595&gt;=1000,H595&lt;1500,I595&lt;Barem!$N$24),H595/1500,IF(AND(H595&gt;=1500,H595&lt;2000,I595&lt;Barem!$N$25),H595/1500,IF(AND(H595&gt;=2000,H595&lt;3000,I595&lt;Barem!$N$26),H595/1500,IF(AND(H595&gt;=3000,I595&lt;Barem!$N$27),H595/1500,0))))))),IF(AND(H595&gt;=200,H595&lt;500,I595&lt;Barem!$O$21),H595/1500,IF(AND(H595&gt;=500,H595&lt;750,I595&lt;Barem!$O$22),H595/1500,IF(AND(H595&gt;=750,H595&lt;1000,I595&lt;Barem!$O$23),H595/1500,IF(AND(H595&gt;=1000,H595&lt;1500,I595&lt;Barem!$O$24),H595/1500,IF(AND(H595&gt;=1500,H595&lt;2000,I595&lt;Barem!$O$25),H595/1500,IF(AND(H595&gt;=2000,H595&lt;3000,I595&lt;Barem!$O$26),H595/1500,IF(AND(H595&gt;=3000,I595&lt;Barem!$O$27),H595/1500,0))))))))</f>
        <v>0</v>
      </c>
      <c r="R595" s="19">
        <f>IF(D595&gt;21,VLOOKUP(D595,Barem!$T$1:$U$141,2,1),0)</f>
        <v>0</v>
      </c>
      <c r="S595" s="104">
        <f>IF(D595&lt;1,0,IF(B595="F",VLOOKUP(I595,Barem!$X$2:$Z$13,2,1),VLOOKUP(I595,Barem!$X$14:$Z$25,2,1)))</f>
        <v>0</v>
      </c>
      <c r="T595" s="19">
        <f>VLOOKUP(A595,Participanti!A:C,3,0)</f>
        <v>0.7</v>
      </c>
      <c r="U595" s="17">
        <f t="shared" si="228"/>
        <v>2.8880952380952385</v>
      </c>
      <c r="W595" s="162"/>
      <c r="X595" s="108">
        <f t="shared" si="218"/>
        <v>5</v>
      </c>
      <c r="Y595" s="63">
        <f t="shared" si="219"/>
        <v>1</v>
      </c>
      <c r="Z595" s="92">
        <f t="shared" si="229"/>
        <v>1</v>
      </c>
      <c r="AA595" s="141"/>
      <c r="AB595" s="107" t="str">
        <f>VLOOKUP(A595,Participanti!A:E,5,0)</f>
        <v>Gold</v>
      </c>
    </row>
    <row r="596" spans="1:28" x14ac:dyDescent="0.2">
      <c r="A596" s="42" t="s">
        <v>149</v>
      </c>
      <c r="B596" s="1" t="str">
        <f>VLOOKUP(A596,Participanti!A:B,2,0)</f>
        <v>M</v>
      </c>
      <c r="C596" s="61">
        <v>9</v>
      </c>
      <c r="D596" s="43">
        <v>10.06</v>
      </c>
      <c r="E596" s="44">
        <v>3.6701388888888888E-2</v>
      </c>
      <c r="F596" s="44">
        <v>3.681712962962963E-2</v>
      </c>
      <c r="G596" s="59">
        <f t="shared" si="225"/>
        <v>3.6759259259259255E-2</v>
      </c>
      <c r="H596" s="45">
        <v>8</v>
      </c>
      <c r="I596" s="11">
        <f t="shared" si="226"/>
        <v>3.6540019144392895E-3</v>
      </c>
      <c r="J596" s="31">
        <f t="shared" si="227"/>
        <v>2.3952380952380952</v>
      </c>
      <c r="K596" s="31">
        <f>IF(J596=0,0,IF(B596="F",VLOOKUP(I596,Barem!$G$2:$H$16,2,1),VLOOKUP(I596,Barem!$G$17:$H$31,2,1)))</f>
        <v>2.5</v>
      </c>
      <c r="L596" s="43">
        <v>2.75</v>
      </c>
      <c r="M596" s="95" t="s">
        <v>80</v>
      </c>
      <c r="N596" s="10">
        <f t="shared" si="217"/>
        <v>0.25</v>
      </c>
      <c r="O596" s="10">
        <f t="shared" si="217"/>
        <v>0.5</v>
      </c>
      <c r="P596" s="10">
        <f t="shared" si="217"/>
        <v>0.25</v>
      </c>
      <c r="Q596" s="33">
        <f>IF(B596="M",IF(AND(H596&gt;=200,H596&lt;500,I596&lt;Barem!$N$21),H596/1500,IF(AND(H596&gt;=500,H596&lt;750,I596&lt;Barem!$N$22),H596/1500,IF(AND(H596&gt;=750,H596&lt;1000,I596&lt;Barem!$N$23),H596/1500,IF(AND(H596&gt;=1000,H596&lt;1500,I596&lt;Barem!$N$24),H596/1500,IF(AND(H596&gt;=1500,H596&lt;2000,I596&lt;Barem!$N$25),H596/1500,IF(AND(H596&gt;=2000,H596&lt;3000,I596&lt;Barem!$N$26),H596/1500,IF(AND(H596&gt;=3000,I596&lt;Barem!$N$27),H596/1500,0))))))),IF(AND(H596&gt;=200,H596&lt;500,I596&lt;Barem!$O$21),H596/1500,IF(AND(H596&gt;=500,H596&lt;750,I596&lt;Barem!$O$22),H596/1500,IF(AND(H596&gt;=750,H596&lt;1000,I596&lt;Barem!$O$23),H596/1500,IF(AND(H596&gt;=1000,H596&lt;1500,I596&lt;Barem!$O$24),H596/1500,IF(AND(H596&gt;=1500,H596&lt;2000,I596&lt;Barem!$O$25),H596/1500,IF(AND(H596&gt;=2000,H596&lt;3000,I596&lt;Barem!$O$26),H596/1500,IF(AND(H596&gt;=3000,I596&lt;Barem!$O$27),H596/1500,0))))))))</f>
        <v>0</v>
      </c>
      <c r="R596" s="19">
        <f>IF(D596&gt;21,VLOOKUP(D596,Barem!$T$1:$U$141,2,1),0)</f>
        <v>0</v>
      </c>
      <c r="S596" s="104">
        <f>IF(D596&lt;1,0,IF(B596="F",VLOOKUP(I596,Barem!$X$2:$Z$13,2,1),VLOOKUP(I596,Barem!$X$14:$Z$25,2,1)))</f>
        <v>0</v>
      </c>
      <c r="T596" s="19">
        <f>VLOOKUP(A596,Participanti!A:C,3,0)</f>
        <v>0</v>
      </c>
      <c r="U596" s="17">
        <f t="shared" si="228"/>
        <v>2.5363095238095239</v>
      </c>
      <c r="W596" s="162"/>
      <c r="X596" s="108">
        <f t="shared" si="218"/>
        <v>5</v>
      </c>
      <c r="Y596" s="63">
        <f t="shared" si="219"/>
        <v>1</v>
      </c>
      <c r="Z596" s="92">
        <f t="shared" si="229"/>
        <v>1</v>
      </c>
      <c r="AA596" s="141"/>
      <c r="AB596" s="107" t="str">
        <f>VLOOKUP(A596,Participanti!A:E,5,0)</f>
        <v>Gold</v>
      </c>
    </row>
    <row r="597" spans="1:28" x14ac:dyDescent="0.2">
      <c r="A597" s="42" t="s">
        <v>427</v>
      </c>
      <c r="B597" s="1" t="str">
        <f>VLOOKUP(A597,Participanti!A:B,2,0)</f>
        <v>M</v>
      </c>
      <c r="C597" s="61">
        <v>9</v>
      </c>
      <c r="D597" s="43">
        <v>12.09</v>
      </c>
      <c r="E597" s="44">
        <v>3.9386574074074074E-2</v>
      </c>
      <c r="F597" s="44">
        <v>3.9386574074074074E-2</v>
      </c>
      <c r="G597" s="59">
        <f t="shared" ref="G597:G609" si="230">AVERAGE(E597:F597)</f>
        <v>3.9386574074074074E-2</v>
      </c>
      <c r="H597" s="45">
        <v>12</v>
      </c>
      <c r="I597" s="11">
        <f t="shared" ref="I597:I609" si="231">G597/D597</f>
        <v>3.2577811475660939E-3</v>
      </c>
      <c r="J597" s="31">
        <f t="shared" ref="J597:J609" si="232">IF(B597="F",IF(D597&lt;2.5,0,IF(D597&gt;19.99,5,D597/4)),IF(D597&lt;3,0, IF(D597&gt;20.99,5,D597/4.2)))</f>
        <v>2.8785714285714286</v>
      </c>
      <c r="K597" s="31">
        <f>IF(J597=0,0,IF(B597="F",VLOOKUP(I597,Barem!$G$2:$H$16,2,1),VLOOKUP(I597,Barem!$G$17:$H$31,2,1)))</f>
        <v>3.5</v>
      </c>
      <c r="L597" s="43">
        <v>0.75</v>
      </c>
      <c r="M597" s="95" t="s">
        <v>80</v>
      </c>
      <c r="N597" s="10">
        <f t="shared" si="217"/>
        <v>0.25</v>
      </c>
      <c r="O597" s="10">
        <f t="shared" si="217"/>
        <v>0.5</v>
      </c>
      <c r="P597" s="10">
        <f t="shared" si="217"/>
        <v>0.25</v>
      </c>
      <c r="Q597" s="33">
        <f>IF(B597="M",IF(AND(H597&gt;=200,H597&lt;500,I597&lt;Barem!$N$21),H597/1500,IF(AND(H597&gt;=500,H597&lt;750,I597&lt;Barem!$N$22),H597/1500,IF(AND(H597&gt;=750,H597&lt;1000,I597&lt;Barem!$N$23),H597/1500,IF(AND(H597&gt;=1000,H597&lt;1500,I597&lt;Barem!$N$24),H597/1500,IF(AND(H597&gt;=1500,H597&lt;2000,I597&lt;Barem!$N$25),H597/1500,IF(AND(H597&gt;=2000,H597&lt;3000,I597&lt;Barem!$N$26),H597/1500,IF(AND(H597&gt;=3000,I597&lt;Barem!$N$27),H597/1500,0))))))),IF(AND(H597&gt;=200,H597&lt;500,I597&lt;Barem!$O$21),H597/1500,IF(AND(H597&gt;=500,H597&lt;750,I597&lt;Barem!$O$22),H597/1500,IF(AND(H597&gt;=750,H597&lt;1000,I597&lt;Barem!$O$23),H597/1500,IF(AND(H597&gt;=1000,H597&lt;1500,I597&lt;Barem!$O$24),H597/1500,IF(AND(H597&gt;=1500,H597&lt;2000,I597&lt;Barem!$O$25),H597/1500,IF(AND(H597&gt;=2000,H597&lt;3000,I597&lt;Barem!$O$26),H597/1500,IF(AND(H597&gt;=3000,I597&lt;Barem!$O$27),H597/1500,0))))))))</f>
        <v>0</v>
      </c>
      <c r="R597" s="19">
        <f>IF(D597&gt;21,VLOOKUP(D597,Barem!$T$1:$U$141,2,1),0)</f>
        <v>0</v>
      </c>
      <c r="S597" s="104">
        <f>IF(D597&lt;1,0,IF(B597="F",VLOOKUP(I597,Barem!$X$2:$Z$13,2,1),VLOOKUP(I597,Barem!$X$14:$Z$25,2,1)))</f>
        <v>0</v>
      </c>
      <c r="T597" s="19">
        <f>VLOOKUP(A597,Participanti!A:C,3,0)</f>
        <v>0</v>
      </c>
      <c r="U597" s="17">
        <f t="shared" ref="U597:U609" si="233">IF(H597&lt;0,0,J597*N597+K597*O597+L597*P597+Q597+R597+S597+T597)</f>
        <v>2.657142857142857</v>
      </c>
      <c r="W597" s="162"/>
      <c r="X597" s="108">
        <f t="shared" si="218"/>
        <v>5</v>
      </c>
      <c r="Y597" s="63">
        <f t="shared" si="219"/>
        <v>1</v>
      </c>
      <c r="Z597" s="92">
        <f t="shared" ref="Z597:Z609" si="234">IF(K597&gt;0,1,0)</f>
        <v>1</v>
      </c>
      <c r="AA597" s="141"/>
      <c r="AB597" s="107" t="str">
        <f>VLOOKUP(A597,Participanti!A:E,5,0)</f>
        <v>Gold</v>
      </c>
    </row>
    <row r="598" spans="1:28" x14ac:dyDescent="0.2">
      <c r="A598" s="42" t="s">
        <v>366</v>
      </c>
      <c r="B598" s="1" t="str">
        <f>VLOOKUP(A598,Participanti!A:B,2,0)</f>
        <v>F</v>
      </c>
      <c r="C598" s="61">
        <v>9</v>
      </c>
      <c r="D598" s="43">
        <v>7.1</v>
      </c>
      <c r="E598" s="44">
        <v>2.5833333333333333E-2</v>
      </c>
      <c r="F598" s="44">
        <v>2.5833333333333333E-2</v>
      </c>
      <c r="G598" s="59">
        <f t="shared" si="230"/>
        <v>2.5833333333333333E-2</v>
      </c>
      <c r="H598" s="45">
        <v>20</v>
      </c>
      <c r="I598" s="11">
        <f t="shared" si="231"/>
        <v>3.6384976525821598E-3</v>
      </c>
      <c r="J598" s="31">
        <f t="shared" si="232"/>
        <v>1.7749999999999999</v>
      </c>
      <c r="K598" s="31">
        <f>IF(J598=0,0,IF(B598="F",VLOOKUP(I598,Barem!$G$2:$H$16,2,1),VLOOKUP(I598,Barem!$G$17:$H$31,2,1)))</f>
        <v>3.5</v>
      </c>
      <c r="L598" s="43">
        <v>3.25</v>
      </c>
      <c r="M598" s="95" t="s">
        <v>80</v>
      </c>
      <c r="N598" s="10">
        <f t="shared" ref="N598:P613" si="235">IF($M598=N$1,50%,25%)</f>
        <v>0.25</v>
      </c>
      <c r="O598" s="10">
        <f t="shared" si="235"/>
        <v>0.5</v>
      </c>
      <c r="P598" s="10">
        <f t="shared" si="235"/>
        <v>0.25</v>
      </c>
      <c r="Q598" s="33">
        <f>IF(B598="M",IF(AND(H598&gt;=200,H598&lt;500,I598&lt;Barem!$N$21),H598/1500,IF(AND(H598&gt;=500,H598&lt;750,I598&lt;Barem!$N$22),H598/1500,IF(AND(H598&gt;=750,H598&lt;1000,I598&lt;Barem!$N$23),H598/1500,IF(AND(H598&gt;=1000,H598&lt;1500,I598&lt;Barem!$N$24),H598/1500,IF(AND(H598&gt;=1500,H598&lt;2000,I598&lt;Barem!$N$25),H598/1500,IF(AND(H598&gt;=2000,H598&lt;3000,I598&lt;Barem!$N$26),H598/1500,IF(AND(H598&gt;=3000,I598&lt;Barem!$N$27),H598/1500,0))))))),IF(AND(H598&gt;=200,H598&lt;500,I598&lt;Barem!$O$21),H598/1500,IF(AND(H598&gt;=500,H598&lt;750,I598&lt;Barem!$O$22),H598/1500,IF(AND(H598&gt;=750,H598&lt;1000,I598&lt;Barem!$O$23),H598/1500,IF(AND(H598&gt;=1000,H598&lt;1500,I598&lt;Barem!$O$24),H598/1500,IF(AND(H598&gt;=1500,H598&lt;2000,I598&lt;Barem!$O$25),H598/1500,IF(AND(H598&gt;=2000,H598&lt;3000,I598&lt;Barem!$O$26),H598/1500,IF(AND(H598&gt;=3000,I598&lt;Barem!$O$27),H598/1500,0))))))))</f>
        <v>0</v>
      </c>
      <c r="R598" s="19">
        <f>IF(D598&gt;21,VLOOKUP(D598,Barem!$T$1:$U$141,2,1),0)</f>
        <v>0</v>
      </c>
      <c r="S598" s="104">
        <f>IF(D598&lt;1,0,IF(B598="F",VLOOKUP(I598,Barem!$X$2:$Z$13,2,1),VLOOKUP(I598,Barem!$X$14:$Z$25,2,1)))</f>
        <v>0</v>
      </c>
      <c r="T598" s="19">
        <f>VLOOKUP(A598,Participanti!A:C,3,0)</f>
        <v>0</v>
      </c>
      <c r="U598" s="17">
        <f t="shared" si="233"/>
        <v>3.0062500000000001</v>
      </c>
      <c r="W598" s="162"/>
      <c r="X598" s="108">
        <f t="shared" si="218"/>
        <v>5</v>
      </c>
      <c r="Y598" s="63">
        <f t="shared" si="219"/>
        <v>1</v>
      </c>
      <c r="Z598" s="92">
        <f t="shared" si="234"/>
        <v>1</v>
      </c>
      <c r="AA598" s="141"/>
      <c r="AB598" s="107" t="str">
        <f>VLOOKUP(A598,Participanti!A:E,5,0)</f>
        <v>Gold</v>
      </c>
    </row>
    <row r="599" spans="1:28" x14ac:dyDescent="0.2">
      <c r="A599" s="42" t="s">
        <v>187</v>
      </c>
      <c r="B599" s="1" t="str">
        <f>VLOOKUP(A599,Participanti!A:B,2,0)</f>
        <v>M</v>
      </c>
      <c r="C599" s="61">
        <v>9</v>
      </c>
      <c r="D599" s="43">
        <v>36.9</v>
      </c>
      <c r="E599" s="44">
        <v>0.12188657407407408</v>
      </c>
      <c r="F599" s="44">
        <v>0.12695601851851851</v>
      </c>
      <c r="G599" s="59">
        <f t="shared" si="230"/>
        <v>0.12442129629629629</v>
      </c>
      <c r="H599" s="45">
        <v>45</v>
      </c>
      <c r="I599" s="11">
        <f t="shared" si="231"/>
        <v>3.371850848138111E-3</v>
      </c>
      <c r="J599" s="31">
        <f t="shared" si="232"/>
        <v>5</v>
      </c>
      <c r="K599" s="31">
        <f>IF(J599=0,0,IF(B599="F",VLOOKUP(I599,Barem!$G$2:$H$16,2,1),VLOOKUP(I599,Barem!$G$17:$H$31,2,1)))</f>
        <v>3</v>
      </c>
      <c r="L599" s="43">
        <v>2.5</v>
      </c>
      <c r="M599" s="95" t="s">
        <v>82</v>
      </c>
      <c r="N599" s="10">
        <f t="shared" si="235"/>
        <v>0.5</v>
      </c>
      <c r="O599" s="10">
        <f t="shared" si="235"/>
        <v>0.25</v>
      </c>
      <c r="P599" s="10">
        <f t="shared" si="235"/>
        <v>0.25</v>
      </c>
      <c r="Q599" s="33">
        <f>IF(B599="M",IF(AND(H599&gt;=200,H599&lt;500,I599&lt;Barem!$N$21),H599/1500,IF(AND(H599&gt;=500,H599&lt;750,I599&lt;Barem!$N$22),H599/1500,IF(AND(H599&gt;=750,H599&lt;1000,I599&lt;Barem!$N$23),H599/1500,IF(AND(H599&gt;=1000,H599&lt;1500,I599&lt;Barem!$N$24),H599/1500,IF(AND(H599&gt;=1500,H599&lt;2000,I599&lt;Barem!$N$25),H599/1500,IF(AND(H599&gt;=2000,H599&lt;3000,I599&lt;Barem!$N$26),H599/1500,IF(AND(H599&gt;=3000,I599&lt;Barem!$N$27),H599/1500,0))))))),IF(AND(H599&gt;=200,H599&lt;500,I599&lt;Barem!$O$21),H599/1500,IF(AND(H599&gt;=500,H599&lt;750,I599&lt;Barem!$O$22),H599/1500,IF(AND(H599&gt;=750,H599&lt;1000,I599&lt;Barem!$O$23),H599/1500,IF(AND(H599&gt;=1000,H599&lt;1500,I599&lt;Barem!$O$24),H599/1500,IF(AND(H599&gt;=1500,H599&lt;2000,I599&lt;Barem!$O$25),H599/1500,IF(AND(H599&gt;=2000,H599&lt;3000,I599&lt;Barem!$O$26),H599/1500,IF(AND(H599&gt;=3000,I599&lt;Barem!$O$27),H599/1500,0))))))))</f>
        <v>0</v>
      </c>
      <c r="R599" s="19">
        <f>IF(D599&gt;21,VLOOKUP(D599,Barem!$T$1:$U$141,2,1),0)</f>
        <v>0.7</v>
      </c>
      <c r="S599" s="104">
        <f>IF(D599&lt;1,0,IF(B599="F",VLOOKUP(I599,Barem!$X$2:$Z$13,2,1),VLOOKUP(I599,Barem!$X$14:$Z$25,2,1)))</f>
        <v>0</v>
      </c>
      <c r="T599" s="19">
        <f>VLOOKUP(A599,Participanti!A:C,3,0)</f>
        <v>0</v>
      </c>
      <c r="U599" s="17">
        <f t="shared" si="233"/>
        <v>4.5750000000000002</v>
      </c>
      <c r="W599" s="162"/>
      <c r="X599" s="108">
        <f t="shared" si="218"/>
        <v>5</v>
      </c>
      <c r="Y599" s="63">
        <f t="shared" si="219"/>
        <v>1</v>
      </c>
      <c r="Z599" s="92">
        <f t="shared" si="234"/>
        <v>1</v>
      </c>
      <c r="AA599" s="141"/>
      <c r="AB599" s="107" t="str">
        <f>VLOOKUP(A599,Participanti!A:E,5,0)</f>
        <v>Gold</v>
      </c>
    </row>
    <row r="600" spans="1:28" x14ac:dyDescent="0.2">
      <c r="A600" s="42" t="s">
        <v>342</v>
      </c>
      <c r="B600" s="1" t="str">
        <f>VLOOKUP(A600,Participanti!A:B,2,0)</f>
        <v>F</v>
      </c>
      <c r="C600" s="61">
        <v>9</v>
      </c>
      <c r="D600" s="43">
        <v>20.329999999999998</v>
      </c>
      <c r="E600" s="44">
        <v>8.3032407407407402E-2</v>
      </c>
      <c r="F600" s="44">
        <v>8.6793981481481486E-2</v>
      </c>
      <c r="G600" s="59">
        <f t="shared" si="230"/>
        <v>8.4913194444444451E-2</v>
      </c>
      <c r="H600" s="45">
        <v>86</v>
      </c>
      <c r="I600" s="11">
        <f t="shared" si="231"/>
        <v>4.1767434552112378E-3</v>
      </c>
      <c r="J600" s="31">
        <f t="shared" si="232"/>
        <v>5</v>
      </c>
      <c r="K600" s="31">
        <f>IF(J600=0,0,IF(B600="F",VLOOKUP(I600,Barem!$G$2:$H$16,2,1),VLOOKUP(I600,Barem!$G$17:$H$31,2,1)))</f>
        <v>2</v>
      </c>
      <c r="L600" s="43">
        <v>3.75</v>
      </c>
      <c r="M600" s="95" t="s">
        <v>83</v>
      </c>
      <c r="N600" s="10">
        <f t="shared" si="235"/>
        <v>0.25</v>
      </c>
      <c r="O600" s="10">
        <f t="shared" si="235"/>
        <v>0.25</v>
      </c>
      <c r="P600" s="10">
        <f t="shared" si="235"/>
        <v>0.5</v>
      </c>
      <c r="Q600" s="33">
        <f>IF(B600="M",IF(AND(H600&gt;=200,H600&lt;500,I600&lt;Barem!$N$21),H600/1500,IF(AND(H600&gt;=500,H600&lt;750,I600&lt;Barem!$N$22),H600/1500,IF(AND(H600&gt;=750,H600&lt;1000,I600&lt;Barem!$N$23),H600/1500,IF(AND(H600&gt;=1000,H600&lt;1500,I600&lt;Barem!$N$24),H600/1500,IF(AND(H600&gt;=1500,H600&lt;2000,I600&lt;Barem!$N$25),H600/1500,IF(AND(H600&gt;=2000,H600&lt;3000,I600&lt;Barem!$N$26),H600/1500,IF(AND(H600&gt;=3000,I600&lt;Barem!$N$27),H600/1500,0))))))),IF(AND(H600&gt;=200,H600&lt;500,I600&lt;Barem!$O$21),H600/1500,IF(AND(H600&gt;=500,H600&lt;750,I600&lt;Barem!$O$22),H600/1500,IF(AND(H600&gt;=750,H600&lt;1000,I600&lt;Barem!$O$23),H600/1500,IF(AND(H600&gt;=1000,H600&lt;1500,I600&lt;Barem!$O$24),H600/1500,IF(AND(H600&gt;=1500,H600&lt;2000,I600&lt;Barem!$O$25),H600/1500,IF(AND(H600&gt;=2000,H600&lt;3000,I600&lt;Barem!$O$26),H600/1500,IF(AND(H600&gt;=3000,I600&lt;Barem!$O$27),H600/1500,0))))))))</f>
        <v>0</v>
      </c>
      <c r="R600" s="19">
        <f>IF(D600&gt;21,VLOOKUP(D600,Barem!$T$1:$U$141,2,1),0)</f>
        <v>0</v>
      </c>
      <c r="S600" s="104">
        <f>IF(D600&lt;1,0,IF(B600="F",VLOOKUP(I600,Barem!$X$2:$Z$13,2,1),VLOOKUP(I600,Barem!$X$14:$Z$25,2,1)))</f>
        <v>0</v>
      </c>
      <c r="T600" s="19">
        <f>VLOOKUP(A600,Participanti!A:C,3,0)</f>
        <v>0</v>
      </c>
      <c r="U600" s="17">
        <f t="shared" si="233"/>
        <v>3.625</v>
      </c>
      <c r="W600" s="162"/>
      <c r="X600" s="108">
        <f t="shared" si="218"/>
        <v>5</v>
      </c>
      <c r="Y600" s="63">
        <f t="shared" si="219"/>
        <v>1</v>
      </c>
      <c r="Z600" s="92">
        <f t="shared" si="234"/>
        <v>1</v>
      </c>
      <c r="AA600" s="141"/>
      <c r="AB600" s="107" t="str">
        <f>VLOOKUP(A600,Participanti!A:E,5,0)</f>
        <v>Gold</v>
      </c>
    </row>
    <row r="601" spans="1:28" x14ac:dyDescent="0.2">
      <c r="A601" s="42" t="s">
        <v>209</v>
      </c>
      <c r="B601" s="1" t="str">
        <f>VLOOKUP(A601,Participanti!A:B,2,0)</f>
        <v>M</v>
      </c>
      <c r="C601" s="61">
        <v>9</v>
      </c>
      <c r="D601" s="43">
        <v>24.29</v>
      </c>
      <c r="E601" s="44">
        <v>9.3993055555555552E-2</v>
      </c>
      <c r="F601" s="44">
        <v>9.4826388888888891E-2</v>
      </c>
      <c r="G601" s="59">
        <f t="shared" si="230"/>
        <v>9.4409722222222214E-2</v>
      </c>
      <c r="H601" s="45">
        <v>121</v>
      </c>
      <c r="I601" s="11">
        <f t="shared" si="231"/>
        <v>3.8867732491651799E-3</v>
      </c>
      <c r="J601" s="31">
        <f t="shared" si="232"/>
        <v>5</v>
      </c>
      <c r="K601" s="31">
        <f>IF(J601=0,0,IF(B601="F",VLOOKUP(I601,Barem!$G$2:$H$16,2,1),VLOOKUP(I601,Barem!$G$17:$H$31,2,1)))</f>
        <v>1.75</v>
      </c>
      <c r="L601" s="43">
        <v>4</v>
      </c>
      <c r="M601" s="95" t="s">
        <v>82</v>
      </c>
      <c r="N601" s="10">
        <f t="shared" si="235"/>
        <v>0.5</v>
      </c>
      <c r="O601" s="10">
        <f t="shared" si="235"/>
        <v>0.25</v>
      </c>
      <c r="P601" s="10">
        <f t="shared" si="235"/>
        <v>0.25</v>
      </c>
      <c r="Q601" s="33">
        <f>IF(B601="M",IF(AND(H601&gt;=200,H601&lt;500,I601&lt;Barem!$N$21),H601/1500,IF(AND(H601&gt;=500,H601&lt;750,I601&lt;Barem!$N$22),H601/1500,IF(AND(H601&gt;=750,H601&lt;1000,I601&lt;Barem!$N$23),H601/1500,IF(AND(H601&gt;=1000,H601&lt;1500,I601&lt;Barem!$N$24),H601/1500,IF(AND(H601&gt;=1500,H601&lt;2000,I601&lt;Barem!$N$25),H601/1500,IF(AND(H601&gt;=2000,H601&lt;3000,I601&lt;Barem!$N$26),H601/1500,IF(AND(H601&gt;=3000,I601&lt;Barem!$N$27),H601/1500,0))))))),IF(AND(H601&gt;=200,H601&lt;500,I601&lt;Barem!$O$21),H601/1500,IF(AND(H601&gt;=500,H601&lt;750,I601&lt;Barem!$O$22),H601/1500,IF(AND(H601&gt;=750,H601&lt;1000,I601&lt;Barem!$O$23),H601/1500,IF(AND(H601&gt;=1000,H601&lt;1500,I601&lt;Barem!$O$24),H601/1500,IF(AND(H601&gt;=1500,H601&lt;2000,I601&lt;Barem!$O$25),H601/1500,IF(AND(H601&gt;=2000,H601&lt;3000,I601&lt;Barem!$O$26),H601/1500,IF(AND(H601&gt;=3000,I601&lt;Barem!$O$27),H601/1500,0))))))))</f>
        <v>0</v>
      </c>
      <c r="R601" s="19">
        <f>IF(D601&gt;21,VLOOKUP(D601,Barem!$T$1:$U$141,2,1),0)</f>
        <v>0.1</v>
      </c>
      <c r="S601" s="104">
        <f>IF(D601&lt;1,0,IF(B601="F",VLOOKUP(I601,Barem!$X$2:$Z$13,2,1),VLOOKUP(I601,Barem!$X$14:$Z$25,2,1)))</f>
        <v>0</v>
      </c>
      <c r="T601" s="19">
        <f>VLOOKUP(A601,Participanti!A:C,3,0)</f>
        <v>0</v>
      </c>
      <c r="U601" s="17">
        <f t="shared" si="233"/>
        <v>4.0374999999999996</v>
      </c>
      <c r="W601" s="162" t="s">
        <v>586</v>
      </c>
      <c r="X601" s="108">
        <f t="shared" si="218"/>
        <v>5</v>
      </c>
      <c r="Y601" s="63">
        <f t="shared" si="219"/>
        <v>1</v>
      </c>
      <c r="Z601" s="92">
        <f t="shared" si="234"/>
        <v>1</v>
      </c>
      <c r="AA601" s="141"/>
      <c r="AB601" s="107" t="str">
        <f>VLOOKUP(A601,Participanti!A:E,5,0)</f>
        <v>Gold</v>
      </c>
    </row>
    <row r="602" spans="1:28" x14ac:dyDescent="0.2">
      <c r="A602" s="42" t="s">
        <v>235</v>
      </c>
      <c r="B602" s="1" t="str">
        <f>VLOOKUP(A602,Participanti!A:B,2,0)</f>
        <v>M</v>
      </c>
      <c r="C602" s="61">
        <v>9</v>
      </c>
      <c r="D602" s="43">
        <v>6.19</v>
      </c>
      <c r="E602" s="44">
        <v>2.4687500000000001E-2</v>
      </c>
      <c r="F602" s="44">
        <v>2.4687500000000001E-2</v>
      </c>
      <c r="G602" s="59">
        <f t="shared" si="230"/>
        <v>2.4687500000000001E-2</v>
      </c>
      <c r="H602" s="45">
        <v>14</v>
      </c>
      <c r="I602" s="11">
        <f t="shared" si="231"/>
        <v>3.988287560581583E-3</v>
      </c>
      <c r="J602" s="31">
        <f t="shared" si="232"/>
        <v>1.4738095238095239</v>
      </c>
      <c r="K602" s="31">
        <f>IF(J602=0,0,IF(B602="F",VLOOKUP(I602,Barem!$G$2:$H$16,2,1),VLOOKUP(I602,Barem!$G$17:$H$31,2,1)))</f>
        <v>1.75</v>
      </c>
      <c r="L602" s="43">
        <v>3.75</v>
      </c>
      <c r="M602" s="95" t="s">
        <v>83</v>
      </c>
      <c r="N602" s="10">
        <f t="shared" si="235"/>
        <v>0.25</v>
      </c>
      <c r="O602" s="10">
        <f t="shared" si="235"/>
        <v>0.25</v>
      </c>
      <c r="P602" s="10">
        <f t="shared" si="235"/>
        <v>0.5</v>
      </c>
      <c r="Q602" s="33">
        <f>IF(B602="M",IF(AND(H602&gt;=200,H602&lt;500,I602&lt;Barem!$N$21),H602/1500,IF(AND(H602&gt;=500,H602&lt;750,I602&lt;Barem!$N$22),H602/1500,IF(AND(H602&gt;=750,H602&lt;1000,I602&lt;Barem!$N$23),H602/1500,IF(AND(H602&gt;=1000,H602&lt;1500,I602&lt;Barem!$N$24),H602/1500,IF(AND(H602&gt;=1500,H602&lt;2000,I602&lt;Barem!$N$25),H602/1500,IF(AND(H602&gt;=2000,H602&lt;3000,I602&lt;Barem!$N$26),H602/1500,IF(AND(H602&gt;=3000,I602&lt;Barem!$N$27),H602/1500,0))))))),IF(AND(H602&gt;=200,H602&lt;500,I602&lt;Barem!$O$21),H602/1500,IF(AND(H602&gt;=500,H602&lt;750,I602&lt;Barem!$O$22),H602/1500,IF(AND(H602&gt;=750,H602&lt;1000,I602&lt;Barem!$O$23),H602/1500,IF(AND(H602&gt;=1000,H602&lt;1500,I602&lt;Barem!$O$24),H602/1500,IF(AND(H602&gt;=1500,H602&lt;2000,I602&lt;Barem!$O$25),H602/1500,IF(AND(H602&gt;=2000,H602&lt;3000,I602&lt;Barem!$O$26),H602/1500,IF(AND(H602&gt;=3000,I602&lt;Barem!$O$27),H602/1500,0))))))))</f>
        <v>0</v>
      </c>
      <c r="R602" s="19">
        <f>IF(D602&gt;21,VLOOKUP(D602,Barem!$T$1:$U$141,2,1),0)</f>
        <v>0</v>
      </c>
      <c r="S602" s="104">
        <f>IF(D602&lt;1,0,IF(B602="F",VLOOKUP(I602,Barem!$X$2:$Z$13,2,1),VLOOKUP(I602,Barem!$X$14:$Z$25,2,1)))</f>
        <v>0</v>
      </c>
      <c r="T602" s="19">
        <f>VLOOKUP(A602,Participanti!A:C,3,0)</f>
        <v>0</v>
      </c>
      <c r="U602" s="17">
        <f t="shared" si="233"/>
        <v>2.6809523809523812</v>
      </c>
      <c r="W602" s="162"/>
      <c r="X602" s="108">
        <f t="shared" si="218"/>
        <v>5</v>
      </c>
      <c r="Y602" s="63">
        <f t="shared" si="219"/>
        <v>1</v>
      </c>
      <c r="Z602" s="92">
        <f t="shared" si="234"/>
        <v>1</v>
      </c>
      <c r="AA602" s="141"/>
      <c r="AB602" s="107" t="str">
        <f>VLOOKUP(A602,Participanti!A:E,5,0)</f>
        <v>Gold</v>
      </c>
    </row>
    <row r="603" spans="1:28" x14ac:dyDescent="0.2">
      <c r="A603" s="42" t="s">
        <v>201</v>
      </c>
      <c r="B603" s="1" t="str">
        <f>VLOOKUP(A603,Participanti!A:B,2,0)</f>
        <v>M</v>
      </c>
      <c r="C603" s="61">
        <v>9</v>
      </c>
      <c r="D603" s="43">
        <v>5.9</v>
      </c>
      <c r="E603" s="44">
        <v>1.7291666666666667E-2</v>
      </c>
      <c r="F603" s="44">
        <v>1.7951388888888888E-2</v>
      </c>
      <c r="G603" s="59">
        <f t="shared" si="230"/>
        <v>1.7621527777777778E-2</v>
      </c>
      <c r="H603" s="45">
        <v>23</v>
      </c>
      <c r="I603" s="11">
        <f t="shared" si="231"/>
        <v>2.9866996233521657E-3</v>
      </c>
      <c r="J603" s="31">
        <f t="shared" si="232"/>
        <v>1.4047619047619049</v>
      </c>
      <c r="K603" s="31">
        <f>IF(J603=0,0,IF(B603="F",VLOOKUP(I603,Barem!$G$2:$H$16,2,1),VLOOKUP(I603,Barem!$G$17:$H$31,2,1)))</f>
        <v>4</v>
      </c>
      <c r="L603" s="43">
        <v>3.5</v>
      </c>
      <c r="M603" s="95" t="s">
        <v>80</v>
      </c>
      <c r="N603" s="10">
        <f t="shared" si="235"/>
        <v>0.25</v>
      </c>
      <c r="O603" s="10">
        <f t="shared" si="235"/>
        <v>0.5</v>
      </c>
      <c r="P603" s="10">
        <f t="shared" si="235"/>
        <v>0.25</v>
      </c>
      <c r="Q603" s="33">
        <f>IF(B603="M",IF(AND(H603&gt;=200,H603&lt;500,I603&lt;Barem!$N$21),H603/1500,IF(AND(H603&gt;=500,H603&lt;750,I603&lt;Barem!$N$22),H603/1500,IF(AND(H603&gt;=750,H603&lt;1000,I603&lt;Barem!$N$23),H603/1500,IF(AND(H603&gt;=1000,H603&lt;1500,I603&lt;Barem!$N$24),H603/1500,IF(AND(H603&gt;=1500,H603&lt;2000,I603&lt;Barem!$N$25),H603/1500,IF(AND(H603&gt;=2000,H603&lt;3000,I603&lt;Barem!$N$26),H603/1500,IF(AND(H603&gt;=3000,I603&lt;Barem!$N$27),H603/1500,0))))))),IF(AND(H603&gt;=200,H603&lt;500,I603&lt;Barem!$O$21),H603/1500,IF(AND(H603&gt;=500,H603&lt;750,I603&lt;Barem!$O$22),H603/1500,IF(AND(H603&gt;=750,H603&lt;1000,I603&lt;Barem!$O$23),H603/1500,IF(AND(H603&gt;=1000,H603&lt;1500,I603&lt;Barem!$O$24),H603/1500,IF(AND(H603&gt;=1500,H603&lt;2000,I603&lt;Barem!$O$25),H603/1500,IF(AND(H603&gt;=2000,H603&lt;3000,I603&lt;Barem!$O$26),H603/1500,IF(AND(H603&gt;=3000,I603&lt;Barem!$O$27),H603/1500,0))))))))</f>
        <v>0</v>
      </c>
      <c r="R603" s="19">
        <f>IF(D603&gt;21,VLOOKUP(D603,Barem!$T$1:$U$141,2,1),0)</f>
        <v>0</v>
      </c>
      <c r="S603" s="104">
        <f>IF(D603&lt;1,0,IF(B603="F",VLOOKUP(I603,Barem!$X$2:$Z$13,2,1),VLOOKUP(I603,Barem!$X$14:$Z$25,2,1)))</f>
        <v>0</v>
      </c>
      <c r="T603" s="19">
        <f>VLOOKUP(A603,Participanti!A:C,3,0)</f>
        <v>0</v>
      </c>
      <c r="U603" s="17">
        <f t="shared" si="233"/>
        <v>3.2261904761904763</v>
      </c>
      <c r="W603" s="162" t="s">
        <v>586</v>
      </c>
      <c r="X603" s="108">
        <f t="shared" si="218"/>
        <v>4</v>
      </c>
      <c r="Y603" s="63">
        <f t="shared" si="219"/>
        <v>1</v>
      </c>
      <c r="Z603" s="92">
        <f t="shared" si="234"/>
        <v>1</v>
      </c>
      <c r="AA603" s="141"/>
      <c r="AB603" s="107" t="str">
        <f>VLOOKUP(A603,Participanti!A:E,5,0)</f>
        <v>Gold</v>
      </c>
    </row>
    <row r="604" spans="1:28" x14ac:dyDescent="0.2">
      <c r="A604" s="42" t="s">
        <v>363</v>
      </c>
      <c r="B604" s="1" t="str">
        <f>VLOOKUP(A604,Participanti!A:B,2,0)</f>
        <v>M</v>
      </c>
      <c r="C604" s="61">
        <v>9</v>
      </c>
      <c r="D604" s="43">
        <v>23.59</v>
      </c>
      <c r="E604" s="44">
        <v>7.137731481481481E-2</v>
      </c>
      <c r="F604" s="44">
        <v>7.137731481481481E-2</v>
      </c>
      <c r="G604" s="59">
        <f t="shared" si="230"/>
        <v>7.137731481481481E-2</v>
      </c>
      <c r="H604" s="45">
        <v>78</v>
      </c>
      <c r="I604" s="11">
        <f t="shared" si="231"/>
        <v>3.0257445873172876E-3</v>
      </c>
      <c r="J604" s="31">
        <f t="shared" si="232"/>
        <v>5</v>
      </c>
      <c r="K604" s="31">
        <f>IF(J604=0,0,IF(B604="F",VLOOKUP(I604,Barem!$G$2:$H$16,2,1),VLOOKUP(I604,Barem!$G$17:$H$31,2,1)))</f>
        <v>4</v>
      </c>
      <c r="L604" s="43">
        <v>1.5</v>
      </c>
      <c r="M604" s="95" t="s">
        <v>80</v>
      </c>
      <c r="N604" s="10">
        <f t="shared" si="235"/>
        <v>0.25</v>
      </c>
      <c r="O604" s="10">
        <f t="shared" si="235"/>
        <v>0.5</v>
      </c>
      <c r="P604" s="10">
        <f t="shared" si="235"/>
        <v>0.25</v>
      </c>
      <c r="Q604" s="33">
        <f>IF(B604="M",IF(AND(H604&gt;=200,H604&lt;500,I604&lt;Barem!$N$21),H604/1500,IF(AND(H604&gt;=500,H604&lt;750,I604&lt;Barem!$N$22),H604/1500,IF(AND(H604&gt;=750,H604&lt;1000,I604&lt;Barem!$N$23),H604/1500,IF(AND(H604&gt;=1000,H604&lt;1500,I604&lt;Barem!$N$24),H604/1500,IF(AND(H604&gt;=1500,H604&lt;2000,I604&lt;Barem!$N$25),H604/1500,IF(AND(H604&gt;=2000,H604&lt;3000,I604&lt;Barem!$N$26),H604/1500,IF(AND(H604&gt;=3000,I604&lt;Barem!$N$27),H604/1500,0))))))),IF(AND(H604&gt;=200,H604&lt;500,I604&lt;Barem!$O$21),H604/1500,IF(AND(H604&gt;=500,H604&lt;750,I604&lt;Barem!$O$22),H604/1500,IF(AND(H604&gt;=750,H604&lt;1000,I604&lt;Barem!$O$23),H604/1500,IF(AND(H604&gt;=1000,H604&lt;1500,I604&lt;Barem!$O$24),H604/1500,IF(AND(H604&gt;=1500,H604&lt;2000,I604&lt;Barem!$O$25),H604/1500,IF(AND(H604&gt;=2000,H604&lt;3000,I604&lt;Barem!$O$26),H604/1500,IF(AND(H604&gt;=3000,I604&lt;Barem!$O$27),H604/1500,0))))))))</f>
        <v>0</v>
      </c>
      <c r="R604" s="19">
        <f>IF(D604&gt;21,VLOOKUP(D604,Barem!$T$1:$U$141,2,1),0)</f>
        <v>0.1</v>
      </c>
      <c r="S604" s="104">
        <f>IF(D604&lt;1,0,IF(B604="F",VLOOKUP(I604,Barem!$X$2:$Z$13,2,1),VLOOKUP(I604,Barem!$X$14:$Z$25,2,1)))</f>
        <v>0</v>
      </c>
      <c r="T604" s="19">
        <f>VLOOKUP(A604,Participanti!A:C,3,0)</f>
        <v>0</v>
      </c>
      <c r="U604" s="17">
        <f t="shared" si="233"/>
        <v>3.7250000000000001</v>
      </c>
      <c r="W604" s="162"/>
      <c r="X604" s="108">
        <f t="shared" si="218"/>
        <v>5</v>
      </c>
      <c r="Y604" s="63">
        <f t="shared" si="219"/>
        <v>1</v>
      </c>
      <c r="Z604" s="92">
        <f t="shared" si="234"/>
        <v>1</v>
      </c>
      <c r="AA604" s="141"/>
      <c r="AB604" s="107" t="str">
        <f>VLOOKUP(A604,Participanti!A:E,5,0)</f>
        <v>Gold</v>
      </c>
    </row>
    <row r="605" spans="1:28" x14ac:dyDescent="0.2">
      <c r="A605" s="42" t="s">
        <v>7</v>
      </c>
      <c r="B605" s="1" t="str">
        <f>VLOOKUP(A605,Participanti!A:B,2,0)</f>
        <v>M</v>
      </c>
      <c r="C605" s="61">
        <v>9</v>
      </c>
      <c r="D605" s="43">
        <v>42.02</v>
      </c>
      <c r="E605" s="44">
        <v>0.34179398148148149</v>
      </c>
      <c r="F605" s="44">
        <v>0.41968749999999999</v>
      </c>
      <c r="G605" s="59">
        <f t="shared" si="230"/>
        <v>0.38074074074074071</v>
      </c>
      <c r="H605" s="45">
        <v>1966</v>
      </c>
      <c r="I605" s="11">
        <f t="shared" si="231"/>
        <v>9.0609409981137722E-3</v>
      </c>
      <c r="J605" s="31">
        <f t="shared" si="232"/>
        <v>5</v>
      </c>
      <c r="K605" s="31">
        <f>IF(J605=0,0,IF(B605="F",VLOOKUP(I605,Barem!$G$2:$H$16,2,1),VLOOKUP(I605,Barem!$G$17:$H$31,2,1)))</f>
        <v>0</v>
      </c>
      <c r="L605" s="43">
        <v>3</v>
      </c>
      <c r="M605" s="95" t="s">
        <v>80</v>
      </c>
      <c r="N605" s="10">
        <f t="shared" si="235"/>
        <v>0.25</v>
      </c>
      <c r="O605" s="10">
        <f t="shared" si="235"/>
        <v>0.5</v>
      </c>
      <c r="P605" s="10">
        <f t="shared" si="235"/>
        <v>0.25</v>
      </c>
      <c r="Q605" s="33">
        <f>IF(B605="M",IF(AND(H605&gt;=200,H605&lt;500,I605&lt;Barem!$N$21),H605/1500,IF(AND(H605&gt;=500,H605&lt;750,I605&lt;Barem!$N$22),H605/1500,IF(AND(H605&gt;=750,H605&lt;1000,I605&lt;Barem!$N$23),H605/1500,IF(AND(H605&gt;=1000,H605&lt;1500,I605&lt;Barem!$N$24),H605/1500,IF(AND(H605&gt;=1500,H605&lt;2000,I605&lt;Barem!$N$25),H605/1500,IF(AND(H605&gt;=2000,H605&lt;3000,I605&lt;Barem!$N$26),H605/1500,IF(AND(H605&gt;=3000,I605&lt;Barem!$N$27),H605/1500,0))))))),IF(AND(H605&gt;=200,H605&lt;500,I605&lt;Barem!$O$21),H605/1500,IF(AND(H605&gt;=500,H605&lt;750,I605&lt;Barem!$O$22),H605/1500,IF(AND(H605&gt;=750,H605&lt;1000,I605&lt;Barem!$O$23),H605/1500,IF(AND(H605&gt;=1000,H605&lt;1500,I605&lt;Barem!$O$24),H605/1500,IF(AND(H605&gt;=1500,H605&lt;2000,I605&lt;Barem!$O$25),H605/1500,IF(AND(H605&gt;=2000,H605&lt;3000,I605&lt;Barem!$O$26),H605/1500,IF(AND(H605&gt;=3000,I605&lt;Barem!$O$27),H605/1500,0))))))))</f>
        <v>0</v>
      </c>
      <c r="R605" s="19">
        <f>IF(D605&gt;21,VLOOKUP(D605,Barem!$T$1:$U$141,2,1),0)</f>
        <v>1</v>
      </c>
      <c r="S605" s="104">
        <f>IF(D605&lt;1,0,IF(B605="F",VLOOKUP(I605,Barem!$X$2:$Z$13,2,1),VLOOKUP(I605,Barem!$X$14:$Z$25,2,1)))</f>
        <v>0</v>
      </c>
      <c r="T605" s="19">
        <f>VLOOKUP(A605,Participanti!A:C,3,0)</f>
        <v>0.4</v>
      </c>
      <c r="U605" s="17">
        <f t="shared" si="233"/>
        <v>3.4</v>
      </c>
      <c r="W605" s="162"/>
      <c r="X605" s="108">
        <f t="shared" si="218"/>
        <v>5</v>
      </c>
      <c r="Y605" s="63">
        <f t="shared" si="219"/>
        <v>1</v>
      </c>
      <c r="Z605" s="92">
        <f t="shared" si="234"/>
        <v>0</v>
      </c>
      <c r="AA605" s="141"/>
      <c r="AB605" s="107" t="str">
        <f>VLOOKUP(A605,Participanti!A:E,5,0)</f>
        <v>Gold</v>
      </c>
    </row>
    <row r="606" spans="1:28" x14ac:dyDescent="0.2">
      <c r="A606" s="42" t="s">
        <v>194</v>
      </c>
      <c r="B606" s="1" t="str">
        <f>VLOOKUP(A606,Participanti!A:B,2,0)</f>
        <v>M</v>
      </c>
      <c r="C606" s="61">
        <v>9</v>
      </c>
      <c r="D606" s="43">
        <v>26.15</v>
      </c>
      <c r="E606" s="44">
        <v>0.13831018518518517</v>
      </c>
      <c r="F606" s="44">
        <v>0.18736111111111112</v>
      </c>
      <c r="G606" s="59">
        <f t="shared" si="230"/>
        <v>0.16283564814814816</v>
      </c>
      <c r="H606" s="45">
        <v>140</v>
      </c>
      <c r="I606" s="11">
        <f t="shared" si="231"/>
        <v>6.2269846328163736E-3</v>
      </c>
      <c r="J606" s="31">
        <f t="shared" si="232"/>
        <v>5</v>
      </c>
      <c r="K606" s="31">
        <f>IF(J606=0,0,IF(B606="F",VLOOKUP(I606,Barem!$G$2:$H$16,2,1),VLOOKUP(I606,Barem!$G$17:$H$31,2,1)))</f>
        <v>0</v>
      </c>
      <c r="L606" s="43">
        <v>2</v>
      </c>
      <c r="M606" s="95" t="s">
        <v>83</v>
      </c>
      <c r="N606" s="10">
        <f t="shared" si="235"/>
        <v>0.25</v>
      </c>
      <c r="O606" s="10">
        <f t="shared" si="235"/>
        <v>0.25</v>
      </c>
      <c r="P606" s="10">
        <f t="shared" si="235"/>
        <v>0.5</v>
      </c>
      <c r="Q606" s="33">
        <f>IF(B606="M",IF(AND(H606&gt;=200,H606&lt;500,I606&lt;Barem!$N$21),H606/1500,IF(AND(H606&gt;=500,H606&lt;750,I606&lt;Barem!$N$22),H606/1500,IF(AND(H606&gt;=750,H606&lt;1000,I606&lt;Barem!$N$23),H606/1500,IF(AND(H606&gt;=1000,H606&lt;1500,I606&lt;Barem!$N$24),H606/1500,IF(AND(H606&gt;=1500,H606&lt;2000,I606&lt;Barem!$N$25),H606/1500,IF(AND(H606&gt;=2000,H606&lt;3000,I606&lt;Barem!$N$26),H606/1500,IF(AND(H606&gt;=3000,I606&lt;Barem!$N$27),H606/1500,0))))))),IF(AND(H606&gt;=200,H606&lt;500,I606&lt;Barem!$O$21),H606/1500,IF(AND(H606&gt;=500,H606&lt;750,I606&lt;Barem!$O$22),H606/1500,IF(AND(H606&gt;=750,H606&lt;1000,I606&lt;Barem!$O$23),H606/1500,IF(AND(H606&gt;=1000,H606&lt;1500,I606&lt;Barem!$O$24),H606/1500,IF(AND(H606&gt;=1500,H606&lt;2000,I606&lt;Barem!$O$25),H606/1500,IF(AND(H606&gt;=2000,H606&lt;3000,I606&lt;Barem!$O$26),H606/1500,IF(AND(H606&gt;=3000,I606&lt;Barem!$O$27),H606/1500,0))))))))</f>
        <v>0</v>
      </c>
      <c r="R606" s="19">
        <f>IF(D606&gt;21,VLOOKUP(D606,Barem!$T$1:$U$141,2,1),0)</f>
        <v>0.2</v>
      </c>
      <c r="S606" s="104">
        <f>IF(D606&lt;1,0,IF(B606="F",VLOOKUP(I606,Barem!$X$2:$Z$13,2,1),VLOOKUP(I606,Barem!$X$14:$Z$25,2,1)))</f>
        <v>0</v>
      </c>
      <c r="T606" s="19">
        <f>VLOOKUP(A606,Participanti!A:C,3,0)</f>
        <v>0</v>
      </c>
      <c r="U606" s="17">
        <f t="shared" si="233"/>
        <v>2.4500000000000002</v>
      </c>
      <c r="W606" s="162" t="s">
        <v>586</v>
      </c>
      <c r="X606" s="108">
        <f t="shared" si="218"/>
        <v>5</v>
      </c>
      <c r="Y606" s="63">
        <f t="shared" si="219"/>
        <v>1</v>
      </c>
      <c r="Z606" s="92">
        <f t="shared" si="234"/>
        <v>0</v>
      </c>
      <c r="AA606" s="141"/>
      <c r="AB606" s="107" t="str">
        <f>VLOOKUP(A606,Participanti!A:E,5,0)</f>
        <v>Gold</v>
      </c>
    </row>
    <row r="607" spans="1:28" x14ac:dyDescent="0.2">
      <c r="A607" s="42" t="s">
        <v>231</v>
      </c>
      <c r="B607" s="1" t="str">
        <f>VLOOKUP(A607,Participanti!A:B,2,0)</f>
        <v>M</v>
      </c>
      <c r="C607" s="61">
        <v>9</v>
      </c>
      <c r="D607" s="43">
        <v>17.71</v>
      </c>
      <c r="E607" s="44">
        <v>7.1990740740740744E-2</v>
      </c>
      <c r="F607" s="44">
        <v>7.2361111111111112E-2</v>
      </c>
      <c r="G607" s="59">
        <f t="shared" si="230"/>
        <v>7.2175925925925921E-2</v>
      </c>
      <c r="H607" s="45">
        <v>54</v>
      </c>
      <c r="I607" s="11">
        <f t="shared" si="231"/>
        <v>4.0754334232595097E-3</v>
      </c>
      <c r="J607" s="31">
        <f t="shared" si="232"/>
        <v>4.2166666666666668</v>
      </c>
      <c r="K607" s="31">
        <f>IF(J607=0,0,IF(B607="F",VLOOKUP(I607,Barem!$G$2:$H$16,2,1),VLOOKUP(I607,Barem!$G$17:$H$31,2,1)))</f>
        <v>1.5</v>
      </c>
      <c r="L607" s="43">
        <v>1.25</v>
      </c>
      <c r="M607" s="95" t="s">
        <v>83</v>
      </c>
      <c r="N607" s="10">
        <f t="shared" si="235"/>
        <v>0.25</v>
      </c>
      <c r="O607" s="10">
        <f t="shared" si="235"/>
        <v>0.25</v>
      </c>
      <c r="P607" s="10">
        <f t="shared" si="235"/>
        <v>0.5</v>
      </c>
      <c r="Q607" s="33">
        <f>IF(B607="M",IF(AND(H607&gt;=200,H607&lt;500,I607&lt;Barem!$N$21),H607/1500,IF(AND(H607&gt;=500,H607&lt;750,I607&lt;Barem!$N$22),H607/1500,IF(AND(H607&gt;=750,H607&lt;1000,I607&lt;Barem!$N$23),H607/1500,IF(AND(H607&gt;=1000,H607&lt;1500,I607&lt;Barem!$N$24),H607/1500,IF(AND(H607&gt;=1500,H607&lt;2000,I607&lt;Barem!$N$25),H607/1500,IF(AND(H607&gt;=2000,H607&lt;3000,I607&lt;Barem!$N$26),H607/1500,IF(AND(H607&gt;=3000,I607&lt;Barem!$N$27),H607/1500,0))))))),IF(AND(H607&gt;=200,H607&lt;500,I607&lt;Barem!$O$21),H607/1500,IF(AND(H607&gt;=500,H607&lt;750,I607&lt;Barem!$O$22),H607/1500,IF(AND(H607&gt;=750,H607&lt;1000,I607&lt;Barem!$O$23),H607/1500,IF(AND(H607&gt;=1000,H607&lt;1500,I607&lt;Barem!$O$24),H607/1500,IF(AND(H607&gt;=1500,H607&lt;2000,I607&lt;Barem!$O$25),H607/1500,IF(AND(H607&gt;=2000,H607&lt;3000,I607&lt;Barem!$O$26),H607/1500,IF(AND(H607&gt;=3000,I607&lt;Barem!$O$27),H607/1500,0))))))))</f>
        <v>0</v>
      </c>
      <c r="R607" s="19">
        <f>IF(D607&gt;21,VLOOKUP(D607,Barem!$T$1:$U$141,2,1),0)</f>
        <v>0</v>
      </c>
      <c r="S607" s="104">
        <f>IF(D607&lt;1,0,IF(B607="F",VLOOKUP(I607,Barem!$X$2:$Z$13,2,1),VLOOKUP(I607,Barem!$X$14:$Z$25,2,1)))</f>
        <v>0</v>
      </c>
      <c r="T607" s="19">
        <f>VLOOKUP(A607,Participanti!A:C,3,0)</f>
        <v>0</v>
      </c>
      <c r="U607" s="17">
        <f t="shared" si="233"/>
        <v>2.0541666666666667</v>
      </c>
      <c r="W607" s="162"/>
      <c r="X607" s="108">
        <f t="shared" si="218"/>
        <v>5</v>
      </c>
      <c r="Y607" s="63">
        <f t="shared" si="219"/>
        <v>1</v>
      </c>
      <c r="Z607" s="92">
        <f t="shared" si="234"/>
        <v>1</v>
      </c>
      <c r="AA607" s="141"/>
      <c r="AB607" s="107" t="str">
        <f>VLOOKUP(A607,Participanti!A:E,5,0)</f>
        <v>Gold</v>
      </c>
    </row>
    <row r="608" spans="1:28" x14ac:dyDescent="0.2">
      <c r="A608" s="42" t="s">
        <v>368</v>
      </c>
      <c r="B608" s="1" t="str">
        <f>VLOOKUP(A608,Participanti!A:B,2,0)</f>
        <v>M</v>
      </c>
      <c r="C608" s="61">
        <v>9</v>
      </c>
      <c r="D608" s="43">
        <v>24.28</v>
      </c>
      <c r="E608" s="44">
        <v>9.9872685185185189E-2</v>
      </c>
      <c r="F608" s="44">
        <v>0.10146990740740741</v>
      </c>
      <c r="G608" s="59">
        <f t="shared" si="230"/>
        <v>0.1006712962962963</v>
      </c>
      <c r="H608" s="45">
        <v>118</v>
      </c>
      <c r="I608" s="11">
        <f t="shared" si="231"/>
        <v>4.1462642626151685E-3</v>
      </c>
      <c r="J608" s="31">
        <f t="shared" si="232"/>
        <v>5</v>
      </c>
      <c r="K608" s="31">
        <f>IF(J608=0,0,IF(B608="F",VLOOKUP(I608,Barem!$G$2:$H$16,2,1),VLOOKUP(I608,Barem!$G$17:$H$31,2,1)))</f>
        <v>1.5</v>
      </c>
      <c r="L608" s="43">
        <v>4</v>
      </c>
      <c r="M608" s="95" t="str">
        <f>VLOOKUP(C608,Barem!L:R,7,0)</f>
        <v>D</v>
      </c>
      <c r="N608" s="10">
        <f t="shared" si="235"/>
        <v>0.5</v>
      </c>
      <c r="O608" s="10">
        <f t="shared" si="235"/>
        <v>0.25</v>
      </c>
      <c r="P608" s="10">
        <f t="shared" si="235"/>
        <v>0.25</v>
      </c>
      <c r="Q608" s="33">
        <f>IF(B608="M",IF(AND(H608&gt;=200,H608&lt;500,I608&lt;Barem!$N$21),H608/1500,IF(AND(H608&gt;=500,H608&lt;750,I608&lt;Barem!$N$22),H608/1500,IF(AND(H608&gt;=750,H608&lt;1000,I608&lt;Barem!$N$23),H608/1500,IF(AND(H608&gt;=1000,H608&lt;1500,I608&lt;Barem!$N$24),H608/1500,IF(AND(H608&gt;=1500,H608&lt;2000,I608&lt;Barem!$N$25),H608/1500,IF(AND(H608&gt;=2000,H608&lt;3000,I608&lt;Barem!$N$26),H608/1500,IF(AND(H608&gt;=3000,I608&lt;Barem!$N$27),H608/1500,0))))))),IF(AND(H608&gt;=200,H608&lt;500,I608&lt;Barem!$O$21),H608/1500,IF(AND(H608&gt;=500,H608&lt;750,I608&lt;Barem!$O$22),H608/1500,IF(AND(H608&gt;=750,H608&lt;1000,I608&lt;Barem!$O$23),H608/1500,IF(AND(H608&gt;=1000,H608&lt;1500,I608&lt;Barem!$O$24),H608/1500,IF(AND(H608&gt;=1500,H608&lt;2000,I608&lt;Barem!$O$25),H608/1500,IF(AND(H608&gt;=2000,H608&lt;3000,I608&lt;Barem!$O$26),H608/1500,IF(AND(H608&gt;=3000,I608&lt;Barem!$O$27),H608/1500,0))))))))</f>
        <v>0</v>
      </c>
      <c r="R608" s="19">
        <f>IF(D608&gt;21,VLOOKUP(D608,Barem!$T$1:$U$141,2,1),0)</f>
        <v>0.1</v>
      </c>
      <c r="S608" s="104">
        <f>IF(D608&lt;1,0,IF(B608="F",VLOOKUP(I608,Barem!$X$2:$Z$13,2,1),VLOOKUP(I608,Barem!$X$14:$Z$25,2,1)))</f>
        <v>0</v>
      </c>
      <c r="T608" s="19">
        <f>VLOOKUP(A608,Participanti!A:C,3,0)</f>
        <v>0</v>
      </c>
      <c r="U608" s="17">
        <f t="shared" si="233"/>
        <v>3.9750000000000001</v>
      </c>
      <c r="W608" s="162" t="s">
        <v>586</v>
      </c>
      <c r="X608" s="108">
        <f t="shared" si="218"/>
        <v>3</v>
      </c>
      <c r="Y608" s="63">
        <f t="shared" si="219"/>
        <v>1</v>
      </c>
      <c r="Z608" s="92">
        <f t="shared" si="234"/>
        <v>1</v>
      </c>
      <c r="AA608" s="141"/>
      <c r="AB608" s="107" t="str">
        <f>VLOOKUP(A608,Participanti!A:E,5,0)</f>
        <v>Gold</v>
      </c>
    </row>
    <row r="609" spans="1:28" ht="24" x14ac:dyDescent="0.2">
      <c r="A609" s="42" t="s">
        <v>512</v>
      </c>
      <c r="B609" s="1" t="str">
        <f>VLOOKUP(A609,Participanti!A:B,2,0)</f>
        <v>M</v>
      </c>
      <c r="C609" s="61">
        <v>10</v>
      </c>
      <c r="D609" s="43">
        <v>36.119999999999997</v>
      </c>
      <c r="E609" s="44">
        <v>0.11708333333333333</v>
      </c>
      <c r="F609" s="44">
        <v>0.12209490740740742</v>
      </c>
      <c r="G609" s="59">
        <f t="shared" si="230"/>
        <v>0.11958912037037037</v>
      </c>
      <c r="H609" s="45">
        <v>44</v>
      </c>
      <c r="I609" s="11">
        <f t="shared" si="231"/>
        <v>3.310883731184119E-3</v>
      </c>
      <c r="J609" s="31">
        <f t="shared" si="232"/>
        <v>5</v>
      </c>
      <c r="K609" s="31">
        <f>IF(J609=0,0,IF(B609="F",VLOOKUP(I609,Barem!$G$2:$H$16,2,1),VLOOKUP(I609,Barem!$G$17:$H$31,2,1)))</f>
        <v>3</v>
      </c>
      <c r="L609" s="43">
        <v>1.5</v>
      </c>
      <c r="M609" s="95" t="s">
        <v>82</v>
      </c>
      <c r="N609" s="10">
        <f t="shared" si="235"/>
        <v>0.5</v>
      </c>
      <c r="O609" s="10">
        <f t="shared" si="235"/>
        <v>0.25</v>
      </c>
      <c r="P609" s="10">
        <f t="shared" si="235"/>
        <v>0.25</v>
      </c>
      <c r="Q609" s="33">
        <f>IF(B609="M",IF(AND(H609&gt;=200,H609&lt;500,I609&lt;Barem!$N$21),H609/1500,IF(AND(H609&gt;=500,H609&lt;750,I609&lt;Barem!$N$22),H609/1500,IF(AND(H609&gt;=750,H609&lt;1000,I609&lt;Barem!$N$23),H609/1500,IF(AND(H609&gt;=1000,H609&lt;1500,I609&lt;Barem!$N$24),H609/1500,IF(AND(H609&gt;=1500,H609&lt;2000,I609&lt;Barem!$N$25),H609/1500,IF(AND(H609&gt;=2000,H609&lt;3000,I609&lt;Barem!$N$26),H609/1500,IF(AND(H609&gt;=3000,I609&lt;Barem!$N$27),H609/1500,0))))))),IF(AND(H609&gt;=200,H609&lt;500,I609&lt;Barem!$O$21),H609/1500,IF(AND(H609&gt;=500,H609&lt;750,I609&lt;Barem!$O$22),H609/1500,IF(AND(H609&gt;=750,H609&lt;1000,I609&lt;Barem!$O$23),H609/1500,IF(AND(H609&gt;=1000,H609&lt;1500,I609&lt;Barem!$O$24),H609/1500,IF(AND(H609&gt;=1500,H609&lt;2000,I609&lt;Barem!$O$25),H609/1500,IF(AND(H609&gt;=2000,H609&lt;3000,I609&lt;Barem!$O$26),H609/1500,IF(AND(H609&gt;=3000,I609&lt;Barem!$O$27),H609/1500,0))))))))</f>
        <v>0</v>
      </c>
      <c r="R609" s="19">
        <f>IF(D609&gt;21,VLOOKUP(D609,Barem!$T$1:$U$141,2,1),0)</f>
        <v>0.7</v>
      </c>
      <c r="S609" s="104">
        <f>IF(D609&lt;1,0,IF(B609="F",VLOOKUP(I609,Barem!$X$2:$Z$13,2,1),VLOOKUP(I609,Barem!$X$14:$Z$25,2,1)))</f>
        <v>0</v>
      </c>
      <c r="T609" s="19">
        <f>VLOOKUP(A609,Participanti!A:C,3,0)</f>
        <v>0</v>
      </c>
      <c r="U609" s="17">
        <f t="shared" si="233"/>
        <v>4.3250000000000002</v>
      </c>
      <c r="W609" s="162"/>
      <c r="X609" s="108">
        <f t="shared" si="218"/>
        <v>5</v>
      </c>
      <c r="Y609" s="63">
        <f t="shared" si="219"/>
        <v>1</v>
      </c>
      <c r="Z609" s="92">
        <f t="shared" si="234"/>
        <v>1</v>
      </c>
      <c r="AA609" s="141"/>
      <c r="AB609" s="107" t="str">
        <f>VLOOKUP(A609,Participanti!A:E,5,0)</f>
        <v>Bronze</v>
      </c>
    </row>
    <row r="610" spans="1:28" x14ac:dyDescent="0.2">
      <c r="A610" s="42" t="s">
        <v>511</v>
      </c>
      <c r="B610" s="1" t="str">
        <f>VLOOKUP(A610,Participanti!A:B,2,0)</f>
        <v>M</v>
      </c>
      <c r="C610" s="61">
        <v>10</v>
      </c>
      <c r="D610" s="43">
        <v>23.22</v>
      </c>
      <c r="E610" s="44">
        <v>7.8356481481481485E-2</v>
      </c>
      <c r="F610" s="44">
        <v>7.8356481481481485E-2</v>
      </c>
      <c r="G610" s="59">
        <f t="shared" ref="G610:G656" si="236">AVERAGE(E610:F610)</f>
        <v>7.8356481481481485E-2</v>
      </c>
      <c r="H610" s="45">
        <v>48</v>
      </c>
      <c r="I610" s="11">
        <f t="shared" ref="I610:I656" si="237">G610/D610</f>
        <v>3.3745254729320192E-3</v>
      </c>
      <c r="J610" s="31">
        <f t="shared" ref="J610:J656" si="238">IF(B610="F",IF(D610&lt;2.5,0,IF(D610&gt;19.99,5,D610/4)),IF(D610&lt;3,0, IF(D610&gt;20.99,5,D610/4.2)))</f>
        <v>5</v>
      </c>
      <c r="K610" s="31">
        <f>IF(J610=0,0,IF(B610="F",VLOOKUP(I610,Barem!$G$2:$H$16,2,1),VLOOKUP(I610,Barem!$G$17:$H$31,2,1)))</f>
        <v>3</v>
      </c>
      <c r="L610" s="43">
        <v>3.5</v>
      </c>
      <c r="M610" s="95" t="str">
        <f>VLOOKUP(C610,Barem!L:R,7,0)</f>
        <v>P</v>
      </c>
      <c r="N610" s="10">
        <f t="shared" si="235"/>
        <v>0.25</v>
      </c>
      <c r="O610" s="10">
        <f t="shared" si="235"/>
        <v>0.25</v>
      </c>
      <c r="P610" s="10">
        <f t="shared" si="235"/>
        <v>0.5</v>
      </c>
      <c r="Q610" s="33">
        <f>IF(B610="M",IF(AND(H610&gt;=200,H610&lt;500,I610&lt;Barem!$N$21),H610/1500,IF(AND(H610&gt;=500,H610&lt;750,I610&lt;Barem!$N$22),H610/1500,IF(AND(H610&gt;=750,H610&lt;1000,I610&lt;Barem!$N$23),H610/1500,IF(AND(H610&gt;=1000,H610&lt;1500,I610&lt;Barem!$N$24),H610/1500,IF(AND(H610&gt;=1500,H610&lt;2000,I610&lt;Barem!$N$25),H610/1500,IF(AND(H610&gt;=2000,H610&lt;3000,I610&lt;Barem!$N$26),H610/1500,IF(AND(H610&gt;=3000,I610&lt;Barem!$N$27),H610/1500,0))))))),IF(AND(H610&gt;=200,H610&lt;500,I610&lt;Barem!$O$21),H610/1500,IF(AND(H610&gt;=500,H610&lt;750,I610&lt;Barem!$O$22),H610/1500,IF(AND(H610&gt;=750,H610&lt;1000,I610&lt;Barem!$O$23),H610/1500,IF(AND(H610&gt;=1000,H610&lt;1500,I610&lt;Barem!$O$24),H610/1500,IF(AND(H610&gt;=1500,H610&lt;2000,I610&lt;Barem!$O$25),H610/1500,IF(AND(H610&gt;=2000,H610&lt;3000,I610&lt;Barem!$O$26),H610/1500,IF(AND(H610&gt;=3000,I610&lt;Barem!$O$27),H610/1500,0))))))))</f>
        <v>0</v>
      </c>
      <c r="R610" s="19">
        <f>IF(D610&gt;21,VLOOKUP(D610,Barem!$T$1:$U$141,2,1),0)</f>
        <v>0.1</v>
      </c>
      <c r="S610" s="104">
        <f>IF(D610&lt;1,0,IF(B610="F",VLOOKUP(I610,Barem!$X$2:$Z$13,2,1),VLOOKUP(I610,Barem!$X$14:$Z$25,2,1)))</f>
        <v>0</v>
      </c>
      <c r="T610" s="19">
        <f>VLOOKUP(A610,Participanti!A:C,3,0)</f>
        <v>0</v>
      </c>
      <c r="U610" s="17">
        <f t="shared" ref="U610:U656" si="239">IF(H610&lt;0,0,J610*N610+K610*O610+L610*P610+Q610+R610+S610+T610)</f>
        <v>3.85</v>
      </c>
      <c r="W610" s="162"/>
      <c r="X610" s="108">
        <f t="shared" si="218"/>
        <v>5</v>
      </c>
      <c r="Y610" s="63">
        <f t="shared" si="219"/>
        <v>1</v>
      </c>
      <c r="Z610" s="92">
        <f t="shared" ref="Z610:Z656" si="240">IF(K610&gt;0,1,0)</f>
        <v>1</v>
      </c>
      <c r="AA610" s="141"/>
      <c r="AB610" s="107" t="str">
        <f>VLOOKUP(A610,Participanti!A:E,5,0)</f>
        <v>Bronze</v>
      </c>
    </row>
    <row r="611" spans="1:28" x14ac:dyDescent="0.2">
      <c r="A611" s="42" t="s">
        <v>17</v>
      </c>
      <c r="B611" s="1" t="str">
        <f>VLOOKUP(A611,Participanti!A:B,2,0)</f>
        <v>M</v>
      </c>
      <c r="C611" s="61">
        <v>10</v>
      </c>
      <c r="D611" s="43">
        <v>18.32</v>
      </c>
      <c r="E611" s="44">
        <v>6.09837962962963E-2</v>
      </c>
      <c r="F611" s="44">
        <v>6.1053240740740734E-2</v>
      </c>
      <c r="G611" s="59">
        <f t="shared" si="236"/>
        <v>6.1018518518518514E-2</v>
      </c>
      <c r="H611" s="45">
        <v>216</v>
      </c>
      <c r="I611" s="11">
        <f t="shared" si="237"/>
        <v>3.330705159307779E-3</v>
      </c>
      <c r="J611" s="31">
        <f t="shared" si="238"/>
        <v>4.3619047619047615</v>
      </c>
      <c r="K611" s="31">
        <f>IF(J611=0,0,IF(B611="F",VLOOKUP(I611,Barem!$G$2:$H$16,2,1),VLOOKUP(I611,Barem!$G$17:$H$31,2,1)))</f>
        <v>3</v>
      </c>
      <c r="L611" s="43">
        <v>3.5</v>
      </c>
      <c r="M611" s="95" t="s">
        <v>82</v>
      </c>
      <c r="N611" s="10">
        <f t="shared" si="235"/>
        <v>0.5</v>
      </c>
      <c r="O611" s="10">
        <f t="shared" si="235"/>
        <v>0.25</v>
      </c>
      <c r="P611" s="10">
        <f t="shared" si="235"/>
        <v>0.25</v>
      </c>
      <c r="Q611" s="33">
        <f>IF(B611="M",IF(AND(H611&gt;=200,H611&lt;500,I611&lt;Barem!$N$21),H611/1500,IF(AND(H611&gt;=500,H611&lt;750,I611&lt;Barem!$N$22),H611/1500,IF(AND(H611&gt;=750,H611&lt;1000,I611&lt;Barem!$N$23),H611/1500,IF(AND(H611&gt;=1000,H611&lt;1500,I611&lt;Barem!$N$24),H611/1500,IF(AND(H611&gt;=1500,H611&lt;2000,I611&lt;Barem!$N$25),H611/1500,IF(AND(H611&gt;=2000,H611&lt;3000,I611&lt;Barem!$N$26),H611/1500,IF(AND(H611&gt;=3000,I611&lt;Barem!$N$27),H611/1500,0))))))),IF(AND(H611&gt;=200,H611&lt;500,I611&lt;Barem!$O$21),H611/1500,IF(AND(H611&gt;=500,H611&lt;750,I611&lt;Barem!$O$22),H611/1500,IF(AND(H611&gt;=750,H611&lt;1000,I611&lt;Barem!$O$23),H611/1500,IF(AND(H611&gt;=1000,H611&lt;1500,I611&lt;Barem!$O$24),H611/1500,IF(AND(H611&gt;=1500,H611&lt;2000,I611&lt;Barem!$O$25),H611/1500,IF(AND(H611&gt;=2000,H611&lt;3000,I611&lt;Barem!$O$26),H611/1500,IF(AND(H611&gt;=3000,I611&lt;Barem!$O$27),H611/1500,0))))))))</f>
        <v>0.14399999999999999</v>
      </c>
      <c r="R611" s="19">
        <f>IF(D611&gt;21,VLOOKUP(D611,Barem!$T$1:$U$141,2,1),0)</f>
        <v>0</v>
      </c>
      <c r="S611" s="104">
        <f>IF(D611&lt;1,0,IF(B611="F",VLOOKUP(I611,Barem!$X$2:$Z$13,2,1),VLOOKUP(I611,Barem!$X$14:$Z$25,2,1)))</f>
        <v>0</v>
      </c>
      <c r="T611" s="19">
        <f>VLOOKUP(A611,Participanti!A:C,3,0)</f>
        <v>0</v>
      </c>
      <c r="U611" s="17">
        <f t="shared" si="239"/>
        <v>3.9499523809523809</v>
      </c>
      <c r="W611" s="162"/>
      <c r="X611" s="108">
        <f t="shared" si="218"/>
        <v>5</v>
      </c>
      <c r="Y611" s="63">
        <f t="shared" si="219"/>
        <v>1</v>
      </c>
      <c r="Z611" s="92">
        <f t="shared" si="240"/>
        <v>1</v>
      </c>
      <c r="AA611" s="141"/>
      <c r="AB611" s="107" t="str">
        <f>VLOOKUP(A611,Participanti!A:E,5,0)</f>
        <v>Bronze</v>
      </c>
    </row>
    <row r="612" spans="1:28" x14ac:dyDescent="0.2">
      <c r="A612" s="42" t="s">
        <v>514</v>
      </c>
      <c r="B612" s="1" t="str">
        <f>VLOOKUP(A612,Participanti!A:B,2,0)</f>
        <v>M</v>
      </c>
      <c r="C612" s="61">
        <v>10</v>
      </c>
      <c r="D612" s="43">
        <v>21.14</v>
      </c>
      <c r="E612" s="44">
        <v>8.009259259259259E-2</v>
      </c>
      <c r="F612" s="44">
        <v>8.0520833333333333E-2</v>
      </c>
      <c r="G612" s="59">
        <f t="shared" si="236"/>
        <v>8.0306712962962962E-2</v>
      </c>
      <c r="H612" s="45">
        <v>172</v>
      </c>
      <c r="I612" s="11">
        <f t="shared" si="237"/>
        <v>3.798803829846876E-3</v>
      </c>
      <c r="J612" s="31">
        <f t="shared" si="238"/>
        <v>5</v>
      </c>
      <c r="K612" s="31">
        <f>IF(J612=0,0,IF(B612="F",VLOOKUP(I612,Barem!$G$2:$H$16,2,1),VLOOKUP(I612,Barem!$G$17:$H$31,2,1)))</f>
        <v>2</v>
      </c>
      <c r="L612" s="43">
        <v>1</v>
      </c>
      <c r="M612" s="95" t="s">
        <v>82</v>
      </c>
      <c r="N612" s="10">
        <f t="shared" si="235"/>
        <v>0.5</v>
      </c>
      <c r="O612" s="10">
        <f t="shared" si="235"/>
        <v>0.25</v>
      </c>
      <c r="P612" s="10">
        <f t="shared" si="235"/>
        <v>0.25</v>
      </c>
      <c r="Q612" s="33">
        <f>IF(B612="M",IF(AND(H612&gt;=200,H612&lt;500,I612&lt;Barem!$N$21),H612/1500,IF(AND(H612&gt;=500,H612&lt;750,I612&lt;Barem!$N$22),H612/1500,IF(AND(H612&gt;=750,H612&lt;1000,I612&lt;Barem!$N$23),H612/1500,IF(AND(H612&gt;=1000,H612&lt;1500,I612&lt;Barem!$N$24),H612/1500,IF(AND(H612&gt;=1500,H612&lt;2000,I612&lt;Barem!$N$25),H612/1500,IF(AND(H612&gt;=2000,H612&lt;3000,I612&lt;Barem!$N$26),H612/1500,IF(AND(H612&gt;=3000,I612&lt;Barem!$N$27),H612/1500,0))))))),IF(AND(H612&gt;=200,H612&lt;500,I612&lt;Barem!$O$21),H612/1500,IF(AND(H612&gt;=500,H612&lt;750,I612&lt;Barem!$O$22),H612/1500,IF(AND(H612&gt;=750,H612&lt;1000,I612&lt;Barem!$O$23),H612/1500,IF(AND(H612&gt;=1000,H612&lt;1500,I612&lt;Barem!$O$24),H612/1500,IF(AND(H612&gt;=1500,H612&lt;2000,I612&lt;Barem!$O$25),H612/1500,IF(AND(H612&gt;=2000,H612&lt;3000,I612&lt;Barem!$O$26),H612/1500,IF(AND(H612&gt;=3000,I612&lt;Barem!$O$27),H612/1500,0))))))))</f>
        <v>0</v>
      </c>
      <c r="R612" s="19">
        <f>IF(D612&gt;21,VLOOKUP(D612,Barem!$T$1:$U$141,2,1),0)</f>
        <v>0</v>
      </c>
      <c r="S612" s="104">
        <f>IF(D612&lt;1,0,IF(B612="F",VLOOKUP(I612,Barem!$X$2:$Z$13,2,1),VLOOKUP(I612,Barem!$X$14:$Z$25,2,1)))</f>
        <v>0</v>
      </c>
      <c r="T612" s="19">
        <f>VLOOKUP(A612,Participanti!A:C,3,0)</f>
        <v>0</v>
      </c>
      <c r="U612" s="17">
        <f t="shared" si="239"/>
        <v>3.25</v>
      </c>
      <c r="W612" s="162"/>
      <c r="X612" s="108">
        <f t="shared" si="218"/>
        <v>5</v>
      </c>
      <c r="Y612" s="63">
        <f t="shared" si="219"/>
        <v>1</v>
      </c>
      <c r="Z612" s="92">
        <f t="shared" si="240"/>
        <v>1</v>
      </c>
      <c r="AA612" s="141"/>
      <c r="AB612" s="107" t="str">
        <f>VLOOKUP(A612,Participanti!A:E,5,0)</f>
        <v>Bronze</v>
      </c>
    </row>
    <row r="613" spans="1:28" x14ac:dyDescent="0.2">
      <c r="A613" s="42" t="s">
        <v>352</v>
      </c>
      <c r="B613" s="1" t="str">
        <f>VLOOKUP(A613,Participanti!A:B,2,0)</f>
        <v>M</v>
      </c>
      <c r="C613" s="61">
        <v>10</v>
      </c>
      <c r="D613" s="43">
        <v>4.16</v>
      </c>
      <c r="E613" s="44">
        <v>1.2800925925925926E-2</v>
      </c>
      <c r="F613" s="44">
        <v>1.3101851851851852E-2</v>
      </c>
      <c r="G613" s="59">
        <f t="shared" si="236"/>
        <v>1.2951388888888889E-2</v>
      </c>
      <c r="H613" s="45">
        <v>27</v>
      </c>
      <c r="I613" s="11">
        <f t="shared" si="237"/>
        <v>3.1133146367521365E-3</v>
      </c>
      <c r="J613" s="31">
        <f t="shared" si="238"/>
        <v>0.99047619047619051</v>
      </c>
      <c r="K613" s="31">
        <f>IF(J613=0,0,IF(B613="F",VLOOKUP(I613,Barem!$G$2:$H$16,2,1),VLOOKUP(I613,Barem!$G$17:$H$31,2,1)))</f>
        <v>4</v>
      </c>
      <c r="L613" s="43">
        <v>2.5</v>
      </c>
      <c r="M613" s="95" t="s">
        <v>80</v>
      </c>
      <c r="N613" s="10">
        <f t="shared" si="235"/>
        <v>0.25</v>
      </c>
      <c r="O613" s="10">
        <f t="shared" si="235"/>
        <v>0.5</v>
      </c>
      <c r="P613" s="10">
        <f t="shared" si="235"/>
        <v>0.25</v>
      </c>
      <c r="Q613" s="33">
        <f>IF(B613="M",IF(AND(H613&gt;=200,H613&lt;500,I613&lt;Barem!$N$21),H613/1500,IF(AND(H613&gt;=500,H613&lt;750,I613&lt;Barem!$N$22),H613/1500,IF(AND(H613&gt;=750,H613&lt;1000,I613&lt;Barem!$N$23),H613/1500,IF(AND(H613&gt;=1000,H613&lt;1500,I613&lt;Barem!$N$24),H613/1500,IF(AND(H613&gt;=1500,H613&lt;2000,I613&lt;Barem!$N$25),H613/1500,IF(AND(H613&gt;=2000,H613&lt;3000,I613&lt;Barem!$N$26),H613/1500,IF(AND(H613&gt;=3000,I613&lt;Barem!$N$27),H613/1500,0))))))),IF(AND(H613&gt;=200,H613&lt;500,I613&lt;Barem!$O$21),H613/1500,IF(AND(H613&gt;=500,H613&lt;750,I613&lt;Barem!$O$22),H613/1500,IF(AND(H613&gt;=750,H613&lt;1000,I613&lt;Barem!$O$23),H613/1500,IF(AND(H613&gt;=1000,H613&lt;1500,I613&lt;Barem!$O$24),H613/1500,IF(AND(H613&gt;=1500,H613&lt;2000,I613&lt;Barem!$O$25),H613/1500,IF(AND(H613&gt;=2000,H613&lt;3000,I613&lt;Barem!$O$26),H613/1500,IF(AND(H613&gt;=3000,I613&lt;Barem!$O$27),H613/1500,0))))))))</f>
        <v>0</v>
      </c>
      <c r="R613" s="19">
        <f>IF(D613&gt;21,VLOOKUP(D613,Barem!$T$1:$U$141,2,1),0)</f>
        <v>0</v>
      </c>
      <c r="S613" s="104">
        <f>IF(D613&lt;1,0,IF(B613="F",VLOOKUP(I613,Barem!$X$2:$Z$13,2,1),VLOOKUP(I613,Barem!$X$14:$Z$25,2,1)))</f>
        <v>0</v>
      </c>
      <c r="T613" s="19">
        <f>VLOOKUP(A613,Participanti!A:C,3,0)</f>
        <v>0</v>
      </c>
      <c r="U613" s="17">
        <f t="shared" si="239"/>
        <v>2.8726190476190476</v>
      </c>
      <c r="W613" s="162"/>
      <c r="X613" s="108">
        <f t="shared" si="218"/>
        <v>5</v>
      </c>
      <c r="Y613" s="63">
        <f t="shared" si="219"/>
        <v>1</v>
      </c>
      <c r="Z613" s="92">
        <f t="shared" si="240"/>
        <v>1</v>
      </c>
      <c r="AA613" s="141"/>
      <c r="AB613" s="107" t="str">
        <f>VLOOKUP(A613,Participanti!A:E,5,0)</f>
        <v>Bronze</v>
      </c>
    </row>
    <row r="614" spans="1:28" x14ac:dyDescent="0.2">
      <c r="A614" s="42" t="s">
        <v>509</v>
      </c>
      <c r="B614" s="1" t="str">
        <f>VLOOKUP(A614,Participanti!A:B,2,0)</f>
        <v>M</v>
      </c>
      <c r="C614" s="61">
        <v>10</v>
      </c>
      <c r="D614" s="43">
        <v>10</v>
      </c>
      <c r="E614" s="44">
        <v>3.8773148148148147E-2</v>
      </c>
      <c r="F614" s="44">
        <v>4.2199074074074076E-2</v>
      </c>
      <c r="G614" s="59">
        <f t="shared" si="236"/>
        <v>4.0486111111111112E-2</v>
      </c>
      <c r="H614" s="45">
        <v>13</v>
      </c>
      <c r="I614" s="11">
        <f t="shared" si="237"/>
        <v>4.0486111111111113E-3</v>
      </c>
      <c r="J614" s="31">
        <f t="shared" si="238"/>
        <v>2.3809523809523809</v>
      </c>
      <c r="K614" s="31">
        <f>IF(J614=0,0,IF(B614="F",VLOOKUP(I614,Barem!$G$2:$H$16,2,1),VLOOKUP(I614,Barem!$G$17:$H$31,2,1)))</f>
        <v>1.5</v>
      </c>
      <c r="L614" s="43">
        <v>1.5</v>
      </c>
      <c r="M614" s="95" t="str">
        <f>VLOOKUP(C614,Barem!L:R,7,0)</f>
        <v>P</v>
      </c>
      <c r="N614" s="10">
        <f t="shared" ref="N614:P660" si="241">IF($M614=N$1,50%,25%)</f>
        <v>0.25</v>
      </c>
      <c r="O614" s="10">
        <f t="shared" si="241"/>
        <v>0.25</v>
      </c>
      <c r="P614" s="10">
        <f t="shared" si="241"/>
        <v>0.5</v>
      </c>
      <c r="Q614" s="33">
        <f>IF(B614="M",IF(AND(H614&gt;=200,H614&lt;500,I614&lt;Barem!$N$21),H614/1500,IF(AND(H614&gt;=500,H614&lt;750,I614&lt;Barem!$N$22),H614/1500,IF(AND(H614&gt;=750,H614&lt;1000,I614&lt;Barem!$N$23),H614/1500,IF(AND(H614&gt;=1000,H614&lt;1500,I614&lt;Barem!$N$24),H614/1500,IF(AND(H614&gt;=1500,H614&lt;2000,I614&lt;Barem!$N$25),H614/1500,IF(AND(H614&gt;=2000,H614&lt;3000,I614&lt;Barem!$N$26),H614/1500,IF(AND(H614&gt;=3000,I614&lt;Barem!$N$27),H614/1500,0))))))),IF(AND(H614&gt;=200,H614&lt;500,I614&lt;Barem!$O$21),H614/1500,IF(AND(H614&gt;=500,H614&lt;750,I614&lt;Barem!$O$22),H614/1500,IF(AND(H614&gt;=750,H614&lt;1000,I614&lt;Barem!$O$23),H614/1500,IF(AND(H614&gt;=1000,H614&lt;1500,I614&lt;Barem!$O$24),H614/1500,IF(AND(H614&gt;=1500,H614&lt;2000,I614&lt;Barem!$O$25),H614/1500,IF(AND(H614&gt;=2000,H614&lt;3000,I614&lt;Barem!$O$26),H614/1500,IF(AND(H614&gt;=3000,I614&lt;Barem!$O$27),H614/1500,0))))))))</f>
        <v>0</v>
      </c>
      <c r="R614" s="19">
        <f>IF(D614&gt;21,VLOOKUP(D614,Barem!$T$1:$U$141,2,1),0)</f>
        <v>0</v>
      </c>
      <c r="S614" s="104">
        <f>IF(D614&lt;1,0,IF(B614="F",VLOOKUP(I614,Barem!$X$2:$Z$13,2,1),VLOOKUP(I614,Barem!$X$14:$Z$25,2,1)))</f>
        <v>0</v>
      </c>
      <c r="T614" s="19">
        <f>VLOOKUP(A614,Participanti!A:C,3,0)</f>
        <v>0</v>
      </c>
      <c r="U614" s="17">
        <f t="shared" si="239"/>
        <v>1.7202380952380953</v>
      </c>
      <c r="W614" s="162"/>
      <c r="X614" s="108">
        <f t="shared" si="218"/>
        <v>5</v>
      </c>
      <c r="Y614" s="63">
        <f t="shared" si="219"/>
        <v>1</v>
      </c>
      <c r="Z614" s="92">
        <f t="shared" si="240"/>
        <v>1</v>
      </c>
      <c r="AA614" s="141"/>
      <c r="AB614" s="107" t="str">
        <f>VLOOKUP(A614,Participanti!A:E,5,0)</f>
        <v>Bronze</v>
      </c>
    </row>
    <row r="615" spans="1:28" x14ac:dyDescent="0.2">
      <c r="A615" s="42" t="s">
        <v>513</v>
      </c>
      <c r="B615" s="1" t="str">
        <f>VLOOKUP(A615,Participanti!A:B,2,0)</f>
        <v>M</v>
      </c>
      <c r="C615" s="61">
        <v>10</v>
      </c>
      <c r="D615" s="43">
        <v>16.16</v>
      </c>
      <c r="E615" s="44">
        <v>6.0798611111111116E-2</v>
      </c>
      <c r="F615" s="44">
        <v>6.084490740740741E-2</v>
      </c>
      <c r="G615" s="59">
        <f t="shared" si="236"/>
        <v>6.0821759259259263E-2</v>
      </c>
      <c r="H615" s="45">
        <v>15</v>
      </c>
      <c r="I615" s="11">
        <f t="shared" si="237"/>
        <v>3.7637227264393108E-3</v>
      </c>
      <c r="J615" s="31">
        <f t="shared" si="238"/>
        <v>3.8476190476190473</v>
      </c>
      <c r="K615" s="31">
        <f>IF(J615=0,0,IF(B615="F",VLOOKUP(I615,Barem!$G$2:$H$16,2,1),VLOOKUP(I615,Barem!$G$17:$H$31,2,1)))</f>
        <v>2</v>
      </c>
      <c r="L615" s="43">
        <v>2.5</v>
      </c>
      <c r="M615" s="95" t="str">
        <f>VLOOKUP(C615,Barem!L:R,7,0)</f>
        <v>P</v>
      </c>
      <c r="N615" s="10">
        <f t="shared" si="241"/>
        <v>0.25</v>
      </c>
      <c r="O615" s="10">
        <f t="shared" si="241"/>
        <v>0.25</v>
      </c>
      <c r="P615" s="10">
        <f t="shared" si="241"/>
        <v>0.5</v>
      </c>
      <c r="Q615" s="33">
        <f>IF(B615="M",IF(AND(H615&gt;=200,H615&lt;500,I615&lt;Barem!$N$21),H615/1500,IF(AND(H615&gt;=500,H615&lt;750,I615&lt;Barem!$N$22),H615/1500,IF(AND(H615&gt;=750,H615&lt;1000,I615&lt;Barem!$N$23),H615/1500,IF(AND(H615&gt;=1000,H615&lt;1500,I615&lt;Barem!$N$24),H615/1500,IF(AND(H615&gt;=1500,H615&lt;2000,I615&lt;Barem!$N$25),H615/1500,IF(AND(H615&gt;=2000,H615&lt;3000,I615&lt;Barem!$N$26),H615/1500,IF(AND(H615&gt;=3000,I615&lt;Barem!$N$27),H615/1500,0))))))),IF(AND(H615&gt;=200,H615&lt;500,I615&lt;Barem!$O$21),H615/1500,IF(AND(H615&gt;=500,H615&lt;750,I615&lt;Barem!$O$22),H615/1500,IF(AND(H615&gt;=750,H615&lt;1000,I615&lt;Barem!$O$23),H615/1500,IF(AND(H615&gt;=1000,H615&lt;1500,I615&lt;Barem!$O$24),H615/1500,IF(AND(H615&gt;=1500,H615&lt;2000,I615&lt;Barem!$O$25),H615/1500,IF(AND(H615&gt;=2000,H615&lt;3000,I615&lt;Barem!$O$26),H615/1500,IF(AND(H615&gt;=3000,I615&lt;Barem!$O$27),H615/1500,0))))))))</f>
        <v>0</v>
      </c>
      <c r="R615" s="19">
        <f>IF(D615&gt;21,VLOOKUP(D615,Barem!$T$1:$U$141,2,1),0)</f>
        <v>0</v>
      </c>
      <c r="S615" s="104">
        <f>IF(D615&lt;1,0,IF(B615="F",VLOOKUP(I615,Barem!$X$2:$Z$13,2,1),VLOOKUP(I615,Barem!$X$14:$Z$25,2,1)))</f>
        <v>0</v>
      </c>
      <c r="T615" s="19">
        <f>VLOOKUP(A615,Participanti!A:C,3,0)</f>
        <v>0</v>
      </c>
      <c r="U615" s="17">
        <f t="shared" si="239"/>
        <v>2.711904761904762</v>
      </c>
      <c r="W615" s="162"/>
      <c r="X615" s="108">
        <f t="shared" si="218"/>
        <v>5</v>
      </c>
      <c r="Y615" s="63">
        <f t="shared" si="219"/>
        <v>1</v>
      </c>
      <c r="Z615" s="92">
        <f t="shared" si="240"/>
        <v>1</v>
      </c>
      <c r="AA615" s="141"/>
      <c r="AB615" s="107" t="str">
        <f>VLOOKUP(A615,Participanti!A:E,5,0)</f>
        <v>Bronze</v>
      </c>
    </row>
    <row r="616" spans="1:28" x14ac:dyDescent="0.2">
      <c r="A616" s="42" t="s">
        <v>233</v>
      </c>
      <c r="B616" s="1" t="str">
        <f>VLOOKUP(A616,Participanti!A:B,2,0)</f>
        <v>M</v>
      </c>
      <c r="C616" s="61">
        <v>10</v>
      </c>
      <c r="D616" s="43">
        <v>15.2</v>
      </c>
      <c r="E616" s="44">
        <v>5.4479166666666669E-2</v>
      </c>
      <c r="F616" s="44">
        <v>5.4537037037037044E-2</v>
      </c>
      <c r="G616" s="59">
        <f t="shared" si="236"/>
        <v>5.4508101851851856E-2</v>
      </c>
      <c r="H616" s="45">
        <v>92</v>
      </c>
      <c r="I616" s="11">
        <f t="shared" si="237"/>
        <v>3.5860593323586748E-3</v>
      </c>
      <c r="J616" s="31">
        <f t="shared" si="238"/>
        <v>3.6190476190476186</v>
      </c>
      <c r="K616" s="31">
        <f>IF(J616=0,0,IF(B616="F",VLOOKUP(I616,Barem!$G$2:$H$16,2,1),VLOOKUP(I616,Barem!$G$17:$H$31,2,1)))</f>
        <v>2.5</v>
      </c>
      <c r="L616" s="43">
        <v>2</v>
      </c>
      <c r="M616" s="95" t="str">
        <f>VLOOKUP(C616,Barem!L:R,7,0)</f>
        <v>P</v>
      </c>
      <c r="N616" s="10">
        <f t="shared" si="241"/>
        <v>0.25</v>
      </c>
      <c r="O616" s="10">
        <f t="shared" si="241"/>
        <v>0.25</v>
      </c>
      <c r="P616" s="10">
        <f t="shared" si="241"/>
        <v>0.5</v>
      </c>
      <c r="Q616" s="33">
        <f>IF(B616="M",IF(AND(H616&gt;=200,H616&lt;500,I616&lt;Barem!$N$21),H616/1500,IF(AND(H616&gt;=500,H616&lt;750,I616&lt;Barem!$N$22),H616/1500,IF(AND(H616&gt;=750,H616&lt;1000,I616&lt;Barem!$N$23),H616/1500,IF(AND(H616&gt;=1000,H616&lt;1500,I616&lt;Barem!$N$24),H616/1500,IF(AND(H616&gt;=1500,H616&lt;2000,I616&lt;Barem!$N$25),H616/1500,IF(AND(H616&gt;=2000,H616&lt;3000,I616&lt;Barem!$N$26),H616/1500,IF(AND(H616&gt;=3000,I616&lt;Barem!$N$27),H616/1500,0))))))),IF(AND(H616&gt;=200,H616&lt;500,I616&lt;Barem!$O$21),H616/1500,IF(AND(H616&gt;=500,H616&lt;750,I616&lt;Barem!$O$22),H616/1500,IF(AND(H616&gt;=750,H616&lt;1000,I616&lt;Barem!$O$23),H616/1500,IF(AND(H616&gt;=1000,H616&lt;1500,I616&lt;Barem!$O$24),H616/1500,IF(AND(H616&gt;=1500,H616&lt;2000,I616&lt;Barem!$O$25),H616/1500,IF(AND(H616&gt;=2000,H616&lt;3000,I616&lt;Barem!$O$26),H616/1500,IF(AND(H616&gt;=3000,I616&lt;Barem!$O$27),H616/1500,0))))))))</f>
        <v>0</v>
      </c>
      <c r="R616" s="19">
        <f>IF(D616&gt;21,VLOOKUP(D616,Barem!$T$1:$U$141,2,1),0)</f>
        <v>0</v>
      </c>
      <c r="S616" s="104">
        <f>IF(D616&lt;1,0,IF(B616="F",VLOOKUP(I616,Barem!$X$2:$Z$13,2,1),VLOOKUP(I616,Barem!$X$14:$Z$25,2,1)))</f>
        <v>0</v>
      </c>
      <c r="T616" s="19">
        <f>VLOOKUP(A616,Participanti!A:C,3,0)</f>
        <v>0</v>
      </c>
      <c r="U616" s="17">
        <f t="shared" si="239"/>
        <v>2.5297619047619047</v>
      </c>
      <c r="W616" s="162"/>
      <c r="X616" s="108">
        <f t="shared" si="218"/>
        <v>5</v>
      </c>
      <c r="Y616" s="63">
        <f t="shared" si="219"/>
        <v>1</v>
      </c>
      <c r="Z616" s="92">
        <f t="shared" si="240"/>
        <v>1</v>
      </c>
      <c r="AA616" s="141"/>
      <c r="AB616" s="107" t="str">
        <f>VLOOKUP(A616,Participanti!A:E,5,0)</f>
        <v>Bronze</v>
      </c>
    </row>
    <row r="617" spans="1:28" x14ac:dyDescent="0.2">
      <c r="A617" s="42" t="s">
        <v>528</v>
      </c>
      <c r="B617" s="1" t="str">
        <f>VLOOKUP(A617,Participanti!A:B,2,0)</f>
        <v>M</v>
      </c>
      <c r="C617" s="61">
        <v>10</v>
      </c>
      <c r="D617" s="43">
        <v>22.05</v>
      </c>
      <c r="E617" s="44">
        <v>0.12306712962962962</v>
      </c>
      <c r="F617" s="44">
        <v>0.14076388888888888</v>
      </c>
      <c r="G617" s="59">
        <f t="shared" si="236"/>
        <v>0.13191550925925927</v>
      </c>
      <c r="H617" s="45">
        <v>1211</v>
      </c>
      <c r="I617" s="11">
        <f t="shared" si="237"/>
        <v>5.9825627781976993E-3</v>
      </c>
      <c r="J617" s="31">
        <f t="shared" si="238"/>
        <v>5</v>
      </c>
      <c r="K617" s="31">
        <f>IF(J617=0,0,IF(B617="F",VLOOKUP(I617,Barem!$G$2:$H$16,2,1),VLOOKUP(I617,Barem!$G$17:$H$31,2,1)))</f>
        <v>0</v>
      </c>
      <c r="L617" s="43">
        <v>4</v>
      </c>
      <c r="M617" s="95" t="str">
        <f>VLOOKUP(C617,Barem!L:R,7,0)</f>
        <v>P</v>
      </c>
      <c r="N617" s="10">
        <f t="shared" si="241"/>
        <v>0.25</v>
      </c>
      <c r="O617" s="10">
        <f t="shared" si="241"/>
        <v>0.25</v>
      </c>
      <c r="P617" s="10">
        <f t="shared" si="241"/>
        <v>0.5</v>
      </c>
      <c r="Q617" s="33">
        <f>IF(B617="M",IF(AND(H617&gt;=200,H617&lt;500,I617&lt;Barem!$N$21),H617/1500,IF(AND(H617&gt;=500,H617&lt;750,I617&lt;Barem!$N$22),H617/1500,IF(AND(H617&gt;=750,H617&lt;1000,I617&lt;Barem!$N$23),H617/1500,IF(AND(H617&gt;=1000,H617&lt;1500,I617&lt;Barem!$N$24),H617/1500,IF(AND(H617&gt;=1500,H617&lt;2000,I617&lt;Barem!$N$25),H617/1500,IF(AND(H617&gt;=2000,H617&lt;3000,I617&lt;Barem!$N$26),H617/1500,IF(AND(H617&gt;=3000,I617&lt;Barem!$N$27),H617/1500,0))))))),IF(AND(H617&gt;=200,H617&lt;500,I617&lt;Barem!$O$21),H617/1500,IF(AND(H617&gt;=500,H617&lt;750,I617&lt;Barem!$O$22),H617/1500,IF(AND(H617&gt;=750,H617&lt;1000,I617&lt;Barem!$O$23),H617/1500,IF(AND(H617&gt;=1000,H617&lt;1500,I617&lt;Barem!$O$24),H617/1500,IF(AND(H617&gt;=1500,H617&lt;2000,I617&lt;Barem!$O$25),H617/1500,IF(AND(H617&gt;=2000,H617&lt;3000,I617&lt;Barem!$O$26),H617/1500,IF(AND(H617&gt;=3000,I617&lt;Barem!$O$27),H617/1500,0))))))))</f>
        <v>0.80733333333333335</v>
      </c>
      <c r="R617" s="19">
        <f>IF(D617&gt;21,VLOOKUP(D617,Barem!$T$1:$U$141,2,1),0)</f>
        <v>0</v>
      </c>
      <c r="S617" s="104">
        <f>IF(D617&lt;1,0,IF(B617="F",VLOOKUP(I617,Barem!$X$2:$Z$13,2,1),VLOOKUP(I617,Barem!$X$14:$Z$25,2,1)))</f>
        <v>0</v>
      </c>
      <c r="T617" s="19">
        <f>VLOOKUP(A617,Participanti!A:C,3,0)</f>
        <v>0</v>
      </c>
      <c r="U617" s="17">
        <f t="shared" si="239"/>
        <v>4.0573333333333332</v>
      </c>
      <c r="W617" s="162"/>
      <c r="X617" s="108">
        <f t="shared" si="218"/>
        <v>4</v>
      </c>
      <c r="Y617" s="63">
        <f t="shared" si="219"/>
        <v>1</v>
      </c>
      <c r="Z617" s="92">
        <f t="shared" si="240"/>
        <v>0</v>
      </c>
      <c r="AA617" s="141"/>
      <c r="AB617" s="107" t="str">
        <f>VLOOKUP(A617,Participanti!A:E,5,0)</f>
        <v>Bronze</v>
      </c>
    </row>
    <row r="618" spans="1:28" x14ac:dyDescent="0.2">
      <c r="A618" s="42" t="s">
        <v>428</v>
      </c>
      <c r="B618" s="1" t="str">
        <f>VLOOKUP(A618,Participanti!A:B,2,0)</f>
        <v>M</v>
      </c>
      <c r="C618" s="61">
        <v>10</v>
      </c>
      <c r="D618" s="43">
        <v>21.15</v>
      </c>
      <c r="E618" s="44">
        <v>7.8217592592592589E-2</v>
      </c>
      <c r="F618" s="44">
        <v>8.009259259259259E-2</v>
      </c>
      <c r="G618" s="59">
        <f t="shared" si="236"/>
        <v>7.9155092592592596E-2</v>
      </c>
      <c r="H618" s="45">
        <v>64</v>
      </c>
      <c r="I618" s="11">
        <f t="shared" si="237"/>
        <v>3.7425575693897212E-3</v>
      </c>
      <c r="J618" s="31">
        <f t="shared" si="238"/>
        <v>5</v>
      </c>
      <c r="K618" s="31">
        <f>IF(J618=0,0,IF(B618="F",VLOOKUP(I618,Barem!$G$2:$H$16,2,1),VLOOKUP(I618,Barem!$G$17:$H$31,2,1)))</f>
        <v>2</v>
      </c>
      <c r="L618" s="43">
        <v>4.25</v>
      </c>
      <c r="M618" s="95" t="str">
        <f>VLOOKUP(C618,Barem!L:R,7,0)</f>
        <v>P</v>
      </c>
      <c r="N618" s="10">
        <f t="shared" si="241"/>
        <v>0.25</v>
      </c>
      <c r="O618" s="10">
        <f t="shared" si="241"/>
        <v>0.25</v>
      </c>
      <c r="P618" s="10">
        <f t="shared" si="241"/>
        <v>0.5</v>
      </c>
      <c r="Q618" s="33">
        <f>IF(B618="M",IF(AND(H618&gt;=200,H618&lt;500,I618&lt;Barem!$N$21),H618/1500,IF(AND(H618&gt;=500,H618&lt;750,I618&lt;Barem!$N$22),H618/1500,IF(AND(H618&gt;=750,H618&lt;1000,I618&lt;Barem!$N$23),H618/1500,IF(AND(H618&gt;=1000,H618&lt;1500,I618&lt;Barem!$N$24),H618/1500,IF(AND(H618&gt;=1500,H618&lt;2000,I618&lt;Barem!$N$25),H618/1500,IF(AND(H618&gt;=2000,H618&lt;3000,I618&lt;Barem!$N$26),H618/1500,IF(AND(H618&gt;=3000,I618&lt;Barem!$N$27),H618/1500,0))))))),IF(AND(H618&gt;=200,H618&lt;500,I618&lt;Barem!$O$21),H618/1500,IF(AND(H618&gt;=500,H618&lt;750,I618&lt;Barem!$O$22),H618/1500,IF(AND(H618&gt;=750,H618&lt;1000,I618&lt;Barem!$O$23),H618/1500,IF(AND(H618&gt;=1000,H618&lt;1500,I618&lt;Barem!$O$24),H618/1500,IF(AND(H618&gt;=1500,H618&lt;2000,I618&lt;Barem!$O$25),H618/1500,IF(AND(H618&gt;=2000,H618&lt;3000,I618&lt;Barem!$O$26),H618/1500,IF(AND(H618&gt;=3000,I618&lt;Barem!$O$27),H618/1500,0))))))))</f>
        <v>0</v>
      </c>
      <c r="R618" s="19">
        <f>IF(D618&gt;21,VLOOKUP(D618,Barem!$T$1:$U$141,2,1),0)</f>
        <v>0</v>
      </c>
      <c r="S618" s="104">
        <f>IF(D618&lt;1,0,IF(B618="F",VLOOKUP(I618,Barem!$X$2:$Z$13,2,1),VLOOKUP(I618,Barem!$X$14:$Z$25,2,1)))</f>
        <v>0</v>
      </c>
      <c r="T618" s="19">
        <f>VLOOKUP(A618,Participanti!A:C,3,0)</f>
        <v>0</v>
      </c>
      <c r="U618" s="17">
        <f t="shared" si="239"/>
        <v>3.875</v>
      </c>
      <c r="W618" s="162"/>
      <c r="X618" s="108">
        <f t="shared" si="218"/>
        <v>5</v>
      </c>
      <c r="Y618" s="63">
        <f t="shared" si="219"/>
        <v>1</v>
      </c>
      <c r="Z618" s="92">
        <f t="shared" si="240"/>
        <v>1</v>
      </c>
      <c r="AA618" s="141"/>
      <c r="AB618" s="107" t="str">
        <f>VLOOKUP(A618,Participanti!A:E,5,0)</f>
        <v>Bronze</v>
      </c>
    </row>
    <row r="619" spans="1:28" x14ac:dyDescent="0.2">
      <c r="A619" s="42" t="s">
        <v>213</v>
      </c>
      <c r="B619" s="1" t="str">
        <f>VLOOKUP(A619,Participanti!A:B,2,0)</f>
        <v>M</v>
      </c>
      <c r="C619" s="61">
        <v>10</v>
      </c>
      <c r="D619" s="43">
        <v>10</v>
      </c>
      <c r="E619" s="44">
        <v>2.8321759259259258E-2</v>
      </c>
      <c r="F619" s="44">
        <v>2.8344907407407412E-2</v>
      </c>
      <c r="G619" s="59">
        <f t="shared" si="236"/>
        <v>2.8333333333333335E-2</v>
      </c>
      <c r="H619" s="45">
        <v>39</v>
      </c>
      <c r="I619" s="11">
        <f t="shared" si="237"/>
        <v>2.8333333333333335E-3</v>
      </c>
      <c r="J619" s="31">
        <f t="shared" si="238"/>
        <v>2.3809523809523809</v>
      </c>
      <c r="K619" s="31">
        <f>IF(J619=0,0,IF(B619="F",VLOOKUP(I619,Barem!$G$2:$H$16,2,1),VLOOKUP(I619,Barem!$G$17:$H$31,2,1)))</f>
        <v>4.5</v>
      </c>
      <c r="L619" s="43">
        <v>1.75</v>
      </c>
      <c r="M619" s="95" t="str">
        <f>VLOOKUP(C619,Barem!L:R,7,0)</f>
        <v>P</v>
      </c>
      <c r="N619" s="10">
        <f t="shared" si="241"/>
        <v>0.25</v>
      </c>
      <c r="O619" s="10">
        <f t="shared" si="241"/>
        <v>0.25</v>
      </c>
      <c r="P619" s="10">
        <f t="shared" si="241"/>
        <v>0.5</v>
      </c>
      <c r="Q619" s="33">
        <f>IF(B619="M",IF(AND(H619&gt;=200,H619&lt;500,I619&lt;Barem!$N$21),H619/1500,IF(AND(H619&gt;=500,H619&lt;750,I619&lt;Barem!$N$22),H619/1500,IF(AND(H619&gt;=750,H619&lt;1000,I619&lt;Barem!$N$23),H619/1500,IF(AND(H619&gt;=1000,H619&lt;1500,I619&lt;Barem!$N$24),H619/1500,IF(AND(H619&gt;=1500,H619&lt;2000,I619&lt;Barem!$N$25),H619/1500,IF(AND(H619&gt;=2000,H619&lt;3000,I619&lt;Barem!$N$26),H619/1500,IF(AND(H619&gt;=3000,I619&lt;Barem!$N$27),H619/1500,0))))))),IF(AND(H619&gt;=200,H619&lt;500,I619&lt;Barem!$O$21),H619/1500,IF(AND(H619&gt;=500,H619&lt;750,I619&lt;Barem!$O$22),H619/1500,IF(AND(H619&gt;=750,H619&lt;1000,I619&lt;Barem!$O$23),H619/1500,IF(AND(H619&gt;=1000,H619&lt;1500,I619&lt;Barem!$O$24),H619/1500,IF(AND(H619&gt;=1500,H619&lt;2000,I619&lt;Barem!$O$25),H619/1500,IF(AND(H619&gt;=2000,H619&lt;3000,I619&lt;Barem!$O$26),H619/1500,IF(AND(H619&gt;=3000,I619&lt;Barem!$O$27),H619/1500,0))))))))</f>
        <v>0</v>
      </c>
      <c r="R619" s="19">
        <f>IF(D619&gt;21,VLOOKUP(D619,Barem!$T$1:$U$141,2,1),0)</f>
        <v>0</v>
      </c>
      <c r="S619" s="104">
        <f>IF(D619&lt;1,0,IF(B619="F",VLOOKUP(I619,Barem!$X$2:$Z$13,2,1),VLOOKUP(I619,Barem!$X$14:$Z$25,2,1)))</f>
        <v>0</v>
      </c>
      <c r="T619" s="19">
        <f>VLOOKUP(A619,Participanti!A:C,3,0)</f>
        <v>0</v>
      </c>
      <c r="U619" s="17">
        <f t="shared" si="239"/>
        <v>2.5952380952380953</v>
      </c>
      <c r="W619" s="162"/>
      <c r="X619" s="108">
        <f t="shared" si="218"/>
        <v>4</v>
      </c>
      <c r="Y619" s="63">
        <f t="shared" si="219"/>
        <v>1</v>
      </c>
      <c r="Z619" s="92">
        <f t="shared" si="240"/>
        <v>1</v>
      </c>
      <c r="AA619" s="141"/>
      <c r="AB619" s="107" t="str">
        <f>VLOOKUP(A619,Participanti!A:E,5,0)</f>
        <v>Bronze</v>
      </c>
    </row>
    <row r="620" spans="1:28" x14ac:dyDescent="0.2">
      <c r="A620" s="42" t="s">
        <v>520</v>
      </c>
      <c r="B620" s="1" t="str">
        <f>VLOOKUP(A620,Participanti!A:B,2,0)</f>
        <v>M</v>
      </c>
      <c r="C620" s="61">
        <v>10</v>
      </c>
      <c r="D620" s="43">
        <v>10.01</v>
      </c>
      <c r="E620" s="44">
        <v>3.8576388888888889E-2</v>
      </c>
      <c r="F620" s="44">
        <v>3.861111111111111E-2</v>
      </c>
      <c r="G620" s="59">
        <f t="shared" si="236"/>
        <v>3.8593749999999996E-2</v>
      </c>
      <c r="H620" s="45">
        <v>109</v>
      </c>
      <c r="I620" s="11">
        <f t="shared" si="237"/>
        <v>3.8555194805194801E-3</v>
      </c>
      <c r="J620" s="31">
        <f t="shared" si="238"/>
        <v>2.3833333333333333</v>
      </c>
      <c r="K620" s="31">
        <f>IF(J620=0,0,IF(B620="F",VLOOKUP(I620,Barem!$G$2:$H$16,2,1),VLOOKUP(I620,Barem!$G$17:$H$31,2,1)))</f>
        <v>1.75</v>
      </c>
      <c r="L620" s="43">
        <v>4</v>
      </c>
      <c r="M620" s="95" t="str">
        <f>VLOOKUP(C620,Barem!L:R,7,0)</f>
        <v>P</v>
      </c>
      <c r="N620" s="10">
        <f t="shared" si="241"/>
        <v>0.25</v>
      </c>
      <c r="O620" s="10">
        <f t="shared" si="241"/>
        <v>0.25</v>
      </c>
      <c r="P620" s="10">
        <f t="shared" si="241"/>
        <v>0.5</v>
      </c>
      <c r="Q620" s="33">
        <f>IF(B620="M",IF(AND(H620&gt;=200,H620&lt;500,I620&lt;Barem!$N$21),H620/1500,IF(AND(H620&gt;=500,H620&lt;750,I620&lt;Barem!$N$22),H620/1500,IF(AND(H620&gt;=750,H620&lt;1000,I620&lt;Barem!$N$23),H620/1500,IF(AND(H620&gt;=1000,H620&lt;1500,I620&lt;Barem!$N$24),H620/1500,IF(AND(H620&gt;=1500,H620&lt;2000,I620&lt;Barem!$N$25),H620/1500,IF(AND(H620&gt;=2000,H620&lt;3000,I620&lt;Barem!$N$26),H620/1500,IF(AND(H620&gt;=3000,I620&lt;Barem!$N$27),H620/1500,0))))))),IF(AND(H620&gt;=200,H620&lt;500,I620&lt;Barem!$O$21),H620/1500,IF(AND(H620&gt;=500,H620&lt;750,I620&lt;Barem!$O$22),H620/1500,IF(AND(H620&gt;=750,H620&lt;1000,I620&lt;Barem!$O$23),H620/1500,IF(AND(H620&gt;=1000,H620&lt;1500,I620&lt;Barem!$O$24),H620/1500,IF(AND(H620&gt;=1500,H620&lt;2000,I620&lt;Barem!$O$25),H620/1500,IF(AND(H620&gt;=2000,H620&lt;3000,I620&lt;Barem!$O$26),H620/1500,IF(AND(H620&gt;=3000,I620&lt;Barem!$O$27),H620/1500,0))))))))</f>
        <v>0</v>
      </c>
      <c r="R620" s="19">
        <f>IF(D620&gt;21,VLOOKUP(D620,Barem!$T$1:$U$141,2,1),0)</f>
        <v>0</v>
      </c>
      <c r="S620" s="104">
        <f>IF(D620&lt;1,0,IF(B620="F",VLOOKUP(I620,Barem!$X$2:$Z$13,2,1),VLOOKUP(I620,Barem!$X$14:$Z$25,2,1)))</f>
        <v>0</v>
      </c>
      <c r="T620" s="19">
        <f>VLOOKUP(A620,Participanti!A:C,3,0)</f>
        <v>0</v>
      </c>
      <c r="U620" s="17">
        <f t="shared" si="239"/>
        <v>3.0333333333333332</v>
      </c>
      <c r="W620" s="162"/>
      <c r="X620" s="108">
        <f t="shared" si="218"/>
        <v>5</v>
      </c>
      <c r="Y620" s="63">
        <f t="shared" si="219"/>
        <v>1</v>
      </c>
      <c r="Z620" s="92">
        <f t="shared" si="240"/>
        <v>1</v>
      </c>
      <c r="AA620" s="141"/>
      <c r="AB620" s="107" t="str">
        <f>VLOOKUP(A620,Participanti!A:E,5,0)</f>
        <v>Bronze</v>
      </c>
    </row>
    <row r="621" spans="1:28" x14ac:dyDescent="0.2">
      <c r="A621" s="42" t="s">
        <v>573</v>
      </c>
      <c r="B621" s="1" t="str">
        <f>VLOOKUP(A621,Participanti!A:B,2,0)</f>
        <v>F</v>
      </c>
      <c r="C621" s="61">
        <v>10</v>
      </c>
      <c r="D621" s="43">
        <v>5.0199999999999996</v>
      </c>
      <c r="E621" s="44">
        <v>2.3090277777777779E-2</v>
      </c>
      <c r="F621" s="44">
        <v>2.3229166666666665E-2</v>
      </c>
      <c r="G621" s="59">
        <f t="shared" si="236"/>
        <v>2.315972222222222E-2</v>
      </c>
      <c r="H621" s="45">
        <v>37</v>
      </c>
      <c r="I621" s="11">
        <f t="shared" si="237"/>
        <v>4.6134904825143866E-3</v>
      </c>
      <c r="J621" s="31">
        <f t="shared" si="238"/>
        <v>1.2549999999999999</v>
      </c>
      <c r="K621" s="31">
        <f>IF(J621=0,0,IF(B621="F",VLOOKUP(I621,Barem!$G$2:$H$16,2,1),VLOOKUP(I621,Barem!$G$17:$H$31,2,1)))</f>
        <v>1.25</v>
      </c>
      <c r="L621" s="43">
        <v>2</v>
      </c>
      <c r="M621" s="95" t="s">
        <v>80</v>
      </c>
      <c r="N621" s="10">
        <f t="shared" si="241"/>
        <v>0.25</v>
      </c>
      <c r="O621" s="10">
        <f t="shared" si="241"/>
        <v>0.5</v>
      </c>
      <c r="P621" s="10">
        <f t="shared" si="241"/>
        <v>0.25</v>
      </c>
      <c r="Q621" s="33">
        <f>IF(B621="M",IF(AND(H621&gt;=200,H621&lt;500,I621&lt;Barem!$N$21),H621/1500,IF(AND(H621&gt;=500,H621&lt;750,I621&lt;Barem!$N$22),H621/1500,IF(AND(H621&gt;=750,H621&lt;1000,I621&lt;Barem!$N$23),H621/1500,IF(AND(H621&gt;=1000,H621&lt;1500,I621&lt;Barem!$N$24),H621/1500,IF(AND(H621&gt;=1500,H621&lt;2000,I621&lt;Barem!$N$25),H621/1500,IF(AND(H621&gt;=2000,H621&lt;3000,I621&lt;Barem!$N$26),H621/1500,IF(AND(H621&gt;=3000,I621&lt;Barem!$N$27),H621/1500,0))))))),IF(AND(H621&gt;=200,H621&lt;500,I621&lt;Barem!$O$21),H621/1500,IF(AND(H621&gt;=500,H621&lt;750,I621&lt;Barem!$O$22),H621/1500,IF(AND(H621&gt;=750,H621&lt;1000,I621&lt;Barem!$O$23),H621/1500,IF(AND(H621&gt;=1000,H621&lt;1500,I621&lt;Barem!$O$24),H621/1500,IF(AND(H621&gt;=1500,H621&lt;2000,I621&lt;Barem!$O$25),H621/1500,IF(AND(H621&gt;=2000,H621&lt;3000,I621&lt;Barem!$O$26),H621/1500,IF(AND(H621&gt;=3000,I621&lt;Barem!$O$27),H621/1500,0))))))))</f>
        <v>0</v>
      </c>
      <c r="R621" s="19">
        <f>IF(D621&gt;21,VLOOKUP(D621,Barem!$T$1:$U$141,2,1),0)</f>
        <v>0</v>
      </c>
      <c r="S621" s="104">
        <f>IF(D621&lt;1,0,IF(B621="F",VLOOKUP(I621,Barem!$X$2:$Z$13,2,1),VLOOKUP(I621,Barem!$X$14:$Z$25,2,1)))</f>
        <v>0</v>
      </c>
      <c r="T621" s="19">
        <f>VLOOKUP(A621,Participanti!A:C,3,0)</f>
        <v>0.4</v>
      </c>
      <c r="U621" s="17">
        <f t="shared" si="239"/>
        <v>1.8387500000000001</v>
      </c>
      <c r="W621" s="162"/>
      <c r="X621" s="108">
        <f t="shared" si="218"/>
        <v>4</v>
      </c>
      <c r="Y621" s="63">
        <f t="shared" si="219"/>
        <v>1</v>
      </c>
      <c r="Z621" s="92">
        <f t="shared" si="240"/>
        <v>1</v>
      </c>
      <c r="AA621" s="141"/>
      <c r="AB621" s="107" t="str">
        <f>VLOOKUP(A621,Participanti!A:E,5,0)</f>
        <v>Bronze</v>
      </c>
    </row>
    <row r="622" spans="1:28" x14ac:dyDescent="0.2">
      <c r="A622" s="42" t="s">
        <v>430</v>
      </c>
      <c r="B622" s="1" t="str">
        <f>VLOOKUP(A622,Participanti!A:B,2,0)</f>
        <v>M</v>
      </c>
      <c r="C622" s="61">
        <v>10</v>
      </c>
      <c r="D622" s="43">
        <v>13.07</v>
      </c>
      <c r="E622" s="44">
        <v>6.1388888888888889E-2</v>
      </c>
      <c r="F622" s="44">
        <v>6.1562499999999999E-2</v>
      </c>
      <c r="G622" s="59">
        <f t="shared" si="236"/>
        <v>6.1475694444444444E-2</v>
      </c>
      <c r="H622" s="45">
        <v>436</v>
      </c>
      <c r="I622" s="11">
        <f t="shared" si="237"/>
        <v>4.70357264303324E-3</v>
      </c>
      <c r="J622" s="31">
        <f t="shared" si="238"/>
        <v>3.111904761904762</v>
      </c>
      <c r="K622" s="31">
        <f>IF(J622=0,0,IF(B622="F",VLOOKUP(I622,Barem!$G$2:$H$16,2,1),VLOOKUP(I622,Barem!$G$17:$H$31,2,1)))</f>
        <v>0.5</v>
      </c>
      <c r="L622" s="43">
        <v>2</v>
      </c>
      <c r="M622" s="95" t="s">
        <v>82</v>
      </c>
      <c r="N622" s="10">
        <f t="shared" si="241"/>
        <v>0.5</v>
      </c>
      <c r="O622" s="10">
        <f t="shared" si="241"/>
        <v>0.25</v>
      </c>
      <c r="P622" s="10">
        <f t="shared" si="241"/>
        <v>0.25</v>
      </c>
      <c r="Q622" s="33">
        <f>IF(B622="M",IF(AND(H622&gt;=200,H622&lt;500,I622&lt;Barem!$N$21),H622/1500,IF(AND(H622&gt;=500,H622&lt;750,I622&lt;Barem!$N$22),H622/1500,IF(AND(H622&gt;=750,H622&lt;1000,I622&lt;Barem!$N$23),H622/1500,IF(AND(H622&gt;=1000,H622&lt;1500,I622&lt;Barem!$N$24),H622/1500,IF(AND(H622&gt;=1500,H622&lt;2000,I622&lt;Barem!$N$25),H622/1500,IF(AND(H622&gt;=2000,H622&lt;3000,I622&lt;Barem!$N$26),H622/1500,IF(AND(H622&gt;=3000,I622&lt;Barem!$N$27),H622/1500,0))))))),IF(AND(H622&gt;=200,H622&lt;500,I622&lt;Barem!$O$21),H622/1500,IF(AND(H622&gt;=500,H622&lt;750,I622&lt;Barem!$O$22),H622/1500,IF(AND(H622&gt;=750,H622&lt;1000,I622&lt;Barem!$O$23),H622/1500,IF(AND(H622&gt;=1000,H622&lt;1500,I622&lt;Barem!$O$24),H622/1500,IF(AND(H622&gt;=1500,H622&lt;2000,I622&lt;Barem!$O$25),H622/1500,IF(AND(H622&gt;=2000,H622&lt;3000,I622&lt;Barem!$O$26),H622/1500,IF(AND(H622&gt;=3000,I622&lt;Barem!$O$27),H622/1500,0))))))))</f>
        <v>0.29066666666666668</v>
      </c>
      <c r="R622" s="19">
        <f>IF(D622&gt;21,VLOOKUP(D622,Barem!$T$1:$U$141,2,1),0)</f>
        <v>0</v>
      </c>
      <c r="S622" s="104">
        <f>IF(D622&lt;1,0,IF(B622="F",VLOOKUP(I622,Barem!$X$2:$Z$13,2,1),VLOOKUP(I622,Barem!$X$14:$Z$25,2,1)))</f>
        <v>0</v>
      </c>
      <c r="T622" s="19">
        <f>VLOOKUP(A622,Participanti!A:C,3,0)</f>
        <v>0.4</v>
      </c>
      <c r="U622" s="17">
        <f t="shared" si="239"/>
        <v>2.8716190476190477</v>
      </c>
      <c r="W622" s="162"/>
      <c r="X622" s="108">
        <f t="shared" si="218"/>
        <v>5</v>
      </c>
      <c r="Y622" s="63">
        <f t="shared" si="219"/>
        <v>1</v>
      </c>
      <c r="Z622" s="92">
        <f t="shared" si="240"/>
        <v>1</v>
      </c>
      <c r="AA622" s="141"/>
      <c r="AB622" s="107" t="str">
        <f>VLOOKUP(A622,Participanti!A:E,5,0)</f>
        <v>Bronze</v>
      </c>
    </row>
    <row r="623" spans="1:28" x14ac:dyDescent="0.2">
      <c r="A623" s="42" t="s">
        <v>308</v>
      </c>
      <c r="B623" s="1" t="str">
        <f>VLOOKUP(A623,Participanti!A:B,2,0)</f>
        <v>M</v>
      </c>
      <c r="C623" s="61">
        <v>10</v>
      </c>
      <c r="D623" s="43">
        <v>14.99</v>
      </c>
      <c r="E623" s="44">
        <v>5.8333333333333327E-2</v>
      </c>
      <c r="F623" s="44">
        <v>5.8333333333333327E-2</v>
      </c>
      <c r="G623" s="59">
        <f t="shared" si="236"/>
        <v>5.8333333333333327E-2</v>
      </c>
      <c r="H623" s="45">
        <v>43</v>
      </c>
      <c r="I623" s="11">
        <f t="shared" si="237"/>
        <v>3.8914832110295747E-3</v>
      </c>
      <c r="J623" s="31">
        <f t="shared" si="238"/>
        <v>3.5690476190476188</v>
      </c>
      <c r="K623" s="31">
        <f>IF(J623=0,0,IF(B623="F",VLOOKUP(I623,Barem!$G$2:$H$16,2,1),VLOOKUP(I623,Barem!$G$17:$H$31,2,1)))</f>
        <v>1.75</v>
      </c>
      <c r="L623" s="43">
        <v>0.5</v>
      </c>
      <c r="M623" s="95" t="s">
        <v>82</v>
      </c>
      <c r="N623" s="10">
        <f t="shared" si="241"/>
        <v>0.5</v>
      </c>
      <c r="O623" s="10">
        <f t="shared" si="241"/>
        <v>0.25</v>
      </c>
      <c r="P623" s="10">
        <f t="shared" si="241"/>
        <v>0.25</v>
      </c>
      <c r="Q623" s="33">
        <f>IF(B623="M",IF(AND(H623&gt;=200,H623&lt;500,I623&lt;Barem!$N$21),H623/1500,IF(AND(H623&gt;=500,H623&lt;750,I623&lt;Barem!$N$22),H623/1500,IF(AND(H623&gt;=750,H623&lt;1000,I623&lt;Barem!$N$23),H623/1500,IF(AND(H623&gt;=1000,H623&lt;1500,I623&lt;Barem!$N$24),H623/1500,IF(AND(H623&gt;=1500,H623&lt;2000,I623&lt;Barem!$N$25),H623/1500,IF(AND(H623&gt;=2000,H623&lt;3000,I623&lt;Barem!$N$26),H623/1500,IF(AND(H623&gt;=3000,I623&lt;Barem!$N$27),H623/1500,0))))))),IF(AND(H623&gt;=200,H623&lt;500,I623&lt;Barem!$O$21),H623/1500,IF(AND(H623&gt;=500,H623&lt;750,I623&lt;Barem!$O$22),H623/1500,IF(AND(H623&gt;=750,H623&lt;1000,I623&lt;Barem!$O$23),H623/1500,IF(AND(H623&gt;=1000,H623&lt;1500,I623&lt;Barem!$O$24),H623/1500,IF(AND(H623&gt;=1500,H623&lt;2000,I623&lt;Barem!$O$25),H623/1500,IF(AND(H623&gt;=2000,H623&lt;3000,I623&lt;Barem!$O$26),H623/1500,IF(AND(H623&gt;=3000,I623&lt;Barem!$O$27),H623/1500,0))))))))</f>
        <v>0</v>
      </c>
      <c r="R623" s="19">
        <f>IF(D623&gt;21,VLOOKUP(D623,Barem!$T$1:$U$141,2,1),0)</f>
        <v>0</v>
      </c>
      <c r="S623" s="104">
        <f>IF(D623&lt;1,0,IF(B623="F",VLOOKUP(I623,Barem!$X$2:$Z$13,2,1),VLOOKUP(I623,Barem!$X$14:$Z$25,2,1)))</f>
        <v>0</v>
      </c>
      <c r="T623" s="19">
        <f>VLOOKUP(A623,Participanti!A:C,3,0)</f>
        <v>0</v>
      </c>
      <c r="U623" s="17">
        <f t="shared" si="239"/>
        <v>2.3470238095238094</v>
      </c>
      <c r="W623" s="162"/>
      <c r="X623" s="108">
        <f t="shared" si="218"/>
        <v>3</v>
      </c>
      <c r="Y623" s="63">
        <f t="shared" si="219"/>
        <v>1</v>
      </c>
      <c r="Z623" s="92">
        <f t="shared" si="240"/>
        <v>1</v>
      </c>
      <c r="AA623" s="141"/>
      <c r="AB623" s="107" t="str">
        <f>VLOOKUP(A623,Participanti!A:E,5,0)</f>
        <v>Bronze</v>
      </c>
    </row>
    <row r="624" spans="1:28" x14ac:dyDescent="0.2">
      <c r="A624" s="42" t="s">
        <v>517</v>
      </c>
      <c r="B624" s="1" t="str">
        <f>VLOOKUP(A624,Participanti!A:B,2,0)</f>
        <v>F</v>
      </c>
      <c r="C624" s="61">
        <v>10</v>
      </c>
      <c r="D624" s="43">
        <v>13.03</v>
      </c>
      <c r="E624" s="44">
        <v>4.4849537037037035E-2</v>
      </c>
      <c r="F624" s="44">
        <v>4.9143518518518524E-2</v>
      </c>
      <c r="G624" s="59">
        <f t="shared" si="236"/>
        <v>4.6996527777777783E-2</v>
      </c>
      <c r="H624" s="45">
        <v>2</v>
      </c>
      <c r="I624" s="11">
        <f t="shared" si="237"/>
        <v>3.6067941502515568E-3</v>
      </c>
      <c r="J624" s="31">
        <f t="shared" si="238"/>
        <v>3.2574999999999998</v>
      </c>
      <c r="K624" s="31">
        <f>IF(J624=0,0,IF(B624="F",VLOOKUP(I624,Barem!$G$2:$H$16,2,1),VLOOKUP(I624,Barem!$G$17:$H$31,2,1)))</f>
        <v>3.5</v>
      </c>
      <c r="L624" s="43">
        <v>2.25</v>
      </c>
      <c r="M624" s="95" t="s">
        <v>80</v>
      </c>
      <c r="N624" s="10">
        <f t="shared" si="241"/>
        <v>0.25</v>
      </c>
      <c r="O624" s="10">
        <f t="shared" si="241"/>
        <v>0.5</v>
      </c>
      <c r="P624" s="10">
        <f t="shared" si="241"/>
        <v>0.25</v>
      </c>
      <c r="Q624" s="33">
        <f>IF(B624="M",IF(AND(H624&gt;=200,H624&lt;500,I624&lt;Barem!$N$21),H624/1500,IF(AND(H624&gt;=500,H624&lt;750,I624&lt;Barem!$N$22),H624/1500,IF(AND(H624&gt;=750,H624&lt;1000,I624&lt;Barem!$N$23),H624/1500,IF(AND(H624&gt;=1000,H624&lt;1500,I624&lt;Barem!$N$24),H624/1500,IF(AND(H624&gt;=1500,H624&lt;2000,I624&lt;Barem!$N$25),H624/1500,IF(AND(H624&gt;=2000,H624&lt;3000,I624&lt;Barem!$N$26),H624/1500,IF(AND(H624&gt;=3000,I624&lt;Barem!$N$27),H624/1500,0))))))),IF(AND(H624&gt;=200,H624&lt;500,I624&lt;Barem!$O$21),H624/1500,IF(AND(H624&gt;=500,H624&lt;750,I624&lt;Barem!$O$22),H624/1500,IF(AND(H624&gt;=750,H624&lt;1000,I624&lt;Barem!$O$23),H624/1500,IF(AND(H624&gt;=1000,H624&lt;1500,I624&lt;Barem!$O$24),H624/1500,IF(AND(H624&gt;=1500,H624&lt;2000,I624&lt;Barem!$O$25),H624/1500,IF(AND(H624&gt;=2000,H624&lt;3000,I624&lt;Barem!$O$26),H624/1500,IF(AND(H624&gt;=3000,I624&lt;Barem!$O$27),H624/1500,0))))))))</f>
        <v>0</v>
      </c>
      <c r="R624" s="19">
        <f>IF(D624&gt;21,VLOOKUP(D624,Barem!$T$1:$U$141,2,1),0)</f>
        <v>0</v>
      </c>
      <c r="S624" s="104">
        <f>IF(D624&lt;1,0,IF(B624="F",VLOOKUP(I624,Barem!$X$2:$Z$13,2,1),VLOOKUP(I624,Barem!$X$14:$Z$25,2,1)))</f>
        <v>0</v>
      </c>
      <c r="T624" s="19">
        <f>VLOOKUP(A624,Participanti!A:C,3,0)</f>
        <v>0</v>
      </c>
      <c r="U624" s="17">
        <f t="shared" si="239"/>
        <v>3.1268750000000001</v>
      </c>
      <c r="W624" s="162"/>
      <c r="X624" s="108">
        <f t="shared" si="218"/>
        <v>5</v>
      </c>
      <c r="Y624" s="63">
        <f t="shared" si="219"/>
        <v>1</v>
      </c>
      <c r="Z624" s="92">
        <f t="shared" si="240"/>
        <v>1</v>
      </c>
      <c r="AA624" s="141"/>
      <c r="AB624" s="107" t="str">
        <f>VLOOKUP(A624,Participanti!A:E,5,0)</f>
        <v>Bronze</v>
      </c>
    </row>
    <row r="625" spans="1:28" x14ac:dyDescent="0.2">
      <c r="A625" s="42" t="s">
        <v>519</v>
      </c>
      <c r="B625" s="1" t="str">
        <f>VLOOKUP(A625,Participanti!A:B,2,0)</f>
        <v>F</v>
      </c>
      <c r="C625" s="61">
        <v>10</v>
      </c>
      <c r="D625" s="43">
        <v>21.49</v>
      </c>
      <c r="E625" s="44">
        <v>9.6354166666666671E-2</v>
      </c>
      <c r="F625" s="44">
        <v>0.10041666666666667</v>
      </c>
      <c r="G625" s="59">
        <f t="shared" si="236"/>
        <v>9.838541666666667E-2</v>
      </c>
      <c r="H625" s="45">
        <v>92</v>
      </c>
      <c r="I625" s="11">
        <f t="shared" si="237"/>
        <v>4.5781952846285102E-3</v>
      </c>
      <c r="J625" s="31">
        <f t="shared" si="238"/>
        <v>5</v>
      </c>
      <c r="K625" s="31">
        <f>IF(J625=0,0,IF(B625="F",VLOOKUP(I625,Barem!$G$2:$H$16,2,1),VLOOKUP(I625,Barem!$G$17:$H$31,2,1)))</f>
        <v>1.25</v>
      </c>
      <c r="L625" s="43">
        <v>4</v>
      </c>
      <c r="M625" s="95" t="str">
        <f>VLOOKUP(C625,Barem!L:R,7,0)</f>
        <v>P</v>
      </c>
      <c r="N625" s="10">
        <f t="shared" si="241"/>
        <v>0.25</v>
      </c>
      <c r="O625" s="10">
        <f t="shared" si="241"/>
        <v>0.25</v>
      </c>
      <c r="P625" s="10">
        <f t="shared" si="241"/>
        <v>0.5</v>
      </c>
      <c r="Q625" s="33">
        <f>IF(B625="M",IF(AND(H625&gt;=200,H625&lt;500,I625&lt;Barem!$N$21),H625/1500,IF(AND(H625&gt;=500,H625&lt;750,I625&lt;Barem!$N$22),H625/1500,IF(AND(H625&gt;=750,H625&lt;1000,I625&lt;Barem!$N$23),H625/1500,IF(AND(H625&gt;=1000,H625&lt;1500,I625&lt;Barem!$N$24),H625/1500,IF(AND(H625&gt;=1500,H625&lt;2000,I625&lt;Barem!$N$25),H625/1500,IF(AND(H625&gt;=2000,H625&lt;3000,I625&lt;Barem!$N$26),H625/1500,IF(AND(H625&gt;=3000,I625&lt;Barem!$N$27),H625/1500,0))))))),IF(AND(H625&gt;=200,H625&lt;500,I625&lt;Barem!$O$21),H625/1500,IF(AND(H625&gt;=500,H625&lt;750,I625&lt;Barem!$O$22),H625/1500,IF(AND(H625&gt;=750,H625&lt;1000,I625&lt;Barem!$O$23),H625/1500,IF(AND(H625&gt;=1000,H625&lt;1500,I625&lt;Barem!$O$24),H625/1500,IF(AND(H625&gt;=1500,H625&lt;2000,I625&lt;Barem!$O$25),H625/1500,IF(AND(H625&gt;=2000,H625&lt;3000,I625&lt;Barem!$O$26),H625/1500,IF(AND(H625&gt;=3000,I625&lt;Barem!$O$27),H625/1500,0))))))))</f>
        <v>0</v>
      </c>
      <c r="R625" s="19">
        <f>IF(D625&gt;21,VLOOKUP(D625,Barem!$T$1:$U$141,2,1),0)</f>
        <v>0</v>
      </c>
      <c r="S625" s="104">
        <f>IF(D625&lt;1,0,IF(B625="F",VLOOKUP(I625,Barem!$X$2:$Z$13,2,1),VLOOKUP(I625,Barem!$X$14:$Z$25,2,1)))</f>
        <v>0</v>
      </c>
      <c r="T625" s="19">
        <f>VLOOKUP(A625,Participanti!A:C,3,0)</f>
        <v>0</v>
      </c>
      <c r="U625" s="17">
        <f t="shared" si="239"/>
        <v>3.5625</v>
      </c>
      <c r="W625" s="162"/>
      <c r="X625" s="108">
        <f t="shared" si="218"/>
        <v>5</v>
      </c>
      <c r="Y625" s="63">
        <f t="shared" si="219"/>
        <v>1</v>
      </c>
      <c r="Z625" s="92">
        <f t="shared" si="240"/>
        <v>1</v>
      </c>
      <c r="AA625" s="141"/>
      <c r="AB625" s="107" t="str">
        <f>VLOOKUP(A625,Participanti!A:E,5,0)</f>
        <v>Bronze</v>
      </c>
    </row>
    <row r="626" spans="1:28" x14ac:dyDescent="0.2">
      <c r="A626" s="42" t="s">
        <v>226</v>
      </c>
      <c r="B626" s="1" t="str">
        <f>VLOOKUP(A626,Participanti!A:B,2,0)</f>
        <v>F</v>
      </c>
      <c r="C626" s="61">
        <v>10</v>
      </c>
      <c r="D626" s="43">
        <v>10.44</v>
      </c>
      <c r="E626" s="44">
        <v>5.1180555555555556E-2</v>
      </c>
      <c r="F626" s="44">
        <v>5.5972222222222222E-2</v>
      </c>
      <c r="G626" s="59">
        <f t="shared" si="236"/>
        <v>5.3576388888888889E-2</v>
      </c>
      <c r="H626" s="45">
        <v>42</v>
      </c>
      <c r="I626" s="11">
        <f t="shared" si="237"/>
        <v>5.1318380161770967E-3</v>
      </c>
      <c r="J626" s="31">
        <f t="shared" si="238"/>
        <v>2.61</v>
      </c>
      <c r="K626" s="31">
        <f>IF(J626=0,0,IF(B626="F",VLOOKUP(I626,Barem!$G$2:$H$16,2,1),VLOOKUP(I626,Barem!$G$17:$H$31,2,1)))</f>
        <v>0.5</v>
      </c>
      <c r="L626" s="43">
        <v>3</v>
      </c>
      <c r="M626" s="95" t="str">
        <f>VLOOKUP(C626,Barem!L:R,7,0)</f>
        <v>P</v>
      </c>
      <c r="N626" s="10">
        <f t="shared" si="241"/>
        <v>0.25</v>
      </c>
      <c r="O626" s="10">
        <f t="shared" si="241"/>
        <v>0.25</v>
      </c>
      <c r="P626" s="10">
        <f t="shared" si="241"/>
        <v>0.5</v>
      </c>
      <c r="Q626" s="33">
        <f>IF(B626="M",IF(AND(H626&gt;=200,H626&lt;500,I626&lt;Barem!$N$21),H626/1500,IF(AND(H626&gt;=500,H626&lt;750,I626&lt;Barem!$N$22),H626/1500,IF(AND(H626&gt;=750,H626&lt;1000,I626&lt;Barem!$N$23),H626/1500,IF(AND(H626&gt;=1000,H626&lt;1500,I626&lt;Barem!$N$24),H626/1500,IF(AND(H626&gt;=1500,H626&lt;2000,I626&lt;Barem!$N$25),H626/1500,IF(AND(H626&gt;=2000,H626&lt;3000,I626&lt;Barem!$N$26),H626/1500,IF(AND(H626&gt;=3000,I626&lt;Barem!$N$27),H626/1500,0))))))),IF(AND(H626&gt;=200,H626&lt;500,I626&lt;Barem!$O$21),H626/1500,IF(AND(H626&gt;=500,H626&lt;750,I626&lt;Barem!$O$22),H626/1500,IF(AND(H626&gt;=750,H626&lt;1000,I626&lt;Barem!$O$23),H626/1500,IF(AND(H626&gt;=1000,H626&lt;1500,I626&lt;Barem!$O$24),H626/1500,IF(AND(H626&gt;=1500,H626&lt;2000,I626&lt;Barem!$O$25),H626/1500,IF(AND(H626&gt;=2000,H626&lt;3000,I626&lt;Barem!$O$26),H626/1500,IF(AND(H626&gt;=3000,I626&lt;Barem!$O$27),H626/1500,0))))))))</f>
        <v>0</v>
      </c>
      <c r="R626" s="19">
        <f>IF(D626&gt;21,VLOOKUP(D626,Barem!$T$1:$U$141,2,1),0)</f>
        <v>0</v>
      </c>
      <c r="S626" s="104">
        <f>IF(D626&lt;1,0,IF(B626="F",VLOOKUP(I626,Barem!$X$2:$Z$13,2,1),VLOOKUP(I626,Barem!$X$14:$Z$25,2,1)))</f>
        <v>0</v>
      </c>
      <c r="T626" s="19">
        <f>VLOOKUP(A626,Participanti!A:C,3,0)</f>
        <v>0</v>
      </c>
      <c r="U626" s="17">
        <f t="shared" si="239"/>
        <v>2.2774999999999999</v>
      </c>
      <c r="W626" s="162"/>
      <c r="X626" s="108">
        <f t="shared" si="218"/>
        <v>4</v>
      </c>
      <c r="Y626" s="63">
        <f t="shared" si="219"/>
        <v>1</v>
      </c>
      <c r="Z626" s="92">
        <f t="shared" si="240"/>
        <v>1</v>
      </c>
      <c r="AA626" s="141"/>
      <c r="AB626" s="107" t="str">
        <f>VLOOKUP(A626,Participanti!A:E,5,0)</f>
        <v>Bronze</v>
      </c>
    </row>
    <row r="627" spans="1:28" x14ac:dyDescent="0.2">
      <c r="A627" s="42" t="s">
        <v>232</v>
      </c>
      <c r="B627" s="1" t="str">
        <f>VLOOKUP(A627,Participanti!A:B,2,0)</f>
        <v>M</v>
      </c>
      <c r="C627" s="61">
        <v>10</v>
      </c>
      <c r="D627" s="43">
        <v>7.68</v>
      </c>
      <c r="E627" s="44">
        <v>2.8703703703703703E-2</v>
      </c>
      <c r="F627" s="44">
        <v>3.1469907407407412E-2</v>
      </c>
      <c r="G627" s="59">
        <f t="shared" si="236"/>
        <v>3.0086805555555558E-2</v>
      </c>
      <c r="H627" s="45">
        <v>96</v>
      </c>
      <c r="I627" s="11">
        <f t="shared" si="237"/>
        <v>3.9175528067129633E-3</v>
      </c>
      <c r="J627" s="31">
        <f t="shared" si="238"/>
        <v>1.8285714285714285</v>
      </c>
      <c r="K627" s="31">
        <f>IF(J627=0,0,IF(B627="F",VLOOKUP(I627,Barem!$G$2:$H$16,2,1),VLOOKUP(I627,Barem!$G$17:$H$31,2,1)))</f>
        <v>1.75</v>
      </c>
      <c r="L627" s="43">
        <v>2.75</v>
      </c>
      <c r="M627" s="95" t="str">
        <f>VLOOKUP(C627,Barem!L:R,7,0)</f>
        <v>P</v>
      </c>
      <c r="N627" s="10">
        <f t="shared" si="241"/>
        <v>0.25</v>
      </c>
      <c r="O627" s="10">
        <f t="shared" si="241"/>
        <v>0.25</v>
      </c>
      <c r="P627" s="10">
        <f t="shared" si="241"/>
        <v>0.5</v>
      </c>
      <c r="Q627" s="33">
        <f>IF(B627="M",IF(AND(H627&gt;=200,H627&lt;500,I627&lt;Barem!$N$21),H627/1500,IF(AND(H627&gt;=500,H627&lt;750,I627&lt;Barem!$N$22),H627/1500,IF(AND(H627&gt;=750,H627&lt;1000,I627&lt;Barem!$N$23),H627/1500,IF(AND(H627&gt;=1000,H627&lt;1500,I627&lt;Barem!$N$24),H627/1500,IF(AND(H627&gt;=1500,H627&lt;2000,I627&lt;Barem!$N$25),H627/1500,IF(AND(H627&gt;=2000,H627&lt;3000,I627&lt;Barem!$N$26),H627/1500,IF(AND(H627&gt;=3000,I627&lt;Barem!$N$27),H627/1500,0))))))),IF(AND(H627&gt;=200,H627&lt;500,I627&lt;Barem!$O$21),H627/1500,IF(AND(H627&gt;=500,H627&lt;750,I627&lt;Barem!$O$22),H627/1500,IF(AND(H627&gt;=750,H627&lt;1000,I627&lt;Barem!$O$23),H627/1500,IF(AND(H627&gt;=1000,H627&lt;1500,I627&lt;Barem!$O$24),H627/1500,IF(AND(H627&gt;=1500,H627&lt;2000,I627&lt;Barem!$O$25),H627/1500,IF(AND(H627&gt;=2000,H627&lt;3000,I627&lt;Barem!$O$26),H627/1500,IF(AND(H627&gt;=3000,I627&lt;Barem!$O$27),H627/1500,0))))))))</f>
        <v>0</v>
      </c>
      <c r="R627" s="19">
        <f>IF(D627&gt;21,VLOOKUP(D627,Barem!$T$1:$U$141,2,1),0)</f>
        <v>0</v>
      </c>
      <c r="S627" s="104">
        <f>IF(D627&lt;1,0,IF(B627="F",VLOOKUP(I627,Barem!$X$2:$Z$13,2,1),VLOOKUP(I627,Barem!$X$14:$Z$25,2,1)))</f>
        <v>0</v>
      </c>
      <c r="T627" s="19">
        <f>VLOOKUP(A627,Participanti!A:C,3,0)</f>
        <v>0</v>
      </c>
      <c r="U627" s="17">
        <f t="shared" si="239"/>
        <v>2.2696428571428573</v>
      </c>
      <c r="W627" s="162"/>
      <c r="X627" s="108">
        <f t="shared" si="218"/>
        <v>5</v>
      </c>
      <c r="Y627" s="63">
        <f t="shared" si="219"/>
        <v>1</v>
      </c>
      <c r="Z627" s="92">
        <f t="shared" si="240"/>
        <v>1</v>
      </c>
      <c r="AA627" s="141"/>
      <c r="AB627" s="107" t="str">
        <f>VLOOKUP(A627,Participanti!A:E,5,0)</f>
        <v>Bronze</v>
      </c>
    </row>
    <row r="628" spans="1:28" x14ac:dyDescent="0.2">
      <c r="A628" s="42" t="s">
        <v>207</v>
      </c>
      <c r="B628" s="1" t="str">
        <f>VLOOKUP(A628,Participanti!A:B,2,0)</f>
        <v>M</v>
      </c>
      <c r="C628" s="61">
        <v>10</v>
      </c>
      <c r="D628" s="43">
        <v>12.1</v>
      </c>
      <c r="E628" s="44">
        <v>5.226851851851852E-2</v>
      </c>
      <c r="F628" s="44">
        <v>5.288194444444444E-2</v>
      </c>
      <c r="G628" s="59">
        <f t="shared" si="236"/>
        <v>5.257523148148148E-2</v>
      </c>
      <c r="H628" s="45">
        <v>21</v>
      </c>
      <c r="I628" s="11">
        <f t="shared" si="237"/>
        <v>4.3450604530149983E-3</v>
      </c>
      <c r="J628" s="31">
        <f t="shared" si="238"/>
        <v>2.8809523809523809</v>
      </c>
      <c r="K628" s="31">
        <f>IF(J628=0,0,IF(B628="F",VLOOKUP(I628,Barem!$G$2:$H$16,2,1),VLOOKUP(I628,Barem!$G$17:$H$31,2,1)))</f>
        <v>1.25</v>
      </c>
      <c r="L628" s="43">
        <v>4</v>
      </c>
      <c r="M628" s="95" t="str">
        <f>VLOOKUP(C628,Barem!L:R,7,0)</f>
        <v>P</v>
      </c>
      <c r="N628" s="10">
        <f t="shared" si="241"/>
        <v>0.25</v>
      </c>
      <c r="O628" s="10">
        <f t="shared" si="241"/>
        <v>0.25</v>
      </c>
      <c r="P628" s="10">
        <f t="shared" si="241"/>
        <v>0.5</v>
      </c>
      <c r="Q628" s="33">
        <f>IF(B628="M",IF(AND(H628&gt;=200,H628&lt;500,I628&lt;Barem!$N$21),H628/1500,IF(AND(H628&gt;=500,H628&lt;750,I628&lt;Barem!$N$22),H628/1500,IF(AND(H628&gt;=750,H628&lt;1000,I628&lt;Barem!$N$23),H628/1500,IF(AND(H628&gt;=1000,H628&lt;1500,I628&lt;Barem!$N$24),H628/1500,IF(AND(H628&gt;=1500,H628&lt;2000,I628&lt;Barem!$N$25),H628/1500,IF(AND(H628&gt;=2000,H628&lt;3000,I628&lt;Barem!$N$26),H628/1500,IF(AND(H628&gt;=3000,I628&lt;Barem!$N$27),H628/1500,0))))))),IF(AND(H628&gt;=200,H628&lt;500,I628&lt;Barem!$O$21),H628/1500,IF(AND(H628&gt;=500,H628&lt;750,I628&lt;Barem!$O$22),H628/1500,IF(AND(H628&gt;=750,H628&lt;1000,I628&lt;Barem!$O$23),H628/1500,IF(AND(H628&gt;=1000,H628&lt;1500,I628&lt;Barem!$O$24),H628/1500,IF(AND(H628&gt;=1500,H628&lt;2000,I628&lt;Barem!$O$25),H628/1500,IF(AND(H628&gt;=2000,H628&lt;3000,I628&lt;Barem!$O$26),H628/1500,IF(AND(H628&gt;=3000,I628&lt;Barem!$O$27),H628/1500,0))))))))</f>
        <v>0</v>
      </c>
      <c r="R628" s="19">
        <f>IF(D628&gt;21,VLOOKUP(D628,Barem!$T$1:$U$141,2,1),0)</f>
        <v>0</v>
      </c>
      <c r="S628" s="104">
        <f>IF(D628&lt;1,0,IF(B628="F",VLOOKUP(I628,Barem!$X$2:$Z$13,2,1),VLOOKUP(I628,Barem!$X$14:$Z$25,2,1)))</f>
        <v>0</v>
      </c>
      <c r="T628" s="19">
        <f>VLOOKUP(A628,Participanti!A:C,3,0)</f>
        <v>0</v>
      </c>
      <c r="U628" s="17">
        <f t="shared" si="239"/>
        <v>3.0327380952380953</v>
      </c>
      <c r="W628" s="162"/>
      <c r="X628" s="108">
        <f t="shared" si="218"/>
        <v>3</v>
      </c>
      <c r="Y628" s="63">
        <f t="shared" si="219"/>
        <v>1</v>
      </c>
      <c r="Z628" s="92">
        <f t="shared" si="240"/>
        <v>1</v>
      </c>
      <c r="AA628" s="141"/>
      <c r="AB628" s="107" t="str">
        <f>VLOOKUP(A628,Participanti!A:E,5,0)</f>
        <v>Bronze</v>
      </c>
    </row>
    <row r="629" spans="1:28" x14ac:dyDescent="0.2">
      <c r="A629" s="42" t="s">
        <v>306</v>
      </c>
      <c r="B629" s="1" t="str">
        <f>VLOOKUP(A629,Participanti!A:B,2,0)</f>
        <v>F</v>
      </c>
      <c r="C629" s="61">
        <v>10</v>
      </c>
      <c r="D629" s="43">
        <v>12.33</v>
      </c>
      <c r="E629" s="44">
        <v>0.11246527777777778</v>
      </c>
      <c r="F629" s="44">
        <v>0.14552083333333335</v>
      </c>
      <c r="G629" s="59">
        <f t="shared" si="236"/>
        <v>0.12899305555555557</v>
      </c>
      <c r="H629" s="45">
        <v>947</v>
      </c>
      <c r="I629" s="11">
        <f t="shared" si="237"/>
        <v>1.0461723889339462E-2</v>
      </c>
      <c r="J629" s="31">
        <f t="shared" si="238"/>
        <v>3.0825</v>
      </c>
      <c r="K629" s="31">
        <f>IF(J629=0,0,IF(B629="F",VLOOKUP(I629,Barem!$G$2:$H$16,2,1),VLOOKUP(I629,Barem!$G$17:$H$31,2,1)))</f>
        <v>0</v>
      </c>
      <c r="L629" s="43">
        <v>1.5</v>
      </c>
      <c r="M629" s="95" t="str">
        <f>VLOOKUP(C629,Barem!L:R,7,0)</f>
        <v>P</v>
      </c>
      <c r="N629" s="10">
        <f t="shared" si="241"/>
        <v>0.25</v>
      </c>
      <c r="O629" s="10">
        <f t="shared" si="241"/>
        <v>0.25</v>
      </c>
      <c r="P629" s="10">
        <f t="shared" si="241"/>
        <v>0.5</v>
      </c>
      <c r="Q629" s="33">
        <f>IF(B629="M",IF(AND(H629&gt;=200,H629&lt;500,I629&lt;Barem!$N$21),H629/1500,IF(AND(H629&gt;=500,H629&lt;750,I629&lt;Barem!$N$22),H629/1500,IF(AND(H629&gt;=750,H629&lt;1000,I629&lt;Barem!$N$23),H629/1500,IF(AND(H629&gt;=1000,H629&lt;1500,I629&lt;Barem!$N$24),H629/1500,IF(AND(H629&gt;=1500,H629&lt;2000,I629&lt;Barem!$N$25),H629/1500,IF(AND(H629&gt;=2000,H629&lt;3000,I629&lt;Barem!$N$26),H629/1500,IF(AND(H629&gt;=3000,I629&lt;Barem!$N$27),H629/1500,0))))))),IF(AND(H629&gt;=200,H629&lt;500,I629&lt;Barem!$O$21),H629/1500,IF(AND(H629&gt;=500,H629&lt;750,I629&lt;Barem!$O$22),H629/1500,IF(AND(H629&gt;=750,H629&lt;1000,I629&lt;Barem!$O$23),H629/1500,IF(AND(H629&gt;=1000,H629&lt;1500,I629&lt;Barem!$O$24),H629/1500,IF(AND(H629&gt;=1500,H629&lt;2000,I629&lt;Barem!$O$25),H629/1500,IF(AND(H629&gt;=2000,H629&lt;3000,I629&lt;Barem!$O$26),H629/1500,IF(AND(H629&gt;=3000,I629&lt;Barem!$O$27),H629/1500,0))))))))</f>
        <v>0</v>
      </c>
      <c r="R629" s="19">
        <f>IF(D629&gt;21,VLOOKUP(D629,Barem!$T$1:$U$141,2,1),0)</f>
        <v>0</v>
      </c>
      <c r="S629" s="104">
        <f>IF(D629&lt;1,0,IF(B629="F",VLOOKUP(I629,Barem!$X$2:$Z$13,2,1),VLOOKUP(I629,Barem!$X$14:$Z$25,2,1)))</f>
        <v>0</v>
      </c>
      <c r="T629" s="19">
        <f>VLOOKUP(A629,Participanti!A:C,3,0)</f>
        <v>0</v>
      </c>
      <c r="U629" s="17">
        <f t="shared" si="239"/>
        <v>1.5206249999999999</v>
      </c>
      <c r="W629" s="162"/>
      <c r="X629" s="108">
        <f t="shared" si="218"/>
        <v>5</v>
      </c>
      <c r="Y629" s="63">
        <f t="shared" si="219"/>
        <v>1</v>
      </c>
      <c r="Z629" s="92">
        <f t="shared" si="240"/>
        <v>0</v>
      </c>
      <c r="AA629" s="141"/>
      <c r="AB629" s="107" t="str">
        <f>VLOOKUP(A629,Participanti!A:E,5,0)</f>
        <v>Bronze</v>
      </c>
    </row>
    <row r="630" spans="1:28" x14ac:dyDescent="0.2">
      <c r="A630" s="42" t="s">
        <v>21</v>
      </c>
      <c r="B630" s="1" t="str">
        <f>VLOOKUP(A630,Participanti!A:B,2,0)</f>
        <v>F</v>
      </c>
      <c r="C630" s="61">
        <v>10</v>
      </c>
      <c r="D630" s="43">
        <v>6.29</v>
      </c>
      <c r="E630" s="44">
        <v>3.037037037037037E-2</v>
      </c>
      <c r="F630" s="44">
        <v>3.9467592592592596E-2</v>
      </c>
      <c r="G630" s="59">
        <f t="shared" si="236"/>
        <v>3.4918981481481481E-2</v>
      </c>
      <c r="H630" s="45">
        <v>0</v>
      </c>
      <c r="I630" s="11">
        <f t="shared" si="237"/>
        <v>5.5515073897426841E-3</v>
      </c>
      <c r="J630" s="31">
        <f t="shared" si="238"/>
        <v>1.5725</v>
      </c>
      <c r="K630" s="31">
        <f>IF(J630=0,0,IF(B630="F",VLOOKUP(I630,Barem!$G$2:$H$16,2,1),VLOOKUP(I630,Barem!$G$17:$H$31,2,1)))</f>
        <v>0.25</v>
      </c>
      <c r="L630" s="43">
        <v>2</v>
      </c>
      <c r="M630" s="95" t="str">
        <f>VLOOKUP(C630,Barem!L:R,7,0)</f>
        <v>P</v>
      </c>
      <c r="N630" s="10">
        <f t="shared" si="241"/>
        <v>0.25</v>
      </c>
      <c r="O630" s="10">
        <f t="shared" si="241"/>
        <v>0.25</v>
      </c>
      <c r="P630" s="10">
        <f t="shared" si="241"/>
        <v>0.5</v>
      </c>
      <c r="Q630" s="33">
        <f>IF(B630="M",IF(AND(H630&gt;=200,H630&lt;500,I630&lt;Barem!$N$21),H630/1500,IF(AND(H630&gt;=500,H630&lt;750,I630&lt;Barem!$N$22),H630/1500,IF(AND(H630&gt;=750,H630&lt;1000,I630&lt;Barem!$N$23),H630/1500,IF(AND(H630&gt;=1000,H630&lt;1500,I630&lt;Barem!$N$24),H630/1500,IF(AND(H630&gt;=1500,H630&lt;2000,I630&lt;Barem!$N$25),H630/1500,IF(AND(H630&gt;=2000,H630&lt;3000,I630&lt;Barem!$N$26),H630/1500,IF(AND(H630&gt;=3000,I630&lt;Barem!$N$27),H630/1500,0))))))),IF(AND(H630&gt;=200,H630&lt;500,I630&lt;Barem!$O$21),H630/1500,IF(AND(H630&gt;=500,H630&lt;750,I630&lt;Barem!$O$22),H630/1500,IF(AND(H630&gt;=750,H630&lt;1000,I630&lt;Barem!$O$23),H630/1500,IF(AND(H630&gt;=1000,H630&lt;1500,I630&lt;Barem!$O$24),H630/1500,IF(AND(H630&gt;=1500,H630&lt;2000,I630&lt;Barem!$O$25),H630/1500,IF(AND(H630&gt;=2000,H630&lt;3000,I630&lt;Barem!$O$26),H630/1500,IF(AND(H630&gt;=3000,I630&lt;Barem!$O$27),H630/1500,0))))))))</f>
        <v>0</v>
      </c>
      <c r="R630" s="19">
        <f>IF(D630&gt;21,VLOOKUP(D630,Barem!$T$1:$U$141,2,1),0)</f>
        <v>0</v>
      </c>
      <c r="S630" s="104">
        <f>IF(D630&lt;1,0,IF(B630="F",VLOOKUP(I630,Barem!$X$2:$Z$13,2,1),VLOOKUP(I630,Barem!$X$14:$Z$25,2,1)))</f>
        <v>0</v>
      </c>
      <c r="T630" s="19">
        <f>VLOOKUP(A630,Participanti!A:C,3,0)</f>
        <v>0</v>
      </c>
      <c r="U630" s="17">
        <f t="shared" si="239"/>
        <v>1.4556249999999999</v>
      </c>
      <c r="W630" s="162"/>
      <c r="X630" s="108">
        <f t="shared" si="218"/>
        <v>4</v>
      </c>
      <c r="Y630" s="63">
        <f t="shared" si="219"/>
        <v>1</v>
      </c>
      <c r="Z630" s="92">
        <f t="shared" si="240"/>
        <v>1</v>
      </c>
      <c r="AA630" s="141"/>
      <c r="AB630" s="107" t="str">
        <f>VLOOKUP(A630,Participanti!A:E,5,0)</f>
        <v>Bronze</v>
      </c>
    </row>
    <row r="631" spans="1:28" x14ac:dyDescent="0.2">
      <c r="A631" s="42" t="s">
        <v>360</v>
      </c>
      <c r="B631" s="1" t="str">
        <f>VLOOKUP(A631,Participanti!A:B,2,0)</f>
        <v>F</v>
      </c>
      <c r="C631" s="61">
        <v>10</v>
      </c>
      <c r="D631" s="43">
        <v>5.12</v>
      </c>
      <c r="E631" s="44">
        <v>2.1412037037037035E-2</v>
      </c>
      <c r="F631" s="44">
        <v>2.5624999999999998E-2</v>
      </c>
      <c r="G631" s="59">
        <f t="shared" si="236"/>
        <v>2.3518518518518515E-2</v>
      </c>
      <c r="H631" s="45">
        <v>25</v>
      </c>
      <c r="I631" s="11">
        <f t="shared" si="237"/>
        <v>4.5934606481481477E-3</v>
      </c>
      <c r="J631" s="31">
        <f t="shared" si="238"/>
        <v>1.28</v>
      </c>
      <c r="K631" s="31">
        <f>IF(J631=0,0,IF(B631="F",VLOOKUP(I631,Barem!$G$2:$H$16,2,1),VLOOKUP(I631,Barem!$G$17:$H$31,2,1)))</f>
        <v>1.25</v>
      </c>
      <c r="L631" s="43">
        <v>2</v>
      </c>
      <c r="M631" s="95" t="str">
        <f>VLOOKUP(C631,Barem!L:R,7,0)</f>
        <v>P</v>
      </c>
      <c r="N631" s="10">
        <f t="shared" si="241"/>
        <v>0.25</v>
      </c>
      <c r="O631" s="10">
        <f t="shared" si="241"/>
        <v>0.25</v>
      </c>
      <c r="P631" s="10">
        <f t="shared" si="241"/>
        <v>0.5</v>
      </c>
      <c r="Q631" s="33">
        <f>IF(B631="M",IF(AND(H631&gt;=200,H631&lt;500,I631&lt;Barem!$N$21),H631/1500,IF(AND(H631&gt;=500,H631&lt;750,I631&lt;Barem!$N$22),H631/1500,IF(AND(H631&gt;=750,H631&lt;1000,I631&lt;Barem!$N$23),H631/1500,IF(AND(H631&gt;=1000,H631&lt;1500,I631&lt;Barem!$N$24),H631/1500,IF(AND(H631&gt;=1500,H631&lt;2000,I631&lt;Barem!$N$25),H631/1500,IF(AND(H631&gt;=2000,H631&lt;3000,I631&lt;Barem!$N$26),H631/1500,IF(AND(H631&gt;=3000,I631&lt;Barem!$N$27),H631/1500,0))))))),IF(AND(H631&gt;=200,H631&lt;500,I631&lt;Barem!$O$21),H631/1500,IF(AND(H631&gt;=500,H631&lt;750,I631&lt;Barem!$O$22),H631/1500,IF(AND(H631&gt;=750,H631&lt;1000,I631&lt;Barem!$O$23),H631/1500,IF(AND(H631&gt;=1000,H631&lt;1500,I631&lt;Barem!$O$24),H631/1500,IF(AND(H631&gt;=1500,H631&lt;2000,I631&lt;Barem!$O$25),H631/1500,IF(AND(H631&gt;=2000,H631&lt;3000,I631&lt;Barem!$O$26),H631/1500,IF(AND(H631&gt;=3000,I631&lt;Barem!$O$27),H631/1500,0))))))))</f>
        <v>0</v>
      </c>
      <c r="R631" s="19">
        <f>IF(D631&gt;21,VLOOKUP(D631,Barem!$T$1:$U$141,2,1),0)</f>
        <v>0</v>
      </c>
      <c r="S631" s="104">
        <f>IF(D631&lt;1,0,IF(B631="F",VLOOKUP(I631,Barem!$X$2:$Z$13,2,1),VLOOKUP(I631,Barem!$X$14:$Z$25,2,1)))</f>
        <v>0</v>
      </c>
      <c r="T631" s="19">
        <f>VLOOKUP(A631,Participanti!A:C,3,0)</f>
        <v>0</v>
      </c>
      <c r="U631" s="17">
        <f t="shared" si="239"/>
        <v>1.6325000000000001</v>
      </c>
      <c r="W631" s="162"/>
      <c r="X631" s="108">
        <f t="shared" si="218"/>
        <v>4</v>
      </c>
      <c r="Y631" s="63">
        <f t="shared" si="219"/>
        <v>1</v>
      </c>
      <c r="Z631" s="92">
        <f t="shared" si="240"/>
        <v>1</v>
      </c>
      <c r="AA631" s="141"/>
      <c r="AB631" s="107" t="str">
        <f>VLOOKUP(A631,Participanti!A:E,5,0)</f>
        <v>Bronze</v>
      </c>
    </row>
    <row r="632" spans="1:28" x14ac:dyDescent="0.2">
      <c r="A632" s="42" t="s">
        <v>351</v>
      </c>
      <c r="B632" s="1" t="str">
        <f>VLOOKUP(A632,Participanti!A:B,2,0)</f>
        <v>F</v>
      </c>
      <c r="C632" s="61">
        <v>10</v>
      </c>
      <c r="D632" s="43">
        <v>5.04</v>
      </c>
      <c r="E632" s="44">
        <v>2.1087962962962961E-2</v>
      </c>
      <c r="F632" s="44">
        <v>2.476851851851852E-2</v>
      </c>
      <c r="G632" s="59">
        <f t="shared" si="236"/>
        <v>2.2928240740740742E-2</v>
      </c>
      <c r="H632" s="45">
        <v>22</v>
      </c>
      <c r="I632" s="11">
        <f t="shared" si="237"/>
        <v>4.549254115226338E-3</v>
      </c>
      <c r="J632" s="31">
        <f t="shared" si="238"/>
        <v>1.26</v>
      </c>
      <c r="K632" s="31">
        <f>IF(J632=0,0,IF(B632="F",VLOOKUP(I632,Barem!$G$2:$H$16,2,1),VLOOKUP(I632,Barem!$G$17:$H$31,2,1)))</f>
        <v>1.25</v>
      </c>
      <c r="L632" s="43">
        <v>3</v>
      </c>
      <c r="M632" s="95" t="str">
        <f>VLOOKUP(C632,Barem!L:R,7,0)</f>
        <v>P</v>
      </c>
      <c r="N632" s="10">
        <f t="shared" si="241"/>
        <v>0.25</v>
      </c>
      <c r="O632" s="10">
        <f t="shared" si="241"/>
        <v>0.25</v>
      </c>
      <c r="P632" s="10">
        <f t="shared" si="241"/>
        <v>0.5</v>
      </c>
      <c r="Q632" s="33">
        <f>IF(B632="M",IF(AND(H632&gt;=200,H632&lt;500,I632&lt;Barem!$N$21),H632/1500,IF(AND(H632&gt;=500,H632&lt;750,I632&lt;Barem!$N$22),H632/1500,IF(AND(H632&gt;=750,H632&lt;1000,I632&lt;Barem!$N$23),H632/1500,IF(AND(H632&gt;=1000,H632&lt;1500,I632&lt;Barem!$N$24),H632/1500,IF(AND(H632&gt;=1500,H632&lt;2000,I632&lt;Barem!$N$25),H632/1500,IF(AND(H632&gt;=2000,H632&lt;3000,I632&lt;Barem!$N$26),H632/1500,IF(AND(H632&gt;=3000,I632&lt;Barem!$N$27),H632/1500,0))))))),IF(AND(H632&gt;=200,H632&lt;500,I632&lt;Barem!$O$21),H632/1500,IF(AND(H632&gt;=500,H632&lt;750,I632&lt;Barem!$O$22),H632/1500,IF(AND(H632&gt;=750,H632&lt;1000,I632&lt;Barem!$O$23),H632/1500,IF(AND(H632&gt;=1000,H632&lt;1500,I632&lt;Barem!$O$24),H632/1500,IF(AND(H632&gt;=1500,H632&lt;2000,I632&lt;Barem!$O$25),H632/1500,IF(AND(H632&gt;=2000,H632&lt;3000,I632&lt;Barem!$O$26),H632/1500,IF(AND(H632&gt;=3000,I632&lt;Barem!$O$27),H632/1500,0))))))))</f>
        <v>0</v>
      </c>
      <c r="R632" s="19">
        <f>IF(D632&gt;21,VLOOKUP(D632,Barem!$T$1:$U$141,2,1),0)</f>
        <v>0</v>
      </c>
      <c r="S632" s="104">
        <f>IF(D632&lt;1,0,IF(B632="F",VLOOKUP(I632,Barem!$X$2:$Z$13,2,1),VLOOKUP(I632,Barem!$X$14:$Z$25,2,1)))</f>
        <v>0</v>
      </c>
      <c r="T632" s="19">
        <f>VLOOKUP(A632,Participanti!A:C,3,0)</f>
        <v>0</v>
      </c>
      <c r="U632" s="17">
        <f t="shared" si="239"/>
        <v>2.1274999999999999</v>
      </c>
      <c r="W632" s="162"/>
      <c r="X632" s="108">
        <f t="shared" si="218"/>
        <v>3</v>
      </c>
      <c r="Y632" s="63">
        <f t="shared" si="219"/>
        <v>1</v>
      </c>
      <c r="Z632" s="92">
        <f t="shared" si="240"/>
        <v>1</v>
      </c>
      <c r="AA632" s="141"/>
      <c r="AB632" s="107" t="str">
        <f>VLOOKUP(A632,Participanti!A:E,5,0)</f>
        <v>Bronze</v>
      </c>
    </row>
    <row r="633" spans="1:28" x14ac:dyDescent="0.2">
      <c r="A633" s="42" t="s">
        <v>588</v>
      </c>
      <c r="B633" s="1" t="str">
        <f>VLOOKUP(A633,Participanti!A:B,2,0)</f>
        <v>F</v>
      </c>
      <c r="C633" s="61">
        <v>10</v>
      </c>
      <c r="D633" s="43">
        <v>5.7</v>
      </c>
      <c r="E633" s="44">
        <v>2.2407407407407407E-2</v>
      </c>
      <c r="F633" s="44">
        <v>2.2685185185185183E-2</v>
      </c>
      <c r="G633" s="59">
        <f t="shared" si="236"/>
        <v>2.2546296296296293E-2</v>
      </c>
      <c r="H633" s="45">
        <v>16</v>
      </c>
      <c r="I633" s="11">
        <f t="shared" si="237"/>
        <v>3.9554905782975954E-3</v>
      </c>
      <c r="J633" s="31">
        <f t="shared" si="238"/>
        <v>1.425</v>
      </c>
      <c r="K633" s="31">
        <f>IF(J633=0,0,IF(B633="F",VLOOKUP(I633,Barem!$G$2:$H$16,2,1),VLOOKUP(I633,Barem!$G$17:$H$31,2,1)))</f>
        <v>2.5</v>
      </c>
      <c r="L633" s="43">
        <v>1.75</v>
      </c>
      <c r="M633" s="95" t="s">
        <v>80</v>
      </c>
      <c r="N633" s="10">
        <f t="shared" si="241"/>
        <v>0.25</v>
      </c>
      <c r="O633" s="10">
        <f t="shared" si="241"/>
        <v>0.5</v>
      </c>
      <c r="P633" s="10">
        <f t="shared" si="241"/>
        <v>0.25</v>
      </c>
      <c r="Q633" s="33">
        <f>IF(B633="M",IF(AND(H633&gt;=200,H633&lt;500,I633&lt;Barem!$N$21),H633/1500,IF(AND(H633&gt;=500,H633&lt;750,I633&lt;Barem!$N$22),H633/1500,IF(AND(H633&gt;=750,H633&lt;1000,I633&lt;Barem!$N$23),H633/1500,IF(AND(H633&gt;=1000,H633&lt;1500,I633&lt;Barem!$N$24),H633/1500,IF(AND(H633&gt;=1500,H633&lt;2000,I633&lt;Barem!$N$25),H633/1500,IF(AND(H633&gt;=2000,H633&lt;3000,I633&lt;Barem!$N$26),H633/1500,IF(AND(H633&gt;=3000,I633&lt;Barem!$N$27),H633/1500,0))))))),IF(AND(H633&gt;=200,H633&lt;500,I633&lt;Barem!$O$21),H633/1500,IF(AND(H633&gt;=500,H633&lt;750,I633&lt;Barem!$O$22),H633/1500,IF(AND(H633&gt;=750,H633&lt;1000,I633&lt;Barem!$O$23),H633/1500,IF(AND(H633&gt;=1000,H633&lt;1500,I633&lt;Barem!$O$24),H633/1500,IF(AND(H633&gt;=1500,H633&lt;2000,I633&lt;Barem!$O$25),H633/1500,IF(AND(H633&gt;=2000,H633&lt;3000,I633&lt;Barem!$O$26),H633/1500,IF(AND(H633&gt;=3000,I633&lt;Barem!$O$27),H633/1500,0))))))))</f>
        <v>0</v>
      </c>
      <c r="R633" s="19">
        <f>IF(D633&gt;21,VLOOKUP(D633,Barem!$T$1:$U$141,2,1),0)</f>
        <v>0</v>
      </c>
      <c r="S633" s="104">
        <f>IF(D633&lt;1,0,IF(B633="F",VLOOKUP(I633,Barem!$X$2:$Z$13,2,1),VLOOKUP(I633,Barem!$X$14:$Z$25,2,1)))</f>
        <v>0</v>
      </c>
      <c r="T633" s="19">
        <f>VLOOKUP(A633,Participanti!A:C,3,0)</f>
        <v>0</v>
      </c>
      <c r="U633" s="17">
        <f t="shared" si="239"/>
        <v>2.0437500000000002</v>
      </c>
      <c r="W633" s="162"/>
      <c r="X633" s="108">
        <f t="shared" si="218"/>
        <v>4</v>
      </c>
      <c r="Y633" s="63">
        <f t="shared" si="219"/>
        <v>1</v>
      </c>
      <c r="Z633" s="92">
        <f t="shared" si="240"/>
        <v>1</v>
      </c>
      <c r="AA633" s="141"/>
      <c r="AB633" s="107" t="str">
        <f>VLOOKUP(A633,Participanti!A:E,5,0)</f>
        <v>Bronze</v>
      </c>
    </row>
    <row r="634" spans="1:28" x14ac:dyDescent="0.2">
      <c r="A634" s="42" t="s">
        <v>13</v>
      </c>
      <c r="B634" s="1" t="str">
        <f>VLOOKUP(A634,Participanti!A:B,2,0)</f>
        <v>M</v>
      </c>
      <c r="C634" s="61">
        <v>10</v>
      </c>
      <c r="D634" s="43">
        <v>37.01</v>
      </c>
      <c r="E634" s="44">
        <v>0.11307870370370371</v>
      </c>
      <c r="F634" s="44">
        <v>0.11378472222222223</v>
      </c>
      <c r="G634" s="59">
        <f t="shared" si="236"/>
        <v>0.11343171296296298</v>
      </c>
      <c r="H634" s="45">
        <v>27</v>
      </c>
      <c r="I634" s="11">
        <f t="shared" si="237"/>
        <v>3.0648936223443119E-3</v>
      </c>
      <c r="J634" s="31">
        <f t="shared" si="238"/>
        <v>5</v>
      </c>
      <c r="K634" s="31">
        <f>IF(J634=0,0,IF(B634="F",VLOOKUP(I634,Barem!$G$2:$H$16,2,1),VLOOKUP(I634,Barem!$G$17:$H$31,2,1)))</f>
        <v>4</v>
      </c>
      <c r="L634" s="43">
        <v>3.5</v>
      </c>
      <c r="M634" s="95" t="s">
        <v>83</v>
      </c>
      <c r="N634" s="10">
        <f t="shared" si="241"/>
        <v>0.25</v>
      </c>
      <c r="O634" s="10">
        <f t="shared" si="241"/>
        <v>0.25</v>
      </c>
      <c r="P634" s="10">
        <f t="shared" si="241"/>
        <v>0.5</v>
      </c>
      <c r="Q634" s="33">
        <f>IF(B634="M",IF(AND(H634&gt;=200,H634&lt;500,I634&lt;Barem!$N$21),H634/1500,IF(AND(H634&gt;=500,H634&lt;750,I634&lt;Barem!$N$22),H634/1500,IF(AND(H634&gt;=750,H634&lt;1000,I634&lt;Barem!$N$23),H634/1500,IF(AND(H634&gt;=1000,H634&lt;1500,I634&lt;Barem!$N$24),H634/1500,IF(AND(H634&gt;=1500,H634&lt;2000,I634&lt;Barem!$N$25),H634/1500,IF(AND(H634&gt;=2000,H634&lt;3000,I634&lt;Barem!$N$26),H634/1500,IF(AND(H634&gt;=3000,I634&lt;Barem!$N$27),H634/1500,0))))))),IF(AND(H634&gt;=200,H634&lt;500,I634&lt;Barem!$O$21),H634/1500,IF(AND(H634&gt;=500,H634&lt;750,I634&lt;Barem!$O$22),H634/1500,IF(AND(H634&gt;=750,H634&lt;1000,I634&lt;Barem!$O$23),H634/1500,IF(AND(H634&gt;=1000,H634&lt;1500,I634&lt;Barem!$O$24),H634/1500,IF(AND(H634&gt;=1500,H634&lt;2000,I634&lt;Barem!$O$25),H634/1500,IF(AND(H634&gt;=2000,H634&lt;3000,I634&lt;Barem!$O$26),H634/1500,IF(AND(H634&gt;=3000,I634&lt;Barem!$O$27),H634/1500,0))))))))</f>
        <v>0</v>
      </c>
      <c r="R634" s="19">
        <f>IF(D634&gt;21,VLOOKUP(D634,Barem!$T$1:$U$141,2,1),0)</f>
        <v>0.8</v>
      </c>
      <c r="S634" s="104">
        <f>IF(D634&lt;1,0,IF(B634="F",VLOOKUP(I634,Barem!$X$2:$Z$13,2,1),VLOOKUP(I634,Barem!$X$14:$Z$25,2,1)))</f>
        <v>0</v>
      </c>
      <c r="T634" s="19">
        <f>VLOOKUP(A634,Participanti!A:C,3,0)</f>
        <v>0</v>
      </c>
      <c r="U634" s="17">
        <f t="shared" si="239"/>
        <v>4.8</v>
      </c>
      <c r="W634" s="162"/>
      <c r="X634" s="108">
        <f t="shared" si="218"/>
        <v>5</v>
      </c>
      <c r="Y634" s="63">
        <f t="shared" si="219"/>
        <v>1</v>
      </c>
      <c r="Z634" s="92">
        <f t="shared" si="240"/>
        <v>1</v>
      </c>
      <c r="AA634" s="141"/>
      <c r="AB634" s="107" t="str">
        <f>VLOOKUP(A634,Participanti!A:E,5,0)</f>
        <v>Silver</v>
      </c>
    </row>
    <row r="635" spans="1:28" x14ac:dyDescent="0.2">
      <c r="A635" s="42" t="s">
        <v>227</v>
      </c>
      <c r="B635" s="1" t="str">
        <f>VLOOKUP(A635,Participanti!A:B,2,0)</f>
        <v>F</v>
      </c>
      <c r="C635" s="61">
        <v>10</v>
      </c>
      <c r="D635" s="43">
        <v>7.2</v>
      </c>
      <c r="E635" s="44">
        <v>3.0011574074074076E-2</v>
      </c>
      <c r="F635" s="44">
        <v>3.0127314814814815E-2</v>
      </c>
      <c r="G635" s="59">
        <f t="shared" si="236"/>
        <v>3.0069444444444447E-2</v>
      </c>
      <c r="H635" s="45">
        <v>20</v>
      </c>
      <c r="I635" s="11">
        <f t="shared" si="237"/>
        <v>4.1763117283950624E-3</v>
      </c>
      <c r="J635" s="31">
        <f t="shared" si="238"/>
        <v>1.8</v>
      </c>
      <c r="K635" s="31">
        <f>IF(J635=0,0,IF(B635="F",VLOOKUP(I635,Barem!$G$2:$H$16,2,1),VLOOKUP(I635,Barem!$G$17:$H$31,2,1)))</f>
        <v>2</v>
      </c>
      <c r="L635" s="43">
        <v>2</v>
      </c>
      <c r="M635" s="95" t="s">
        <v>83</v>
      </c>
      <c r="N635" s="10">
        <f t="shared" si="241"/>
        <v>0.25</v>
      </c>
      <c r="O635" s="10">
        <f t="shared" si="241"/>
        <v>0.25</v>
      </c>
      <c r="P635" s="10">
        <f t="shared" si="241"/>
        <v>0.5</v>
      </c>
      <c r="Q635" s="33">
        <f>IF(B635="M",IF(AND(H635&gt;=200,H635&lt;500,I635&lt;Barem!$N$21),H635/1500,IF(AND(H635&gt;=500,H635&lt;750,I635&lt;Barem!$N$22),H635/1500,IF(AND(H635&gt;=750,H635&lt;1000,I635&lt;Barem!$N$23),H635/1500,IF(AND(H635&gt;=1000,H635&lt;1500,I635&lt;Barem!$N$24),H635/1500,IF(AND(H635&gt;=1500,H635&lt;2000,I635&lt;Barem!$N$25),H635/1500,IF(AND(H635&gt;=2000,H635&lt;3000,I635&lt;Barem!$N$26),H635/1500,IF(AND(H635&gt;=3000,I635&lt;Barem!$N$27),H635/1500,0))))))),IF(AND(H635&gt;=200,H635&lt;500,I635&lt;Barem!$O$21),H635/1500,IF(AND(H635&gt;=500,H635&lt;750,I635&lt;Barem!$O$22),H635/1500,IF(AND(H635&gt;=750,H635&lt;1000,I635&lt;Barem!$O$23),H635/1500,IF(AND(H635&gt;=1000,H635&lt;1500,I635&lt;Barem!$O$24),H635/1500,IF(AND(H635&gt;=1500,H635&lt;2000,I635&lt;Barem!$O$25),H635/1500,IF(AND(H635&gt;=2000,H635&lt;3000,I635&lt;Barem!$O$26),H635/1500,IF(AND(H635&gt;=3000,I635&lt;Barem!$O$27),H635/1500,0))))))))</f>
        <v>0</v>
      </c>
      <c r="R635" s="19">
        <f>IF(D635&gt;21,VLOOKUP(D635,Barem!$T$1:$U$141,2,1),0)</f>
        <v>0</v>
      </c>
      <c r="S635" s="104">
        <f>IF(D635&lt;1,0,IF(B635="F",VLOOKUP(I635,Barem!$X$2:$Z$13,2,1),VLOOKUP(I635,Barem!$X$14:$Z$25,2,1)))</f>
        <v>0</v>
      </c>
      <c r="T635" s="19">
        <f>VLOOKUP(A635,Participanti!A:C,3,0)</f>
        <v>0</v>
      </c>
      <c r="U635" s="17">
        <f t="shared" si="239"/>
        <v>1.95</v>
      </c>
      <c r="W635" s="162"/>
      <c r="X635" s="108">
        <f t="shared" si="218"/>
        <v>5</v>
      </c>
      <c r="Y635" s="63">
        <f t="shared" si="219"/>
        <v>1</v>
      </c>
      <c r="Z635" s="92">
        <f t="shared" si="240"/>
        <v>1</v>
      </c>
      <c r="AA635" s="141"/>
      <c r="AB635" s="107" t="str">
        <f>VLOOKUP(A635,Participanti!A:E,5,0)</f>
        <v>Silver</v>
      </c>
    </row>
    <row r="636" spans="1:28" x14ac:dyDescent="0.2">
      <c r="A636" s="42" t="s">
        <v>220</v>
      </c>
      <c r="B636" s="1" t="str">
        <f>VLOOKUP(A636,Participanti!A:B,2,0)</f>
        <v>M</v>
      </c>
      <c r="C636" s="61">
        <v>10</v>
      </c>
      <c r="D636" s="43">
        <v>21.24</v>
      </c>
      <c r="E636" s="44">
        <v>6.9444444444444434E-2</v>
      </c>
      <c r="F636" s="44">
        <v>6.9490740740740742E-2</v>
      </c>
      <c r="G636" s="59">
        <f t="shared" si="236"/>
        <v>6.9467592592592581E-2</v>
      </c>
      <c r="H636" s="45">
        <v>23</v>
      </c>
      <c r="I636" s="11">
        <f t="shared" si="237"/>
        <v>3.2706022877868448E-3</v>
      </c>
      <c r="J636" s="31">
        <f t="shared" si="238"/>
        <v>5</v>
      </c>
      <c r="K636" s="31">
        <f>IF(J636=0,0,IF(B636="F",VLOOKUP(I636,Barem!$G$2:$H$16,2,1),VLOOKUP(I636,Barem!$G$17:$H$31,2,1)))</f>
        <v>3.5</v>
      </c>
      <c r="L636" s="43">
        <v>2.75</v>
      </c>
      <c r="M636" s="95" t="s">
        <v>82</v>
      </c>
      <c r="N636" s="10">
        <f t="shared" si="241"/>
        <v>0.5</v>
      </c>
      <c r="O636" s="10">
        <f t="shared" si="241"/>
        <v>0.25</v>
      </c>
      <c r="P636" s="10">
        <f t="shared" si="241"/>
        <v>0.25</v>
      </c>
      <c r="Q636" s="33">
        <f>IF(B636="M",IF(AND(H636&gt;=200,H636&lt;500,I636&lt;Barem!$N$21),H636/1500,IF(AND(H636&gt;=500,H636&lt;750,I636&lt;Barem!$N$22),H636/1500,IF(AND(H636&gt;=750,H636&lt;1000,I636&lt;Barem!$N$23),H636/1500,IF(AND(H636&gt;=1000,H636&lt;1500,I636&lt;Barem!$N$24),H636/1500,IF(AND(H636&gt;=1500,H636&lt;2000,I636&lt;Barem!$N$25),H636/1500,IF(AND(H636&gt;=2000,H636&lt;3000,I636&lt;Barem!$N$26),H636/1500,IF(AND(H636&gt;=3000,I636&lt;Barem!$N$27),H636/1500,0))))))),IF(AND(H636&gt;=200,H636&lt;500,I636&lt;Barem!$O$21),H636/1500,IF(AND(H636&gt;=500,H636&lt;750,I636&lt;Barem!$O$22),H636/1500,IF(AND(H636&gt;=750,H636&lt;1000,I636&lt;Barem!$O$23),H636/1500,IF(AND(H636&gt;=1000,H636&lt;1500,I636&lt;Barem!$O$24),H636/1500,IF(AND(H636&gt;=1500,H636&lt;2000,I636&lt;Barem!$O$25),H636/1500,IF(AND(H636&gt;=2000,H636&lt;3000,I636&lt;Barem!$O$26),H636/1500,IF(AND(H636&gt;=3000,I636&lt;Barem!$O$27),H636/1500,0))))))))</f>
        <v>0</v>
      </c>
      <c r="R636" s="19">
        <f>IF(D636&gt;21,VLOOKUP(D636,Barem!$T$1:$U$141,2,1),0)</f>
        <v>0</v>
      </c>
      <c r="S636" s="104">
        <f>IF(D636&lt;1,0,IF(B636="F",VLOOKUP(I636,Barem!$X$2:$Z$13,2,1),VLOOKUP(I636,Barem!$X$14:$Z$25,2,1)))</f>
        <v>0</v>
      </c>
      <c r="T636" s="19">
        <f>VLOOKUP(A636,Participanti!A:C,3,0)</f>
        <v>0</v>
      </c>
      <c r="U636" s="17">
        <f t="shared" si="239"/>
        <v>4.0625</v>
      </c>
      <c r="W636" s="162"/>
      <c r="X636" s="108">
        <f t="shared" si="218"/>
        <v>5</v>
      </c>
      <c r="Y636" s="63">
        <f t="shared" si="219"/>
        <v>1</v>
      </c>
      <c r="Z636" s="92">
        <f t="shared" si="240"/>
        <v>1</v>
      </c>
      <c r="AA636" s="141"/>
      <c r="AB636" s="107" t="str">
        <f>VLOOKUP(A636,Participanti!A:E,5,0)</f>
        <v>Silver</v>
      </c>
    </row>
    <row r="637" spans="1:28" x14ac:dyDescent="0.2">
      <c r="A637" s="42" t="s">
        <v>191</v>
      </c>
      <c r="B637" s="1" t="str">
        <f>VLOOKUP(A637,Participanti!A:B,2,0)</f>
        <v>M</v>
      </c>
      <c r="C637" s="61">
        <v>10</v>
      </c>
      <c r="D637" s="43">
        <v>11.61</v>
      </c>
      <c r="E637" s="44">
        <v>3.8495370370370367E-2</v>
      </c>
      <c r="F637" s="44">
        <v>3.9606481481481479E-2</v>
      </c>
      <c r="G637" s="59">
        <f t="shared" si="236"/>
        <v>3.9050925925925919E-2</v>
      </c>
      <c r="H637" s="45">
        <v>37</v>
      </c>
      <c r="I637" s="11">
        <f t="shared" si="237"/>
        <v>3.3635595112769959E-3</v>
      </c>
      <c r="J637" s="31">
        <f t="shared" si="238"/>
        <v>2.7642857142857142</v>
      </c>
      <c r="K637" s="31">
        <f>IF(J637=0,0,IF(B637="F",VLOOKUP(I637,Barem!$G$2:$H$16,2,1),VLOOKUP(I637,Barem!$G$17:$H$31,2,1)))</f>
        <v>3</v>
      </c>
      <c r="L637" s="43">
        <v>4</v>
      </c>
      <c r="M637" s="95" t="s">
        <v>80</v>
      </c>
      <c r="N637" s="10">
        <f t="shared" si="241"/>
        <v>0.25</v>
      </c>
      <c r="O637" s="10">
        <f t="shared" si="241"/>
        <v>0.5</v>
      </c>
      <c r="P637" s="10">
        <f t="shared" si="241"/>
        <v>0.25</v>
      </c>
      <c r="Q637" s="33">
        <f>IF(B637="M",IF(AND(H637&gt;=200,H637&lt;500,I637&lt;Barem!$N$21),H637/1500,IF(AND(H637&gt;=500,H637&lt;750,I637&lt;Barem!$N$22),H637/1500,IF(AND(H637&gt;=750,H637&lt;1000,I637&lt;Barem!$N$23),H637/1500,IF(AND(H637&gt;=1000,H637&lt;1500,I637&lt;Barem!$N$24),H637/1500,IF(AND(H637&gt;=1500,H637&lt;2000,I637&lt;Barem!$N$25),H637/1500,IF(AND(H637&gt;=2000,H637&lt;3000,I637&lt;Barem!$N$26),H637/1500,IF(AND(H637&gt;=3000,I637&lt;Barem!$N$27),H637/1500,0))))))),IF(AND(H637&gt;=200,H637&lt;500,I637&lt;Barem!$O$21),H637/1500,IF(AND(H637&gt;=500,H637&lt;750,I637&lt;Barem!$O$22),H637/1500,IF(AND(H637&gt;=750,H637&lt;1000,I637&lt;Barem!$O$23),H637/1500,IF(AND(H637&gt;=1000,H637&lt;1500,I637&lt;Barem!$O$24),H637/1500,IF(AND(H637&gt;=1500,H637&lt;2000,I637&lt;Barem!$O$25),H637/1500,IF(AND(H637&gt;=2000,H637&lt;3000,I637&lt;Barem!$O$26),H637/1500,IF(AND(H637&gt;=3000,I637&lt;Barem!$O$27),H637/1500,0))))))))</f>
        <v>0</v>
      </c>
      <c r="R637" s="19">
        <f>IF(D637&gt;21,VLOOKUP(D637,Barem!$T$1:$U$141,2,1),0)</f>
        <v>0</v>
      </c>
      <c r="S637" s="104">
        <f>IF(D637&lt;1,0,IF(B637="F",VLOOKUP(I637,Barem!$X$2:$Z$13,2,1),VLOOKUP(I637,Barem!$X$14:$Z$25,2,1)))</f>
        <v>0</v>
      </c>
      <c r="T637" s="19">
        <f>VLOOKUP(A637,Participanti!A:C,3,0)</f>
        <v>0</v>
      </c>
      <c r="U637" s="17">
        <f t="shared" si="239"/>
        <v>3.1910714285714286</v>
      </c>
      <c r="W637" s="162"/>
      <c r="X637" s="108">
        <f t="shared" si="218"/>
        <v>4</v>
      </c>
      <c r="Y637" s="63">
        <f t="shared" si="219"/>
        <v>1</v>
      </c>
      <c r="Z637" s="92">
        <f t="shared" si="240"/>
        <v>1</v>
      </c>
      <c r="AA637" s="141"/>
      <c r="AB637" s="107" t="str">
        <f>VLOOKUP(A637,Participanti!A:E,5,0)</f>
        <v>Silver</v>
      </c>
    </row>
    <row r="638" spans="1:28" x14ac:dyDescent="0.2">
      <c r="A638" s="42" t="s">
        <v>373</v>
      </c>
      <c r="B638" s="1" t="str">
        <f>VLOOKUP(A638,Participanti!A:B,2,0)</f>
        <v>M</v>
      </c>
      <c r="C638" s="61">
        <v>10</v>
      </c>
      <c r="D638" s="43">
        <v>9.73</v>
      </c>
      <c r="E638" s="44">
        <v>3.4340277777777782E-2</v>
      </c>
      <c r="F638" s="44">
        <v>3.5173611111111107E-2</v>
      </c>
      <c r="G638" s="59">
        <f t="shared" si="236"/>
        <v>3.4756944444444444E-2</v>
      </c>
      <c r="H638" s="45">
        <v>42</v>
      </c>
      <c r="I638" s="11">
        <f t="shared" si="237"/>
        <v>3.5721422861710629E-3</v>
      </c>
      <c r="J638" s="31">
        <f t="shared" si="238"/>
        <v>2.3166666666666669</v>
      </c>
      <c r="K638" s="31">
        <f>IF(J638=0,0,IF(B638="F",VLOOKUP(I638,Barem!$G$2:$H$16,2,1),VLOOKUP(I638,Barem!$G$17:$H$31,2,1)))</f>
        <v>2.5</v>
      </c>
      <c r="L638" s="43">
        <v>2</v>
      </c>
      <c r="M638" s="95" t="s">
        <v>83</v>
      </c>
      <c r="N638" s="10">
        <f t="shared" si="241"/>
        <v>0.25</v>
      </c>
      <c r="O638" s="10">
        <f t="shared" si="241"/>
        <v>0.25</v>
      </c>
      <c r="P638" s="10">
        <f t="shared" si="241"/>
        <v>0.5</v>
      </c>
      <c r="Q638" s="33">
        <f>IF(B638="M",IF(AND(H638&gt;=200,H638&lt;500,I638&lt;Barem!$N$21),H638/1500,IF(AND(H638&gt;=500,H638&lt;750,I638&lt;Barem!$N$22),H638/1500,IF(AND(H638&gt;=750,H638&lt;1000,I638&lt;Barem!$N$23),H638/1500,IF(AND(H638&gt;=1000,H638&lt;1500,I638&lt;Barem!$N$24),H638/1500,IF(AND(H638&gt;=1500,H638&lt;2000,I638&lt;Barem!$N$25),H638/1500,IF(AND(H638&gt;=2000,H638&lt;3000,I638&lt;Barem!$N$26),H638/1500,IF(AND(H638&gt;=3000,I638&lt;Barem!$N$27),H638/1500,0))))))),IF(AND(H638&gt;=200,H638&lt;500,I638&lt;Barem!$O$21),H638/1500,IF(AND(H638&gt;=500,H638&lt;750,I638&lt;Barem!$O$22),H638/1500,IF(AND(H638&gt;=750,H638&lt;1000,I638&lt;Barem!$O$23),H638/1500,IF(AND(H638&gt;=1000,H638&lt;1500,I638&lt;Barem!$O$24),H638/1500,IF(AND(H638&gt;=1500,H638&lt;2000,I638&lt;Barem!$O$25),H638/1500,IF(AND(H638&gt;=2000,H638&lt;3000,I638&lt;Barem!$O$26),H638/1500,IF(AND(H638&gt;=3000,I638&lt;Barem!$O$27),H638/1500,0))))))))</f>
        <v>0</v>
      </c>
      <c r="R638" s="19">
        <f>IF(D638&gt;21,VLOOKUP(D638,Barem!$T$1:$U$141,2,1),0)</f>
        <v>0</v>
      </c>
      <c r="S638" s="104">
        <f>IF(D638&lt;1,0,IF(B638="F",VLOOKUP(I638,Barem!$X$2:$Z$13,2,1),VLOOKUP(I638,Barem!$X$14:$Z$25,2,1)))</f>
        <v>0</v>
      </c>
      <c r="T638" s="19">
        <f>VLOOKUP(A638,Participanti!A:C,3,0)</f>
        <v>0</v>
      </c>
      <c r="U638" s="17">
        <f t="shared" si="239"/>
        <v>2.2041666666666666</v>
      </c>
      <c r="W638" s="162"/>
      <c r="X638" s="108">
        <f t="shared" si="218"/>
        <v>5</v>
      </c>
      <c r="Y638" s="63">
        <f t="shared" si="219"/>
        <v>1</v>
      </c>
      <c r="Z638" s="92">
        <f t="shared" si="240"/>
        <v>1</v>
      </c>
      <c r="AA638" s="141"/>
      <c r="AB638" s="107" t="str">
        <f>VLOOKUP(A638,Participanti!A:E,5,0)</f>
        <v>Silver</v>
      </c>
    </row>
    <row r="639" spans="1:28" x14ac:dyDescent="0.2">
      <c r="A639" s="42" t="s">
        <v>425</v>
      </c>
      <c r="B639" s="1" t="str">
        <f>VLOOKUP(A639,Participanti!A:B,2,0)</f>
        <v>F</v>
      </c>
      <c r="C639" s="61">
        <v>10</v>
      </c>
      <c r="D639" s="43">
        <v>12.65</v>
      </c>
      <c r="E639" s="44">
        <v>5.7372685185185186E-2</v>
      </c>
      <c r="F639" s="44">
        <v>6.458333333333334E-2</v>
      </c>
      <c r="G639" s="59">
        <f t="shared" si="236"/>
        <v>6.0978009259259267E-2</v>
      </c>
      <c r="H639" s="45">
        <v>296</v>
      </c>
      <c r="I639" s="11">
        <f t="shared" si="237"/>
        <v>4.8203959888742506E-3</v>
      </c>
      <c r="J639" s="31">
        <f t="shared" si="238"/>
        <v>3.1625000000000001</v>
      </c>
      <c r="K639" s="31">
        <f>IF(J639=0,0,IF(B639="F",VLOOKUP(I639,Barem!$G$2:$H$16,2,1),VLOOKUP(I639,Barem!$G$17:$H$31,2,1)))</f>
        <v>1</v>
      </c>
      <c r="L639" s="43">
        <v>3.25</v>
      </c>
      <c r="M639" s="95" t="s">
        <v>83</v>
      </c>
      <c r="N639" s="10">
        <f t="shared" si="241"/>
        <v>0.25</v>
      </c>
      <c r="O639" s="10">
        <f t="shared" si="241"/>
        <v>0.25</v>
      </c>
      <c r="P639" s="10">
        <f t="shared" si="241"/>
        <v>0.5</v>
      </c>
      <c r="Q639" s="33">
        <f>IF(B639="M",IF(AND(H639&gt;=200,H639&lt;500,I639&lt;Barem!$N$21),H639/1500,IF(AND(H639&gt;=500,H639&lt;750,I639&lt;Barem!$N$22),H639/1500,IF(AND(H639&gt;=750,H639&lt;1000,I639&lt;Barem!$N$23),H639/1500,IF(AND(H639&gt;=1000,H639&lt;1500,I639&lt;Barem!$N$24),H639/1500,IF(AND(H639&gt;=1500,H639&lt;2000,I639&lt;Barem!$N$25),H639/1500,IF(AND(H639&gt;=2000,H639&lt;3000,I639&lt;Barem!$N$26),H639/1500,IF(AND(H639&gt;=3000,I639&lt;Barem!$N$27),H639/1500,0))))))),IF(AND(H639&gt;=200,H639&lt;500,I639&lt;Barem!$O$21),H639/1500,IF(AND(H639&gt;=500,H639&lt;750,I639&lt;Barem!$O$22),H639/1500,IF(AND(H639&gt;=750,H639&lt;1000,I639&lt;Barem!$O$23),H639/1500,IF(AND(H639&gt;=1000,H639&lt;1500,I639&lt;Barem!$O$24),H639/1500,IF(AND(H639&gt;=1500,H639&lt;2000,I639&lt;Barem!$O$25),H639/1500,IF(AND(H639&gt;=2000,H639&lt;3000,I639&lt;Barem!$O$26),H639/1500,IF(AND(H639&gt;=3000,I639&lt;Barem!$O$27),H639/1500,0))))))))</f>
        <v>0.19733333333333333</v>
      </c>
      <c r="R639" s="19">
        <f>IF(D639&gt;21,VLOOKUP(D639,Barem!$T$1:$U$141,2,1),0)</f>
        <v>0</v>
      </c>
      <c r="S639" s="104">
        <f>IF(D639&lt;1,0,IF(B639="F",VLOOKUP(I639,Barem!$X$2:$Z$13,2,1),VLOOKUP(I639,Barem!$X$14:$Z$25,2,1)))</f>
        <v>0</v>
      </c>
      <c r="T639" s="19">
        <f>VLOOKUP(A639,Participanti!A:C,3,0)</f>
        <v>0</v>
      </c>
      <c r="U639" s="17">
        <f t="shared" si="239"/>
        <v>2.8629583333333333</v>
      </c>
      <c r="W639" s="162"/>
      <c r="X639" s="108">
        <f t="shared" si="218"/>
        <v>5</v>
      </c>
      <c r="Y639" s="63">
        <f t="shared" si="219"/>
        <v>1</v>
      </c>
      <c r="Z639" s="92">
        <f t="shared" si="240"/>
        <v>1</v>
      </c>
      <c r="AA639" s="141"/>
      <c r="AB639" s="107" t="str">
        <f>VLOOKUP(A639,Participanti!A:E,5,0)</f>
        <v>Silver</v>
      </c>
    </row>
    <row r="640" spans="1:28" x14ac:dyDescent="0.2">
      <c r="A640" s="42" t="s">
        <v>362</v>
      </c>
      <c r="B640" s="1" t="str">
        <f>VLOOKUP(A640,Participanti!A:B,2,0)</f>
        <v>F</v>
      </c>
      <c r="C640" s="61">
        <v>10</v>
      </c>
      <c r="D640" s="43">
        <v>9.4</v>
      </c>
      <c r="E640" s="44">
        <v>3.829861111111111E-2</v>
      </c>
      <c r="F640" s="44">
        <v>3.829861111111111E-2</v>
      </c>
      <c r="G640" s="59">
        <f t="shared" si="236"/>
        <v>3.829861111111111E-2</v>
      </c>
      <c r="H640" s="45">
        <v>0</v>
      </c>
      <c r="I640" s="11">
        <f t="shared" si="237"/>
        <v>4.0743203309692669E-3</v>
      </c>
      <c r="J640" s="31">
        <f t="shared" si="238"/>
        <v>2.35</v>
      </c>
      <c r="K640" s="31">
        <f>IF(J640=0,0,IF(B640="F",VLOOKUP(I640,Barem!$G$2:$H$16,2,1),VLOOKUP(I640,Barem!$G$17:$H$31,2,1)))</f>
        <v>2</v>
      </c>
      <c r="L640" s="43">
        <v>2.25</v>
      </c>
      <c r="M640" s="95" t="s">
        <v>83</v>
      </c>
      <c r="N640" s="10">
        <f t="shared" si="241"/>
        <v>0.25</v>
      </c>
      <c r="O640" s="10">
        <f t="shared" si="241"/>
        <v>0.25</v>
      </c>
      <c r="P640" s="10">
        <f t="shared" si="241"/>
        <v>0.5</v>
      </c>
      <c r="Q640" s="33">
        <f>IF(B640="M",IF(AND(H640&gt;=200,H640&lt;500,I640&lt;Barem!$N$21),H640/1500,IF(AND(H640&gt;=500,H640&lt;750,I640&lt;Barem!$N$22),H640/1500,IF(AND(H640&gt;=750,H640&lt;1000,I640&lt;Barem!$N$23),H640/1500,IF(AND(H640&gt;=1000,H640&lt;1500,I640&lt;Barem!$N$24),H640/1500,IF(AND(H640&gt;=1500,H640&lt;2000,I640&lt;Barem!$N$25),H640/1500,IF(AND(H640&gt;=2000,H640&lt;3000,I640&lt;Barem!$N$26),H640/1500,IF(AND(H640&gt;=3000,I640&lt;Barem!$N$27),H640/1500,0))))))),IF(AND(H640&gt;=200,H640&lt;500,I640&lt;Barem!$O$21),H640/1500,IF(AND(H640&gt;=500,H640&lt;750,I640&lt;Barem!$O$22),H640/1500,IF(AND(H640&gt;=750,H640&lt;1000,I640&lt;Barem!$O$23),H640/1500,IF(AND(H640&gt;=1000,H640&lt;1500,I640&lt;Barem!$O$24),H640/1500,IF(AND(H640&gt;=1500,H640&lt;2000,I640&lt;Barem!$O$25),H640/1500,IF(AND(H640&gt;=2000,H640&lt;3000,I640&lt;Barem!$O$26),H640/1500,IF(AND(H640&gt;=3000,I640&lt;Barem!$O$27),H640/1500,0))))))))</f>
        <v>0</v>
      </c>
      <c r="R640" s="19">
        <f>IF(D640&gt;21,VLOOKUP(D640,Barem!$T$1:$U$141,2,1),0)</f>
        <v>0</v>
      </c>
      <c r="S640" s="104">
        <f>IF(D640&lt;1,0,IF(B640="F",VLOOKUP(I640,Barem!$X$2:$Z$13,2,1),VLOOKUP(I640,Barem!$X$14:$Z$25,2,1)))</f>
        <v>0</v>
      </c>
      <c r="T640" s="19">
        <f>VLOOKUP(A640,Participanti!A:C,3,0)</f>
        <v>0.4</v>
      </c>
      <c r="U640" s="17">
        <f t="shared" si="239"/>
        <v>2.6124999999999998</v>
      </c>
      <c r="W640" s="162"/>
      <c r="X640" s="108">
        <f t="shared" si="218"/>
        <v>5</v>
      </c>
      <c r="Y640" s="63">
        <f t="shared" si="219"/>
        <v>1</v>
      </c>
      <c r="Z640" s="92">
        <f t="shared" si="240"/>
        <v>1</v>
      </c>
      <c r="AA640" s="141"/>
      <c r="AB640" s="107" t="str">
        <f>VLOOKUP(A640,Participanti!A:E,5,0)</f>
        <v>Silver</v>
      </c>
    </row>
    <row r="641" spans="1:28" x14ac:dyDescent="0.2">
      <c r="A641" s="42" t="s">
        <v>357</v>
      </c>
      <c r="B641" s="1" t="str">
        <f>VLOOKUP(A641,Participanti!A:B,2,0)</f>
        <v>M</v>
      </c>
      <c r="C641" s="61">
        <v>10</v>
      </c>
      <c r="D641" s="43">
        <v>6.01</v>
      </c>
      <c r="E641" s="44">
        <v>2.0960648148148148E-2</v>
      </c>
      <c r="F641" s="44">
        <v>2.1388888888888888E-2</v>
      </c>
      <c r="G641" s="59">
        <f t="shared" si="236"/>
        <v>2.1174768518518516E-2</v>
      </c>
      <c r="H641" s="45">
        <v>9</v>
      </c>
      <c r="I641" s="11">
        <f t="shared" si="237"/>
        <v>3.5232559930979228E-3</v>
      </c>
      <c r="J641" s="31">
        <f t="shared" si="238"/>
        <v>1.4309523809523808</v>
      </c>
      <c r="K641" s="31">
        <f>IF(J641=0,0,IF(B641="F",VLOOKUP(I641,Barem!$G$2:$H$16,2,1),VLOOKUP(I641,Barem!$G$17:$H$31,2,1)))</f>
        <v>2.5</v>
      </c>
      <c r="L641" s="43">
        <v>1.75</v>
      </c>
      <c r="M641" s="95" t="s">
        <v>83</v>
      </c>
      <c r="N641" s="10">
        <f t="shared" si="241"/>
        <v>0.25</v>
      </c>
      <c r="O641" s="10">
        <f t="shared" si="241"/>
        <v>0.25</v>
      </c>
      <c r="P641" s="10">
        <f t="shared" si="241"/>
        <v>0.5</v>
      </c>
      <c r="Q641" s="33">
        <f>IF(B641="M",IF(AND(H641&gt;=200,H641&lt;500,I641&lt;Barem!$N$21),H641/1500,IF(AND(H641&gt;=500,H641&lt;750,I641&lt;Barem!$N$22),H641/1500,IF(AND(H641&gt;=750,H641&lt;1000,I641&lt;Barem!$N$23),H641/1500,IF(AND(H641&gt;=1000,H641&lt;1500,I641&lt;Barem!$N$24),H641/1500,IF(AND(H641&gt;=1500,H641&lt;2000,I641&lt;Barem!$N$25),H641/1500,IF(AND(H641&gt;=2000,H641&lt;3000,I641&lt;Barem!$N$26),H641/1500,IF(AND(H641&gt;=3000,I641&lt;Barem!$N$27),H641/1500,0))))))),IF(AND(H641&gt;=200,H641&lt;500,I641&lt;Barem!$O$21),H641/1500,IF(AND(H641&gt;=500,H641&lt;750,I641&lt;Barem!$O$22),H641/1500,IF(AND(H641&gt;=750,H641&lt;1000,I641&lt;Barem!$O$23),H641/1500,IF(AND(H641&gt;=1000,H641&lt;1500,I641&lt;Barem!$O$24),H641/1500,IF(AND(H641&gt;=1500,H641&lt;2000,I641&lt;Barem!$O$25),H641/1500,IF(AND(H641&gt;=2000,H641&lt;3000,I641&lt;Barem!$O$26),H641/1500,IF(AND(H641&gt;=3000,I641&lt;Barem!$O$27),H641/1500,0))))))))</f>
        <v>0</v>
      </c>
      <c r="R641" s="19">
        <f>IF(D641&gt;21,VLOOKUP(D641,Barem!$T$1:$U$141,2,1),0)</f>
        <v>0</v>
      </c>
      <c r="S641" s="104">
        <f>IF(D641&lt;1,0,IF(B641="F",VLOOKUP(I641,Barem!$X$2:$Z$13,2,1),VLOOKUP(I641,Barem!$X$14:$Z$25,2,1)))</f>
        <v>0</v>
      </c>
      <c r="T641" s="19">
        <f>VLOOKUP(A641,Participanti!A:C,3,0)</f>
        <v>0</v>
      </c>
      <c r="U641" s="17">
        <f t="shared" si="239"/>
        <v>1.8577380952380951</v>
      </c>
      <c r="W641" s="162"/>
      <c r="X641" s="108">
        <f t="shared" si="218"/>
        <v>5</v>
      </c>
      <c r="Y641" s="63">
        <f t="shared" si="219"/>
        <v>1</v>
      </c>
      <c r="Z641" s="92">
        <f t="shared" si="240"/>
        <v>1</v>
      </c>
      <c r="AA641" s="141"/>
      <c r="AB641" s="107" t="str">
        <f>VLOOKUP(A641,Participanti!A:E,5,0)</f>
        <v>Silver</v>
      </c>
    </row>
    <row r="642" spans="1:28" x14ac:dyDescent="0.2">
      <c r="A642" s="42" t="s">
        <v>377</v>
      </c>
      <c r="B642" s="1" t="str">
        <f>VLOOKUP(A642,Participanti!A:B,2,0)</f>
        <v>M</v>
      </c>
      <c r="C642" s="61">
        <v>10</v>
      </c>
      <c r="D642" s="43">
        <v>21</v>
      </c>
      <c r="E642" s="44">
        <v>7.4189814814814806E-2</v>
      </c>
      <c r="F642" s="44">
        <v>8.0081018518518524E-2</v>
      </c>
      <c r="G642" s="59">
        <f t="shared" si="236"/>
        <v>7.7135416666666665E-2</v>
      </c>
      <c r="H642" s="45">
        <v>50</v>
      </c>
      <c r="I642" s="11">
        <f t="shared" si="237"/>
        <v>3.6731150793650794E-3</v>
      </c>
      <c r="J642" s="31">
        <f t="shared" si="238"/>
        <v>5</v>
      </c>
      <c r="K642" s="31">
        <f>IF(J642=0,0,IF(B642="F",VLOOKUP(I642,Barem!$G$2:$H$16,2,1),VLOOKUP(I642,Barem!$G$17:$H$31,2,1)))</f>
        <v>2</v>
      </c>
      <c r="L642" s="43">
        <v>1.75</v>
      </c>
      <c r="M642" s="95" t="s">
        <v>82</v>
      </c>
      <c r="N642" s="10">
        <f t="shared" si="241"/>
        <v>0.5</v>
      </c>
      <c r="O642" s="10">
        <f t="shared" si="241"/>
        <v>0.25</v>
      </c>
      <c r="P642" s="10">
        <f t="shared" si="241"/>
        <v>0.25</v>
      </c>
      <c r="Q642" s="33">
        <f>IF(B642="M",IF(AND(H642&gt;=200,H642&lt;500,I642&lt;Barem!$N$21),H642/1500,IF(AND(H642&gt;=500,H642&lt;750,I642&lt;Barem!$N$22),H642/1500,IF(AND(H642&gt;=750,H642&lt;1000,I642&lt;Barem!$N$23),H642/1500,IF(AND(H642&gt;=1000,H642&lt;1500,I642&lt;Barem!$N$24),H642/1500,IF(AND(H642&gt;=1500,H642&lt;2000,I642&lt;Barem!$N$25),H642/1500,IF(AND(H642&gt;=2000,H642&lt;3000,I642&lt;Barem!$N$26),H642/1500,IF(AND(H642&gt;=3000,I642&lt;Barem!$N$27),H642/1500,0))))))),IF(AND(H642&gt;=200,H642&lt;500,I642&lt;Barem!$O$21),H642/1500,IF(AND(H642&gt;=500,H642&lt;750,I642&lt;Barem!$O$22),H642/1500,IF(AND(H642&gt;=750,H642&lt;1000,I642&lt;Barem!$O$23),H642/1500,IF(AND(H642&gt;=1000,H642&lt;1500,I642&lt;Barem!$O$24),H642/1500,IF(AND(H642&gt;=1500,H642&lt;2000,I642&lt;Barem!$O$25),H642/1500,IF(AND(H642&gt;=2000,H642&lt;3000,I642&lt;Barem!$O$26),H642/1500,IF(AND(H642&gt;=3000,I642&lt;Barem!$O$27),H642/1500,0))))))))</f>
        <v>0</v>
      </c>
      <c r="R642" s="19">
        <f>IF(D642&gt;21,VLOOKUP(D642,Barem!$T$1:$U$141,2,1),0)</f>
        <v>0</v>
      </c>
      <c r="S642" s="104">
        <f>IF(D642&lt;1,0,IF(B642="F",VLOOKUP(I642,Barem!$X$2:$Z$13,2,1),VLOOKUP(I642,Barem!$X$14:$Z$25,2,1)))</f>
        <v>0</v>
      </c>
      <c r="T642" s="19">
        <f>VLOOKUP(A642,Participanti!A:C,3,0)</f>
        <v>0</v>
      </c>
      <c r="U642" s="17">
        <f t="shared" si="239"/>
        <v>3.4375</v>
      </c>
      <c r="W642" s="162"/>
      <c r="X642" s="108">
        <f t="shared" ref="X642:X705" si="242">COUNTIFS(A:A,A642,M:M,M642)</f>
        <v>5</v>
      </c>
      <c r="Y642" s="63">
        <f t="shared" ref="Y642:Y705" si="243">COUNTIFS(A:A,A642,C:C,C642)</f>
        <v>1</v>
      </c>
      <c r="Z642" s="92">
        <f t="shared" si="240"/>
        <v>1</v>
      </c>
      <c r="AA642" s="141"/>
      <c r="AB642" s="107" t="str">
        <f>VLOOKUP(A642,Participanti!A:E,5,0)</f>
        <v>Silver</v>
      </c>
    </row>
    <row r="643" spans="1:28" x14ac:dyDescent="0.2">
      <c r="A643" s="42" t="s">
        <v>369</v>
      </c>
      <c r="B643" s="1" t="str">
        <f>VLOOKUP(A643,Participanti!A:B,2,0)</f>
        <v>M</v>
      </c>
      <c r="C643" s="61">
        <v>10</v>
      </c>
      <c r="D643" s="43">
        <v>6.01</v>
      </c>
      <c r="E643" s="44">
        <v>2.0682870370370372E-2</v>
      </c>
      <c r="F643" s="44">
        <v>2.0682870370370372E-2</v>
      </c>
      <c r="G643" s="59">
        <f t="shared" si="236"/>
        <v>2.0682870370370372E-2</v>
      </c>
      <c r="H643" s="45">
        <v>0</v>
      </c>
      <c r="I643" s="11">
        <f t="shared" si="237"/>
        <v>3.4414093794293468E-3</v>
      </c>
      <c r="J643" s="31">
        <f t="shared" si="238"/>
        <v>1.4309523809523808</v>
      </c>
      <c r="K643" s="31">
        <f>IF(J643=0,0,IF(B643="F",VLOOKUP(I643,Barem!$G$2:$H$16,2,1),VLOOKUP(I643,Barem!$G$17:$H$31,2,1)))</f>
        <v>3</v>
      </c>
      <c r="L643" s="43">
        <v>3.25</v>
      </c>
      <c r="M643" s="95" t="s">
        <v>80</v>
      </c>
      <c r="N643" s="10">
        <f t="shared" si="241"/>
        <v>0.25</v>
      </c>
      <c r="O643" s="10">
        <f t="shared" si="241"/>
        <v>0.5</v>
      </c>
      <c r="P643" s="10">
        <f t="shared" si="241"/>
        <v>0.25</v>
      </c>
      <c r="Q643" s="33">
        <f>IF(B643="M",IF(AND(H643&gt;=200,H643&lt;500,I643&lt;Barem!$N$21),H643/1500,IF(AND(H643&gt;=500,H643&lt;750,I643&lt;Barem!$N$22),H643/1500,IF(AND(H643&gt;=750,H643&lt;1000,I643&lt;Barem!$N$23),H643/1500,IF(AND(H643&gt;=1000,H643&lt;1500,I643&lt;Barem!$N$24),H643/1500,IF(AND(H643&gt;=1500,H643&lt;2000,I643&lt;Barem!$N$25),H643/1500,IF(AND(H643&gt;=2000,H643&lt;3000,I643&lt;Barem!$N$26),H643/1500,IF(AND(H643&gt;=3000,I643&lt;Barem!$N$27),H643/1500,0))))))),IF(AND(H643&gt;=200,H643&lt;500,I643&lt;Barem!$O$21),H643/1500,IF(AND(H643&gt;=500,H643&lt;750,I643&lt;Barem!$O$22),H643/1500,IF(AND(H643&gt;=750,H643&lt;1000,I643&lt;Barem!$O$23),H643/1500,IF(AND(H643&gt;=1000,H643&lt;1500,I643&lt;Barem!$O$24),H643/1500,IF(AND(H643&gt;=1500,H643&lt;2000,I643&lt;Barem!$O$25),H643/1500,IF(AND(H643&gt;=2000,H643&lt;3000,I643&lt;Barem!$O$26),H643/1500,IF(AND(H643&gt;=3000,I643&lt;Barem!$O$27),H643/1500,0))))))))</f>
        <v>0</v>
      </c>
      <c r="R643" s="19">
        <f>IF(D643&gt;21,VLOOKUP(D643,Barem!$T$1:$U$141,2,1),0)</f>
        <v>0</v>
      </c>
      <c r="S643" s="104">
        <f>IF(D643&lt;1,0,IF(B643="F",VLOOKUP(I643,Barem!$X$2:$Z$13,2,1),VLOOKUP(I643,Barem!$X$14:$Z$25,2,1)))</f>
        <v>0</v>
      </c>
      <c r="T643" s="19">
        <f>VLOOKUP(A643,Participanti!A:C,3,0)</f>
        <v>0</v>
      </c>
      <c r="U643" s="17">
        <f t="shared" si="239"/>
        <v>2.6702380952380951</v>
      </c>
      <c r="W643" s="162"/>
      <c r="X643" s="108">
        <f t="shared" si="242"/>
        <v>5</v>
      </c>
      <c r="Y643" s="63">
        <f t="shared" si="243"/>
        <v>1</v>
      </c>
      <c r="Z643" s="92">
        <f t="shared" si="240"/>
        <v>1</v>
      </c>
      <c r="AA643" s="141"/>
      <c r="AB643" s="107" t="str">
        <f>VLOOKUP(A643,Participanti!A:E,5,0)</f>
        <v>Silver</v>
      </c>
    </row>
    <row r="644" spans="1:28" x14ac:dyDescent="0.2">
      <c r="A644" s="42" t="s">
        <v>426</v>
      </c>
      <c r="B644" s="1" t="str">
        <f>VLOOKUP(A644,Participanti!A:B,2,0)</f>
        <v>M</v>
      </c>
      <c r="C644" s="61">
        <v>10</v>
      </c>
      <c r="D644" s="43">
        <v>10.029999999999999</v>
      </c>
      <c r="E644" s="44">
        <v>3.2083333333333332E-2</v>
      </c>
      <c r="F644" s="44">
        <v>3.2094907407407412E-2</v>
      </c>
      <c r="G644" s="59">
        <f t="shared" si="236"/>
        <v>3.2089120370370372E-2</v>
      </c>
      <c r="H644" s="45">
        <v>12</v>
      </c>
      <c r="I644" s="11">
        <f t="shared" si="237"/>
        <v>3.199314094752779E-3</v>
      </c>
      <c r="J644" s="31">
        <f t="shared" si="238"/>
        <v>2.388095238095238</v>
      </c>
      <c r="K644" s="31">
        <f>IF(J644=0,0,IF(B644="F",VLOOKUP(I644,Barem!$G$2:$H$16,2,1),VLOOKUP(I644,Barem!$G$17:$H$31,2,1)))</f>
        <v>3.5</v>
      </c>
      <c r="L644" s="43">
        <v>1.25</v>
      </c>
      <c r="M644" s="95" t="s">
        <v>80</v>
      </c>
      <c r="N644" s="10">
        <f t="shared" si="241"/>
        <v>0.25</v>
      </c>
      <c r="O644" s="10">
        <f t="shared" si="241"/>
        <v>0.5</v>
      </c>
      <c r="P644" s="10">
        <f t="shared" si="241"/>
        <v>0.25</v>
      </c>
      <c r="Q644" s="33">
        <f>IF(B644="M",IF(AND(H644&gt;=200,H644&lt;500,I644&lt;Barem!$N$21),H644/1500,IF(AND(H644&gt;=500,H644&lt;750,I644&lt;Barem!$N$22),H644/1500,IF(AND(H644&gt;=750,H644&lt;1000,I644&lt;Barem!$N$23),H644/1500,IF(AND(H644&gt;=1000,H644&lt;1500,I644&lt;Barem!$N$24),H644/1500,IF(AND(H644&gt;=1500,H644&lt;2000,I644&lt;Barem!$N$25),H644/1500,IF(AND(H644&gt;=2000,H644&lt;3000,I644&lt;Barem!$N$26),H644/1500,IF(AND(H644&gt;=3000,I644&lt;Barem!$N$27),H644/1500,0))))))),IF(AND(H644&gt;=200,H644&lt;500,I644&lt;Barem!$O$21),H644/1500,IF(AND(H644&gt;=500,H644&lt;750,I644&lt;Barem!$O$22),H644/1500,IF(AND(H644&gt;=750,H644&lt;1000,I644&lt;Barem!$O$23),H644/1500,IF(AND(H644&gt;=1000,H644&lt;1500,I644&lt;Barem!$O$24),H644/1500,IF(AND(H644&gt;=1500,H644&lt;2000,I644&lt;Barem!$O$25),H644/1500,IF(AND(H644&gt;=2000,H644&lt;3000,I644&lt;Barem!$O$26),H644/1500,IF(AND(H644&gt;=3000,I644&lt;Barem!$O$27),H644/1500,0))))))))</f>
        <v>0</v>
      </c>
      <c r="R644" s="19">
        <f>IF(D644&gt;21,VLOOKUP(D644,Barem!$T$1:$U$141,2,1),0)</f>
        <v>0</v>
      </c>
      <c r="S644" s="104">
        <f>IF(D644&lt;1,0,IF(B644="F",VLOOKUP(I644,Barem!$X$2:$Z$13,2,1),VLOOKUP(I644,Barem!$X$14:$Z$25,2,1)))</f>
        <v>0</v>
      </c>
      <c r="T644" s="19">
        <f>VLOOKUP(A644,Participanti!A:C,3,0)</f>
        <v>0</v>
      </c>
      <c r="U644" s="17">
        <f t="shared" si="239"/>
        <v>2.6595238095238094</v>
      </c>
      <c r="W644" s="162"/>
      <c r="X644" s="108">
        <f t="shared" si="242"/>
        <v>5</v>
      </c>
      <c r="Y644" s="63">
        <f t="shared" si="243"/>
        <v>1</v>
      </c>
      <c r="Z644" s="92">
        <f t="shared" si="240"/>
        <v>1</v>
      </c>
      <c r="AA644" s="141"/>
      <c r="AB644" s="107" t="str">
        <f>VLOOKUP(A644,Participanti!A:E,5,0)</f>
        <v>Silver</v>
      </c>
    </row>
    <row r="645" spans="1:28" x14ac:dyDescent="0.2">
      <c r="A645" s="42" t="s">
        <v>234</v>
      </c>
      <c r="B645" s="1" t="str">
        <f>VLOOKUP(A645,Participanti!A:B,2,0)</f>
        <v>M</v>
      </c>
      <c r="C645" s="61">
        <v>10</v>
      </c>
      <c r="D645" s="43">
        <v>11.33</v>
      </c>
      <c r="E645" s="44">
        <v>4.2118055555555554E-2</v>
      </c>
      <c r="F645" s="44">
        <v>4.2164351851851856E-2</v>
      </c>
      <c r="G645" s="59">
        <f t="shared" si="236"/>
        <v>4.2141203703703708E-2</v>
      </c>
      <c r="H645" s="45"/>
      <c r="I645" s="11">
        <f t="shared" si="237"/>
        <v>3.7194354548723487E-3</v>
      </c>
      <c r="J645" s="31">
        <f t="shared" si="238"/>
        <v>2.6976190476190474</v>
      </c>
      <c r="K645" s="31">
        <f>IF(J645=0,0,IF(B645="F",VLOOKUP(I645,Barem!$G$2:$H$16,2,1),VLOOKUP(I645,Barem!$G$17:$H$31,2,1)))</f>
        <v>2</v>
      </c>
      <c r="L645" s="43">
        <v>3.25</v>
      </c>
      <c r="M645" s="95" t="s">
        <v>83</v>
      </c>
      <c r="N645" s="10">
        <f t="shared" si="241"/>
        <v>0.25</v>
      </c>
      <c r="O645" s="10">
        <f t="shared" si="241"/>
        <v>0.25</v>
      </c>
      <c r="P645" s="10">
        <f t="shared" si="241"/>
        <v>0.5</v>
      </c>
      <c r="Q645" s="33">
        <f>IF(B645="M",IF(AND(H645&gt;=200,H645&lt;500,I645&lt;Barem!$N$21),H645/1500,IF(AND(H645&gt;=500,H645&lt;750,I645&lt;Barem!$N$22),H645/1500,IF(AND(H645&gt;=750,H645&lt;1000,I645&lt;Barem!$N$23),H645/1500,IF(AND(H645&gt;=1000,H645&lt;1500,I645&lt;Barem!$N$24),H645/1500,IF(AND(H645&gt;=1500,H645&lt;2000,I645&lt;Barem!$N$25),H645/1500,IF(AND(H645&gt;=2000,H645&lt;3000,I645&lt;Barem!$N$26),H645/1500,IF(AND(H645&gt;=3000,I645&lt;Barem!$N$27),H645/1500,0))))))),IF(AND(H645&gt;=200,H645&lt;500,I645&lt;Barem!$O$21),H645/1500,IF(AND(H645&gt;=500,H645&lt;750,I645&lt;Barem!$O$22),H645/1500,IF(AND(H645&gt;=750,H645&lt;1000,I645&lt;Barem!$O$23),H645/1500,IF(AND(H645&gt;=1000,H645&lt;1500,I645&lt;Barem!$O$24),H645/1500,IF(AND(H645&gt;=1500,H645&lt;2000,I645&lt;Barem!$O$25),H645/1500,IF(AND(H645&gt;=2000,H645&lt;3000,I645&lt;Barem!$O$26),H645/1500,IF(AND(H645&gt;=3000,I645&lt;Barem!$O$27),H645/1500,0))))))))</f>
        <v>0</v>
      </c>
      <c r="R645" s="19">
        <f>IF(D645&gt;21,VLOOKUP(D645,Barem!$T$1:$U$141,2,1),0)</f>
        <v>0</v>
      </c>
      <c r="S645" s="104">
        <f>IF(D645&lt;1,0,IF(B645="F",VLOOKUP(I645,Barem!$X$2:$Z$13,2,1),VLOOKUP(I645,Barem!$X$14:$Z$25,2,1)))</f>
        <v>0</v>
      </c>
      <c r="T645" s="19">
        <f>VLOOKUP(A645,Participanti!A:C,3,0)</f>
        <v>0.4</v>
      </c>
      <c r="U645" s="17">
        <f t="shared" si="239"/>
        <v>3.1994047619047619</v>
      </c>
      <c r="W645" s="162"/>
      <c r="X645" s="108">
        <f t="shared" si="242"/>
        <v>5</v>
      </c>
      <c r="Y645" s="63">
        <f t="shared" si="243"/>
        <v>1</v>
      </c>
      <c r="Z645" s="92">
        <f t="shared" si="240"/>
        <v>1</v>
      </c>
      <c r="AA645" s="141"/>
      <c r="AB645" s="107" t="str">
        <f>VLOOKUP(A645,Participanti!A:E,5,0)</f>
        <v>Silver</v>
      </c>
    </row>
    <row r="646" spans="1:28" x14ac:dyDescent="0.2">
      <c r="A646" s="42" t="s">
        <v>350</v>
      </c>
      <c r="B646" s="1" t="str">
        <f>VLOOKUP(A646,Participanti!A:B,2,0)</f>
        <v>M</v>
      </c>
      <c r="C646" s="61">
        <v>10</v>
      </c>
      <c r="D646" s="43">
        <v>8.1</v>
      </c>
      <c r="E646" s="44">
        <v>3.2800925925925928E-2</v>
      </c>
      <c r="F646" s="44">
        <v>3.3125000000000002E-2</v>
      </c>
      <c r="G646" s="59">
        <f t="shared" si="236"/>
        <v>3.2962962962962965E-2</v>
      </c>
      <c r="H646" s="45">
        <v>48</v>
      </c>
      <c r="I646" s="11">
        <f t="shared" si="237"/>
        <v>4.0695016003657984E-3</v>
      </c>
      <c r="J646" s="31">
        <f t="shared" si="238"/>
        <v>1.9285714285714284</v>
      </c>
      <c r="K646" s="31">
        <f>IF(J646=0,0,IF(B646="F",VLOOKUP(I646,Barem!$G$2:$H$16,2,1),VLOOKUP(I646,Barem!$G$17:$H$31,2,1)))</f>
        <v>1.5</v>
      </c>
      <c r="L646" s="43">
        <v>4.75</v>
      </c>
      <c r="M646" s="95" t="s">
        <v>80</v>
      </c>
      <c r="N646" s="10">
        <f t="shared" si="241"/>
        <v>0.25</v>
      </c>
      <c r="O646" s="10">
        <f t="shared" si="241"/>
        <v>0.5</v>
      </c>
      <c r="P646" s="10">
        <f t="shared" si="241"/>
        <v>0.25</v>
      </c>
      <c r="Q646" s="33">
        <f>IF(B646="M",IF(AND(H646&gt;=200,H646&lt;500,I646&lt;Barem!$N$21),H646/1500,IF(AND(H646&gt;=500,H646&lt;750,I646&lt;Barem!$N$22),H646/1500,IF(AND(H646&gt;=750,H646&lt;1000,I646&lt;Barem!$N$23),H646/1500,IF(AND(H646&gt;=1000,H646&lt;1500,I646&lt;Barem!$N$24),H646/1500,IF(AND(H646&gt;=1500,H646&lt;2000,I646&lt;Barem!$N$25),H646/1500,IF(AND(H646&gt;=2000,H646&lt;3000,I646&lt;Barem!$N$26),H646/1500,IF(AND(H646&gt;=3000,I646&lt;Barem!$N$27),H646/1500,0))))))),IF(AND(H646&gt;=200,H646&lt;500,I646&lt;Barem!$O$21),H646/1500,IF(AND(H646&gt;=500,H646&lt;750,I646&lt;Barem!$O$22),H646/1500,IF(AND(H646&gt;=750,H646&lt;1000,I646&lt;Barem!$O$23),H646/1500,IF(AND(H646&gt;=1000,H646&lt;1500,I646&lt;Barem!$O$24),H646/1500,IF(AND(H646&gt;=1500,H646&lt;2000,I646&lt;Barem!$O$25),H646/1500,IF(AND(H646&gt;=2000,H646&lt;3000,I646&lt;Barem!$O$26),H646/1500,IF(AND(H646&gt;=3000,I646&lt;Barem!$O$27),H646/1500,0))))))))</f>
        <v>0</v>
      </c>
      <c r="R646" s="19">
        <f>IF(D646&gt;21,VLOOKUP(D646,Barem!$T$1:$U$141,2,1),0)</f>
        <v>0</v>
      </c>
      <c r="S646" s="104">
        <f>IF(D646&lt;1,0,IF(B646="F",VLOOKUP(I646,Barem!$X$2:$Z$13,2,1),VLOOKUP(I646,Barem!$X$14:$Z$25,2,1)))</f>
        <v>0</v>
      </c>
      <c r="T646" s="19">
        <f>VLOOKUP(A646,Participanti!A:C,3,0)</f>
        <v>0</v>
      </c>
      <c r="U646" s="17">
        <f t="shared" si="239"/>
        <v>2.4196428571428572</v>
      </c>
      <c r="W646" s="162"/>
      <c r="X646" s="108">
        <f t="shared" si="242"/>
        <v>5</v>
      </c>
      <c r="Y646" s="63">
        <f t="shared" si="243"/>
        <v>1</v>
      </c>
      <c r="Z646" s="92">
        <f t="shared" si="240"/>
        <v>1</v>
      </c>
      <c r="AA646" s="141"/>
      <c r="AB646" s="107" t="str">
        <f>VLOOKUP(A646,Participanti!A:E,5,0)</f>
        <v>Silver</v>
      </c>
    </row>
    <row r="647" spans="1:28" x14ac:dyDescent="0.2">
      <c r="A647" s="42" t="s">
        <v>277</v>
      </c>
      <c r="B647" s="1" t="str">
        <f>VLOOKUP(A647,Participanti!A:B,2,0)</f>
        <v>F</v>
      </c>
      <c r="C647" s="61">
        <v>10</v>
      </c>
      <c r="D647" s="43">
        <v>7.11</v>
      </c>
      <c r="E647" s="44">
        <v>2.989583333333333E-2</v>
      </c>
      <c r="F647" s="44">
        <v>2.989583333333333E-2</v>
      </c>
      <c r="G647" s="59">
        <f t="shared" si="236"/>
        <v>2.989583333333333E-2</v>
      </c>
      <c r="H647" s="45">
        <v>39</v>
      </c>
      <c r="I647" s="11">
        <f t="shared" si="237"/>
        <v>4.2047585560243779E-3</v>
      </c>
      <c r="J647" s="31">
        <f t="shared" si="238"/>
        <v>1.7775000000000001</v>
      </c>
      <c r="K647" s="31">
        <f>IF(J647=0,0,IF(B647="F",VLOOKUP(I647,Barem!$G$2:$H$16,2,1),VLOOKUP(I647,Barem!$G$17:$H$31,2,1)))</f>
        <v>1.75</v>
      </c>
      <c r="L647" s="43">
        <v>1.5</v>
      </c>
      <c r="M647" s="95" t="s">
        <v>83</v>
      </c>
      <c r="N647" s="10">
        <f t="shared" si="241"/>
        <v>0.25</v>
      </c>
      <c r="O647" s="10">
        <f t="shared" si="241"/>
        <v>0.25</v>
      </c>
      <c r="P647" s="10">
        <f t="shared" si="241"/>
        <v>0.5</v>
      </c>
      <c r="Q647" s="33">
        <f>IF(B647="M",IF(AND(H647&gt;=200,H647&lt;500,I647&lt;Barem!$N$21),H647/1500,IF(AND(H647&gt;=500,H647&lt;750,I647&lt;Barem!$N$22),H647/1500,IF(AND(H647&gt;=750,H647&lt;1000,I647&lt;Barem!$N$23),H647/1500,IF(AND(H647&gt;=1000,H647&lt;1500,I647&lt;Barem!$N$24),H647/1500,IF(AND(H647&gt;=1500,H647&lt;2000,I647&lt;Barem!$N$25),H647/1500,IF(AND(H647&gt;=2000,H647&lt;3000,I647&lt;Barem!$N$26),H647/1500,IF(AND(H647&gt;=3000,I647&lt;Barem!$N$27),H647/1500,0))))))),IF(AND(H647&gt;=200,H647&lt;500,I647&lt;Barem!$O$21),H647/1500,IF(AND(H647&gt;=500,H647&lt;750,I647&lt;Barem!$O$22),H647/1500,IF(AND(H647&gt;=750,H647&lt;1000,I647&lt;Barem!$O$23),H647/1500,IF(AND(H647&gt;=1000,H647&lt;1500,I647&lt;Barem!$O$24),H647/1500,IF(AND(H647&gt;=1500,H647&lt;2000,I647&lt;Barem!$O$25),H647/1500,IF(AND(H647&gt;=2000,H647&lt;3000,I647&lt;Barem!$O$26),H647/1500,IF(AND(H647&gt;=3000,I647&lt;Barem!$O$27),H647/1500,0))))))))</f>
        <v>0</v>
      </c>
      <c r="R647" s="19">
        <f>IF(D647&gt;21,VLOOKUP(D647,Barem!$T$1:$U$141,2,1),0)</f>
        <v>0</v>
      </c>
      <c r="S647" s="104">
        <f>IF(D647&lt;1,0,IF(B647="F",VLOOKUP(I647,Barem!$X$2:$Z$13,2,1),VLOOKUP(I647,Barem!$X$14:$Z$25,2,1)))</f>
        <v>0</v>
      </c>
      <c r="T647" s="19">
        <f>VLOOKUP(A647,Participanti!A:C,3,0)</f>
        <v>0</v>
      </c>
      <c r="U647" s="17">
        <f t="shared" si="239"/>
        <v>1.631875</v>
      </c>
      <c r="W647" s="162"/>
      <c r="X647" s="108">
        <f t="shared" si="242"/>
        <v>5</v>
      </c>
      <c r="Y647" s="63">
        <f t="shared" si="243"/>
        <v>1</v>
      </c>
      <c r="Z647" s="92">
        <f t="shared" si="240"/>
        <v>1</v>
      </c>
      <c r="AA647" s="141"/>
      <c r="AB647" s="107" t="str">
        <f>VLOOKUP(A647,Participanti!A:E,5,0)</f>
        <v>Silver</v>
      </c>
    </row>
    <row r="648" spans="1:28" x14ac:dyDescent="0.2">
      <c r="A648" s="42" t="s">
        <v>258</v>
      </c>
      <c r="B648" s="1" t="str">
        <f>VLOOKUP(A648,Participanti!A:B,2,0)</f>
        <v>M</v>
      </c>
      <c r="C648" s="61">
        <v>10</v>
      </c>
      <c r="D648" s="43">
        <v>25.01</v>
      </c>
      <c r="E648" s="44">
        <v>7.0636574074074074E-2</v>
      </c>
      <c r="F648" s="44">
        <v>7.0914351851851853E-2</v>
      </c>
      <c r="G648" s="59">
        <f t="shared" si="236"/>
        <v>7.0775462962962971E-2</v>
      </c>
      <c r="H648" s="45">
        <v>41</v>
      </c>
      <c r="I648" s="11">
        <f t="shared" si="237"/>
        <v>2.8298865638929616E-3</v>
      </c>
      <c r="J648" s="31">
        <f t="shared" si="238"/>
        <v>5</v>
      </c>
      <c r="K648" s="31">
        <f>IF(J648=0,0,IF(B648="F",VLOOKUP(I648,Barem!$G$2:$H$16,2,1),VLOOKUP(I648,Barem!$G$17:$H$31,2,1)))</f>
        <v>4.5</v>
      </c>
      <c r="L648" s="43">
        <v>2.5</v>
      </c>
      <c r="M648" s="95" t="s">
        <v>82</v>
      </c>
      <c r="N648" s="10">
        <f t="shared" si="241"/>
        <v>0.5</v>
      </c>
      <c r="O648" s="10">
        <f t="shared" si="241"/>
        <v>0.25</v>
      </c>
      <c r="P648" s="10">
        <f t="shared" si="241"/>
        <v>0.25</v>
      </c>
      <c r="Q648" s="33">
        <f>IF(B648="M",IF(AND(H648&gt;=200,H648&lt;500,I648&lt;Barem!$N$21),H648/1500,IF(AND(H648&gt;=500,H648&lt;750,I648&lt;Barem!$N$22),H648/1500,IF(AND(H648&gt;=750,H648&lt;1000,I648&lt;Barem!$N$23),H648/1500,IF(AND(H648&gt;=1000,H648&lt;1500,I648&lt;Barem!$N$24),H648/1500,IF(AND(H648&gt;=1500,H648&lt;2000,I648&lt;Barem!$N$25),H648/1500,IF(AND(H648&gt;=2000,H648&lt;3000,I648&lt;Barem!$N$26),H648/1500,IF(AND(H648&gt;=3000,I648&lt;Barem!$N$27),H648/1500,0))))))),IF(AND(H648&gt;=200,H648&lt;500,I648&lt;Barem!$O$21),H648/1500,IF(AND(H648&gt;=500,H648&lt;750,I648&lt;Barem!$O$22),H648/1500,IF(AND(H648&gt;=750,H648&lt;1000,I648&lt;Barem!$O$23),H648/1500,IF(AND(H648&gt;=1000,H648&lt;1500,I648&lt;Barem!$O$24),H648/1500,IF(AND(H648&gt;=1500,H648&lt;2000,I648&lt;Barem!$O$25),H648/1500,IF(AND(H648&gt;=2000,H648&lt;3000,I648&lt;Barem!$O$26),H648/1500,IF(AND(H648&gt;=3000,I648&lt;Barem!$O$27),H648/1500,0))))))))</f>
        <v>0</v>
      </c>
      <c r="R648" s="19">
        <f>IF(D648&gt;21,VLOOKUP(D648,Barem!$T$1:$U$141,2,1),0)</f>
        <v>0.2</v>
      </c>
      <c r="S648" s="104">
        <f>IF(D648&lt;1,0,IF(B648="F",VLOOKUP(I648,Barem!$X$2:$Z$13,2,1),VLOOKUP(I648,Barem!$X$14:$Z$25,2,1)))</f>
        <v>0</v>
      </c>
      <c r="T648" s="19">
        <f>VLOOKUP(A648,Participanti!A:C,3,0)</f>
        <v>0</v>
      </c>
      <c r="U648" s="17">
        <f t="shared" si="239"/>
        <v>4.45</v>
      </c>
      <c r="W648" s="162"/>
      <c r="X648" s="108">
        <f t="shared" si="242"/>
        <v>5</v>
      </c>
      <c r="Y648" s="63">
        <f t="shared" si="243"/>
        <v>1</v>
      </c>
      <c r="Z648" s="92">
        <f t="shared" si="240"/>
        <v>1</v>
      </c>
      <c r="AA648" s="141"/>
      <c r="AB648" s="107" t="str">
        <f>VLOOKUP(A648,Participanti!A:E,5,0)</f>
        <v>Gold</v>
      </c>
    </row>
    <row r="649" spans="1:28" x14ac:dyDescent="0.2">
      <c r="A649" s="42" t="s">
        <v>171</v>
      </c>
      <c r="B649" s="1" t="str">
        <f>VLOOKUP(A649,Participanti!A:B,2,0)</f>
        <v>M</v>
      </c>
      <c r="C649" s="61">
        <v>10</v>
      </c>
      <c r="D649" s="43">
        <v>38</v>
      </c>
      <c r="E649" s="44">
        <v>0.11369212962962963</v>
      </c>
      <c r="F649" s="44">
        <v>0.11375</v>
      </c>
      <c r="G649" s="59">
        <f t="shared" si="236"/>
        <v>0.11372106481481481</v>
      </c>
      <c r="H649" s="45">
        <v>0</v>
      </c>
      <c r="I649" s="11">
        <f t="shared" si="237"/>
        <v>2.9926596003898632E-3</v>
      </c>
      <c r="J649" s="31">
        <f t="shared" si="238"/>
        <v>5</v>
      </c>
      <c r="K649" s="31">
        <f>IF(J649=0,0,IF(B649="F",VLOOKUP(I649,Barem!$G$2:$H$16,2,1),VLOOKUP(I649,Barem!$G$17:$H$31,2,1)))</f>
        <v>4</v>
      </c>
      <c r="L649" s="43">
        <v>4.25</v>
      </c>
      <c r="M649" s="95" t="s">
        <v>82</v>
      </c>
      <c r="N649" s="10">
        <f t="shared" si="241"/>
        <v>0.5</v>
      </c>
      <c r="O649" s="10">
        <f t="shared" si="241"/>
        <v>0.25</v>
      </c>
      <c r="P649" s="10">
        <f t="shared" si="241"/>
        <v>0.25</v>
      </c>
      <c r="Q649" s="33">
        <f>IF(B649="M",IF(AND(H649&gt;=200,H649&lt;500,I649&lt;Barem!$N$21),H649/1500,IF(AND(H649&gt;=500,H649&lt;750,I649&lt;Barem!$N$22),H649/1500,IF(AND(H649&gt;=750,H649&lt;1000,I649&lt;Barem!$N$23),H649/1500,IF(AND(H649&gt;=1000,H649&lt;1500,I649&lt;Barem!$N$24),H649/1500,IF(AND(H649&gt;=1500,H649&lt;2000,I649&lt;Barem!$N$25),H649/1500,IF(AND(H649&gt;=2000,H649&lt;3000,I649&lt;Barem!$N$26),H649/1500,IF(AND(H649&gt;=3000,I649&lt;Barem!$N$27),H649/1500,0))))))),IF(AND(H649&gt;=200,H649&lt;500,I649&lt;Barem!$O$21),H649/1500,IF(AND(H649&gt;=500,H649&lt;750,I649&lt;Barem!$O$22),H649/1500,IF(AND(H649&gt;=750,H649&lt;1000,I649&lt;Barem!$O$23),H649/1500,IF(AND(H649&gt;=1000,H649&lt;1500,I649&lt;Barem!$O$24),H649/1500,IF(AND(H649&gt;=1500,H649&lt;2000,I649&lt;Barem!$O$25),H649/1500,IF(AND(H649&gt;=2000,H649&lt;3000,I649&lt;Barem!$O$26),H649/1500,IF(AND(H649&gt;=3000,I649&lt;Barem!$O$27),H649/1500,0))))))))</f>
        <v>0</v>
      </c>
      <c r="R649" s="19">
        <f>IF(D649&gt;21,VLOOKUP(D649,Barem!$T$1:$U$141,2,1),0)</f>
        <v>0.8</v>
      </c>
      <c r="S649" s="104">
        <f>IF(D649&lt;1,0,IF(B649="F",VLOOKUP(I649,Barem!$X$2:$Z$13,2,1),VLOOKUP(I649,Barem!$X$14:$Z$25,2,1)))</f>
        <v>0</v>
      </c>
      <c r="T649" s="19">
        <f>VLOOKUP(A649,Participanti!A:C,3,0)</f>
        <v>0</v>
      </c>
      <c r="U649" s="17">
        <f t="shared" si="239"/>
        <v>5.3624999999999998</v>
      </c>
      <c r="W649" s="162"/>
      <c r="X649" s="108">
        <f t="shared" si="242"/>
        <v>5</v>
      </c>
      <c r="Y649" s="63">
        <f t="shared" si="243"/>
        <v>1</v>
      </c>
      <c r="Z649" s="92">
        <f t="shared" si="240"/>
        <v>1</v>
      </c>
      <c r="AA649" s="141"/>
      <c r="AB649" s="107" t="str">
        <f>VLOOKUP(A649,Participanti!A:E,5,0)</f>
        <v>Gold</v>
      </c>
    </row>
    <row r="650" spans="1:28" x14ac:dyDescent="0.2">
      <c r="A650" s="42" t="s">
        <v>417</v>
      </c>
      <c r="B650" s="1" t="str">
        <f>VLOOKUP(A650,Participanti!A:B,2,0)</f>
        <v>F</v>
      </c>
      <c r="C650" s="61">
        <v>10</v>
      </c>
      <c r="D650" s="43">
        <v>3</v>
      </c>
      <c r="E650" s="44">
        <v>8.564814814814815E-3</v>
      </c>
      <c r="F650" s="44">
        <v>8.564814814814815E-3</v>
      </c>
      <c r="G650" s="59">
        <f t="shared" si="236"/>
        <v>8.564814814814815E-3</v>
      </c>
      <c r="H650" s="45">
        <v>6</v>
      </c>
      <c r="I650" s="11">
        <f t="shared" si="237"/>
        <v>2.8549382716049382E-3</v>
      </c>
      <c r="J650" s="31">
        <f t="shared" si="238"/>
        <v>0.75</v>
      </c>
      <c r="K650" s="31">
        <f>IF(J650=0,0,IF(B650="F",VLOOKUP(I650,Barem!$G$2:$H$16,2,1),VLOOKUP(I650,Barem!$G$17:$H$31,2,1)))</f>
        <v>5</v>
      </c>
      <c r="L650" s="43">
        <v>4.25</v>
      </c>
      <c r="M650" s="95" t="s">
        <v>80</v>
      </c>
      <c r="N650" s="10">
        <f t="shared" si="241"/>
        <v>0.25</v>
      </c>
      <c r="O650" s="10">
        <f t="shared" si="241"/>
        <v>0.5</v>
      </c>
      <c r="P650" s="10">
        <f t="shared" si="241"/>
        <v>0.25</v>
      </c>
      <c r="Q650" s="33">
        <f>IF(B650="M",IF(AND(H650&gt;=200,H650&lt;500,I650&lt;Barem!$N$21),H650/1500,IF(AND(H650&gt;=500,H650&lt;750,I650&lt;Barem!$N$22),H650/1500,IF(AND(H650&gt;=750,H650&lt;1000,I650&lt;Barem!$N$23),H650/1500,IF(AND(H650&gt;=1000,H650&lt;1500,I650&lt;Barem!$N$24),H650/1500,IF(AND(H650&gt;=1500,H650&lt;2000,I650&lt;Barem!$N$25),H650/1500,IF(AND(H650&gt;=2000,H650&lt;3000,I650&lt;Barem!$N$26),H650/1500,IF(AND(H650&gt;=3000,I650&lt;Barem!$N$27),H650/1500,0))))))),IF(AND(H650&gt;=200,H650&lt;500,I650&lt;Barem!$O$21),H650/1500,IF(AND(H650&gt;=500,H650&lt;750,I650&lt;Barem!$O$22),H650/1500,IF(AND(H650&gt;=750,H650&lt;1000,I650&lt;Barem!$O$23),H650/1500,IF(AND(H650&gt;=1000,H650&lt;1500,I650&lt;Barem!$O$24),H650/1500,IF(AND(H650&gt;=1500,H650&lt;2000,I650&lt;Barem!$O$25),H650/1500,IF(AND(H650&gt;=2000,H650&lt;3000,I650&lt;Barem!$O$26),H650/1500,IF(AND(H650&gt;=3000,I650&lt;Barem!$O$27),H650/1500,0))))))))</f>
        <v>0</v>
      </c>
      <c r="R650" s="19">
        <f>IF(D650&gt;21,VLOOKUP(D650,Barem!$T$1:$U$141,2,1),0)</f>
        <v>0</v>
      </c>
      <c r="S650" s="104">
        <f>IF(D650&lt;1,0,IF(B650="F",VLOOKUP(I650,Barem!$X$2:$Z$13,2,1),VLOOKUP(I650,Barem!$X$14:$Z$25,2,1)))</f>
        <v>2.25</v>
      </c>
      <c r="T650" s="19">
        <f>VLOOKUP(A650,Participanti!A:C,3,0)</f>
        <v>0</v>
      </c>
      <c r="U650" s="17">
        <f t="shared" si="239"/>
        <v>6</v>
      </c>
      <c r="W650" s="162"/>
      <c r="X650" s="108">
        <f t="shared" si="242"/>
        <v>5</v>
      </c>
      <c r="Y650" s="63">
        <f t="shared" si="243"/>
        <v>1</v>
      </c>
      <c r="Z650" s="92">
        <f t="shared" si="240"/>
        <v>1</v>
      </c>
      <c r="AA650" s="141"/>
      <c r="AB650" s="107" t="str">
        <f>VLOOKUP(A650,Participanti!A:E,5,0)</f>
        <v>Gold</v>
      </c>
    </row>
    <row r="651" spans="1:28" x14ac:dyDescent="0.2">
      <c r="A651" s="42" t="s">
        <v>293</v>
      </c>
      <c r="B651" s="1" t="str">
        <f>VLOOKUP(A651,Participanti!A:B,2,0)</f>
        <v>M</v>
      </c>
      <c r="C651" s="61">
        <v>10</v>
      </c>
      <c r="D651" s="43">
        <v>31.68</v>
      </c>
      <c r="E651" s="44">
        <v>0.20983796296296298</v>
      </c>
      <c r="F651" s="44">
        <v>0.2204861111111111</v>
      </c>
      <c r="G651" s="59">
        <f t="shared" si="236"/>
        <v>0.21516203703703704</v>
      </c>
      <c r="H651" s="45">
        <v>1206</v>
      </c>
      <c r="I651" s="11">
        <f t="shared" si="237"/>
        <v>6.7917309670781894E-3</v>
      </c>
      <c r="J651" s="31">
        <f t="shared" si="238"/>
        <v>5</v>
      </c>
      <c r="K651" s="31">
        <f>IF(J651=0,0,IF(B651="F",VLOOKUP(I651,Barem!$G$2:$H$16,2,1),VLOOKUP(I651,Barem!$G$17:$H$31,2,1)))</f>
        <v>0</v>
      </c>
      <c r="L651" s="43">
        <v>5</v>
      </c>
      <c r="M651" s="95" t="s">
        <v>83</v>
      </c>
      <c r="N651" s="10">
        <f t="shared" si="241"/>
        <v>0.25</v>
      </c>
      <c r="O651" s="10">
        <f t="shared" si="241"/>
        <v>0.25</v>
      </c>
      <c r="P651" s="10">
        <f t="shared" si="241"/>
        <v>0.5</v>
      </c>
      <c r="Q651" s="33">
        <f>IF(B651="M",IF(AND(H651&gt;=200,H651&lt;500,I651&lt;Barem!$N$21),H651/1500,IF(AND(H651&gt;=500,H651&lt;750,I651&lt;Barem!$N$22),H651/1500,IF(AND(H651&gt;=750,H651&lt;1000,I651&lt;Barem!$N$23),H651/1500,IF(AND(H651&gt;=1000,H651&lt;1500,I651&lt;Barem!$N$24),H651/1500,IF(AND(H651&gt;=1500,H651&lt;2000,I651&lt;Barem!$N$25),H651/1500,IF(AND(H651&gt;=2000,H651&lt;3000,I651&lt;Barem!$N$26),H651/1500,IF(AND(H651&gt;=3000,I651&lt;Barem!$N$27),H651/1500,0))))))),IF(AND(H651&gt;=200,H651&lt;500,I651&lt;Barem!$O$21),H651/1500,IF(AND(H651&gt;=500,H651&lt;750,I651&lt;Barem!$O$22),H651/1500,IF(AND(H651&gt;=750,H651&lt;1000,I651&lt;Barem!$O$23),H651/1500,IF(AND(H651&gt;=1000,H651&lt;1500,I651&lt;Barem!$O$24),H651/1500,IF(AND(H651&gt;=1500,H651&lt;2000,I651&lt;Barem!$O$25),H651/1500,IF(AND(H651&gt;=2000,H651&lt;3000,I651&lt;Barem!$O$26),H651/1500,IF(AND(H651&gt;=3000,I651&lt;Barem!$O$27),H651/1500,0))))))))</f>
        <v>0.80400000000000005</v>
      </c>
      <c r="R651" s="19">
        <f>IF(D651&gt;21,VLOOKUP(D651,Barem!$T$1:$U$141,2,1),0)</f>
        <v>0.5</v>
      </c>
      <c r="S651" s="104">
        <f>IF(D651&lt;1,0,IF(B651="F",VLOOKUP(I651,Barem!$X$2:$Z$13,2,1),VLOOKUP(I651,Barem!$X$14:$Z$25,2,1)))</f>
        <v>0</v>
      </c>
      <c r="T651" s="19">
        <f>VLOOKUP(A651,Participanti!A:C,3,0)</f>
        <v>0</v>
      </c>
      <c r="U651" s="17">
        <f t="shared" si="239"/>
        <v>5.0540000000000003</v>
      </c>
      <c r="W651" s="162"/>
      <c r="X651" s="108">
        <f t="shared" si="242"/>
        <v>5</v>
      </c>
      <c r="Y651" s="63">
        <f t="shared" si="243"/>
        <v>1</v>
      </c>
      <c r="Z651" s="92">
        <f t="shared" si="240"/>
        <v>0</v>
      </c>
      <c r="AA651" s="141"/>
      <c r="AB651" s="107" t="str">
        <f>VLOOKUP(A651,Participanti!A:E,5,0)</f>
        <v>Gold</v>
      </c>
    </row>
    <row r="652" spans="1:28" x14ac:dyDescent="0.2">
      <c r="A652" s="42" t="s">
        <v>39</v>
      </c>
      <c r="B652" s="1" t="str">
        <f>VLOOKUP(A652,Participanti!A:B,2,0)</f>
        <v>M</v>
      </c>
      <c r="C652" s="61">
        <v>10</v>
      </c>
      <c r="D652" s="43">
        <v>11.05</v>
      </c>
      <c r="E652" s="44">
        <v>2.7893518518518519E-2</v>
      </c>
      <c r="F652" s="44">
        <v>2.7893518518518519E-2</v>
      </c>
      <c r="G652" s="59">
        <f t="shared" si="236"/>
        <v>2.7893518518518519E-2</v>
      </c>
      <c r="H652" s="45">
        <v>38</v>
      </c>
      <c r="I652" s="11">
        <f t="shared" si="237"/>
        <v>2.5243003184179653E-3</v>
      </c>
      <c r="J652" s="31">
        <f t="shared" si="238"/>
        <v>2.6309523809523809</v>
      </c>
      <c r="K652" s="31">
        <f>IF(J652=0,0,IF(B652="F",VLOOKUP(I652,Barem!$G$2:$H$16,2,1),VLOOKUP(I652,Barem!$G$17:$H$31,2,1)))</f>
        <v>5</v>
      </c>
      <c r="L652" s="43">
        <v>3.5</v>
      </c>
      <c r="M652" s="95" t="s">
        <v>80</v>
      </c>
      <c r="N652" s="10">
        <f t="shared" si="241"/>
        <v>0.25</v>
      </c>
      <c r="O652" s="10">
        <f t="shared" si="241"/>
        <v>0.5</v>
      </c>
      <c r="P652" s="10">
        <f t="shared" si="241"/>
        <v>0.25</v>
      </c>
      <c r="Q652" s="33">
        <f>IF(B652="M",IF(AND(H652&gt;=200,H652&lt;500,I652&lt;Barem!$N$21),H652/1500,IF(AND(H652&gt;=500,H652&lt;750,I652&lt;Barem!$N$22),H652/1500,IF(AND(H652&gt;=750,H652&lt;1000,I652&lt;Barem!$N$23),H652/1500,IF(AND(H652&gt;=1000,H652&lt;1500,I652&lt;Barem!$N$24),H652/1500,IF(AND(H652&gt;=1500,H652&lt;2000,I652&lt;Barem!$N$25),H652/1500,IF(AND(H652&gt;=2000,H652&lt;3000,I652&lt;Barem!$N$26),H652/1500,IF(AND(H652&gt;=3000,I652&lt;Barem!$N$27),H652/1500,0))))))),IF(AND(H652&gt;=200,H652&lt;500,I652&lt;Barem!$O$21),H652/1500,IF(AND(H652&gt;=500,H652&lt;750,I652&lt;Barem!$O$22),H652/1500,IF(AND(H652&gt;=750,H652&lt;1000,I652&lt;Barem!$O$23),H652/1500,IF(AND(H652&gt;=1000,H652&lt;1500,I652&lt;Barem!$O$24),H652/1500,IF(AND(H652&gt;=1500,H652&lt;2000,I652&lt;Barem!$O$25),H652/1500,IF(AND(H652&gt;=2000,H652&lt;3000,I652&lt;Barem!$O$26),H652/1500,IF(AND(H652&gt;=3000,I652&lt;Barem!$O$27),H652/1500,0))))))))</f>
        <v>0</v>
      </c>
      <c r="R652" s="19">
        <f>IF(D652&gt;21,VLOOKUP(D652,Barem!$T$1:$U$141,2,1),0)</f>
        <v>0</v>
      </c>
      <c r="S652" s="104">
        <f>IF(D652&lt;1,0,IF(B652="F",VLOOKUP(I652,Barem!$X$2:$Z$13,2,1),VLOOKUP(I652,Barem!$X$14:$Z$25,2,1)))</f>
        <v>2.25</v>
      </c>
      <c r="T652" s="19">
        <f>VLOOKUP(A652,Participanti!A:C,3,0)</f>
        <v>0</v>
      </c>
      <c r="U652" s="17">
        <f t="shared" si="239"/>
        <v>6.2827380952380949</v>
      </c>
      <c r="W652" s="162"/>
      <c r="X652" s="108">
        <f t="shared" si="242"/>
        <v>5</v>
      </c>
      <c r="Y652" s="63">
        <f t="shared" si="243"/>
        <v>1</v>
      </c>
      <c r="Z652" s="92">
        <f t="shared" si="240"/>
        <v>1</v>
      </c>
      <c r="AA652" s="141"/>
      <c r="AB652" s="107" t="str">
        <f>VLOOKUP(A652,Participanti!A:E,5,0)</f>
        <v>Gold</v>
      </c>
    </row>
    <row r="653" spans="1:28" x14ac:dyDescent="0.2">
      <c r="A653" s="42" t="s">
        <v>10</v>
      </c>
      <c r="B653" s="1" t="str">
        <f>VLOOKUP(A653,Participanti!A:B,2,0)</f>
        <v>F</v>
      </c>
      <c r="C653" s="61">
        <v>10</v>
      </c>
      <c r="D653" s="43">
        <v>12.42</v>
      </c>
      <c r="E653" s="44">
        <v>4.5405092592592594E-2</v>
      </c>
      <c r="F653" s="44">
        <v>5.2349537037037035E-2</v>
      </c>
      <c r="G653" s="59">
        <f t="shared" si="236"/>
        <v>4.8877314814814818E-2</v>
      </c>
      <c r="H653" s="45">
        <v>37</v>
      </c>
      <c r="I653" s="11">
        <f t="shared" si="237"/>
        <v>3.9353715631895991E-3</v>
      </c>
      <c r="J653" s="31">
        <f t="shared" si="238"/>
        <v>3.105</v>
      </c>
      <c r="K653" s="31">
        <f>IF(J653=0,0,IF(B653="F",VLOOKUP(I653,Barem!$G$2:$H$16,2,1),VLOOKUP(I653,Barem!$G$17:$H$31,2,1)))</f>
        <v>2.5</v>
      </c>
      <c r="L653" s="43">
        <v>4</v>
      </c>
      <c r="M653" s="95" t="s">
        <v>80</v>
      </c>
      <c r="N653" s="10">
        <f t="shared" si="241"/>
        <v>0.25</v>
      </c>
      <c r="O653" s="10">
        <f t="shared" si="241"/>
        <v>0.5</v>
      </c>
      <c r="P653" s="10">
        <f t="shared" si="241"/>
        <v>0.25</v>
      </c>
      <c r="Q653" s="33">
        <f>IF(B653="M",IF(AND(H653&gt;=200,H653&lt;500,I653&lt;Barem!$N$21),H653/1500,IF(AND(H653&gt;=500,H653&lt;750,I653&lt;Barem!$N$22),H653/1500,IF(AND(H653&gt;=750,H653&lt;1000,I653&lt;Barem!$N$23),H653/1500,IF(AND(H653&gt;=1000,H653&lt;1500,I653&lt;Barem!$N$24),H653/1500,IF(AND(H653&gt;=1500,H653&lt;2000,I653&lt;Barem!$N$25),H653/1500,IF(AND(H653&gt;=2000,H653&lt;3000,I653&lt;Barem!$N$26),H653/1500,IF(AND(H653&gt;=3000,I653&lt;Barem!$N$27),H653/1500,0))))))),IF(AND(H653&gt;=200,H653&lt;500,I653&lt;Barem!$O$21),H653/1500,IF(AND(H653&gt;=500,H653&lt;750,I653&lt;Barem!$O$22),H653/1500,IF(AND(H653&gt;=750,H653&lt;1000,I653&lt;Barem!$O$23),H653/1500,IF(AND(H653&gt;=1000,H653&lt;1500,I653&lt;Barem!$O$24),H653/1500,IF(AND(H653&gt;=1500,H653&lt;2000,I653&lt;Barem!$O$25),H653/1500,IF(AND(H653&gt;=2000,H653&lt;3000,I653&lt;Barem!$O$26),H653/1500,IF(AND(H653&gt;=3000,I653&lt;Barem!$O$27),H653/1500,0))))))))</f>
        <v>0</v>
      </c>
      <c r="R653" s="19">
        <f>IF(D653&gt;21,VLOOKUP(D653,Barem!$T$1:$U$141,2,1),0)</f>
        <v>0</v>
      </c>
      <c r="S653" s="104">
        <f>IF(D653&lt;1,0,IF(B653="F",VLOOKUP(I653,Barem!$X$2:$Z$13,2,1),VLOOKUP(I653,Barem!$X$14:$Z$25,2,1)))</f>
        <v>0</v>
      </c>
      <c r="T653" s="19">
        <f>VLOOKUP(A653,Participanti!A:C,3,0)</f>
        <v>0</v>
      </c>
      <c r="U653" s="17">
        <f t="shared" si="239"/>
        <v>3.0262500000000001</v>
      </c>
      <c r="W653" s="162"/>
      <c r="X653" s="108">
        <f t="shared" si="242"/>
        <v>4</v>
      </c>
      <c r="Y653" s="63">
        <f t="shared" si="243"/>
        <v>1</v>
      </c>
      <c r="Z653" s="92">
        <f t="shared" si="240"/>
        <v>1</v>
      </c>
      <c r="AA653" s="141"/>
      <c r="AB653" s="107" t="str">
        <f>VLOOKUP(A653,Participanti!A:E,5,0)</f>
        <v>Gold</v>
      </c>
    </row>
    <row r="654" spans="1:28" x14ac:dyDescent="0.2">
      <c r="A654" s="42" t="s">
        <v>370</v>
      </c>
      <c r="B654" s="1" t="str">
        <f>VLOOKUP(A654,Participanti!A:B,2,0)</f>
        <v>M</v>
      </c>
      <c r="C654" s="61">
        <v>10</v>
      </c>
      <c r="D654" s="43">
        <v>11.11</v>
      </c>
      <c r="E654" s="44">
        <v>4.2615740740740739E-2</v>
      </c>
      <c r="F654" s="44">
        <v>4.2615740740740739E-2</v>
      </c>
      <c r="G654" s="59">
        <f t="shared" si="236"/>
        <v>4.2615740740740739E-2</v>
      </c>
      <c r="H654" s="45">
        <v>86</v>
      </c>
      <c r="I654" s="11">
        <f t="shared" si="237"/>
        <v>3.8358002466913356E-3</v>
      </c>
      <c r="J654" s="31">
        <f t="shared" si="238"/>
        <v>2.6452380952380952</v>
      </c>
      <c r="K654" s="31">
        <f>IF(J654=0,0,IF(B654="F",VLOOKUP(I654,Barem!$G$2:$H$16,2,1),VLOOKUP(I654,Barem!$G$17:$H$31,2,1)))</f>
        <v>1.75</v>
      </c>
      <c r="L654" s="43">
        <v>1</v>
      </c>
      <c r="M654" s="95" t="s">
        <v>83</v>
      </c>
      <c r="N654" s="10">
        <f t="shared" si="241"/>
        <v>0.25</v>
      </c>
      <c r="O654" s="10">
        <f t="shared" si="241"/>
        <v>0.25</v>
      </c>
      <c r="P654" s="10">
        <f t="shared" si="241"/>
        <v>0.5</v>
      </c>
      <c r="Q654" s="33">
        <f>IF(B654="M",IF(AND(H654&gt;=200,H654&lt;500,I654&lt;Barem!$N$21),H654/1500,IF(AND(H654&gt;=500,H654&lt;750,I654&lt;Barem!$N$22),H654/1500,IF(AND(H654&gt;=750,H654&lt;1000,I654&lt;Barem!$N$23),H654/1500,IF(AND(H654&gt;=1000,H654&lt;1500,I654&lt;Barem!$N$24),H654/1500,IF(AND(H654&gt;=1500,H654&lt;2000,I654&lt;Barem!$N$25),H654/1500,IF(AND(H654&gt;=2000,H654&lt;3000,I654&lt;Barem!$N$26),H654/1500,IF(AND(H654&gt;=3000,I654&lt;Barem!$N$27),H654/1500,0))))))),IF(AND(H654&gt;=200,H654&lt;500,I654&lt;Barem!$O$21),H654/1500,IF(AND(H654&gt;=500,H654&lt;750,I654&lt;Barem!$O$22),H654/1500,IF(AND(H654&gt;=750,H654&lt;1000,I654&lt;Barem!$O$23),H654/1500,IF(AND(H654&gt;=1000,H654&lt;1500,I654&lt;Barem!$O$24),H654/1500,IF(AND(H654&gt;=1500,H654&lt;2000,I654&lt;Barem!$O$25),H654/1500,IF(AND(H654&gt;=2000,H654&lt;3000,I654&lt;Barem!$O$26),H654/1500,IF(AND(H654&gt;=3000,I654&lt;Barem!$O$27),H654/1500,0))))))))</f>
        <v>0</v>
      </c>
      <c r="R654" s="19">
        <f>IF(D654&gt;21,VLOOKUP(D654,Barem!$T$1:$U$141,2,1),0)</f>
        <v>0</v>
      </c>
      <c r="S654" s="104">
        <f>IF(D654&lt;1,0,IF(B654="F",VLOOKUP(I654,Barem!$X$2:$Z$13,2,1),VLOOKUP(I654,Barem!$X$14:$Z$25,2,1)))</f>
        <v>0</v>
      </c>
      <c r="T654" s="19">
        <f>VLOOKUP(A654,Participanti!A:C,3,0)</f>
        <v>0.7</v>
      </c>
      <c r="U654" s="17">
        <f t="shared" si="239"/>
        <v>2.2988095238095241</v>
      </c>
      <c r="W654" s="162"/>
      <c r="X654" s="108">
        <f t="shared" si="242"/>
        <v>5</v>
      </c>
      <c r="Y654" s="63">
        <f t="shared" si="243"/>
        <v>1</v>
      </c>
      <c r="Z654" s="92">
        <f t="shared" si="240"/>
        <v>1</v>
      </c>
      <c r="AA654" s="141"/>
      <c r="AB654" s="107" t="str">
        <f>VLOOKUP(A654,Participanti!A:E,5,0)</f>
        <v>Gold</v>
      </c>
    </row>
    <row r="655" spans="1:28" x14ac:dyDescent="0.2">
      <c r="A655" s="42" t="s">
        <v>149</v>
      </c>
      <c r="B655" s="1" t="str">
        <f>VLOOKUP(A655,Participanti!A:B,2,0)</f>
        <v>M</v>
      </c>
      <c r="C655" s="61">
        <v>10</v>
      </c>
      <c r="D655" s="43">
        <v>22.05</v>
      </c>
      <c r="E655" s="44">
        <v>0.13295138888888888</v>
      </c>
      <c r="F655" s="44">
        <v>0.14076388888888888</v>
      </c>
      <c r="G655" s="59">
        <f t="shared" si="236"/>
        <v>0.13685763888888888</v>
      </c>
      <c r="H655" s="45">
        <v>1211</v>
      </c>
      <c r="I655" s="11">
        <f t="shared" si="237"/>
        <v>6.2066956412194499E-3</v>
      </c>
      <c r="J655" s="31">
        <f t="shared" si="238"/>
        <v>5</v>
      </c>
      <c r="K655" s="31">
        <f>IF(J655=0,0,IF(B655="F",VLOOKUP(I655,Barem!$G$2:$H$16,2,1),VLOOKUP(I655,Barem!$G$17:$H$31,2,1)))</f>
        <v>0</v>
      </c>
      <c r="L655" s="43">
        <v>3</v>
      </c>
      <c r="M655" s="95" t="s">
        <v>82</v>
      </c>
      <c r="N655" s="10">
        <f t="shared" si="241"/>
        <v>0.5</v>
      </c>
      <c r="O655" s="10">
        <f t="shared" si="241"/>
        <v>0.25</v>
      </c>
      <c r="P655" s="10">
        <f t="shared" si="241"/>
        <v>0.25</v>
      </c>
      <c r="Q655" s="33">
        <f>IF(B655="M",IF(AND(H655&gt;=200,H655&lt;500,I655&lt;Barem!$N$21),H655/1500,IF(AND(H655&gt;=500,H655&lt;750,I655&lt;Barem!$N$22),H655/1500,IF(AND(H655&gt;=750,H655&lt;1000,I655&lt;Barem!$N$23),H655/1500,IF(AND(H655&gt;=1000,H655&lt;1500,I655&lt;Barem!$N$24),H655/1500,IF(AND(H655&gt;=1500,H655&lt;2000,I655&lt;Barem!$N$25),H655/1500,IF(AND(H655&gt;=2000,H655&lt;3000,I655&lt;Barem!$N$26),H655/1500,IF(AND(H655&gt;=3000,I655&lt;Barem!$N$27),H655/1500,0))))))),IF(AND(H655&gt;=200,H655&lt;500,I655&lt;Barem!$O$21),H655/1500,IF(AND(H655&gt;=500,H655&lt;750,I655&lt;Barem!$O$22),H655/1500,IF(AND(H655&gt;=750,H655&lt;1000,I655&lt;Barem!$O$23),H655/1500,IF(AND(H655&gt;=1000,H655&lt;1500,I655&lt;Barem!$O$24),H655/1500,IF(AND(H655&gt;=1500,H655&lt;2000,I655&lt;Barem!$O$25),H655/1500,IF(AND(H655&gt;=2000,H655&lt;3000,I655&lt;Barem!$O$26),H655/1500,IF(AND(H655&gt;=3000,I655&lt;Barem!$O$27),H655/1500,0))))))))</f>
        <v>0.80733333333333335</v>
      </c>
      <c r="R655" s="19">
        <f>IF(D655&gt;21,VLOOKUP(D655,Barem!$T$1:$U$141,2,1),0)</f>
        <v>0</v>
      </c>
      <c r="S655" s="104">
        <f>IF(D655&lt;1,0,IF(B655="F",VLOOKUP(I655,Barem!$X$2:$Z$13,2,1),VLOOKUP(I655,Barem!$X$14:$Z$25,2,1)))</f>
        <v>0</v>
      </c>
      <c r="T655" s="19">
        <f>VLOOKUP(A655,Participanti!A:C,3,0)</f>
        <v>0</v>
      </c>
      <c r="U655" s="17">
        <f t="shared" si="239"/>
        <v>4.0573333333333332</v>
      </c>
      <c r="W655" s="162"/>
      <c r="X655" s="108">
        <f t="shared" si="242"/>
        <v>4</v>
      </c>
      <c r="Y655" s="63">
        <f t="shared" si="243"/>
        <v>1</v>
      </c>
      <c r="Z655" s="92">
        <f t="shared" si="240"/>
        <v>0</v>
      </c>
      <c r="AA655" s="141"/>
      <c r="AB655" s="107" t="str">
        <f>VLOOKUP(A655,Participanti!A:E,5,0)</f>
        <v>Gold</v>
      </c>
    </row>
    <row r="656" spans="1:28" x14ac:dyDescent="0.2">
      <c r="A656" s="42" t="s">
        <v>427</v>
      </c>
      <c r="B656" s="1" t="str">
        <f>VLOOKUP(A656,Participanti!A:B,2,0)</f>
        <v>M</v>
      </c>
      <c r="C656" s="61">
        <v>10</v>
      </c>
      <c r="D656" s="43">
        <v>15.56</v>
      </c>
      <c r="E656" s="44">
        <v>6.1319444444444447E-2</v>
      </c>
      <c r="F656" s="44">
        <v>6.1319444444444447E-2</v>
      </c>
      <c r="G656" s="59">
        <f t="shared" si="236"/>
        <v>6.1319444444444447E-2</v>
      </c>
      <c r="H656" s="45">
        <v>387</v>
      </c>
      <c r="I656" s="11">
        <f t="shared" si="237"/>
        <v>3.9408383319051703E-3</v>
      </c>
      <c r="J656" s="31">
        <f t="shared" si="238"/>
        <v>3.7047619047619049</v>
      </c>
      <c r="K656" s="31">
        <f>IF(J656=0,0,IF(B656="F",VLOOKUP(I656,Barem!$G$2:$H$16,2,1),VLOOKUP(I656,Barem!$G$17:$H$31,2,1)))</f>
        <v>1.75</v>
      </c>
      <c r="L656" s="43">
        <v>1</v>
      </c>
      <c r="M656" s="95" t="s">
        <v>83</v>
      </c>
      <c r="N656" s="10">
        <f t="shared" si="241"/>
        <v>0.25</v>
      </c>
      <c r="O656" s="10">
        <f t="shared" si="241"/>
        <v>0.25</v>
      </c>
      <c r="P656" s="10">
        <f t="shared" si="241"/>
        <v>0.5</v>
      </c>
      <c r="Q656" s="33">
        <f>IF(B656="M",IF(AND(H656&gt;=200,H656&lt;500,I656&lt;Barem!$N$21),H656/1500,IF(AND(H656&gt;=500,H656&lt;750,I656&lt;Barem!$N$22),H656/1500,IF(AND(H656&gt;=750,H656&lt;1000,I656&lt;Barem!$N$23),H656/1500,IF(AND(H656&gt;=1000,H656&lt;1500,I656&lt;Barem!$N$24),H656/1500,IF(AND(H656&gt;=1500,H656&lt;2000,I656&lt;Barem!$N$25),H656/1500,IF(AND(H656&gt;=2000,H656&lt;3000,I656&lt;Barem!$N$26),H656/1500,IF(AND(H656&gt;=3000,I656&lt;Barem!$N$27),H656/1500,0))))))),IF(AND(H656&gt;=200,H656&lt;500,I656&lt;Barem!$O$21),H656/1500,IF(AND(H656&gt;=500,H656&lt;750,I656&lt;Barem!$O$22),H656/1500,IF(AND(H656&gt;=750,H656&lt;1000,I656&lt;Barem!$O$23),H656/1500,IF(AND(H656&gt;=1000,H656&lt;1500,I656&lt;Barem!$O$24),H656/1500,IF(AND(H656&gt;=1500,H656&lt;2000,I656&lt;Barem!$O$25),H656/1500,IF(AND(H656&gt;=2000,H656&lt;3000,I656&lt;Barem!$O$26),H656/1500,IF(AND(H656&gt;=3000,I656&lt;Barem!$O$27),H656/1500,0))))))))</f>
        <v>0.25800000000000001</v>
      </c>
      <c r="R656" s="19">
        <f>IF(D656&gt;21,VLOOKUP(D656,Barem!$T$1:$U$141,2,1),0)</f>
        <v>0</v>
      </c>
      <c r="S656" s="104">
        <f>IF(D656&lt;1,0,IF(B656="F",VLOOKUP(I656,Barem!$X$2:$Z$13,2,1),VLOOKUP(I656,Barem!$X$14:$Z$25,2,1)))</f>
        <v>0</v>
      </c>
      <c r="T656" s="19">
        <f>VLOOKUP(A656,Participanti!A:C,3,0)</f>
        <v>0</v>
      </c>
      <c r="U656" s="17">
        <f t="shared" si="239"/>
        <v>2.1216904761904765</v>
      </c>
      <c r="W656" s="162"/>
      <c r="X656" s="108">
        <f t="shared" si="242"/>
        <v>4</v>
      </c>
      <c r="Y656" s="63">
        <f t="shared" si="243"/>
        <v>1</v>
      </c>
      <c r="Z656" s="92">
        <f t="shared" si="240"/>
        <v>1</v>
      </c>
      <c r="AA656" s="141"/>
      <c r="AB656" s="107" t="str">
        <f>VLOOKUP(A656,Participanti!A:E,5,0)</f>
        <v>Gold</v>
      </c>
    </row>
    <row r="657" spans="1:28" x14ac:dyDescent="0.2">
      <c r="A657" s="42" t="s">
        <v>366</v>
      </c>
      <c r="B657" s="1" t="str">
        <f>VLOOKUP(A657,Participanti!A:B,2,0)</f>
        <v>F</v>
      </c>
      <c r="C657" s="61">
        <v>10</v>
      </c>
      <c r="D657" s="43">
        <v>17.27</v>
      </c>
      <c r="E657" s="44">
        <v>0.11197916666666667</v>
      </c>
      <c r="F657" s="44">
        <v>0.14622685185185186</v>
      </c>
      <c r="G657" s="59">
        <f t="shared" ref="G657:G663" si="244">AVERAGE(E657:F657)</f>
        <v>0.12910300925925927</v>
      </c>
      <c r="H657" s="45">
        <v>890</v>
      </c>
      <c r="I657" s="11">
        <f t="shared" ref="I657:I663" si="245">G657/D657</f>
        <v>7.4755650989727432E-3</v>
      </c>
      <c r="J657" s="31">
        <f t="shared" ref="J657:J663" si="246">IF(B657="F",IF(D657&lt;2.5,0,IF(D657&gt;19.99,5,D657/4)),IF(D657&lt;3,0, IF(D657&gt;20.99,5,D657/4.2)))</f>
        <v>4.3174999999999999</v>
      </c>
      <c r="K657" s="31">
        <f>IF(J657=0,0,IF(B657="F",VLOOKUP(I657,Barem!$G$2:$H$16,2,1),VLOOKUP(I657,Barem!$G$17:$H$31,2,1)))</f>
        <v>0</v>
      </c>
      <c r="L657" s="43">
        <v>4.5</v>
      </c>
      <c r="M657" s="95" t="s">
        <v>83</v>
      </c>
      <c r="N657" s="10">
        <f t="shared" si="241"/>
        <v>0.25</v>
      </c>
      <c r="O657" s="10">
        <f t="shared" si="241"/>
        <v>0.25</v>
      </c>
      <c r="P657" s="10">
        <f t="shared" si="241"/>
        <v>0.5</v>
      </c>
      <c r="Q657" s="33">
        <f>IF(B657="M",IF(AND(H657&gt;=200,H657&lt;500,I657&lt;Barem!$N$21),H657/1500,IF(AND(H657&gt;=500,H657&lt;750,I657&lt;Barem!$N$22),H657/1500,IF(AND(H657&gt;=750,H657&lt;1000,I657&lt;Barem!$N$23),H657/1500,IF(AND(H657&gt;=1000,H657&lt;1500,I657&lt;Barem!$N$24),H657/1500,IF(AND(H657&gt;=1500,H657&lt;2000,I657&lt;Barem!$N$25),H657/1500,IF(AND(H657&gt;=2000,H657&lt;3000,I657&lt;Barem!$N$26),H657/1500,IF(AND(H657&gt;=3000,I657&lt;Barem!$N$27),H657/1500,0))))))),IF(AND(H657&gt;=200,H657&lt;500,I657&lt;Barem!$O$21),H657/1500,IF(AND(H657&gt;=500,H657&lt;750,I657&lt;Barem!$O$22),H657/1500,IF(AND(H657&gt;=750,H657&lt;1000,I657&lt;Barem!$O$23),H657/1500,IF(AND(H657&gt;=1000,H657&lt;1500,I657&lt;Barem!$O$24),H657/1500,IF(AND(H657&gt;=1500,H657&lt;2000,I657&lt;Barem!$O$25),H657/1500,IF(AND(H657&gt;=2000,H657&lt;3000,I657&lt;Barem!$O$26),H657/1500,IF(AND(H657&gt;=3000,I657&lt;Barem!$O$27),H657/1500,0))))))))</f>
        <v>0</v>
      </c>
      <c r="R657" s="19">
        <f>IF(D657&gt;21,VLOOKUP(D657,Barem!$T$1:$U$141,2,1),0)</f>
        <v>0</v>
      </c>
      <c r="S657" s="104">
        <f>IF(D657&lt;1,0,IF(B657="F",VLOOKUP(I657,Barem!$X$2:$Z$13,2,1),VLOOKUP(I657,Barem!$X$14:$Z$25,2,1)))</f>
        <v>0</v>
      </c>
      <c r="T657" s="19">
        <f>VLOOKUP(A657,Participanti!A:C,3,0)</f>
        <v>0</v>
      </c>
      <c r="U657" s="17">
        <f t="shared" ref="U657:U663" si="247">IF(H657&lt;0,0,J657*N657+K657*O657+L657*P657+Q657+R657+S657+T657)</f>
        <v>3.3293749999999998</v>
      </c>
      <c r="W657" s="162"/>
      <c r="X657" s="108">
        <f t="shared" si="242"/>
        <v>5</v>
      </c>
      <c r="Y657" s="63">
        <f t="shared" si="243"/>
        <v>1</v>
      </c>
      <c r="Z657" s="92">
        <f t="shared" ref="Z657:Z663" si="248">IF(K657&gt;0,1,0)</f>
        <v>0</v>
      </c>
      <c r="AA657" s="141"/>
      <c r="AB657" s="107" t="str">
        <f>VLOOKUP(A657,Participanti!A:E,5,0)</f>
        <v>Gold</v>
      </c>
    </row>
    <row r="658" spans="1:28" x14ac:dyDescent="0.2">
      <c r="A658" s="42" t="s">
        <v>187</v>
      </c>
      <c r="B658" s="1" t="str">
        <f>VLOOKUP(A658,Participanti!A:B,2,0)</f>
        <v>M</v>
      </c>
      <c r="C658" s="61">
        <v>10</v>
      </c>
      <c r="D658" s="43">
        <v>38.56</v>
      </c>
      <c r="E658" s="44">
        <v>0.12518518518518518</v>
      </c>
      <c r="F658" s="44">
        <v>0.12976851851851851</v>
      </c>
      <c r="G658" s="59">
        <f t="shared" si="244"/>
        <v>0.12747685185185184</v>
      </c>
      <c r="H658" s="45">
        <v>34</v>
      </c>
      <c r="I658" s="11">
        <f t="shared" si="245"/>
        <v>3.3059349546642075E-3</v>
      </c>
      <c r="J658" s="31">
        <f t="shared" si="246"/>
        <v>5</v>
      </c>
      <c r="K658" s="31">
        <f>IF(J658=0,0,IF(B658="F",VLOOKUP(I658,Barem!$G$2:$H$16,2,1),VLOOKUP(I658,Barem!$G$17:$H$31,2,1)))</f>
        <v>3.5</v>
      </c>
      <c r="L658" s="43">
        <v>3.25</v>
      </c>
      <c r="M658" s="95" t="s">
        <v>82</v>
      </c>
      <c r="N658" s="10">
        <f t="shared" si="241"/>
        <v>0.5</v>
      </c>
      <c r="O658" s="10">
        <f t="shared" si="241"/>
        <v>0.25</v>
      </c>
      <c r="P658" s="10">
        <f t="shared" si="241"/>
        <v>0.25</v>
      </c>
      <c r="Q658" s="33">
        <f>IF(B658="M",IF(AND(H658&gt;=200,H658&lt;500,I658&lt;Barem!$N$21),H658/1500,IF(AND(H658&gt;=500,H658&lt;750,I658&lt;Barem!$N$22),H658/1500,IF(AND(H658&gt;=750,H658&lt;1000,I658&lt;Barem!$N$23),H658/1500,IF(AND(H658&gt;=1000,H658&lt;1500,I658&lt;Barem!$N$24),H658/1500,IF(AND(H658&gt;=1500,H658&lt;2000,I658&lt;Barem!$N$25),H658/1500,IF(AND(H658&gt;=2000,H658&lt;3000,I658&lt;Barem!$N$26),H658/1500,IF(AND(H658&gt;=3000,I658&lt;Barem!$N$27),H658/1500,0))))))),IF(AND(H658&gt;=200,H658&lt;500,I658&lt;Barem!$O$21),H658/1500,IF(AND(H658&gt;=500,H658&lt;750,I658&lt;Barem!$O$22),H658/1500,IF(AND(H658&gt;=750,H658&lt;1000,I658&lt;Barem!$O$23),H658/1500,IF(AND(H658&gt;=1000,H658&lt;1500,I658&lt;Barem!$O$24),H658/1500,IF(AND(H658&gt;=1500,H658&lt;2000,I658&lt;Barem!$O$25),H658/1500,IF(AND(H658&gt;=2000,H658&lt;3000,I658&lt;Barem!$O$26),H658/1500,IF(AND(H658&gt;=3000,I658&lt;Barem!$O$27),H658/1500,0))))))))</f>
        <v>0</v>
      </c>
      <c r="R658" s="19">
        <f>IF(D658&gt;21,VLOOKUP(D658,Barem!$T$1:$U$141,2,1),0)</f>
        <v>0.8</v>
      </c>
      <c r="S658" s="104">
        <f>IF(D658&lt;1,0,IF(B658="F",VLOOKUP(I658,Barem!$X$2:$Z$13,2,1),VLOOKUP(I658,Barem!$X$14:$Z$25,2,1)))</f>
        <v>0</v>
      </c>
      <c r="T658" s="19">
        <f>VLOOKUP(A658,Participanti!A:C,3,0)</f>
        <v>0</v>
      </c>
      <c r="U658" s="17">
        <f t="shared" si="247"/>
        <v>4.9874999999999998</v>
      </c>
      <c r="W658" s="162"/>
      <c r="X658" s="108">
        <f t="shared" si="242"/>
        <v>5</v>
      </c>
      <c r="Y658" s="63">
        <f t="shared" si="243"/>
        <v>1</v>
      </c>
      <c r="Z658" s="92">
        <f t="shared" si="248"/>
        <v>1</v>
      </c>
      <c r="AA658" s="141"/>
      <c r="AB658" s="107" t="str">
        <f>VLOOKUP(A658,Participanti!A:E,5,0)</f>
        <v>Gold</v>
      </c>
    </row>
    <row r="659" spans="1:28" x14ac:dyDescent="0.2">
      <c r="A659" s="42" t="s">
        <v>342</v>
      </c>
      <c r="B659" s="1" t="str">
        <f>VLOOKUP(A659,Participanti!A:B,2,0)</f>
        <v>F</v>
      </c>
      <c r="C659" s="61">
        <v>10</v>
      </c>
      <c r="D659" s="43">
        <v>17.07</v>
      </c>
      <c r="E659" s="44">
        <v>6.986111111111111E-2</v>
      </c>
      <c r="F659" s="44">
        <v>7.0335648148148147E-2</v>
      </c>
      <c r="G659" s="59">
        <f t="shared" si="244"/>
        <v>7.0098379629629629E-2</v>
      </c>
      <c r="H659" s="45">
        <v>69</v>
      </c>
      <c r="I659" s="11">
        <f t="shared" si="245"/>
        <v>4.1065248757838095E-3</v>
      </c>
      <c r="J659" s="31">
        <f t="shared" si="246"/>
        <v>4.2675000000000001</v>
      </c>
      <c r="K659" s="31">
        <f>IF(J659=0,0,IF(B659="F",VLOOKUP(I659,Barem!$G$2:$H$16,2,1),VLOOKUP(I659,Barem!$G$17:$H$31,2,1)))</f>
        <v>2</v>
      </c>
      <c r="L659" s="43">
        <v>4.25</v>
      </c>
      <c r="M659" s="95" t="s">
        <v>83</v>
      </c>
      <c r="N659" s="10">
        <f t="shared" si="241"/>
        <v>0.25</v>
      </c>
      <c r="O659" s="10">
        <f t="shared" si="241"/>
        <v>0.25</v>
      </c>
      <c r="P659" s="10">
        <f t="shared" si="241"/>
        <v>0.5</v>
      </c>
      <c r="Q659" s="33">
        <f>IF(B659="M",IF(AND(H659&gt;=200,H659&lt;500,I659&lt;Barem!$N$21),H659/1500,IF(AND(H659&gt;=500,H659&lt;750,I659&lt;Barem!$N$22),H659/1500,IF(AND(H659&gt;=750,H659&lt;1000,I659&lt;Barem!$N$23),H659/1500,IF(AND(H659&gt;=1000,H659&lt;1500,I659&lt;Barem!$N$24),H659/1500,IF(AND(H659&gt;=1500,H659&lt;2000,I659&lt;Barem!$N$25),H659/1500,IF(AND(H659&gt;=2000,H659&lt;3000,I659&lt;Barem!$N$26),H659/1500,IF(AND(H659&gt;=3000,I659&lt;Barem!$N$27),H659/1500,0))))))),IF(AND(H659&gt;=200,H659&lt;500,I659&lt;Barem!$O$21),H659/1500,IF(AND(H659&gt;=500,H659&lt;750,I659&lt;Barem!$O$22),H659/1500,IF(AND(H659&gt;=750,H659&lt;1000,I659&lt;Barem!$O$23),H659/1500,IF(AND(H659&gt;=1000,H659&lt;1500,I659&lt;Barem!$O$24),H659/1500,IF(AND(H659&gt;=1500,H659&lt;2000,I659&lt;Barem!$O$25),H659/1500,IF(AND(H659&gt;=2000,H659&lt;3000,I659&lt;Barem!$O$26),H659/1500,IF(AND(H659&gt;=3000,I659&lt;Barem!$O$27),H659/1500,0))))))))</f>
        <v>0</v>
      </c>
      <c r="R659" s="19">
        <f>IF(D659&gt;21,VLOOKUP(D659,Barem!$T$1:$U$141,2,1),0)</f>
        <v>0</v>
      </c>
      <c r="S659" s="104">
        <f>IF(D659&lt;1,0,IF(B659="F",VLOOKUP(I659,Barem!$X$2:$Z$13,2,1),VLOOKUP(I659,Barem!$X$14:$Z$25,2,1)))</f>
        <v>0</v>
      </c>
      <c r="T659" s="19">
        <f>VLOOKUP(A659,Participanti!A:C,3,0)</f>
        <v>0</v>
      </c>
      <c r="U659" s="17">
        <f t="shared" si="247"/>
        <v>3.691875</v>
      </c>
      <c r="W659" s="162"/>
      <c r="X659" s="108">
        <f t="shared" si="242"/>
        <v>5</v>
      </c>
      <c r="Y659" s="63">
        <f t="shared" si="243"/>
        <v>1</v>
      </c>
      <c r="Z659" s="92">
        <f t="shared" si="248"/>
        <v>1</v>
      </c>
      <c r="AA659" s="141"/>
      <c r="AB659" s="107" t="str">
        <f>VLOOKUP(A659,Participanti!A:E,5,0)</f>
        <v>Gold</v>
      </c>
    </row>
    <row r="660" spans="1:28" x14ac:dyDescent="0.2">
      <c r="A660" s="42" t="s">
        <v>209</v>
      </c>
      <c r="B660" s="1" t="str">
        <f>VLOOKUP(A660,Participanti!A:B,2,0)</f>
        <v>M</v>
      </c>
      <c r="C660" s="61">
        <v>10</v>
      </c>
      <c r="D660" s="43">
        <v>3.13</v>
      </c>
      <c r="E660" s="44">
        <v>9.479166666666667E-3</v>
      </c>
      <c r="F660" s="44">
        <v>9.5138888888888894E-3</v>
      </c>
      <c r="G660" s="59">
        <f t="shared" si="244"/>
        <v>9.4965277777777773E-3</v>
      </c>
      <c r="H660" s="45">
        <v>4</v>
      </c>
      <c r="I660" s="11">
        <f t="shared" si="245"/>
        <v>3.034034433794817E-3</v>
      </c>
      <c r="J660" s="31">
        <f t="shared" si="246"/>
        <v>0.74523809523809514</v>
      </c>
      <c r="K660" s="31">
        <f>IF(J660=0,0,IF(B660="F",VLOOKUP(I660,Barem!$G$2:$H$16,2,1),VLOOKUP(I660,Barem!$G$17:$H$31,2,1)))</f>
        <v>4</v>
      </c>
      <c r="L660" s="43">
        <v>4.5</v>
      </c>
      <c r="M660" s="95" t="s">
        <v>80</v>
      </c>
      <c r="N660" s="10">
        <f t="shared" si="241"/>
        <v>0.25</v>
      </c>
      <c r="O660" s="10">
        <f t="shared" si="241"/>
        <v>0.5</v>
      </c>
      <c r="P660" s="10">
        <f t="shared" si="241"/>
        <v>0.25</v>
      </c>
      <c r="Q660" s="33">
        <f>IF(B660="M",IF(AND(H660&gt;=200,H660&lt;500,I660&lt;Barem!$N$21),H660/1500,IF(AND(H660&gt;=500,H660&lt;750,I660&lt;Barem!$N$22),H660/1500,IF(AND(H660&gt;=750,H660&lt;1000,I660&lt;Barem!$N$23),H660/1500,IF(AND(H660&gt;=1000,H660&lt;1500,I660&lt;Barem!$N$24),H660/1500,IF(AND(H660&gt;=1500,H660&lt;2000,I660&lt;Barem!$N$25),H660/1500,IF(AND(H660&gt;=2000,H660&lt;3000,I660&lt;Barem!$N$26),H660/1500,IF(AND(H660&gt;=3000,I660&lt;Barem!$N$27),H660/1500,0))))))),IF(AND(H660&gt;=200,H660&lt;500,I660&lt;Barem!$O$21),H660/1500,IF(AND(H660&gt;=500,H660&lt;750,I660&lt;Barem!$O$22),H660/1500,IF(AND(H660&gt;=750,H660&lt;1000,I660&lt;Barem!$O$23),H660/1500,IF(AND(H660&gt;=1000,H660&lt;1500,I660&lt;Barem!$O$24),H660/1500,IF(AND(H660&gt;=1500,H660&lt;2000,I660&lt;Barem!$O$25),H660/1500,IF(AND(H660&gt;=2000,H660&lt;3000,I660&lt;Barem!$O$26),H660/1500,IF(AND(H660&gt;=3000,I660&lt;Barem!$O$27),H660/1500,0))))))))</f>
        <v>0</v>
      </c>
      <c r="R660" s="19">
        <f>IF(D660&gt;21,VLOOKUP(D660,Barem!$T$1:$U$141,2,1),0)</f>
        <v>0</v>
      </c>
      <c r="S660" s="104">
        <f>IF(D660&lt;1,0,IF(B660="F",VLOOKUP(I660,Barem!$X$2:$Z$13,2,1),VLOOKUP(I660,Barem!$X$14:$Z$25,2,1)))</f>
        <v>0</v>
      </c>
      <c r="T660" s="19">
        <f>VLOOKUP(A660,Participanti!A:C,3,0)</f>
        <v>0</v>
      </c>
      <c r="U660" s="17">
        <f t="shared" si="247"/>
        <v>3.3113095238095238</v>
      </c>
      <c r="W660" s="162"/>
      <c r="X660" s="108">
        <f t="shared" si="242"/>
        <v>5</v>
      </c>
      <c r="Y660" s="63">
        <f t="shared" si="243"/>
        <v>1</v>
      </c>
      <c r="Z660" s="92">
        <f t="shared" si="248"/>
        <v>1</v>
      </c>
      <c r="AA660" s="141"/>
      <c r="AB660" s="107" t="str">
        <f>VLOOKUP(A660,Participanti!A:E,5,0)</f>
        <v>Gold</v>
      </c>
    </row>
    <row r="661" spans="1:28" x14ac:dyDescent="0.2">
      <c r="A661" s="42" t="s">
        <v>235</v>
      </c>
      <c r="B661" s="1" t="str">
        <f>VLOOKUP(A661,Participanti!A:B,2,0)</f>
        <v>M</v>
      </c>
      <c r="C661" s="61">
        <v>10</v>
      </c>
      <c r="D661" s="43">
        <v>14.01</v>
      </c>
      <c r="E661" s="44">
        <v>5.3622685185185183E-2</v>
      </c>
      <c r="F661" s="44">
        <v>5.572916666666667E-2</v>
      </c>
      <c r="G661" s="59">
        <f t="shared" si="244"/>
        <v>5.4675925925925926E-2</v>
      </c>
      <c r="H661" s="45">
        <v>257</v>
      </c>
      <c r="I661" s="11">
        <f t="shared" si="245"/>
        <v>3.9026356835064903E-3</v>
      </c>
      <c r="J661" s="31">
        <f t="shared" si="246"/>
        <v>3.3357142857142854</v>
      </c>
      <c r="K661" s="31">
        <f>IF(J661=0,0,IF(B661="F",VLOOKUP(I661,Barem!$G$2:$H$16,2,1),VLOOKUP(I661,Barem!$G$17:$H$31,2,1)))</f>
        <v>1.75</v>
      </c>
      <c r="L661" s="43">
        <v>2.5</v>
      </c>
      <c r="M661" s="95" t="s">
        <v>82</v>
      </c>
      <c r="N661" s="10">
        <f t="shared" ref="N661:P676" si="249">IF($M661=N$1,50%,25%)</f>
        <v>0.5</v>
      </c>
      <c r="O661" s="10">
        <f t="shared" si="249"/>
        <v>0.25</v>
      </c>
      <c r="P661" s="10">
        <f t="shared" si="249"/>
        <v>0.25</v>
      </c>
      <c r="Q661" s="33">
        <f>IF(B661="M",IF(AND(H661&gt;=200,H661&lt;500,I661&lt;Barem!$N$21),H661/1500,IF(AND(H661&gt;=500,H661&lt;750,I661&lt;Barem!$N$22),H661/1500,IF(AND(H661&gt;=750,H661&lt;1000,I661&lt;Barem!$N$23),H661/1500,IF(AND(H661&gt;=1000,H661&lt;1500,I661&lt;Barem!$N$24),H661/1500,IF(AND(H661&gt;=1500,H661&lt;2000,I661&lt;Barem!$N$25),H661/1500,IF(AND(H661&gt;=2000,H661&lt;3000,I661&lt;Barem!$N$26),H661/1500,IF(AND(H661&gt;=3000,I661&lt;Barem!$N$27),H661/1500,0))))))),IF(AND(H661&gt;=200,H661&lt;500,I661&lt;Barem!$O$21),H661/1500,IF(AND(H661&gt;=500,H661&lt;750,I661&lt;Barem!$O$22),H661/1500,IF(AND(H661&gt;=750,H661&lt;1000,I661&lt;Barem!$O$23),H661/1500,IF(AND(H661&gt;=1000,H661&lt;1500,I661&lt;Barem!$O$24),H661/1500,IF(AND(H661&gt;=1500,H661&lt;2000,I661&lt;Barem!$O$25),H661/1500,IF(AND(H661&gt;=2000,H661&lt;3000,I661&lt;Barem!$O$26),H661/1500,IF(AND(H661&gt;=3000,I661&lt;Barem!$O$27),H661/1500,0))))))))</f>
        <v>0.17133333333333334</v>
      </c>
      <c r="R661" s="19">
        <f>IF(D661&gt;21,VLOOKUP(D661,Barem!$T$1:$U$141,2,1),0)</f>
        <v>0</v>
      </c>
      <c r="S661" s="104">
        <f>IF(D661&lt;1,0,IF(B661="F",VLOOKUP(I661,Barem!$X$2:$Z$13,2,1),VLOOKUP(I661,Barem!$X$14:$Z$25,2,1)))</f>
        <v>0</v>
      </c>
      <c r="T661" s="19">
        <f>VLOOKUP(A661,Participanti!A:C,3,0)</f>
        <v>0</v>
      </c>
      <c r="U661" s="17">
        <f t="shared" si="247"/>
        <v>2.9016904761904758</v>
      </c>
      <c r="W661" s="162"/>
      <c r="X661" s="108">
        <f t="shared" si="242"/>
        <v>5</v>
      </c>
      <c r="Y661" s="63">
        <f t="shared" si="243"/>
        <v>1</v>
      </c>
      <c r="Z661" s="92">
        <f t="shared" si="248"/>
        <v>1</v>
      </c>
      <c r="AA661" s="141"/>
      <c r="AB661" s="107" t="str">
        <f>VLOOKUP(A661,Participanti!A:E,5,0)</f>
        <v>Gold</v>
      </c>
    </row>
    <row r="662" spans="1:28" x14ac:dyDescent="0.2">
      <c r="A662" s="42" t="s">
        <v>201</v>
      </c>
      <c r="B662" s="1" t="str">
        <f>VLOOKUP(A662,Participanti!A:B,2,0)</f>
        <v>M</v>
      </c>
      <c r="C662" s="61">
        <v>10</v>
      </c>
      <c r="D662" s="43">
        <v>11.01</v>
      </c>
      <c r="E662" s="44">
        <v>3.9768518518518516E-2</v>
      </c>
      <c r="F662" s="44">
        <v>4.0648148148148149E-2</v>
      </c>
      <c r="G662" s="59">
        <f t="shared" si="244"/>
        <v>4.0208333333333332E-2</v>
      </c>
      <c r="H662" s="45">
        <v>48</v>
      </c>
      <c r="I662" s="11">
        <f t="shared" si="245"/>
        <v>3.6519830457160157E-3</v>
      </c>
      <c r="J662" s="31">
        <f t="shared" si="246"/>
        <v>2.6214285714285714</v>
      </c>
      <c r="K662" s="31">
        <f>IF(J662=0,0,IF(B662="F",VLOOKUP(I662,Barem!$G$2:$H$16,2,1),VLOOKUP(I662,Barem!$G$17:$H$31,2,1)))</f>
        <v>2.5</v>
      </c>
      <c r="L662" s="43">
        <v>2.5</v>
      </c>
      <c r="M662" s="95" t="s">
        <v>83</v>
      </c>
      <c r="N662" s="10">
        <f t="shared" si="249"/>
        <v>0.25</v>
      </c>
      <c r="O662" s="10">
        <f t="shared" si="249"/>
        <v>0.25</v>
      </c>
      <c r="P662" s="10">
        <f t="shared" si="249"/>
        <v>0.5</v>
      </c>
      <c r="Q662" s="33">
        <f>IF(B662="M",IF(AND(H662&gt;=200,H662&lt;500,I662&lt;Barem!$N$21),H662/1500,IF(AND(H662&gt;=500,H662&lt;750,I662&lt;Barem!$N$22),H662/1500,IF(AND(H662&gt;=750,H662&lt;1000,I662&lt;Barem!$N$23),H662/1500,IF(AND(H662&gt;=1000,H662&lt;1500,I662&lt;Barem!$N$24),H662/1500,IF(AND(H662&gt;=1500,H662&lt;2000,I662&lt;Barem!$N$25),H662/1500,IF(AND(H662&gt;=2000,H662&lt;3000,I662&lt;Barem!$N$26),H662/1500,IF(AND(H662&gt;=3000,I662&lt;Barem!$N$27),H662/1500,0))))))),IF(AND(H662&gt;=200,H662&lt;500,I662&lt;Barem!$O$21),H662/1500,IF(AND(H662&gt;=500,H662&lt;750,I662&lt;Barem!$O$22),H662/1500,IF(AND(H662&gt;=750,H662&lt;1000,I662&lt;Barem!$O$23),H662/1500,IF(AND(H662&gt;=1000,H662&lt;1500,I662&lt;Barem!$O$24),H662/1500,IF(AND(H662&gt;=1500,H662&lt;2000,I662&lt;Barem!$O$25),H662/1500,IF(AND(H662&gt;=2000,H662&lt;3000,I662&lt;Barem!$O$26),H662/1500,IF(AND(H662&gt;=3000,I662&lt;Barem!$O$27),H662/1500,0))))))))</f>
        <v>0</v>
      </c>
      <c r="R662" s="19">
        <f>IF(D662&gt;21,VLOOKUP(D662,Barem!$T$1:$U$141,2,1),0)</f>
        <v>0</v>
      </c>
      <c r="S662" s="104">
        <f>IF(D662&lt;1,0,IF(B662="F",VLOOKUP(I662,Barem!$X$2:$Z$13,2,1),VLOOKUP(I662,Barem!$X$14:$Z$25,2,1)))</f>
        <v>0</v>
      </c>
      <c r="T662" s="19">
        <f>VLOOKUP(A662,Participanti!A:C,3,0)</f>
        <v>0</v>
      </c>
      <c r="U662" s="17">
        <f t="shared" si="247"/>
        <v>2.530357142857143</v>
      </c>
      <c r="W662" s="162"/>
      <c r="X662" s="108">
        <f t="shared" si="242"/>
        <v>4</v>
      </c>
      <c r="Y662" s="63">
        <f t="shared" si="243"/>
        <v>1</v>
      </c>
      <c r="Z662" s="92">
        <f t="shared" si="248"/>
        <v>1</v>
      </c>
      <c r="AA662" s="141"/>
      <c r="AB662" s="107" t="str">
        <f>VLOOKUP(A662,Participanti!A:E,5,0)</f>
        <v>Gold</v>
      </c>
    </row>
    <row r="663" spans="1:28" x14ac:dyDescent="0.2">
      <c r="A663" s="42" t="s">
        <v>363</v>
      </c>
      <c r="B663" s="1" t="str">
        <f>VLOOKUP(A663,Participanti!A:B,2,0)</f>
        <v>M</v>
      </c>
      <c r="C663" s="61">
        <v>10</v>
      </c>
      <c r="D663" s="43">
        <v>22.06</v>
      </c>
      <c r="E663" s="44">
        <v>0.12659722222222222</v>
      </c>
      <c r="F663" s="44">
        <v>0.14055555555555554</v>
      </c>
      <c r="G663" s="59">
        <f t="shared" si="244"/>
        <v>0.1335763888888889</v>
      </c>
      <c r="H663" s="45">
        <v>1180</v>
      </c>
      <c r="I663" s="11">
        <f t="shared" si="245"/>
        <v>6.0551400221617816E-3</v>
      </c>
      <c r="J663" s="31">
        <f t="shared" si="246"/>
        <v>5</v>
      </c>
      <c r="K663" s="31">
        <f>IF(J663=0,0,IF(B663="F",VLOOKUP(I663,Barem!$G$2:$H$16,2,1),VLOOKUP(I663,Barem!$G$17:$H$31,2,1)))</f>
        <v>0</v>
      </c>
      <c r="L663" s="43">
        <v>3</v>
      </c>
      <c r="M663" s="95" t="s">
        <v>83</v>
      </c>
      <c r="N663" s="10">
        <f t="shared" si="249"/>
        <v>0.25</v>
      </c>
      <c r="O663" s="10">
        <f t="shared" si="249"/>
        <v>0.25</v>
      </c>
      <c r="P663" s="10">
        <f t="shared" si="249"/>
        <v>0.5</v>
      </c>
      <c r="Q663" s="33">
        <f>IF(B663="M",IF(AND(H663&gt;=200,H663&lt;500,I663&lt;Barem!$N$21),H663/1500,IF(AND(H663&gt;=500,H663&lt;750,I663&lt;Barem!$N$22),H663/1500,IF(AND(H663&gt;=750,H663&lt;1000,I663&lt;Barem!$N$23),H663/1500,IF(AND(H663&gt;=1000,H663&lt;1500,I663&lt;Barem!$N$24),H663/1500,IF(AND(H663&gt;=1500,H663&lt;2000,I663&lt;Barem!$N$25),H663/1500,IF(AND(H663&gt;=2000,H663&lt;3000,I663&lt;Barem!$N$26),H663/1500,IF(AND(H663&gt;=3000,I663&lt;Barem!$N$27),H663/1500,0))))))),IF(AND(H663&gt;=200,H663&lt;500,I663&lt;Barem!$O$21),H663/1500,IF(AND(H663&gt;=500,H663&lt;750,I663&lt;Barem!$O$22),H663/1500,IF(AND(H663&gt;=750,H663&lt;1000,I663&lt;Barem!$O$23),H663/1500,IF(AND(H663&gt;=1000,H663&lt;1500,I663&lt;Barem!$O$24),H663/1500,IF(AND(H663&gt;=1500,H663&lt;2000,I663&lt;Barem!$O$25),H663/1500,IF(AND(H663&gt;=2000,H663&lt;3000,I663&lt;Barem!$O$26),H663/1500,IF(AND(H663&gt;=3000,I663&lt;Barem!$O$27),H663/1500,0))))))))</f>
        <v>0.78666666666666663</v>
      </c>
      <c r="R663" s="19">
        <f>IF(D663&gt;21,VLOOKUP(D663,Barem!$T$1:$U$141,2,1),0)</f>
        <v>0</v>
      </c>
      <c r="S663" s="104">
        <f>IF(D663&lt;1,0,IF(B663="F",VLOOKUP(I663,Barem!$X$2:$Z$13,2,1),VLOOKUP(I663,Barem!$X$14:$Z$25,2,1)))</f>
        <v>0</v>
      </c>
      <c r="T663" s="19">
        <f>VLOOKUP(A663,Participanti!A:C,3,0)</f>
        <v>0</v>
      </c>
      <c r="U663" s="17">
        <f t="shared" si="247"/>
        <v>3.5366666666666666</v>
      </c>
      <c r="W663" s="162"/>
      <c r="X663" s="108">
        <f t="shared" si="242"/>
        <v>5</v>
      </c>
      <c r="Y663" s="63">
        <f t="shared" si="243"/>
        <v>1</v>
      </c>
      <c r="Z663" s="92">
        <f t="shared" si="248"/>
        <v>0</v>
      </c>
      <c r="AA663" s="141"/>
      <c r="AB663" s="107" t="str">
        <f>VLOOKUP(A663,Participanti!A:E,5,0)</f>
        <v>Gold</v>
      </c>
    </row>
    <row r="664" spans="1:28" x14ac:dyDescent="0.2">
      <c r="A664" s="42" t="s">
        <v>7</v>
      </c>
      <c r="B664" s="1" t="str">
        <f>VLOOKUP(A664,Participanti!A:B,2,0)</f>
        <v>M</v>
      </c>
      <c r="C664" s="61">
        <v>10</v>
      </c>
      <c r="D664" s="43">
        <v>30.94</v>
      </c>
      <c r="E664" s="44">
        <v>0.22945601851851852</v>
      </c>
      <c r="F664" s="44">
        <v>0.25145833333333334</v>
      </c>
      <c r="G664" s="59">
        <f t="shared" ref="G664:G706" si="250">AVERAGE(E664:F664)</f>
        <v>0.24045717592592591</v>
      </c>
      <c r="H664" s="45">
        <v>2402</v>
      </c>
      <c r="I664" s="11">
        <f t="shared" ref="I664:I706" si="251">G664/D664</f>
        <v>7.771725143048672E-3</v>
      </c>
      <c r="J664" s="31">
        <f t="shared" ref="J664:J706" si="252">IF(B664="F",IF(D664&lt;2.5,0,IF(D664&gt;19.99,5,D664/4)),IF(D664&lt;3,0, IF(D664&gt;20.99,5,D664/4.2)))</f>
        <v>5</v>
      </c>
      <c r="K664" s="31">
        <f>IF(J664=0,0,IF(B664="F",VLOOKUP(I664,Barem!$G$2:$H$16,2,1),VLOOKUP(I664,Barem!$G$17:$H$31,2,1)))</f>
        <v>0</v>
      </c>
      <c r="L664" s="43">
        <v>1</v>
      </c>
      <c r="M664" s="95" t="s">
        <v>80</v>
      </c>
      <c r="N664" s="10">
        <f t="shared" si="249"/>
        <v>0.25</v>
      </c>
      <c r="O664" s="10">
        <f t="shared" si="249"/>
        <v>0.5</v>
      </c>
      <c r="P664" s="10">
        <f t="shared" si="249"/>
        <v>0.25</v>
      </c>
      <c r="Q664" s="33">
        <f>IF(B664="M",IF(AND(H664&gt;=200,H664&lt;500,I664&lt;Barem!$N$21),H664/1500,IF(AND(H664&gt;=500,H664&lt;750,I664&lt;Barem!$N$22),H664/1500,IF(AND(H664&gt;=750,H664&lt;1000,I664&lt;Barem!$N$23),H664/1500,IF(AND(H664&gt;=1000,H664&lt;1500,I664&lt;Barem!$N$24),H664/1500,IF(AND(H664&gt;=1500,H664&lt;2000,I664&lt;Barem!$N$25),H664/1500,IF(AND(H664&gt;=2000,H664&lt;3000,I664&lt;Barem!$N$26),H664/1500,IF(AND(H664&gt;=3000,I664&lt;Barem!$N$27),H664/1500,0))))))),IF(AND(H664&gt;=200,H664&lt;500,I664&lt;Barem!$O$21),H664/1500,IF(AND(H664&gt;=500,H664&lt;750,I664&lt;Barem!$O$22),H664/1500,IF(AND(H664&gt;=750,H664&lt;1000,I664&lt;Barem!$O$23),H664/1500,IF(AND(H664&gt;=1000,H664&lt;1500,I664&lt;Barem!$O$24),H664/1500,IF(AND(H664&gt;=1500,H664&lt;2000,I664&lt;Barem!$O$25),H664/1500,IF(AND(H664&gt;=2000,H664&lt;3000,I664&lt;Barem!$O$26),H664/1500,IF(AND(H664&gt;=3000,I664&lt;Barem!$O$27),H664/1500,0))))))))</f>
        <v>1.6013333333333333</v>
      </c>
      <c r="R664" s="19">
        <f>IF(D664&gt;21,VLOOKUP(D664,Barem!$T$1:$U$141,2,1),0)</f>
        <v>0.4</v>
      </c>
      <c r="S664" s="104">
        <f>IF(D664&lt;1,0,IF(B664="F",VLOOKUP(I664,Barem!$X$2:$Z$13,2,1),VLOOKUP(I664,Barem!$X$14:$Z$25,2,1)))</f>
        <v>0</v>
      </c>
      <c r="T664" s="19">
        <f>VLOOKUP(A664,Participanti!A:C,3,0)</f>
        <v>0.4</v>
      </c>
      <c r="U664" s="17">
        <f t="shared" ref="U664:U706" si="253">IF(H664&lt;0,0,J664*N664+K664*O664+L664*P664+Q664+R664+S664+T664)</f>
        <v>3.9013333333333331</v>
      </c>
      <c r="W664" s="162"/>
      <c r="X664" s="108">
        <f t="shared" si="242"/>
        <v>5</v>
      </c>
      <c r="Y664" s="63">
        <f t="shared" si="243"/>
        <v>1</v>
      </c>
      <c r="Z664" s="92">
        <f t="shared" ref="Z664:Z706" si="254">IF(K664&gt;0,1,0)</f>
        <v>0</v>
      </c>
      <c r="AA664" s="141"/>
      <c r="AB664" s="107" t="str">
        <f>VLOOKUP(A664,Participanti!A:E,5,0)</f>
        <v>Gold</v>
      </c>
    </row>
    <row r="665" spans="1:28" x14ac:dyDescent="0.2">
      <c r="A665" s="42" t="s">
        <v>194</v>
      </c>
      <c r="B665" s="1" t="str">
        <f>VLOOKUP(A665,Participanti!A:B,2,0)</f>
        <v>M</v>
      </c>
      <c r="C665" s="61">
        <v>10</v>
      </c>
      <c r="D665" s="43">
        <v>15.3</v>
      </c>
      <c r="E665" s="44">
        <v>5.8530092592592592E-2</v>
      </c>
      <c r="F665" s="44">
        <v>6.2766203703703699E-2</v>
      </c>
      <c r="G665" s="59">
        <f t="shared" si="250"/>
        <v>6.0648148148148145E-2</v>
      </c>
      <c r="H665" s="45">
        <v>23</v>
      </c>
      <c r="I665" s="11">
        <f t="shared" si="251"/>
        <v>3.9639312515129506E-3</v>
      </c>
      <c r="J665" s="31">
        <f t="shared" si="252"/>
        <v>3.6428571428571428</v>
      </c>
      <c r="K665" s="31">
        <f>IF(J665=0,0,IF(B665="F",VLOOKUP(I665,Barem!$G$2:$H$16,2,1),VLOOKUP(I665,Barem!$G$17:$H$31,2,1)))</f>
        <v>1.75</v>
      </c>
      <c r="L665" s="43">
        <v>1</v>
      </c>
      <c r="M665" s="95" t="s">
        <v>82</v>
      </c>
      <c r="N665" s="10">
        <f t="shared" si="249"/>
        <v>0.5</v>
      </c>
      <c r="O665" s="10">
        <f t="shared" si="249"/>
        <v>0.25</v>
      </c>
      <c r="P665" s="10">
        <f t="shared" si="249"/>
        <v>0.25</v>
      </c>
      <c r="Q665" s="33">
        <f>IF(B665="M",IF(AND(H665&gt;=200,H665&lt;500,I665&lt;Barem!$N$21),H665/1500,IF(AND(H665&gt;=500,H665&lt;750,I665&lt;Barem!$N$22),H665/1500,IF(AND(H665&gt;=750,H665&lt;1000,I665&lt;Barem!$N$23),H665/1500,IF(AND(H665&gt;=1000,H665&lt;1500,I665&lt;Barem!$N$24),H665/1500,IF(AND(H665&gt;=1500,H665&lt;2000,I665&lt;Barem!$N$25),H665/1500,IF(AND(H665&gt;=2000,H665&lt;3000,I665&lt;Barem!$N$26),H665/1500,IF(AND(H665&gt;=3000,I665&lt;Barem!$N$27),H665/1500,0))))))),IF(AND(H665&gt;=200,H665&lt;500,I665&lt;Barem!$O$21),H665/1500,IF(AND(H665&gt;=500,H665&lt;750,I665&lt;Barem!$O$22),H665/1500,IF(AND(H665&gt;=750,H665&lt;1000,I665&lt;Barem!$O$23),H665/1500,IF(AND(H665&gt;=1000,H665&lt;1500,I665&lt;Barem!$O$24),H665/1500,IF(AND(H665&gt;=1500,H665&lt;2000,I665&lt;Barem!$O$25),H665/1500,IF(AND(H665&gt;=2000,H665&lt;3000,I665&lt;Barem!$O$26),H665/1500,IF(AND(H665&gt;=3000,I665&lt;Barem!$O$27),H665/1500,0))))))))</f>
        <v>0</v>
      </c>
      <c r="R665" s="19">
        <f>IF(D665&gt;21,VLOOKUP(D665,Barem!$T$1:$U$141,2,1),0)</f>
        <v>0</v>
      </c>
      <c r="S665" s="104">
        <f>IF(D665&lt;1,0,IF(B665="F",VLOOKUP(I665,Barem!$X$2:$Z$13,2,1),VLOOKUP(I665,Barem!$X$14:$Z$25,2,1)))</f>
        <v>0</v>
      </c>
      <c r="T665" s="19">
        <f>VLOOKUP(A665,Participanti!A:C,3,0)</f>
        <v>0</v>
      </c>
      <c r="U665" s="17">
        <f t="shared" si="253"/>
        <v>2.5089285714285712</v>
      </c>
      <c r="W665" s="162"/>
      <c r="X665" s="108">
        <f t="shared" si="242"/>
        <v>5</v>
      </c>
      <c r="Y665" s="63">
        <f t="shared" si="243"/>
        <v>1</v>
      </c>
      <c r="Z665" s="92">
        <f t="shared" si="254"/>
        <v>1</v>
      </c>
      <c r="AA665" s="141"/>
      <c r="AB665" s="107" t="str">
        <f>VLOOKUP(A665,Participanti!A:E,5,0)</f>
        <v>Gold</v>
      </c>
    </row>
    <row r="666" spans="1:28" x14ac:dyDescent="0.2">
      <c r="A666" s="42" t="s">
        <v>231</v>
      </c>
      <c r="B666" s="1" t="str">
        <f>VLOOKUP(A666,Participanti!A:B,2,0)</f>
        <v>M</v>
      </c>
      <c r="C666" s="61">
        <v>10</v>
      </c>
      <c r="D666" s="43">
        <v>3.06</v>
      </c>
      <c r="E666" s="44">
        <v>9.9421296296296289E-3</v>
      </c>
      <c r="F666" s="44">
        <v>9.9421296296296289E-3</v>
      </c>
      <c r="G666" s="59">
        <f t="shared" si="250"/>
        <v>9.9421296296296289E-3</v>
      </c>
      <c r="H666" s="45">
        <v>3</v>
      </c>
      <c r="I666" s="11">
        <f t="shared" si="251"/>
        <v>3.2490619704671989E-3</v>
      </c>
      <c r="J666" s="31">
        <f t="shared" si="252"/>
        <v>0.72857142857142854</v>
      </c>
      <c r="K666" s="31">
        <f>IF(J666=0,0,IF(B666="F",VLOOKUP(I666,Barem!$G$2:$H$16,2,1),VLOOKUP(I666,Barem!$G$17:$H$31,2,1)))</f>
        <v>3.5</v>
      </c>
      <c r="L666" s="43">
        <v>2.5</v>
      </c>
      <c r="M666" s="95" t="s">
        <v>80</v>
      </c>
      <c r="N666" s="10">
        <f t="shared" si="249"/>
        <v>0.25</v>
      </c>
      <c r="O666" s="10">
        <f t="shared" si="249"/>
        <v>0.5</v>
      </c>
      <c r="P666" s="10">
        <f t="shared" si="249"/>
        <v>0.25</v>
      </c>
      <c r="Q666" s="33">
        <f>IF(B666="M",IF(AND(H666&gt;=200,H666&lt;500,I666&lt;Barem!$N$21),H666/1500,IF(AND(H666&gt;=500,H666&lt;750,I666&lt;Barem!$N$22),H666/1500,IF(AND(H666&gt;=750,H666&lt;1000,I666&lt;Barem!$N$23),H666/1500,IF(AND(H666&gt;=1000,H666&lt;1500,I666&lt;Barem!$N$24),H666/1500,IF(AND(H666&gt;=1500,H666&lt;2000,I666&lt;Barem!$N$25),H666/1500,IF(AND(H666&gt;=2000,H666&lt;3000,I666&lt;Barem!$N$26),H666/1500,IF(AND(H666&gt;=3000,I666&lt;Barem!$N$27),H666/1500,0))))))),IF(AND(H666&gt;=200,H666&lt;500,I666&lt;Barem!$O$21),H666/1500,IF(AND(H666&gt;=500,H666&lt;750,I666&lt;Barem!$O$22),H666/1500,IF(AND(H666&gt;=750,H666&lt;1000,I666&lt;Barem!$O$23),H666/1500,IF(AND(H666&gt;=1000,H666&lt;1500,I666&lt;Barem!$O$24),H666/1500,IF(AND(H666&gt;=1500,H666&lt;2000,I666&lt;Barem!$O$25),H666/1500,IF(AND(H666&gt;=2000,H666&lt;3000,I666&lt;Barem!$O$26),H666/1500,IF(AND(H666&gt;=3000,I666&lt;Barem!$O$27),H666/1500,0))))))))</f>
        <v>0</v>
      </c>
      <c r="R666" s="19">
        <f>IF(D666&gt;21,VLOOKUP(D666,Barem!$T$1:$U$141,2,1),0)</f>
        <v>0</v>
      </c>
      <c r="S666" s="104">
        <f>IF(D666&lt;1,0,IF(B666="F",VLOOKUP(I666,Barem!$X$2:$Z$13,2,1),VLOOKUP(I666,Barem!$X$14:$Z$25,2,1)))</f>
        <v>0</v>
      </c>
      <c r="T666" s="19">
        <f>VLOOKUP(A666,Participanti!A:C,3,0)</f>
        <v>0</v>
      </c>
      <c r="U666" s="17">
        <f t="shared" si="253"/>
        <v>2.5571428571428569</v>
      </c>
      <c r="W666" s="162"/>
      <c r="X666" s="108">
        <f t="shared" si="242"/>
        <v>5</v>
      </c>
      <c r="Y666" s="63">
        <f t="shared" si="243"/>
        <v>1</v>
      </c>
      <c r="Z666" s="92">
        <f t="shared" si="254"/>
        <v>1</v>
      </c>
      <c r="AA666" s="141"/>
      <c r="AB666" s="107" t="str">
        <f>VLOOKUP(A666,Participanti!A:E,5,0)</f>
        <v>Gold</v>
      </c>
    </row>
    <row r="667" spans="1:28" ht="24" x14ac:dyDescent="0.2">
      <c r="A667" s="42" t="s">
        <v>512</v>
      </c>
      <c r="B667" s="1" t="str">
        <f>VLOOKUP(A667,Participanti!A:B,2,0)</f>
        <v>M</v>
      </c>
      <c r="C667" s="61">
        <v>11</v>
      </c>
      <c r="D667" s="43">
        <v>24.21</v>
      </c>
      <c r="E667" s="44">
        <v>7.2662037037037039E-2</v>
      </c>
      <c r="F667" s="44">
        <v>7.4178240740740739E-2</v>
      </c>
      <c r="G667" s="59">
        <f t="shared" si="250"/>
        <v>7.3420138888888889E-2</v>
      </c>
      <c r="H667" s="45">
        <v>20</v>
      </c>
      <c r="I667" s="11">
        <f t="shared" si="251"/>
        <v>3.0326368809949975E-3</v>
      </c>
      <c r="J667" s="31">
        <f t="shared" si="252"/>
        <v>5</v>
      </c>
      <c r="K667" s="31">
        <f>IF(J667=0,0,IF(B667="F",VLOOKUP(I667,Barem!$G$2:$H$16,2,1),VLOOKUP(I667,Barem!$G$17:$H$31,2,1)))</f>
        <v>4</v>
      </c>
      <c r="L667" s="43">
        <v>2</v>
      </c>
      <c r="M667" s="95" t="s">
        <v>83</v>
      </c>
      <c r="N667" s="10">
        <f t="shared" si="249"/>
        <v>0.25</v>
      </c>
      <c r="O667" s="10">
        <f t="shared" si="249"/>
        <v>0.25</v>
      </c>
      <c r="P667" s="10">
        <f t="shared" si="249"/>
        <v>0.5</v>
      </c>
      <c r="Q667" s="33">
        <f>IF(B667="M",IF(AND(H667&gt;=200,H667&lt;500,I667&lt;Barem!$N$21),H667/1500,IF(AND(H667&gt;=500,H667&lt;750,I667&lt;Barem!$N$22),H667/1500,IF(AND(H667&gt;=750,H667&lt;1000,I667&lt;Barem!$N$23),H667/1500,IF(AND(H667&gt;=1000,H667&lt;1500,I667&lt;Barem!$N$24),H667/1500,IF(AND(H667&gt;=1500,H667&lt;2000,I667&lt;Barem!$N$25),H667/1500,IF(AND(H667&gt;=2000,H667&lt;3000,I667&lt;Barem!$N$26),H667/1500,IF(AND(H667&gt;=3000,I667&lt;Barem!$N$27),H667/1500,0))))))),IF(AND(H667&gt;=200,H667&lt;500,I667&lt;Barem!$O$21),H667/1500,IF(AND(H667&gt;=500,H667&lt;750,I667&lt;Barem!$O$22),H667/1500,IF(AND(H667&gt;=750,H667&lt;1000,I667&lt;Barem!$O$23),H667/1500,IF(AND(H667&gt;=1000,H667&lt;1500,I667&lt;Barem!$O$24),H667/1500,IF(AND(H667&gt;=1500,H667&lt;2000,I667&lt;Barem!$O$25),H667/1500,IF(AND(H667&gt;=2000,H667&lt;3000,I667&lt;Barem!$O$26),H667/1500,IF(AND(H667&gt;=3000,I667&lt;Barem!$O$27),H667/1500,0))))))))</f>
        <v>0</v>
      </c>
      <c r="R667" s="19">
        <f>IF(D667&gt;21,VLOOKUP(D667,Barem!$T$1:$U$141,2,1),0)</f>
        <v>0.1</v>
      </c>
      <c r="S667" s="104">
        <f>IF(D667&lt;1,0,IF(B667="F",VLOOKUP(I667,Barem!$X$2:$Z$13,2,1),VLOOKUP(I667,Barem!$X$14:$Z$25,2,1)))</f>
        <v>0</v>
      </c>
      <c r="T667" s="19">
        <f>VLOOKUP(A667,Participanti!A:C,3,0)</f>
        <v>0</v>
      </c>
      <c r="U667" s="17">
        <f t="shared" si="253"/>
        <v>3.35</v>
      </c>
      <c r="W667" s="162"/>
      <c r="X667" s="108">
        <f t="shared" si="242"/>
        <v>5</v>
      </c>
      <c r="Y667" s="63">
        <f t="shared" si="243"/>
        <v>1</v>
      </c>
      <c r="Z667" s="92">
        <f t="shared" si="254"/>
        <v>1</v>
      </c>
      <c r="AA667" s="141"/>
      <c r="AB667" s="107" t="str">
        <f>VLOOKUP(A667,Participanti!A:E,5,0)</f>
        <v>Bronze</v>
      </c>
    </row>
    <row r="668" spans="1:28" x14ac:dyDescent="0.2">
      <c r="A668" s="42" t="s">
        <v>511</v>
      </c>
      <c r="B668" s="1" t="str">
        <f>VLOOKUP(A668,Participanti!A:B,2,0)</f>
        <v>M</v>
      </c>
      <c r="C668" s="61">
        <v>11</v>
      </c>
      <c r="D668" s="43">
        <v>11.02</v>
      </c>
      <c r="E668" s="44">
        <v>3.1712962962962964E-2</v>
      </c>
      <c r="F668" s="44">
        <v>3.1747685185185184E-2</v>
      </c>
      <c r="G668" s="59">
        <f t="shared" si="250"/>
        <v>3.1730324074074071E-2</v>
      </c>
      <c r="H668" s="45">
        <v>23</v>
      </c>
      <c r="I668" s="11">
        <f t="shared" si="251"/>
        <v>2.8793397526383005E-3</v>
      </c>
      <c r="J668" s="31">
        <f t="shared" si="252"/>
        <v>2.6238095238095238</v>
      </c>
      <c r="K668" s="31">
        <f>IF(J668=0,0,IF(B668="F",VLOOKUP(I668,Barem!$G$2:$H$16,2,1),VLOOKUP(I668,Barem!$G$17:$H$31,2,1)))</f>
        <v>4.5</v>
      </c>
      <c r="L668" s="43">
        <v>3</v>
      </c>
      <c r="M668" s="95" t="str">
        <f>VLOOKUP(C668,Barem!L:R,7,0)</f>
        <v>V</v>
      </c>
      <c r="N668" s="10">
        <f t="shared" si="249"/>
        <v>0.25</v>
      </c>
      <c r="O668" s="10">
        <f t="shared" si="249"/>
        <v>0.5</v>
      </c>
      <c r="P668" s="10">
        <f t="shared" si="249"/>
        <v>0.25</v>
      </c>
      <c r="Q668" s="33">
        <f>IF(B668="M",IF(AND(H668&gt;=200,H668&lt;500,I668&lt;Barem!$N$21),H668/1500,IF(AND(H668&gt;=500,H668&lt;750,I668&lt;Barem!$N$22),H668/1500,IF(AND(H668&gt;=750,H668&lt;1000,I668&lt;Barem!$N$23),H668/1500,IF(AND(H668&gt;=1000,H668&lt;1500,I668&lt;Barem!$N$24),H668/1500,IF(AND(H668&gt;=1500,H668&lt;2000,I668&lt;Barem!$N$25),H668/1500,IF(AND(H668&gt;=2000,H668&lt;3000,I668&lt;Barem!$N$26),H668/1500,IF(AND(H668&gt;=3000,I668&lt;Barem!$N$27),H668/1500,0))))))),IF(AND(H668&gt;=200,H668&lt;500,I668&lt;Barem!$O$21),H668/1500,IF(AND(H668&gt;=500,H668&lt;750,I668&lt;Barem!$O$22),H668/1500,IF(AND(H668&gt;=750,H668&lt;1000,I668&lt;Barem!$O$23),H668/1500,IF(AND(H668&gt;=1000,H668&lt;1500,I668&lt;Barem!$O$24),H668/1500,IF(AND(H668&gt;=1500,H668&lt;2000,I668&lt;Barem!$O$25),H668/1500,IF(AND(H668&gt;=2000,H668&lt;3000,I668&lt;Barem!$O$26),H668/1500,IF(AND(H668&gt;=3000,I668&lt;Barem!$O$27),H668/1500,0))))))))</f>
        <v>0</v>
      </c>
      <c r="R668" s="19">
        <f>IF(D668&gt;21,VLOOKUP(D668,Barem!$T$1:$U$141,2,1),0)</f>
        <v>0</v>
      </c>
      <c r="S668" s="104">
        <f>IF(D668&lt;1,0,IF(B668="F",VLOOKUP(I668,Barem!$X$2:$Z$13,2,1),VLOOKUP(I668,Barem!$X$14:$Z$25,2,1)))</f>
        <v>0</v>
      </c>
      <c r="T668" s="19">
        <f>VLOOKUP(A668,Participanti!A:C,3,0)</f>
        <v>0</v>
      </c>
      <c r="U668" s="17">
        <f t="shared" si="253"/>
        <v>3.6559523809523808</v>
      </c>
      <c r="W668" s="162"/>
      <c r="X668" s="108">
        <f t="shared" si="242"/>
        <v>5</v>
      </c>
      <c r="Y668" s="63">
        <f t="shared" si="243"/>
        <v>1</v>
      </c>
      <c r="Z668" s="92">
        <f t="shared" si="254"/>
        <v>1</v>
      </c>
      <c r="AA668" s="141"/>
      <c r="AB668" s="107" t="str">
        <f>VLOOKUP(A668,Participanti!A:E,5,0)</f>
        <v>Bronze</v>
      </c>
    </row>
    <row r="669" spans="1:28" x14ac:dyDescent="0.2">
      <c r="A669" s="42" t="s">
        <v>17</v>
      </c>
      <c r="B669" s="1" t="str">
        <f>VLOOKUP(A669,Participanti!A:B,2,0)</f>
        <v>M</v>
      </c>
      <c r="C669" s="61">
        <v>11</v>
      </c>
      <c r="D669" s="43">
        <v>18.32</v>
      </c>
      <c r="E669" s="44">
        <v>6.09837962962963E-2</v>
      </c>
      <c r="F669" s="44">
        <v>6.1053240740740734E-2</v>
      </c>
      <c r="G669" s="59">
        <f t="shared" si="250"/>
        <v>6.1018518518518514E-2</v>
      </c>
      <c r="H669" s="45">
        <v>216</v>
      </c>
      <c r="I669" s="11">
        <f t="shared" si="251"/>
        <v>3.330705159307779E-3</v>
      </c>
      <c r="J669" s="31">
        <f t="shared" si="252"/>
        <v>4.3619047619047615</v>
      </c>
      <c r="K669" s="31">
        <f>IF(J669=0,0,IF(B669="F",VLOOKUP(I669,Barem!$G$2:$H$16,2,1),VLOOKUP(I669,Barem!$G$17:$H$31,2,1)))</f>
        <v>3</v>
      </c>
      <c r="L669" s="43">
        <v>3.5</v>
      </c>
      <c r="M669" s="95" t="s">
        <v>82</v>
      </c>
      <c r="N669" s="10">
        <f t="shared" si="249"/>
        <v>0.5</v>
      </c>
      <c r="O669" s="10">
        <f t="shared" si="249"/>
        <v>0.25</v>
      </c>
      <c r="P669" s="10">
        <f t="shared" si="249"/>
        <v>0.25</v>
      </c>
      <c r="Q669" s="33">
        <f>IF(B669="M",IF(AND(H669&gt;=200,H669&lt;500,I669&lt;Barem!$N$21),H669/1500,IF(AND(H669&gt;=500,H669&lt;750,I669&lt;Barem!$N$22),H669/1500,IF(AND(H669&gt;=750,H669&lt;1000,I669&lt;Barem!$N$23),H669/1500,IF(AND(H669&gt;=1000,H669&lt;1500,I669&lt;Barem!$N$24),H669/1500,IF(AND(H669&gt;=1500,H669&lt;2000,I669&lt;Barem!$N$25),H669/1500,IF(AND(H669&gt;=2000,H669&lt;3000,I669&lt;Barem!$N$26),H669/1500,IF(AND(H669&gt;=3000,I669&lt;Barem!$N$27),H669/1500,0))))))),IF(AND(H669&gt;=200,H669&lt;500,I669&lt;Barem!$O$21),H669/1500,IF(AND(H669&gt;=500,H669&lt;750,I669&lt;Barem!$O$22),H669/1500,IF(AND(H669&gt;=750,H669&lt;1000,I669&lt;Barem!$O$23),H669/1500,IF(AND(H669&gt;=1000,H669&lt;1500,I669&lt;Barem!$O$24),H669/1500,IF(AND(H669&gt;=1500,H669&lt;2000,I669&lt;Barem!$O$25),H669/1500,IF(AND(H669&gt;=2000,H669&lt;3000,I669&lt;Barem!$O$26),H669/1500,IF(AND(H669&gt;=3000,I669&lt;Barem!$O$27),H669/1500,0))))))))</f>
        <v>0.14399999999999999</v>
      </c>
      <c r="R669" s="19">
        <f>IF(D669&gt;21,VLOOKUP(D669,Barem!$T$1:$U$141,2,1),0)</f>
        <v>0</v>
      </c>
      <c r="S669" s="104">
        <f>IF(D669&lt;1,0,IF(B669="F",VLOOKUP(I669,Barem!$X$2:$Z$13,2,1),VLOOKUP(I669,Barem!$X$14:$Z$25,2,1)))</f>
        <v>0</v>
      </c>
      <c r="T669" s="19">
        <f>VLOOKUP(A669,Participanti!A:C,3,0)</f>
        <v>0</v>
      </c>
      <c r="U669" s="17">
        <f t="shared" si="253"/>
        <v>3.9499523809523809</v>
      </c>
      <c r="W669" s="162"/>
      <c r="X669" s="108">
        <f t="shared" si="242"/>
        <v>5</v>
      </c>
      <c r="Y669" s="63">
        <f t="shared" si="243"/>
        <v>1</v>
      </c>
      <c r="Z669" s="92">
        <f t="shared" si="254"/>
        <v>1</v>
      </c>
      <c r="AA669" s="141"/>
      <c r="AB669" s="107" t="str">
        <f>VLOOKUP(A669,Participanti!A:E,5,0)</f>
        <v>Bronze</v>
      </c>
    </row>
    <row r="670" spans="1:28" x14ac:dyDescent="0.2">
      <c r="A670" s="42" t="s">
        <v>514</v>
      </c>
      <c r="B670" s="1" t="str">
        <f>VLOOKUP(A670,Participanti!A:B,2,0)</f>
        <v>M</v>
      </c>
      <c r="C670" s="61">
        <v>11</v>
      </c>
      <c r="D670" s="43">
        <v>15.49</v>
      </c>
      <c r="E670" s="44">
        <v>5.62037037037037E-2</v>
      </c>
      <c r="F670" s="44">
        <v>8.6331018518518529E-2</v>
      </c>
      <c r="G670" s="59">
        <f t="shared" si="250"/>
        <v>7.1267361111111122E-2</v>
      </c>
      <c r="H670" s="45">
        <v>55</v>
      </c>
      <c r="I670" s="11">
        <f t="shared" si="251"/>
        <v>4.6008625636611436E-3</v>
      </c>
      <c r="J670" s="31">
        <f t="shared" si="252"/>
        <v>3.6880952380952379</v>
      </c>
      <c r="K670" s="31">
        <f>IF(J670=0,0,IF(B670="F",VLOOKUP(I670,Barem!$G$2:$H$16,2,1),VLOOKUP(I670,Barem!$G$17:$H$31,2,1)))</f>
        <v>0.75</v>
      </c>
      <c r="L670" s="43">
        <v>1</v>
      </c>
      <c r="M670" s="95" t="s">
        <v>83</v>
      </c>
      <c r="N670" s="10">
        <f t="shared" si="249"/>
        <v>0.25</v>
      </c>
      <c r="O670" s="10">
        <f t="shared" si="249"/>
        <v>0.25</v>
      </c>
      <c r="P670" s="10">
        <f t="shared" si="249"/>
        <v>0.5</v>
      </c>
      <c r="Q670" s="33">
        <f>IF(B670="M",IF(AND(H670&gt;=200,H670&lt;500,I670&lt;Barem!$N$21),H670/1500,IF(AND(H670&gt;=500,H670&lt;750,I670&lt;Barem!$N$22),H670/1500,IF(AND(H670&gt;=750,H670&lt;1000,I670&lt;Barem!$N$23),H670/1500,IF(AND(H670&gt;=1000,H670&lt;1500,I670&lt;Barem!$N$24),H670/1500,IF(AND(H670&gt;=1500,H670&lt;2000,I670&lt;Barem!$N$25),H670/1500,IF(AND(H670&gt;=2000,H670&lt;3000,I670&lt;Barem!$N$26),H670/1500,IF(AND(H670&gt;=3000,I670&lt;Barem!$N$27),H670/1500,0))))))),IF(AND(H670&gt;=200,H670&lt;500,I670&lt;Barem!$O$21),H670/1500,IF(AND(H670&gt;=500,H670&lt;750,I670&lt;Barem!$O$22),H670/1500,IF(AND(H670&gt;=750,H670&lt;1000,I670&lt;Barem!$O$23),H670/1500,IF(AND(H670&gt;=1000,H670&lt;1500,I670&lt;Barem!$O$24),H670/1500,IF(AND(H670&gt;=1500,H670&lt;2000,I670&lt;Barem!$O$25),H670/1500,IF(AND(H670&gt;=2000,H670&lt;3000,I670&lt;Barem!$O$26),H670/1500,IF(AND(H670&gt;=3000,I670&lt;Barem!$O$27),H670/1500,0))))))))</f>
        <v>0</v>
      </c>
      <c r="R670" s="19">
        <f>IF(D670&gt;21,VLOOKUP(D670,Barem!$T$1:$U$141,2,1),0)</f>
        <v>0</v>
      </c>
      <c r="S670" s="104">
        <f>IF(D670&lt;1,0,IF(B670="F",VLOOKUP(I670,Barem!$X$2:$Z$13,2,1),VLOOKUP(I670,Barem!$X$14:$Z$25,2,1)))</f>
        <v>0</v>
      </c>
      <c r="T670" s="19">
        <f>VLOOKUP(A670,Participanti!A:C,3,0)</f>
        <v>0</v>
      </c>
      <c r="U670" s="17">
        <f t="shared" si="253"/>
        <v>1.6095238095238096</v>
      </c>
      <c r="W670" s="162"/>
      <c r="X670" s="108">
        <f t="shared" si="242"/>
        <v>4</v>
      </c>
      <c r="Y670" s="63">
        <f t="shared" si="243"/>
        <v>1</v>
      </c>
      <c r="Z670" s="92">
        <f t="shared" si="254"/>
        <v>1</v>
      </c>
      <c r="AA670" s="141"/>
      <c r="AB670" s="107" t="str">
        <f>VLOOKUP(A670,Participanti!A:E,5,0)</f>
        <v>Bronze</v>
      </c>
    </row>
    <row r="671" spans="1:28" x14ac:dyDescent="0.2">
      <c r="A671" s="42" t="s">
        <v>352</v>
      </c>
      <c r="B671" s="1" t="str">
        <f>VLOOKUP(A671,Participanti!A:B,2,0)</f>
        <v>M</v>
      </c>
      <c r="C671" s="61">
        <v>11</v>
      </c>
      <c r="D671" s="43">
        <v>34.01</v>
      </c>
      <c r="E671" s="44">
        <v>0.15452546296296296</v>
      </c>
      <c r="F671" s="44">
        <v>0.15462962962962964</v>
      </c>
      <c r="G671" s="59">
        <f t="shared" si="250"/>
        <v>0.1545775462962963</v>
      </c>
      <c r="H671" s="45">
        <v>698</v>
      </c>
      <c r="I671" s="11">
        <f t="shared" si="251"/>
        <v>4.5450616376447022E-3</v>
      </c>
      <c r="J671" s="31">
        <f t="shared" si="252"/>
        <v>5</v>
      </c>
      <c r="K671" s="31">
        <f>IF(J671=0,0,IF(B671="F",VLOOKUP(I671,Barem!$G$2:$H$16,2,1),VLOOKUP(I671,Barem!$G$17:$H$31,2,1)))</f>
        <v>0.75</v>
      </c>
      <c r="L671" s="43">
        <v>3</v>
      </c>
      <c r="M671" s="95" t="s">
        <v>83</v>
      </c>
      <c r="N671" s="10">
        <f t="shared" si="249"/>
        <v>0.25</v>
      </c>
      <c r="O671" s="10">
        <f t="shared" si="249"/>
        <v>0.25</v>
      </c>
      <c r="P671" s="10">
        <f t="shared" si="249"/>
        <v>0.5</v>
      </c>
      <c r="Q671" s="33">
        <f>IF(B671="M",IF(AND(H671&gt;=200,H671&lt;500,I671&lt;Barem!$N$21),H671/1500,IF(AND(H671&gt;=500,H671&lt;750,I671&lt;Barem!$N$22),H671/1500,IF(AND(H671&gt;=750,H671&lt;1000,I671&lt;Barem!$N$23),H671/1500,IF(AND(H671&gt;=1000,H671&lt;1500,I671&lt;Barem!$N$24),H671/1500,IF(AND(H671&gt;=1500,H671&lt;2000,I671&lt;Barem!$N$25),H671/1500,IF(AND(H671&gt;=2000,H671&lt;3000,I671&lt;Barem!$N$26),H671/1500,IF(AND(H671&gt;=3000,I671&lt;Barem!$N$27),H671/1500,0))))))),IF(AND(H671&gt;=200,H671&lt;500,I671&lt;Barem!$O$21),H671/1500,IF(AND(H671&gt;=500,H671&lt;750,I671&lt;Barem!$O$22),H671/1500,IF(AND(H671&gt;=750,H671&lt;1000,I671&lt;Barem!$O$23),H671/1500,IF(AND(H671&gt;=1000,H671&lt;1500,I671&lt;Barem!$O$24),H671/1500,IF(AND(H671&gt;=1500,H671&lt;2000,I671&lt;Barem!$O$25),H671/1500,IF(AND(H671&gt;=2000,H671&lt;3000,I671&lt;Barem!$O$26),H671/1500,IF(AND(H671&gt;=3000,I671&lt;Barem!$O$27),H671/1500,0))))))))</f>
        <v>0.46533333333333332</v>
      </c>
      <c r="R671" s="19">
        <f>IF(D671&gt;21,VLOOKUP(D671,Barem!$T$1:$U$141,2,1),0)</f>
        <v>0.6</v>
      </c>
      <c r="S671" s="104">
        <f>IF(D671&lt;1,0,IF(B671="F",VLOOKUP(I671,Barem!$X$2:$Z$13,2,1),VLOOKUP(I671,Barem!$X$14:$Z$25,2,1)))</f>
        <v>0</v>
      </c>
      <c r="T671" s="19">
        <f>VLOOKUP(A671,Participanti!A:C,3,0)</f>
        <v>0</v>
      </c>
      <c r="U671" s="17">
        <f t="shared" si="253"/>
        <v>4.0028333333333332</v>
      </c>
      <c r="W671" s="162"/>
      <c r="X671" s="108">
        <f t="shared" si="242"/>
        <v>5</v>
      </c>
      <c r="Y671" s="63">
        <f t="shared" si="243"/>
        <v>1</v>
      </c>
      <c r="Z671" s="92">
        <f t="shared" si="254"/>
        <v>1</v>
      </c>
      <c r="AA671" s="141"/>
      <c r="AB671" s="107" t="str">
        <f>VLOOKUP(A671,Participanti!A:E,5,0)</f>
        <v>Bronze</v>
      </c>
    </row>
    <row r="672" spans="1:28" x14ac:dyDescent="0.2">
      <c r="A672" s="42" t="s">
        <v>528</v>
      </c>
      <c r="B672" s="1" t="str">
        <f>VLOOKUP(A672,Participanti!A:B,2,0)</f>
        <v>M</v>
      </c>
      <c r="C672" s="61">
        <v>11</v>
      </c>
      <c r="D672" s="43">
        <v>20.190000000000001</v>
      </c>
      <c r="E672" s="44">
        <v>8.9212962962962952E-2</v>
      </c>
      <c r="F672" s="44">
        <v>0.10851851851851851</v>
      </c>
      <c r="G672" s="59">
        <f t="shared" si="250"/>
        <v>9.8865740740740726E-2</v>
      </c>
      <c r="H672" s="45">
        <v>465</v>
      </c>
      <c r="I672" s="11">
        <f t="shared" si="251"/>
        <v>4.896767743474033E-3</v>
      </c>
      <c r="J672" s="31">
        <f t="shared" si="252"/>
        <v>4.8071428571428569</v>
      </c>
      <c r="K672" s="31">
        <f>IF(J672=0,0,IF(B672="F",VLOOKUP(I672,Barem!$G$2:$H$16,2,1),VLOOKUP(I672,Barem!$G$17:$H$31,2,1)))</f>
        <v>0.25</v>
      </c>
      <c r="L672" s="43">
        <v>3.5</v>
      </c>
      <c r="M672" s="95" t="s">
        <v>83</v>
      </c>
      <c r="N672" s="10">
        <f t="shared" si="249"/>
        <v>0.25</v>
      </c>
      <c r="O672" s="10">
        <f t="shared" si="249"/>
        <v>0.25</v>
      </c>
      <c r="P672" s="10">
        <f t="shared" si="249"/>
        <v>0.5</v>
      </c>
      <c r="Q672" s="33">
        <f>IF(B672="M",IF(AND(H672&gt;=200,H672&lt;500,I672&lt;Barem!$N$21),H672/1500,IF(AND(H672&gt;=500,H672&lt;750,I672&lt;Barem!$N$22),H672/1500,IF(AND(H672&gt;=750,H672&lt;1000,I672&lt;Barem!$N$23),H672/1500,IF(AND(H672&gt;=1000,H672&lt;1500,I672&lt;Barem!$N$24),H672/1500,IF(AND(H672&gt;=1500,H672&lt;2000,I672&lt;Barem!$N$25),H672/1500,IF(AND(H672&gt;=2000,H672&lt;3000,I672&lt;Barem!$N$26),H672/1500,IF(AND(H672&gt;=3000,I672&lt;Barem!$N$27),H672/1500,0))))))),IF(AND(H672&gt;=200,H672&lt;500,I672&lt;Barem!$O$21),H672/1500,IF(AND(H672&gt;=500,H672&lt;750,I672&lt;Barem!$O$22),H672/1500,IF(AND(H672&gt;=750,H672&lt;1000,I672&lt;Barem!$O$23),H672/1500,IF(AND(H672&gt;=1000,H672&lt;1500,I672&lt;Barem!$O$24),H672/1500,IF(AND(H672&gt;=1500,H672&lt;2000,I672&lt;Barem!$O$25),H672/1500,IF(AND(H672&gt;=2000,H672&lt;3000,I672&lt;Barem!$O$26),H672/1500,IF(AND(H672&gt;=3000,I672&lt;Barem!$O$27),H672/1500,0))))))))</f>
        <v>0</v>
      </c>
      <c r="R672" s="19">
        <f>IF(D672&gt;21,VLOOKUP(D672,Barem!$T$1:$U$141,2,1),0)</f>
        <v>0</v>
      </c>
      <c r="S672" s="104">
        <f>IF(D672&lt;1,0,IF(B672="F",VLOOKUP(I672,Barem!$X$2:$Z$13,2,1),VLOOKUP(I672,Barem!$X$14:$Z$25,2,1)))</f>
        <v>0</v>
      </c>
      <c r="T672" s="19">
        <f>VLOOKUP(A672,Participanti!A:C,3,0)</f>
        <v>0</v>
      </c>
      <c r="U672" s="17">
        <f t="shared" si="253"/>
        <v>3.0142857142857142</v>
      </c>
      <c r="W672" s="162"/>
      <c r="X672" s="108">
        <f t="shared" si="242"/>
        <v>4</v>
      </c>
      <c r="Y672" s="63">
        <f t="shared" si="243"/>
        <v>1</v>
      </c>
      <c r="Z672" s="92">
        <f t="shared" si="254"/>
        <v>1</v>
      </c>
      <c r="AA672" s="141"/>
      <c r="AB672" s="107" t="str">
        <f>VLOOKUP(A672,Participanti!A:E,5,0)</f>
        <v>Bronze</v>
      </c>
    </row>
    <row r="673" spans="1:28" x14ac:dyDescent="0.2">
      <c r="A673" s="42" t="s">
        <v>428</v>
      </c>
      <c r="B673" s="1" t="str">
        <f>VLOOKUP(A673,Participanti!A:B,2,0)</f>
        <v>M</v>
      </c>
      <c r="C673" s="61">
        <v>11</v>
      </c>
      <c r="D673" s="43">
        <v>12.63</v>
      </c>
      <c r="E673" s="44">
        <v>4.2650462962962959E-2</v>
      </c>
      <c r="F673" s="44">
        <v>4.2650462962962959E-2</v>
      </c>
      <c r="G673" s="59">
        <f t="shared" si="250"/>
        <v>4.2650462962962959E-2</v>
      </c>
      <c r="H673" s="45">
        <v>60</v>
      </c>
      <c r="I673" s="11">
        <f t="shared" si="251"/>
        <v>3.3769170992053012E-3</v>
      </c>
      <c r="J673" s="31">
        <f t="shared" si="252"/>
        <v>3.0071428571428571</v>
      </c>
      <c r="K673" s="31">
        <f>IF(J673=0,0,IF(B673="F",VLOOKUP(I673,Barem!$G$2:$H$16,2,1),VLOOKUP(I673,Barem!$G$17:$H$31,2,1)))</f>
        <v>3</v>
      </c>
      <c r="L673" s="43">
        <v>4.5</v>
      </c>
      <c r="M673" s="95" t="str">
        <f>VLOOKUP(C673,Barem!L:R,7,0)</f>
        <v>V</v>
      </c>
      <c r="N673" s="10">
        <f t="shared" si="249"/>
        <v>0.25</v>
      </c>
      <c r="O673" s="10">
        <f t="shared" si="249"/>
        <v>0.5</v>
      </c>
      <c r="P673" s="10">
        <f t="shared" si="249"/>
        <v>0.25</v>
      </c>
      <c r="Q673" s="33">
        <f>IF(B673="M",IF(AND(H673&gt;=200,H673&lt;500,I673&lt;Barem!$N$21),H673/1500,IF(AND(H673&gt;=500,H673&lt;750,I673&lt;Barem!$N$22),H673/1500,IF(AND(H673&gt;=750,H673&lt;1000,I673&lt;Barem!$N$23),H673/1500,IF(AND(H673&gt;=1000,H673&lt;1500,I673&lt;Barem!$N$24),H673/1500,IF(AND(H673&gt;=1500,H673&lt;2000,I673&lt;Barem!$N$25),H673/1500,IF(AND(H673&gt;=2000,H673&lt;3000,I673&lt;Barem!$N$26),H673/1500,IF(AND(H673&gt;=3000,I673&lt;Barem!$N$27),H673/1500,0))))))),IF(AND(H673&gt;=200,H673&lt;500,I673&lt;Barem!$O$21),H673/1500,IF(AND(H673&gt;=500,H673&lt;750,I673&lt;Barem!$O$22),H673/1500,IF(AND(H673&gt;=750,H673&lt;1000,I673&lt;Barem!$O$23),H673/1500,IF(AND(H673&gt;=1000,H673&lt;1500,I673&lt;Barem!$O$24),H673/1500,IF(AND(H673&gt;=1500,H673&lt;2000,I673&lt;Barem!$O$25),H673/1500,IF(AND(H673&gt;=2000,H673&lt;3000,I673&lt;Barem!$O$26),H673/1500,IF(AND(H673&gt;=3000,I673&lt;Barem!$O$27),H673/1500,0))))))))</f>
        <v>0</v>
      </c>
      <c r="R673" s="19">
        <f>IF(D673&gt;21,VLOOKUP(D673,Barem!$T$1:$U$141,2,1),0)</f>
        <v>0</v>
      </c>
      <c r="S673" s="104">
        <f>IF(D673&lt;1,0,IF(B673="F",VLOOKUP(I673,Barem!$X$2:$Z$13,2,1),VLOOKUP(I673,Barem!$X$14:$Z$25,2,1)))</f>
        <v>0</v>
      </c>
      <c r="T673" s="19">
        <f>VLOOKUP(A673,Participanti!A:C,3,0)</f>
        <v>0</v>
      </c>
      <c r="U673" s="17">
        <f t="shared" si="253"/>
        <v>3.3767857142857141</v>
      </c>
      <c r="W673" s="162"/>
      <c r="X673" s="108">
        <f t="shared" si="242"/>
        <v>5</v>
      </c>
      <c r="Y673" s="63">
        <f t="shared" si="243"/>
        <v>1</v>
      </c>
      <c r="Z673" s="92">
        <f t="shared" si="254"/>
        <v>1</v>
      </c>
      <c r="AA673" s="141"/>
      <c r="AB673" s="107" t="str">
        <f>VLOOKUP(A673,Participanti!A:E,5,0)</f>
        <v>Bronze</v>
      </c>
    </row>
    <row r="674" spans="1:28" x14ac:dyDescent="0.2">
      <c r="A674" s="42" t="s">
        <v>513</v>
      </c>
      <c r="B674" s="1" t="str">
        <f>VLOOKUP(A674,Participanti!A:B,2,0)</f>
        <v>M</v>
      </c>
      <c r="C674" s="61">
        <v>11</v>
      </c>
      <c r="D674" s="43">
        <v>18.670000000000002</v>
      </c>
      <c r="E674" s="44">
        <v>6.6226851851851856E-2</v>
      </c>
      <c r="F674" s="44">
        <v>7.0613425925925913E-2</v>
      </c>
      <c r="G674" s="59">
        <f t="shared" si="250"/>
        <v>6.8420138888888885E-2</v>
      </c>
      <c r="H674" s="45">
        <v>13</v>
      </c>
      <c r="I674" s="11">
        <f t="shared" si="251"/>
        <v>3.6647101708028322E-3</v>
      </c>
      <c r="J674" s="31">
        <f t="shared" si="252"/>
        <v>4.4452380952380954</v>
      </c>
      <c r="K674" s="31">
        <f>IF(J674=0,0,IF(B674="F",VLOOKUP(I674,Barem!$G$2:$H$16,2,1),VLOOKUP(I674,Barem!$G$17:$H$31,2,1)))</f>
        <v>2</v>
      </c>
      <c r="L674" s="43">
        <v>2.5</v>
      </c>
      <c r="M674" s="95" t="s">
        <v>82</v>
      </c>
      <c r="N674" s="10">
        <f t="shared" si="249"/>
        <v>0.5</v>
      </c>
      <c r="O674" s="10">
        <f t="shared" si="249"/>
        <v>0.25</v>
      </c>
      <c r="P674" s="10">
        <f t="shared" si="249"/>
        <v>0.25</v>
      </c>
      <c r="Q674" s="33">
        <f>IF(B674="M",IF(AND(H674&gt;=200,H674&lt;500,I674&lt;Barem!$N$21),H674/1500,IF(AND(H674&gt;=500,H674&lt;750,I674&lt;Barem!$N$22),H674/1500,IF(AND(H674&gt;=750,H674&lt;1000,I674&lt;Barem!$N$23),H674/1500,IF(AND(H674&gt;=1000,H674&lt;1500,I674&lt;Barem!$N$24),H674/1500,IF(AND(H674&gt;=1500,H674&lt;2000,I674&lt;Barem!$N$25),H674/1500,IF(AND(H674&gt;=2000,H674&lt;3000,I674&lt;Barem!$N$26),H674/1500,IF(AND(H674&gt;=3000,I674&lt;Barem!$N$27),H674/1500,0))))))),IF(AND(H674&gt;=200,H674&lt;500,I674&lt;Barem!$O$21),H674/1500,IF(AND(H674&gt;=500,H674&lt;750,I674&lt;Barem!$O$22),H674/1500,IF(AND(H674&gt;=750,H674&lt;1000,I674&lt;Barem!$O$23),H674/1500,IF(AND(H674&gt;=1000,H674&lt;1500,I674&lt;Barem!$O$24),H674/1500,IF(AND(H674&gt;=1500,H674&lt;2000,I674&lt;Barem!$O$25),H674/1500,IF(AND(H674&gt;=2000,H674&lt;3000,I674&lt;Barem!$O$26),H674/1500,IF(AND(H674&gt;=3000,I674&lt;Barem!$O$27),H674/1500,0))))))))</f>
        <v>0</v>
      </c>
      <c r="R674" s="19">
        <f>IF(D674&gt;21,VLOOKUP(D674,Barem!$T$1:$U$141,2,1),0)</f>
        <v>0</v>
      </c>
      <c r="S674" s="104">
        <f>IF(D674&lt;1,0,IF(B674="F",VLOOKUP(I674,Barem!$X$2:$Z$13,2,1),VLOOKUP(I674,Barem!$X$14:$Z$25,2,1)))</f>
        <v>0</v>
      </c>
      <c r="T674" s="19">
        <f>VLOOKUP(A674,Participanti!A:C,3,0)</f>
        <v>0</v>
      </c>
      <c r="U674" s="17">
        <f t="shared" si="253"/>
        <v>3.3476190476190477</v>
      </c>
      <c r="W674" s="162"/>
      <c r="X674" s="108">
        <f t="shared" si="242"/>
        <v>5</v>
      </c>
      <c r="Y674" s="63">
        <f t="shared" si="243"/>
        <v>1</v>
      </c>
      <c r="Z674" s="92">
        <f t="shared" si="254"/>
        <v>1</v>
      </c>
      <c r="AA674" s="141"/>
      <c r="AB674" s="107" t="str">
        <f>VLOOKUP(A674,Participanti!A:E,5,0)</f>
        <v>Bronze</v>
      </c>
    </row>
    <row r="675" spans="1:28" x14ac:dyDescent="0.2">
      <c r="A675" s="42" t="s">
        <v>233</v>
      </c>
      <c r="B675" s="1" t="str">
        <f>VLOOKUP(A675,Participanti!A:B,2,0)</f>
        <v>M</v>
      </c>
      <c r="C675" s="61">
        <v>11</v>
      </c>
      <c r="D675" s="43">
        <v>21.2</v>
      </c>
      <c r="E675" s="44">
        <v>7.4710648148148151E-2</v>
      </c>
      <c r="F675" s="44">
        <v>7.4710648148148151E-2</v>
      </c>
      <c r="G675" s="59">
        <f t="shared" si="250"/>
        <v>7.4710648148148151E-2</v>
      </c>
      <c r="H675" s="45">
        <v>128</v>
      </c>
      <c r="I675" s="11">
        <f t="shared" si="251"/>
        <v>3.5240871767994414E-3</v>
      </c>
      <c r="J675" s="31">
        <f t="shared" si="252"/>
        <v>5</v>
      </c>
      <c r="K675" s="31">
        <f>IF(J675=0,0,IF(B675="F",VLOOKUP(I675,Barem!$G$2:$H$16,2,1),VLOOKUP(I675,Barem!$G$17:$H$31,2,1)))</f>
        <v>2.5</v>
      </c>
      <c r="L675" s="43">
        <v>3</v>
      </c>
      <c r="M675" s="95" t="s">
        <v>82</v>
      </c>
      <c r="N675" s="10">
        <f t="shared" si="249"/>
        <v>0.5</v>
      </c>
      <c r="O675" s="10">
        <f t="shared" si="249"/>
        <v>0.25</v>
      </c>
      <c r="P675" s="10">
        <f t="shared" si="249"/>
        <v>0.25</v>
      </c>
      <c r="Q675" s="33">
        <f>IF(B675="M",IF(AND(H675&gt;=200,H675&lt;500,I675&lt;Barem!$N$21),H675/1500,IF(AND(H675&gt;=500,H675&lt;750,I675&lt;Barem!$N$22),H675/1500,IF(AND(H675&gt;=750,H675&lt;1000,I675&lt;Barem!$N$23),H675/1500,IF(AND(H675&gt;=1000,H675&lt;1500,I675&lt;Barem!$N$24),H675/1500,IF(AND(H675&gt;=1500,H675&lt;2000,I675&lt;Barem!$N$25),H675/1500,IF(AND(H675&gt;=2000,H675&lt;3000,I675&lt;Barem!$N$26),H675/1500,IF(AND(H675&gt;=3000,I675&lt;Barem!$N$27),H675/1500,0))))))),IF(AND(H675&gt;=200,H675&lt;500,I675&lt;Barem!$O$21),H675/1500,IF(AND(H675&gt;=500,H675&lt;750,I675&lt;Barem!$O$22),H675/1500,IF(AND(H675&gt;=750,H675&lt;1000,I675&lt;Barem!$O$23),H675/1500,IF(AND(H675&gt;=1000,H675&lt;1500,I675&lt;Barem!$O$24),H675/1500,IF(AND(H675&gt;=1500,H675&lt;2000,I675&lt;Barem!$O$25),H675/1500,IF(AND(H675&gt;=2000,H675&lt;3000,I675&lt;Barem!$O$26),H675/1500,IF(AND(H675&gt;=3000,I675&lt;Barem!$O$27),H675/1500,0))))))))</f>
        <v>0</v>
      </c>
      <c r="R675" s="19">
        <f>IF(D675&gt;21,VLOOKUP(D675,Barem!$T$1:$U$141,2,1),0)</f>
        <v>0</v>
      </c>
      <c r="S675" s="104">
        <f>IF(D675&lt;1,0,IF(B675="F",VLOOKUP(I675,Barem!$X$2:$Z$13,2,1),VLOOKUP(I675,Barem!$X$14:$Z$25,2,1)))</f>
        <v>0</v>
      </c>
      <c r="T675" s="19">
        <f>VLOOKUP(A675,Participanti!A:C,3,0)</f>
        <v>0</v>
      </c>
      <c r="U675" s="17">
        <f t="shared" si="253"/>
        <v>3.875</v>
      </c>
      <c r="W675" s="162"/>
      <c r="X675" s="108">
        <f t="shared" si="242"/>
        <v>5</v>
      </c>
      <c r="Y675" s="63">
        <f t="shared" si="243"/>
        <v>1</v>
      </c>
      <c r="Z675" s="92">
        <f t="shared" si="254"/>
        <v>1</v>
      </c>
      <c r="AA675" s="141"/>
      <c r="AB675" s="107" t="str">
        <f>VLOOKUP(A675,Participanti!A:E,5,0)</f>
        <v>Bronze</v>
      </c>
    </row>
    <row r="676" spans="1:28" x14ac:dyDescent="0.2">
      <c r="A676" s="42" t="s">
        <v>509</v>
      </c>
      <c r="B676" s="1" t="str">
        <f>VLOOKUP(A676,Participanti!A:B,2,0)</f>
        <v>M</v>
      </c>
      <c r="C676" s="61">
        <v>11</v>
      </c>
      <c r="D676" s="43">
        <v>10.01</v>
      </c>
      <c r="E676" s="44">
        <v>3.8796296296296294E-2</v>
      </c>
      <c r="F676" s="44">
        <v>5.2557870370370373E-2</v>
      </c>
      <c r="G676" s="59">
        <f t="shared" si="250"/>
        <v>4.5677083333333333E-2</v>
      </c>
      <c r="H676" s="45">
        <v>24</v>
      </c>
      <c r="I676" s="11">
        <f t="shared" si="251"/>
        <v>4.563145188145188E-3</v>
      </c>
      <c r="J676" s="31">
        <f t="shared" si="252"/>
        <v>2.3833333333333333</v>
      </c>
      <c r="K676" s="31">
        <f>IF(J676=0,0,IF(B676="F",VLOOKUP(I676,Barem!$G$2:$H$16,2,1),VLOOKUP(I676,Barem!$G$17:$H$31,2,1)))</f>
        <v>0.75</v>
      </c>
      <c r="L676" s="43">
        <v>2</v>
      </c>
      <c r="M676" s="95" t="s">
        <v>82</v>
      </c>
      <c r="N676" s="10">
        <f t="shared" si="249"/>
        <v>0.5</v>
      </c>
      <c r="O676" s="10">
        <f t="shared" si="249"/>
        <v>0.25</v>
      </c>
      <c r="P676" s="10">
        <f t="shared" si="249"/>
        <v>0.25</v>
      </c>
      <c r="Q676" s="33">
        <f>IF(B676="M",IF(AND(H676&gt;=200,H676&lt;500,I676&lt;Barem!$N$21),H676/1500,IF(AND(H676&gt;=500,H676&lt;750,I676&lt;Barem!$N$22),H676/1500,IF(AND(H676&gt;=750,H676&lt;1000,I676&lt;Barem!$N$23),H676/1500,IF(AND(H676&gt;=1000,H676&lt;1500,I676&lt;Barem!$N$24),H676/1500,IF(AND(H676&gt;=1500,H676&lt;2000,I676&lt;Barem!$N$25),H676/1500,IF(AND(H676&gt;=2000,H676&lt;3000,I676&lt;Barem!$N$26),H676/1500,IF(AND(H676&gt;=3000,I676&lt;Barem!$N$27),H676/1500,0))))))),IF(AND(H676&gt;=200,H676&lt;500,I676&lt;Barem!$O$21),H676/1500,IF(AND(H676&gt;=500,H676&lt;750,I676&lt;Barem!$O$22),H676/1500,IF(AND(H676&gt;=750,H676&lt;1000,I676&lt;Barem!$O$23),H676/1500,IF(AND(H676&gt;=1000,H676&lt;1500,I676&lt;Barem!$O$24),H676/1500,IF(AND(H676&gt;=1500,H676&lt;2000,I676&lt;Barem!$O$25),H676/1500,IF(AND(H676&gt;=2000,H676&lt;3000,I676&lt;Barem!$O$26),H676/1500,IF(AND(H676&gt;=3000,I676&lt;Barem!$O$27),H676/1500,0))))))))</f>
        <v>0</v>
      </c>
      <c r="R676" s="19">
        <f>IF(D676&gt;21,VLOOKUP(D676,Barem!$T$1:$U$141,2,1),0)</f>
        <v>0</v>
      </c>
      <c r="S676" s="104">
        <f>IF(D676&lt;1,0,IF(B676="F",VLOOKUP(I676,Barem!$X$2:$Z$13,2,1),VLOOKUP(I676,Barem!$X$14:$Z$25,2,1)))</f>
        <v>0</v>
      </c>
      <c r="T676" s="19">
        <f>VLOOKUP(A676,Participanti!A:C,3,0)</f>
        <v>0</v>
      </c>
      <c r="U676" s="17">
        <f t="shared" si="253"/>
        <v>1.8791666666666667</v>
      </c>
      <c r="W676" s="162"/>
      <c r="X676" s="108">
        <f t="shared" si="242"/>
        <v>5</v>
      </c>
      <c r="Y676" s="63">
        <f t="shared" si="243"/>
        <v>1</v>
      </c>
      <c r="Z676" s="92">
        <f t="shared" si="254"/>
        <v>1</v>
      </c>
      <c r="AA676" s="141"/>
      <c r="AB676" s="107" t="str">
        <f>VLOOKUP(A676,Participanti!A:E,5,0)</f>
        <v>Bronze</v>
      </c>
    </row>
    <row r="677" spans="1:28" x14ac:dyDescent="0.2">
      <c r="A677" s="42" t="s">
        <v>213</v>
      </c>
      <c r="B677" s="1" t="str">
        <f>VLOOKUP(A677,Participanti!A:B,2,0)</f>
        <v>M</v>
      </c>
      <c r="C677" s="61">
        <v>11</v>
      </c>
      <c r="D677" s="43">
        <v>20.02</v>
      </c>
      <c r="E677" s="44">
        <v>6.0856481481481484E-2</v>
      </c>
      <c r="F677" s="44">
        <v>6.0856481481481484E-2</v>
      </c>
      <c r="G677" s="59">
        <f t="shared" si="250"/>
        <v>6.0856481481481484E-2</v>
      </c>
      <c r="H677" s="45">
        <v>55</v>
      </c>
      <c r="I677" s="11">
        <f t="shared" si="251"/>
        <v>3.0397842897842901E-3</v>
      </c>
      <c r="J677" s="31">
        <f t="shared" si="252"/>
        <v>4.7666666666666666</v>
      </c>
      <c r="K677" s="31">
        <f>IF(J677=0,0,IF(B677="F",VLOOKUP(I677,Barem!$G$2:$H$16,2,1),VLOOKUP(I677,Barem!$G$17:$H$31,2,1)))</f>
        <v>4</v>
      </c>
      <c r="L677" s="43">
        <v>1.75</v>
      </c>
      <c r="M677" s="95" t="str">
        <f>VLOOKUP(C677,Barem!L:R,7,0)</f>
        <v>V</v>
      </c>
      <c r="N677" s="10">
        <f t="shared" ref="N677:P710" si="255">IF($M677=N$1,50%,25%)</f>
        <v>0.25</v>
      </c>
      <c r="O677" s="10">
        <f t="shared" si="255"/>
        <v>0.5</v>
      </c>
      <c r="P677" s="10">
        <f t="shared" si="255"/>
        <v>0.25</v>
      </c>
      <c r="Q677" s="33">
        <f>IF(B677="M",IF(AND(H677&gt;=200,H677&lt;500,I677&lt;Barem!$N$21),H677/1500,IF(AND(H677&gt;=500,H677&lt;750,I677&lt;Barem!$N$22),H677/1500,IF(AND(H677&gt;=750,H677&lt;1000,I677&lt;Barem!$N$23),H677/1500,IF(AND(H677&gt;=1000,H677&lt;1500,I677&lt;Barem!$N$24),H677/1500,IF(AND(H677&gt;=1500,H677&lt;2000,I677&lt;Barem!$N$25),H677/1500,IF(AND(H677&gt;=2000,H677&lt;3000,I677&lt;Barem!$N$26),H677/1500,IF(AND(H677&gt;=3000,I677&lt;Barem!$N$27),H677/1500,0))))))),IF(AND(H677&gt;=200,H677&lt;500,I677&lt;Barem!$O$21),H677/1500,IF(AND(H677&gt;=500,H677&lt;750,I677&lt;Barem!$O$22),H677/1500,IF(AND(H677&gt;=750,H677&lt;1000,I677&lt;Barem!$O$23),H677/1500,IF(AND(H677&gt;=1000,H677&lt;1500,I677&lt;Barem!$O$24),H677/1500,IF(AND(H677&gt;=1500,H677&lt;2000,I677&lt;Barem!$O$25),H677/1500,IF(AND(H677&gt;=2000,H677&lt;3000,I677&lt;Barem!$O$26),H677/1500,IF(AND(H677&gt;=3000,I677&lt;Barem!$O$27),H677/1500,0))))))))</f>
        <v>0</v>
      </c>
      <c r="R677" s="19">
        <f>IF(D677&gt;21,VLOOKUP(D677,Barem!$T$1:$U$141,2,1),0)</f>
        <v>0</v>
      </c>
      <c r="S677" s="104">
        <f>IF(D677&lt;1,0,IF(B677="F",VLOOKUP(I677,Barem!$X$2:$Z$13,2,1),VLOOKUP(I677,Barem!$X$14:$Z$25,2,1)))</f>
        <v>0</v>
      </c>
      <c r="T677" s="19">
        <f>VLOOKUP(A677,Participanti!A:C,3,0)</f>
        <v>0</v>
      </c>
      <c r="U677" s="17">
        <f t="shared" si="253"/>
        <v>3.6291666666666664</v>
      </c>
      <c r="W677" s="162"/>
      <c r="X677" s="108">
        <f t="shared" si="242"/>
        <v>4</v>
      </c>
      <c r="Y677" s="63">
        <f t="shared" si="243"/>
        <v>1</v>
      </c>
      <c r="Z677" s="92">
        <f t="shared" si="254"/>
        <v>1</v>
      </c>
      <c r="AA677" s="141"/>
      <c r="AB677" s="107" t="str">
        <f>VLOOKUP(A677,Participanti!A:E,5,0)</f>
        <v>Bronze</v>
      </c>
    </row>
    <row r="678" spans="1:28" x14ac:dyDescent="0.2">
      <c r="A678" s="42" t="s">
        <v>520</v>
      </c>
      <c r="B678" s="1" t="str">
        <f>VLOOKUP(A678,Participanti!A:B,2,0)</f>
        <v>M</v>
      </c>
      <c r="C678" s="61">
        <v>11</v>
      </c>
      <c r="D678" s="43">
        <v>3.02</v>
      </c>
      <c r="E678" s="44">
        <v>9.5833333333333343E-3</v>
      </c>
      <c r="F678" s="44">
        <v>9.6064814814814815E-3</v>
      </c>
      <c r="G678" s="59">
        <f t="shared" si="250"/>
        <v>9.5949074074074079E-3</v>
      </c>
      <c r="H678" s="45">
        <v>1</v>
      </c>
      <c r="I678" s="11">
        <f t="shared" si="251"/>
        <v>3.1771216580819229E-3</v>
      </c>
      <c r="J678" s="31">
        <f t="shared" si="252"/>
        <v>0.71904761904761905</v>
      </c>
      <c r="K678" s="31">
        <f>IF(J678=0,0,IF(B678="F",VLOOKUP(I678,Barem!$G$2:$H$16,2,1),VLOOKUP(I678,Barem!$G$17:$H$31,2,1)))</f>
        <v>3.5</v>
      </c>
      <c r="L678" s="43">
        <v>3.25</v>
      </c>
      <c r="M678" s="95" t="str">
        <f>VLOOKUP(C678,Barem!L:R,7,0)</f>
        <v>V</v>
      </c>
      <c r="N678" s="10">
        <f t="shared" si="255"/>
        <v>0.25</v>
      </c>
      <c r="O678" s="10">
        <f t="shared" si="255"/>
        <v>0.5</v>
      </c>
      <c r="P678" s="10">
        <f t="shared" si="255"/>
        <v>0.25</v>
      </c>
      <c r="Q678" s="33">
        <f>IF(B678="M",IF(AND(H678&gt;=200,H678&lt;500,I678&lt;Barem!$N$21),H678/1500,IF(AND(H678&gt;=500,H678&lt;750,I678&lt;Barem!$N$22),H678/1500,IF(AND(H678&gt;=750,H678&lt;1000,I678&lt;Barem!$N$23),H678/1500,IF(AND(H678&gt;=1000,H678&lt;1500,I678&lt;Barem!$N$24),H678/1500,IF(AND(H678&gt;=1500,H678&lt;2000,I678&lt;Barem!$N$25),H678/1500,IF(AND(H678&gt;=2000,H678&lt;3000,I678&lt;Barem!$N$26),H678/1500,IF(AND(H678&gt;=3000,I678&lt;Barem!$N$27),H678/1500,0))))))),IF(AND(H678&gt;=200,H678&lt;500,I678&lt;Barem!$O$21),H678/1500,IF(AND(H678&gt;=500,H678&lt;750,I678&lt;Barem!$O$22),H678/1500,IF(AND(H678&gt;=750,H678&lt;1000,I678&lt;Barem!$O$23),H678/1500,IF(AND(H678&gt;=1000,H678&lt;1500,I678&lt;Barem!$O$24),H678/1500,IF(AND(H678&gt;=1500,H678&lt;2000,I678&lt;Barem!$O$25),H678/1500,IF(AND(H678&gt;=2000,H678&lt;3000,I678&lt;Barem!$O$26),H678/1500,IF(AND(H678&gt;=3000,I678&lt;Barem!$O$27),H678/1500,0))))))))</f>
        <v>0</v>
      </c>
      <c r="R678" s="19">
        <f>IF(D678&gt;21,VLOOKUP(D678,Barem!$T$1:$U$141,2,1),0)</f>
        <v>0</v>
      </c>
      <c r="S678" s="104">
        <f>IF(D678&lt;1,0,IF(B678="F",VLOOKUP(I678,Barem!$X$2:$Z$13,2,1),VLOOKUP(I678,Barem!$X$14:$Z$25,2,1)))</f>
        <v>0</v>
      </c>
      <c r="T678" s="19">
        <f>VLOOKUP(A678,Participanti!A:C,3,0)</f>
        <v>0</v>
      </c>
      <c r="U678" s="17">
        <f t="shared" si="253"/>
        <v>2.7422619047619046</v>
      </c>
      <c r="W678" s="162"/>
      <c r="X678" s="108">
        <f t="shared" si="242"/>
        <v>5</v>
      </c>
      <c r="Y678" s="63">
        <f t="shared" si="243"/>
        <v>1</v>
      </c>
      <c r="Z678" s="92">
        <f t="shared" si="254"/>
        <v>1</v>
      </c>
      <c r="AA678" s="141"/>
      <c r="AB678" s="107" t="str">
        <f>VLOOKUP(A678,Participanti!A:E,5,0)</f>
        <v>Bronze</v>
      </c>
    </row>
    <row r="679" spans="1:28" x14ac:dyDescent="0.2">
      <c r="A679" s="42" t="s">
        <v>573</v>
      </c>
      <c r="B679" s="1" t="str">
        <f>VLOOKUP(A679,Participanti!A:B,2,0)</f>
        <v>F</v>
      </c>
      <c r="C679" s="61">
        <v>11</v>
      </c>
      <c r="D679" s="43">
        <v>5.05</v>
      </c>
      <c r="E679" s="44">
        <v>2.0821759259259259E-2</v>
      </c>
      <c r="F679" s="44">
        <v>2.2592592592592591E-2</v>
      </c>
      <c r="G679" s="59">
        <f t="shared" si="250"/>
        <v>2.1707175925925925E-2</v>
      </c>
      <c r="H679" s="45">
        <v>15</v>
      </c>
      <c r="I679" s="11">
        <f t="shared" si="251"/>
        <v>4.2984506784011734E-3</v>
      </c>
      <c r="J679" s="31">
        <f t="shared" si="252"/>
        <v>1.2625</v>
      </c>
      <c r="K679" s="31">
        <f>IF(J679=0,0,IF(B679="F",VLOOKUP(I679,Barem!$G$2:$H$16,2,1),VLOOKUP(I679,Barem!$G$17:$H$31,2,1)))</f>
        <v>1.75</v>
      </c>
      <c r="L679" s="43">
        <v>2.5</v>
      </c>
      <c r="M679" s="95" t="str">
        <f>VLOOKUP(C679,Barem!L:R,7,0)</f>
        <v>V</v>
      </c>
      <c r="N679" s="10">
        <f t="shared" si="255"/>
        <v>0.25</v>
      </c>
      <c r="O679" s="10">
        <f t="shared" si="255"/>
        <v>0.5</v>
      </c>
      <c r="P679" s="10">
        <f t="shared" si="255"/>
        <v>0.25</v>
      </c>
      <c r="Q679" s="33">
        <f>IF(B679="M",IF(AND(H679&gt;=200,H679&lt;500,I679&lt;Barem!$N$21),H679/1500,IF(AND(H679&gt;=500,H679&lt;750,I679&lt;Barem!$N$22),H679/1500,IF(AND(H679&gt;=750,H679&lt;1000,I679&lt;Barem!$N$23),H679/1500,IF(AND(H679&gt;=1000,H679&lt;1500,I679&lt;Barem!$N$24),H679/1500,IF(AND(H679&gt;=1500,H679&lt;2000,I679&lt;Barem!$N$25),H679/1500,IF(AND(H679&gt;=2000,H679&lt;3000,I679&lt;Barem!$N$26),H679/1500,IF(AND(H679&gt;=3000,I679&lt;Barem!$N$27),H679/1500,0))))))),IF(AND(H679&gt;=200,H679&lt;500,I679&lt;Barem!$O$21),H679/1500,IF(AND(H679&gt;=500,H679&lt;750,I679&lt;Barem!$O$22),H679/1500,IF(AND(H679&gt;=750,H679&lt;1000,I679&lt;Barem!$O$23),H679/1500,IF(AND(H679&gt;=1000,H679&lt;1500,I679&lt;Barem!$O$24),H679/1500,IF(AND(H679&gt;=1500,H679&lt;2000,I679&lt;Barem!$O$25),H679/1500,IF(AND(H679&gt;=2000,H679&lt;3000,I679&lt;Barem!$O$26),H679/1500,IF(AND(H679&gt;=3000,I679&lt;Barem!$O$27),H679/1500,0))))))))</f>
        <v>0</v>
      </c>
      <c r="R679" s="19">
        <f>IF(D679&gt;21,VLOOKUP(D679,Barem!$T$1:$U$141,2,1),0)</f>
        <v>0</v>
      </c>
      <c r="S679" s="104">
        <f>IF(D679&lt;1,0,IF(B679="F",VLOOKUP(I679,Barem!$X$2:$Z$13,2,1),VLOOKUP(I679,Barem!$X$14:$Z$25,2,1)))</f>
        <v>0</v>
      </c>
      <c r="T679" s="19">
        <f>VLOOKUP(A679,Participanti!A:C,3,0)</f>
        <v>0.4</v>
      </c>
      <c r="U679" s="17">
        <f t="shared" si="253"/>
        <v>2.2156250000000002</v>
      </c>
      <c r="W679" s="162"/>
      <c r="X679" s="108">
        <f t="shared" si="242"/>
        <v>4</v>
      </c>
      <c r="Y679" s="63">
        <f t="shared" si="243"/>
        <v>1</v>
      </c>
      <c r="Z679" s="92">
        <f t="shared" si="254"/>
        <v>1</v>
      </c>
      <c r="AA679" s="141"/>
      <c r="AB679" s="107" t="str">
        <f>VLOOKUP(A679,Participanti!A:E,5,0)</f>
        <v>Bronze</v>
      </c>
    </row>
    <row r="680" spans="1:28" x14ac:dyDescent="0.2">
      <c r="A680" s="42" t="s">
        <v>430</v>
      </c>
      <c r="B680" s="1" t="str">
        <f>VLOOKUP(A680,Participanti!A:B,2,0)</f>
        <v>M</v>
      </c>
      <c r="C680" s="61">
        <v>11</v>
      </c>
      <c r="D680" s="43">
        <v>16.03</v>
      </c>
      <c r="E680" s="44">
        <v>7.9837962962962958E-2</v>
      </c>
      <c r="F680" s="44">
        <v>8.0289351851851862E-2</v>
      </c>
      <c r="G680" s="59">
        <f t="shared" si="250"/>
        <v>8.006365740740741E-2</v>
      </c>
      <c r="H680" s="45">
        <v>538</v>
      </c>
      <c r="I680" s="11">
        <f t="shared" si="251"/>
        <v>4.9946136872992767E-3</v>
      </c>
      <c r="J680" s="31">
        <f t="shared" si="252"/>
        <v>3.8166666666666669</v>
      </c>
      <c r="K680" s="31">
        <f>IF(J680=0,0,IF(B680="F",VLOOKUP(I680,Barem!$G$2:$H$16,2,1),VLOOKUP(I680,Barem!$G$17:$H$31,2,1)))</f>
        <v>0.25</v>
      </c>
      <c r="L680" s="43">
        <v>3</v>
      </c>
      <c r="M680" s="95" t="s">
        <v>83</v>
      </c>
      <c r="N680" s="10">
        <f t="shared" si="255"/>
        <v>0.25</v>
      </c>
      <c r="O680" s="10">
        <f t="shared" si="255"/>
        <v>0.25</v>
      </c>
      <c r="P680" s="10">
        <f t="shared" si="255"/>
        <v>0.5</v>
      </c>
      <c r="Q680" s="33">
        <f>IF(B680="M",IF(AND(H680&gt;=200,H680&lt;500,I680&lt;Barem!$N$21),H680/1500,IF(AND(H680&gt;=500,H680&lt;750,I680&lt;Barem!$N$22),H680/1500,IF(AND(H680&gt;=750,H680&lt;1000,I680&lt;Barem!$N$23),H680/1500,IF(AND(H680&gt;=1000,H680&lt;1500,I680&lt;Barem!$N$24),H680/1500,IF(AND(H680&gt;=1500,H680&lt;2000,I680&lt;Barem!$N$25),H680/1500,IF(AND(H680&gt;=2000,H680&lt;3000,I680&lt;Barem!$N$26),H680/1500,IF(AND(H680&gt;=3000,I680&lt;Barem!$N$27),H680/1500,0))))))),IF(AND(H680&gt;=200,H680&lt;500,I680&lt;Barem!$O$21),H680/1500,IF(AND(H680&gt;=500,H680&lt;750,I680&lt;Barem!$O$22),H680/1500,IF(AND(H680&gt;=750,H680&lt;1000,I680&lt;Barem!$O$23),H680/1500,IF(AND(H680&gt;=1000,H680&lt;1500,I680&lt;Barem!$O$24),H680/1500,IF(AND(H680&gt;=1500,H680&lt;2000,I680&lt;Barem!$O$25),H680/1500,IF(AND(H680&gt;=2000,H680&lt;3000,I680&lt;Barem!$O$26),H680/1500,IF(AND(H680&gt;=3000,I680&lt;Barem!$O$27),H680/1500,0))))))))</f>
        <v>0.35866666666666669</v>
      </c>
      <c r="R680" s="19">
        <f>IF(D680&gt;21,VLOOKUP(D680,Barem!$T$1:$U$141,2,1),0)</f>
        <v>0</v>
      </c>
      <c r="S680" s="104">
        <f>IF(D680&lt;1,0,IF(B680="F",VLOOKUP(I680,Barem!$X$2:$Z$13,2,1),VLOOKUP(I680,Barem!$X$14:$Z$25,2,1)))</f>
        <v>0</v>
      </c>
      <c r="T680" s="19">
        <f>VLOOKUP(A680,Participanti!A:C,3,0)</f>
        <v>0.4</v>
      </c>
      <c r="U680" s="17">
        <f t="shared" si="253"/>
        <v>3.2753333333333332</v>
      </c>
      <c r="W680" s="162"/>
      <c r="X680" s="108">
        <f t="shared" si="242"/>
        <v>4</v>
      </c>
      <c r="Y680" s="63">
        <f t="shared" si="243"/>
        <v>1</v>
      </c>
      <c r="Z680" s="92">
        <f t="shared" si="254"/>
        <v>1</v>
      </c>
      <c r="AA680" s="141"/>
      <c r="AB680" s="107" t="str">
        <f>VLOOKUP(A680,Participanti!A:E,5,0)</f>
        <v>Bronze</v>
      </c>
    </row>
    <row r="681" spans="1:28" x14ac:dyDescent="0.2">
      <c r="A681" s="42" t="s">
        <v>517</v>
      </c>
      <c r="B681" s="1" t="str">
        <f>VLOOKUP(A681,Participanti!A:B,2,0)</f>
        <v>F</v>
      </c>
      <c r="C681" s="61">
        <v>11</v>
      </c>
      <c r="D681" s="43">
        <v>12.01</v>
      </c>
      <c r="E681" s="44">
        <v>4.297453703703704E-2</v>
      </c>
      <c r="F681" s="44">
        <v>4.297453703703704E-2</v>
      </c>
      <c r="G681" s="59">
        <f t="shared" si="250"/>
        <v>4.297453703703704E-2</v>
      </c>
      <c r="H681" s="45">
        <v>13</v>
      </c>
      <c r="I681" s="11">
        <f t="shared" si="251"/>
        <v>3.5782295617849329E-3</v>
      </c>
      <c r="J681" s="31">
        <f t="shared" si="252"/>
        <v>3.0024999999999999</v>
      </c>
      <c r="K681" s="31">
        <f>IF(J681=0,0,IF(B681="F",VLOOKUP(I681,Barem!$G$2:$H$16,2,1),VLOOKUP(I681,Barem!$G$17:$H$31,2,1)))</f>
        <v>3.5</v>
      </c>
      <c r="L681" s="43">
        <v>2.75</v>
      </c>
      <c r="M681" s="95" t="s">
        <v>83</v>
      </c>
      <c r="N681" s="10">
        <f t="shared" si="255"/>
        <v>0.25</v>
      </c>
      <c r="O681" s="10">
        <f t="shared" si="255"/>
        <v>0.25</v>
      </c>
      <c r="P681" s="10">
        <f t="shared" si="255"/>
        <v>0.5</v>
      </c>
      <c r="Q681" s="33">
        <f>IF(B681="M",IF(AND(H681&gt;=200,H681&lt;500,I681&lt;Barem!$N$21),H681/1500,IF(AND(H681&gt;=500,H681&lt;750,I681&lt;Barem!$N$22),H681/1500,IF(AND(H681&gt;=750,H681&lt;1000,I681&lt;Barem!$N$23),H681/1500,IF(AND(H681&gt;=1000,H681&lt;1500,I681&lt;Barem!$N$24),H681/1500,IF(AND(H681&gt;=1500,H681&lt;2000,I681&lt;Barem!$N$25),H681/1500,IF(AND(H681&gt;=2000,H681&lt;3000,I681&lt;Barem!$N$26),H681/1500,IF(AND(H681&gt;=3000,I681&lt;Barem!$N$27),H681/1500,0))))))),IF(AND(H681&gt;=200,H681&lt;500,I681&lt;Barem!$O$21),H681/1500,IF(AND(H681&gt;=500,H681&lt;750,I681&lt;Barem!$O$22),H681/1500,IF(AND(H681&gt;=750,H681&lt;1000,I681&lt;Barem!$O$23),H681/1500,IF(AND(H681&gt;=1000,H681&lt;1500,I681&lt;Barem!$O$24),H681/1500,IF(AND(H681&gt;=1500,H681&lt;2000,I681&lt;Barem!$O$25),H681/1500,IF(AND(H681&gt;=2000,H681&lt;3000,I681&lt;Barem!$O$26),H681/1500,IF(AND(H681&gt;=3000,I681&lt;Barem!$O$27),H681/1500,0))))))))</f>
        <v>0</v>
      </c>
      <c r="R681" s="19">
        <f>IF(D681&gt;21,VLOOKUP(D681,Barem!$T$1:$U$141,2,1),0)</f>
        <v>0</v>
      </c>
      <c r="S681" s="104">
        <f>IF(D681&lt;1,0,IF(B681="F",VLOOKUP(I681,Barem!$X$2:$Z$13,2,1),VLOOKUP(I681,Barem!$X$14:$Z$25,2,1)))</f>
        <v>0</v>
      </c>
      <c r="T681" s="19">
        <f>VLOOKUP(A681,Participanti!A:C,3,0)</f>
        <v>0</v>
      </c>
      <c r="U681" s="17">
        <f t="shared" si="253"/>
        <v>3.0006249999999999</v>
      </c>
      <c r="W681" s="162"/>
      <c r="X681" s="108">
        <f t="shared" si="242"/>
        <v>2</v>
      </c>
      <c r="Y681" s="63">
        <f t="shared" si="243"/>
        <v>1</v>
      </c>
      <c r="Z681" s="92">
        <f t="shared" si="254"/>
        <v>1</v>
      </c>
      <c r="AA681" s="141"/>
      <c r="AB681" s="107" t="str">
        <f>VLOOKUP(A681,Participanti!A:E,5,0)</f>
        <v>Bronze</v>
      </c>
    </row>
    <row r="682" spans="1:28" x14ac:dyDescent="0.2">
      <c r="A682" s="42" t="s">
        <v>519</v>
      </c>
      <c r="B682" s="1" t="str">
        <f>VLOOKUP(A682,Participanti!A:B,2,0)</f>
        <v>F</v>
      </c>
      <c r="C682" s="61">
        <v>11</v>
      </c>
      <c r="D682" s="43">
        <v>3.08</v>
      </c>
      <c r="E682" s="44">
        <v>1.1469907407407408E-2</v>
      </c>
      <c r="F682" s="44">
        <v>1.1550925925925925E-2</v>
      </c>
      <c r="G682" s="59">
        <f t="shared" si="250"/>
        <v>1.1510416666666665E-2</v>
      </c>
      <c r="H682" s="45">
        <v>6</v>
      </c>
      <c r="I682" s="11">
        <f t="shared" si="251"/>
        <v>3.7371482683982681E-3</v>
      </c>
      <c r="J682" s="31">
        <f t="shared" si="252"/>
        <v>0.77</v>
      </c>
      <c r="K682" s="31">
        <f>IF(J682=0,0,IF(B682="F",VLOOKUP(I682,Barem!$G$2:$H$16,2,1),VLOOKUP(I682,Barem!$G$17:$H$31,2,1)))</f>
        <v>3</v>
      </c>
      <c r="L682" s="43">
        <v>3.5</v>
      </c>
      <c r="M682" s="95" t="str">
        <f>VLOOKUP(C682,Barem!L:R,7,0)</f>
        <v>V</v>
      </c>
      <c r="N682" s="10">
        <f t="shared" si="255"/>
        <v>0.25</v>
      </c>
      <c r="O682" s="10">
        <f t="shared" si="255"/>
        <v>0.5</v>
      </c>
      <c r="P682" s="10">
        <f t="shared" si="255"/>
        <v>0.25</v>
      </c>
      <c r="Q682" s="33">
        <f>IF(B682="M",IF(AND(H682&gt;=200,H682&lt;500,I682&lt;Barem!$N$21),H682/1500,IF(AND(H682&gt;=500,H682&lt;750,I682&lt;Barem!$N$22),H682/1500,IF(AND(H682&gt;=750,H682&lt;1000,I682&lt;Barem!$N$23),H682/1500,IF(AND(H682&gt;=1000,H682&lt;1500,I682&lt;Barem!$N$24),H682/1500,IF(AND(H682&gt;=1500,H682&lt;2000,I682&lt;Barem!$N$25),H682/1500,IF(AND(H682&gt;=2000,H682&lt;3000,I682&lt;Barem!$N$26),H682/1500,IF(AND(H682&gt;=3000,I682&lt;Barem!$N$27),H682/1500,0))))))),IF(AND(H682&gt;=200,H682&lt;500,I682&lt;Barem!$O$21),H682/1500,IF(AND(H682&gt;=500,H682&lt;750,I682&lt;Barem!$O$22),H682/1500,IF(AND(H682&gt;=750,H682&lt;1000,I682&lt;Barem!$O$23),H682/1500,IF(AND(H682&gt;=1000,H682&lt;1500,I682&lt;Barem!$O$24),H682/1500,IF(AND(H682&gt;=1500,H682&lt;2000,I682&lt;Barem!$O$25),H682/1500,IF(AND(H682&gt;=2000,H682&lt;3000,I682&lt;Barem!$O$26),H682/1500,IF(AND(H682&gt;=3000,I682&lt;Barem!$O$27),H682/1500,0))))))))</f>
        <v>0</v>
      </c>
      <c r="R682" s="19">
        <f>IF(D682&gt;21,VLOOKUP(D682,Barem!$T$1:$U$141,2,1),0)</f>
        <v>0</v>
      </c>
      <c r="S682" s="104">
        <f>IF(D682&lt;1,0,IF(B682="F",VLOOKUP(I682,Barem!$X$2:$Z$13,2,1),VLOOKUP(I682,Barem!$X$14:$Z$25,2,1)))</f>
        <v>0</v>
      </c>
      <c r="T682" s="19">
        <f>VLOOKUP(A682,Participanti!A:C,3,0)</f>
        <v>0</v>
      </c>
      <c r="U682" s="17">
        <f t="shared" si="253"/>
        <v>2.5674999999999999</v>
      </c>
      <c r="W682" s="162"/>
      <c r="X682" s="108">
        <f t="shared" si="242"/>
        <v>5</v>
      </c>
      <c r="Y682" s="63">
        <f t="shared" si="243"/>
        <v>1</v>
      </c>
      <c r="Z682" s="92">
        <f t="shared" si="254"/>
        <v>1</v>
      </c>
      <c r="AA682" s="141"/>
      <c r="AB682" s="107" t="str">
        <f>VLOOKUP(A682,Participanti!A:E,5,0)</f>
        <v>Bronze</v>
      </c>
    </row>
    <row r="683" spans="1:28" x14ac:dyDescent="0.2">
      <c r="A683" s="42" t="s">
        <v>308</v>
      </c>
      <c r="B683" s="1" t="str">
        <f>VLOOKUP(A683,Participanti!A:B,2,0)</f>
        <v>M</v>
      </c>
      <c r="C683" s="61">
        <v>11</v>
      </c>
      <c r="D683" s="43">
        <v>10</v>
      </c>
      <c r="E683" s="44">
        <v>3.8437499999999999E-2</v>
      </c>
      <c r="F683" s="44">
        <v>4.1122685185185186E-2</v>
      </c>
      <c r="G683" s="59">
        <f t="shared" si="250"/>
        <v>3.9780092592592589E-2</v>
      </c>
      <c r="H683" s="45">
        <v>55</v>
      </c>
      <c r="I683" s="11">
        <f t="shared" si="251"/>
        <v>3.9780092592592593E-3</v>
      </c>
      <c r="J683" s="31">
        <f t="shared" si="252"/>
        <v>2.3809523809523809</v>
      </c>
      <c r="K683" s="31">
        <f>IF(J683=0,0,IF(B683="F",VLOOKUP(I683,Barem!$G$2:$H$16,2,1),VLOOKUP(I683,Barem!$G$17:$H$31,2,1)))</f>
        <v>1.75</v>
      </c>
      <c r="L683" s="43">
        <v>2</v>
      </c>
      <c r="M683" s="95" t="s">
        <v>83</v>
      </c>
      <c r="N683" s="10">
        <f t="shared" si="255"/>
        <v>0.25</v>
      </c>
      <c r="O683" s="10">
        <f t="shared" si="255"/>
        <v>0.25</v>
      </c>
      <c r="P683" s="10">
        <f t="shared" si="255"/>
        <v>0.5</v>
      </c>
      <c r="Q683" s="33">
        <f>IF(B683="M",IF(AND(H683&gt;=200,H683&lt;500,I683&lt;Barem!$N$21),H683/1500,IF(AND(H683&gt;=500,H683&lt;750,I683&lt;Barem!$N$22),H683/1500,IF(AND(H683&gt;=750,H683&lt;1000,I683&lt;Barem!$N$23),H683/1500,IF(AND(H683&gt;=1000,H683&lt;1500,I683&lt;Barem!$N$24),H683/1500,IF(AND(H683&gt;=1500,H683&lt;2000,I683&lt;Barem!$N$25),H683/1500,IF(AND(H683&gt;=2000,H683&lt;3000,I683&lt;Barem!$N$26),H683/1500,IF(AND(H683&gt;=3000,I683&lt;Barem!$N$27),H683/1500,0))))))),IF(AND(H683&gt;=200,H683&lt;500,I683&lt;Barem!$O$21),H683/1500,IF(AND(H683&gt;=500,H683&lt;750,I683&lt;Barem!$O$22),H683/1500,IF(AND(H683&gt;=750,H683&lt;1000,I683&lt;Barem!$O$23),H683/1500,IF(AND(H683&gt;=1000,H683&lt;1500,I683&lt;Barem!$O$24),H683/1500,IF(AND(H683&gt;=1500,H683&lt;2000,I683&lt;Barem!$O$25),H683/1500,IF(AND(H683&gt;=2000,H683&lt;3000,I683&lt;Barem!$O$26),H683/1500,IF(AND(H683&gt;=3000,I683&lt;Barem!$O$27),H683/1500,0))))))))</f>
        <v>0</v>
      </c>
      <c r="R683" s="19">
        <f>IF(D683&gt;21,VLOOKUP(D683,Barem!$T$1:$U$141,2,1),0)</f>
        <v>0</v>
      </c>
      <c r="S683" s="104">
        <f>IF(D683&lt;1,0,IF(B683="F",VLOOKUP(I683,Barem!$X$2:$Z$13,2,1),VLOOKUP(I683,Barem!$X$14:$Z$25,2,1)))</f>
        <v>0</v>
      </c>
      <c r="T683" s="19">
        <f>VLOOKUP(A683,Participanti!A:C,3,0)</f>
        <v>0</v>
      </c>
      <c r="U683" s="17">
        <f t="shared" si="253"/>
        <v>2.0327380952380953</v>
      </c>
      <c r="W683" s="162"/>
      <c r="X683" s="108">
        <f t="shared" si="242"/>
        <v>3</v>
      </c>
      <c r="Y683" s="63">
        <f t="shared" si="243"/>
        <v>1</v>
      </c>
      <c r="Z683" s="92">
        <f t="shared" si="254"/>
        <v>1</v>
      </c>
      <c r="AA683" s="141"/>
      <c r="AB683" s="107" t="str">
        <f>VLOOKUP(A683,Participanti!A:E,5,0)</f>
        <v>Bronze</v>
      </c>
    </row>
    <row r="684" spans="1:28" x14ac:dyDescent="0.2">
      <c r="A684" s="42" t="s">
        <v>226</v>
      </c>
      <c r="B684" s="1" t="str">
        <f>VLOOKUP(A684,Participanti!A:B,2,0)</f>
        <v>F</v>
      </c>
      <c r="C684" s="61">
        <v>11</v>
      </c>
      <c r="D684" s="43">
        <v>4.84</v>
      </c>
      <c r="E684" s="44">
        <v>1.9571759259259257E-2</v>
      </c>
      <c r="F684" s="44">
        <v>2.0347222222222221E-2</v>
      </c>
      <c r="G684" s="59">
        <f t="shared" si="250"/>
        <v>1.9959490740740739E-2</v>
      </c>
      <c r="H684" s="45">
        <v>15</v>
      </c>
      <c r="I684" s="11">
        <f t="shared" si="251"/>
        <v>4.1238617232935417E-3</v>
      </c>
      <c r="J684" s="31">
        <f t="shared" si="252"/>
        <v>1.21</v>
      </c>
      <c r="K684" s="31">
        <f>IF(J684=0,0,IF(B684="F",VLOOKUP(I684,Barem!$G$2:$H$16,2,1),VLOOKUP(I684,Barem!$G$17:$H$31,2,1)))</f>
        <v>2</v>
      </c>
      <c r="L684" s="43">
        <v>3</v>
      </c>
      <c r="M684" s="95" t="str">
        <f>VLOOKUP(C684,Barem!L:R,7,0)</f>
        <v>V</v>
      </c>
      <c r="N684" s="10">
        <f t="shared" si="255"/>
        <v>0.25</v>
      </c>
      <c r="O684" s="10">
        <f t="shared" si="255"/>
        <v>0.5</v>
      </c>
      <c r="P684" s="10">
        <f t="shared" si="255"/>
        <v>0.25</v>
      </c>
      <c r="Q684" s="33">
        <f>IF(B684="M",IF(AND(H684&gt;=200,H684&lt;500,I684&lt;Barem!$N$21),H684/1500,IF(AND(H684&gt;=500,H684&lt;750,I684&lt;Barem!$N$22),H684/1500,IF(AND(H684&gt;=750,H684&lt;1000,I684&lt;Barem!$N$23),H684/1500,IF(AND(H684&gt;=1000,H684&lt;1500,I684&lt;Barem!$N$24),H684/1500,IF(AND(H684&gt;=1500,H684&lt;2000,I684&lt;Barem!$N$25),H684/1500,IF(AND(H684&gt;=2000,H684&lt;3000,I684&lt;Barem!$N$26),H684/1500,IF(AND(H684&gt;=3000,I684&lt;Barem!$N$27),H684/1500,0))))))),IF(AND(H684&gt;=200,H684&lt;500,I684&lt;Barem!$O$21),H684/1500,IF(AND(H684&gt;=500,H684&lt;750,I684&lt;Barem!$O$22),H684/1500,IF(AND(H684&gt;=750,H684&lt;1000,I684&lt;Barem!$O$23),H684/1500,IF(AND(H684&gt;=1000,H684&lt;1500,I684&lt;Barem!$O$24),H684/1500,IF(AND(H684&gt;=1500,H684&lt;2000,I684&lt;Barem!$O$25),H684/1500,IF(AND(H684&gt;=2000,H684&lt;3000,I684&lt;Barem!$O$26),H684/1500,IF(AND(H684&gt;=3000,I684&lt;Barem!$O$27),H684/1500,0))))))))</f>
        <v>0</v>
      </c>
      <c r="R684" s="19">
        <f>IF(D684&gt;21,VLOOKUP(D684,Barem!$T$1:$U$141,2,1),0)</f>
        <v>0</v>
      </c>
      <c r="S684" s="104">
        <f>IF(D684&lt;1,0,IF(B684="F",VLOOKUP(I684,Barem!$X$2:$Z$13,2,1),VLOOKUP(I684,Barem!$X$14:$Z$25,2,1)))</f>
        <v>0</v>
      </c>
      <c r="T684" s="19">
        <f>VLOOKUP(A684,Participanti!A:C,3,0)</f>
        <v>0</v>
      </c>
      <c r="U684" s="17">
        <f t="shared" si="253"/>
        <v>2.0525000000000002</v>
      </c>
      <c r="W684" s="162"/>
      <c r="X684" s="108">
        <f t="shared" si="242"/>
        <v>5</v>
      </c>
      <c r="Y684" s="63">
        <f t="shared" si="243"/>
        <v>1</v>
      </c>
      <c r="Z684" s="92">
        <f t="shared" si="254"/>
        <v>1</v>
      </c>
      <c r="AA684" s="141"/>
      <c r="AB684" s="107" t="str">
        <f>VLOOKUP(A684,Participanti!A:E,5,0)</f>
        <v>Bronze</v>
      </c>
    </row>
    <row r="685" spans="1:28" x14ac:dyDescent="0.2">
      <c r="A685" s="42" t="s">
        <v>207</v>
      </c>
      <c r="B685" s="1" t="str">
        <f>VLOOKUP(A685,Participanti!A:B,2,0)</f>
        <v>M</v>
      </c>
      <c r="C685" s="61">
        <v>11</v>
      </c>
      <c r="D685" s="43">
        <v>5.04</v>
      </c>
      <c r="E685" s="44">
        <v>2.3159722222222224E-2</v>
      </c>
      <c r="F685" s="44">
        <v>2.327546296296296E-2</v>
      </c>
      <c r="G685" s="59">
        <f t="shared" si="250"/>
        <v>2.3217592592592592E-2</v>
      </c>
      <c r="H685" s="45">
        <v>6</v>
      </c>
      <c r="I685" s="11">
        <f t="shared" si="251"/>
        <v>4.6066651969429743E-3</v>
      </c>
      <c r="J685" s="31">
        <f t="shared" si="252"/>
        <v>1.2</v>
      </c>
      <c r="K685" s="31">
        <f>IF(J685=0,0,IF(B685="F",VLOOKUP(I685,Barem!$G$2:$H$16,2,1),VLOOKUP(I685,Barem!$G$17:$H$31,2,1)))</f>
        <v>0.75</v>
      </c>
      <c r="L685" s="43">
        <v>1</v>
      </c>
      <c r="M685" s="95" t="s">
        <v>83</v>
      </c>
      <c r="N685" s="10">
        <f t="shared" si="255"/>
        <v>0.25</v>
      </c>
      <c r="O685" s="10">
        <f t="shared" si="255"/>
        <v>0.25</v>
      </c>
      <c r="P685" s="10">
        <f t="shared" si="255"/>
        <v>0.5</v>
      </c>
      <c r="Q685" s="33">
        <f>IF(B685="M",IF(AND(H685&gt;=200,H685&lt;500,I685&lt;Barem!$N$21),H685/1500,IF(AND(H685&gt;=500,H685&lt;750,I685&lt;Barem!$N$22),H685/1500,IF(AND(H685&gt;=750,H685&lt;1000,I685&lt;Barem!$N$23),H685/1500,IF(AND(H685&gt;=1000,H685&lt;1500,I685&lt;Barem!$N$24),H685/1500,IF(AND(H685&gt;=1500,H685&lt;2000,I685&lt;Barem!$N$25),H685/1500,IF(AND(H685&gt;=2000,H685&lt;3000,I685&lt;Barem!$N$26),H685/1500,IF(AND(H685&gt;=3000,I685&lt;Barem!$N$27),H685/1500,0))))))),IF(AND(H685&gt;=200,H685&lt;500,I685&lt;Barem!$O$21),H685/1500,IF(AND(H685&gt;=500,H685&lt;750,I685&lt;Barem!$O$22),H685/1500,IF(AND(H685&gt;=750,H685&lt;1000,I685&lt;Barem!$O$23),H685/1500,IF(AND(H685&gt;=1000,H685&lt;1500,I685&lt;Barem!$O$24),H685/1500,IF(AND(H685&gt;=1500,H685&lt;2000,I685&lt;Barem!$O$25),H685/1500,IF(AND(H685&gt;=2000,H685&lt;3000,I685&lt;Barem!$O$26),H685/1500,IF(AND(H685&gt;=3000,I685&lt;Barem!$O$27),H685/1500,0))))))))</f>
        <v>0</v>
      </c>
      <c r="R685" s="19">
        <f>IF(D685&gt;21,VLOOKUP(D685,Barem!$T$1:$U$141,2,1),0)</f>
        <v>0</v>
      </c>
      <c r="S685" s="104">
        <f>IF(D685&lt;1,0,IF(B685="F",VLOOKUP(I685,Barem!$X$2:$Z$13,2,1),VLOOKUP(I685,Barem!$X$14:$Z$25,2,1)))</f>
        <v>0</v>
      </c>
      <c r="T685" s="19">
        <f>VLOOKUP(A685,Participanti!A:C,3,0)</f>
        <v>0</v>
      </c>
      <c r="U685" s="17">
        <f t="shared" si="253"/>
        <v>0.98750000000000004</v>
      </c>
      <c r="W685" s="162"/>
      <c r="X685" s="108">
        <f t="shared" si="242"/>
        <v>3</v>
      </c>
      <c r="Y685" s="63">
        <f t="shared" si="243"/>
        <v>1</v>
      </c>
      <c r="Z685" s="92">
        <f t="shared" si="254"/>
        <v>1</v>
      </c>
      <c r="AA685" s="141"/>
      <c r="AB685" s="107" t="str">
        <f>VLOOKUP(A685,Participanti!A:E,5,0)</f>
        <v>Bronze</v>
      </c>
    </row>
    <row r="686" spans="1:28" x14ac:dyDescent="0.2">
      <c r="A686" s="42" t="s">
        <v>232</v>
      </c>
      <c r="B686" s="1" t="str">
        <f>VLOOKUP(A686,Participanti!A:B,2,0)</f>
        <v>M</v>
      </c>
      <c r="C686" s="61">
        <v>11</v>
      </c>
      <c r="D686" s="43">
        <v>6.16</v>
      </c>
      <c r="E686" s="44">
        <v>2.0694444444444446E-2</v>
      </c>
      <c r="F686" s="44">
        <v>2.0775462962962964E-2</v>
      </c>
      <c r="G686" s="59">
        <f t="shared" si="250"/>
        <v>2.0734953703703707E-2</v>
      </c>
      <c r="H686" s="45">
        <v>18</v>
      </c>
      <c r="I686" s="11">
        <f t="shared" si="251"/>
        <v>3.3660639129389136E-3</v>
      </c>
      <c r="J686" s="31">
        <f t="shared" si="252"/>
        <v>1.4666666666666666</v>
      </c>
      <c r="K686" s="31">
        <f>IF(J686=0,0,IF(B686="F",VLOOKUP(I686,Barem!$G$2:$H$16,2,1),VLOOKUP(I686,Barem!$G$17:$H$31,2,1)))</f>
        <v>3</v>
      </c>
      <c r="L686" s="43">
        <v>2.75</v>
      </c>
      <c r="M686" s="95" t="s">
        <v>83</v>
      </c>
      <c r="N686" s="10">
        <f t="shared" si="255"/>
        <v>0.25</v>
      </c>
      <c r="O686" s="10">
        <f t="shared" si="255"/>
        <v>0.25</v>
      </c>
      <c r="P686" s="10">
        <f t="shared" si="255"/>
        <v>0.5</v>
      </c>
      <c r="Q686" s="33">
        <f>IF(B686="M",IF(AND(H686&gt;=200,H686&lt;500,I686&lt;Barem!$N$21),H686/1500,IF(AND(H686&gt;=500,H686&lt;750,I686&lt;Barem!$N$22),H686/1500,IF(AND(H686&gt;=750,H686&lt;1000,I686&lt;Barem!$N$23),H686/1500,IF(AND(H686&gt;=1000,H686&lt;1500,I686&lt;Barem!$N$24),H686/1500,IF(AND(H686&gt;=1500,H686&lt;2000,I686&lt;Barem!$N$25),H686/1500,IF(AND(H686&gt;=2000,H686&lt;3000,I686&lt;Barem!$N$26),H686/1500,IF(AND(H686&gt;=3000,I686&lt;Barem!$N$27),H686/1500,0))))))),IF(AND(H686&gt;=200,H686&lt;500,I686&lt;Barem!$O$21),H686/1500,IF(AND(H686&gt;=500,H686&lt;750,I686&lt;Barem!$O$22),H686/1500,IF(AND(H686&gt;=750,H686&lt;1000,I686&lt;Barem!$O$23),H686/1500,IF(AND(H686&gt;=1000,H686&lt;1500,I686&lt;Barem!$O$24),H686/1500,IF(AND(H686&gt;=1500,H686&lt;2000,I686&lt;Barem!$O$25),H686/1500,IF(AND(H686&gt;=2000,H686&lt;3000,I686&lt;Barem!$O$26),H686/1500,IF(AND(H686&gt;=3000,I686&lt;Barem!$O$27),H686/1500,0))))))))</f>
        <v>0</v>
      </c>
      <c r="R686" s="19">
        <f>IF(D686&gt;21,VLOOKUP(D686,Barem!$T$1:$U$141,2,1),0)</f>
        <v>0</v>
      </c>
      <c r="S686" s="104">
        <f>IF(D686&lt;1,0,IF(B686="F",VLOOKUP(I686,Barem!$X$2:$Z$13,2,1),VLOOKUP(I686,Barem!$X$14:$Z$25,2,1)))</f>
        <v>0</v>
      </c>
      <c r="T686" s="19">
        <f>VLOOKUP(A686,Participanti!A:C,3,0)</f>
        <v>0</v>
      </c>
      <c r="U686" s="17">
        <f t="shared" si="253"/>
        <v>2.4916666666666667</v>
      </c>
      <c r="W686" s="162"/>
      <c r="X686" s="108">
        <f t="shared" si="242"/>
        <v>5</v>
      </c>
      <c r="Y686" s="63">
        <f t="shared" si="243"/>
        <v>1</v>
      </c>
      <c r="Z686" s="92">
        <f t="shared" si="254"/>
        <v>1</v>
      </c>
      <c r="AA686" s="141"/>
      <c r="AB686" s="107" t="str">
        <f>VLOOKUP(A686,Participanti!A:E,5,0)</f>
        <v>Bronze</v>
      </c>
    </row>
    <row r="687" spans="1:28" x14ac:dyDescent="0.2">
      <c r="A687" s="42" t="s">
        <v>205</v>
      </c>
      <c r="B687" s="1" t="str">
        <f>VLOOKUP(A687,Participanti!A:B,2,0)</f>
        <v>F</v>
      </c>
      <c r="C687" s="61">
        <v>11</v>
      </c>
      <c r="D687" s="43">
        <v>6.01</v>
      </c>
      <c r="E687" s="44">
        <v>2.4456018518518519E-2</v>
      </c>
      <c r="F687" s="44">
        <v>2.4525462962962968E-2</v>
      </c>
      <c r="G687" s="59">
        <f t="shared" si="250"/>
        <v>2.4490740740740743E-2</v>
      </c>
      <c r="H687" s="45">
        <v>14</v>
      </c>
      <c r="I687" s="11">
        <f t="shared" si="251"/>
        <v>4.0749984593578606E-3</v>
      </c>
      <c r="J687" s="31">
        <f t="shared" si="252"/>
        <v>1.5024999999999999</v>
      </c>
      <c r="K687" s="31">
        <f>IF(J687=0,0,IF(B687="F",VLOOKUP(I687,Barem!$G$2:$H$16,2,1),VLOOKUP(I687,Barem!$G$17:$H$31,2,1)))</f>
        <v>2</v>
      </c>
      <c r="L687" s="43">
        <v>2</v>
      </c>
      <c r="M687" s="95" t="str">
        <f>VLOOKUP(C687,Barem!L:R,7,0)</f>
        <v>V</v>
      </c>
      <c r="N687" s="10">
        <f t="shared" si="255"/>
        <v>0.25</v>
      </c>
      <c r="O687" s="10">
        <f t="shared" si="255"/>
        <v>0.5</v>
      </c>
      <c r="P687" s="10">
        <f t="shared" si="255"/>
        <v>0.25</v>
      </c>
      <c r="Q687" s="33">
        <f>IF(B687="M",IF(AND(H687&gt;=200,H687&lt;500,I687&lt;Barem!$N$21),H687/1500,IF(AND(H687&gt;=500,H687&lt;750,I687&lt;Barem!$N$22),H687/1500,IF(AND(H687&gt;=750,H687&lt;1000,I687&lt;Barem!$N$23),H687/1500,IF(AND(H687&gt;=1000,H687&lt;1500,I687&lt;Barem!$N$24),H687/1500,IF(AND(H687&gt;=1500,H687&lt;2000,I687&lt;Barem!$N$25),H687/1500,IF(AND(H687&gt;=2000,H687&lt;3000,I687&lt;Barem!$N$26),H687/1500,IF(AND(H687&gt;=3000,I687&lt;Barem!$N$27),H687/1500,0))))))),IF(AND(H687&gt;=200,H687&lt;500,I687&lt;Barem!$O$21),H687/1500,IF(AND(H687&gt;=500,H687&lt;750,I687&lt;Barem!$O$22),H687/1500,IF(AND(H687&gt;=750,H687&lt;1000,I687&lt;Barem!$O$23),H687/1500,IF(AND(H687&gt;=1000,H687&lt;1500,I687&lt;Barem!$O$24),H687/1500,IF(AND(H687&gt;=1500,H687&lt;2000,I687&lt;Barem!$O$25),H687/1500,IF(AND(H687&gt;=2000,H687&lt;3000,I687&lt;Barem!$O$26),H687/1500,IF(AND(H687&gt;=3000,I687&lt;Barem!$O$27),H687/1500,0))))))))</f>
        <v>0</v>
      </c>
      <c r="R687" s="19">
        <f>IF(D687&gt;21,VLOOKUP(D687,Barem!$T$1:$U$141,2,1),0)</f>
        <v>0</v>
      </c>
      <c r="S687" s="104">
        <f>IF(D687&lt;1,0,IF(B687="F",VLOOKUP(I687,Barem!$X$2:$Z$13,2,1),VLOOKUP(I687,Barem!$X$14:$Z$25,2,1)))</f>
        <v>0</v>
      </c>
      <c r="T687" s="19">
        <f>VLOOKUP(A687,Participanti!A:C,3,0)</f>
        <v>0</v>
      </c>
      <c r="U687" s="17">
        <f t="shared" si="253"/>
        <v>1.8756249999999999</v>
      </c>
      <c r="W687" s="162"/>
      <c r="X687" s="108">
        <f t="shared" si="242"/>
        <v>3</v>
      </c>
      <c r="Y687" s="63">
        <f t="shared" si="243"/>
        <v>1</v>
      </c>
      <c r="Z687" s="92">
        <f t="shared" si="254"/>
        <v>1</v>
      </c>
      <c r="AA687" s="141"/>
      <c r="AB687" s="107" t="str">
        <f>VLOOKUP(A687,Participanti!A:E,5,0)</f>
        <v>Bronze</v>
      </c>
    </row>
    <row r="688" spans="1:28" x14ac:dyDescent="0.2">
      <c r="A688" s="42" t="s">
        <v>333</v>
      </c>
      <c r="B688" s="1" t="str">
        <f>VLOOKUP(A688,Participanti!A:B,2,0)</f>
        <v>M</v>
      </c>
      <c r="C688" s="61">
        <v>11</v>
      </c>
      <c r="D688" s="43">
        <v>18.29</v>
      </c>
      <c r="E688" s="44">
        <v>9.2268518518518527E-2</v>
      </c>
      <c r="F688" s="44">
        <v>9.3622685185185184E-2</v>
      </c>
      <c r="G688" s="59">
        <f t="shared" si="250"/>
        <v>9.2945601851851856E-2</v>
      </c>
      <c r="H688" s="45">
        <v>656</v>
      </c>
      <c r="I688" s="11">
        <f t="shared" si="251"/>
        <v>5.0817715610635243E-3</v>
      </c>
      <c r="J688" s="31">
        <f t="shared" si="252"/>
        <v>4.3547619047619044</v>
      </c>
      <c r="K688" s="31">
        <f>IF(J688=0,0,IF(B688="F",VLOOKUP(I688,Barem!$G$2:$H$16,2,1),VLOOKUP(I688,Barem!$G$17:$H$31,2,1)))</f>
        <v>0.25</v>
      </c>
      <c r="L688" s="43">
        <v>2</v>
      </c>
      <c r="M688" s="95" t="s">
        <v>83</v>
      </c>
      <c r="N688" s="10">
        <f t="shared" si="255"/>
        <v>0.25</v>
      </c>
      <c r="O688" s="10">
        <f t="shared" si="255"/>
        <v>0.25</v>
      </c>
      <c r="P688" s="10">
        <f t="shared" si="255"/>
        <v>0.5</v>
      </c>
      <c r="Q688" s="33">
        <f>IF(B688="M",IF(AND(H688&gt;=200,H688&lt;500,I688&lt;Barem!$N$21),H688/1500,IF(AND(H688&gt;=500,H688&lt;750,I688&lt;Barem!$N$22),H688/1500,IF(AND(H688&gt;=750,H688&lt;1000,I688&lt;Barem!$N$23),H688/1500,IF(AND(H688&gt;=1000,H688&lt;1500,I688&lt;Barem!$N$24),H688/1500,IF(AND(H688&gt;=1500,H688&lt;2000,I688&lt;Barem!$N$25),H688/1500,IF(AND(H688&gt;=2000,H688&lt;3000,I688&lt;Barem!$N$26),H688/1500,IF(AND(H688&gt;=3000,I688&lt;Barem!$N$27),H688/1500,0))))))),IF(AND(H688&gt;=200,H688&lt;500,I688&lt;Barem!$O$21),H688/1500,IF(AND(H688&gt;=500,H688&lt;750,I688&lt;Barem!$O$22),H688/1500,IF(AND(H688&gt;=750,H688&lt;1000,I688&lt;Barem!$O$23),H688/1500,IF(AND(H688&gt;=1000,H688&lt;1500,I688&lt;Barem!$O$24),H688/1500,IF(AND(H688&gt;=1500,H688&lt;2000,I688&lt;Barem!$O$25),H688/1500,IF(AND(H688&gt;=2000,H688&lt;3000,I688&lt;Barem!$O$26),H688/1500,IF(AND(H688&gt;=3000,I688&lt;Barem!$O$27),H688/1500,0))))))))</f>
        <v>0.43733333333333335</v>
      </c>
      <c r="R688" s="19">
        <f>IF(D688&gt;21,VLOOKUP(D688,Barem!$T$1:$U$141,2,1),0)</f>
        <v>0</v>
      </c>
      <c r="S688" s="104">
        <f>IF(D688&lt;1,0,IF(B688="F",VLOOKUP(I688,Barem!$X$2:$Z$13,2,1),VLOOKUP(I688,Barem!$X$14:$Z$25,2,1)))</f>
        <v>0</v>
      </c>
      <c r="T688" s="19">
        <f>VLOOKUP(A688,Participanti!A:C,3,0)</f>
        <v>0</v>
      </c>
      <c r="U688" s="17">
        <f t="shared" si="253"/>
        <v>2.5885238095238092</v>
      </c>
      <c r="W688" s="162"/>
      <c r="X688" s="108">
        <f t="shared" si="242"/>
        <v>2</v>
      </c>
      <c r="Y688" s="63">
        <f t="shared" si="243"/>
        <v>1</v>
      </c>
      <c r="Z688" s="92">
        <f t="shared" si="254"/>
        <v>1</v>
      </c>
      <c r="AA688" s="141"/>
      <c r="AB688" s="107" t="str">
        <f>VLOOKUP(A688,Participanti!A:E,5,0)</f>
        <v>Bronze</v>
      </c>
    </row>
    <row r="689" spans="1:28" x14ac:dyDescent="0.2">
      <c r="A689" s="42" t="s">
        <v>306</v>
      </c>
      <c r="B689" s="1" t="str">
        <f>VLOOKUP(A689,Participanti!A:B,2,0)</f>
        <v>F</v>
      </c>
      <c r="C689" s="61">
        <v>11</v>
      </c>
      <c r="D689" s="43">
        <v>13.09</v>
      </c>
      <c r="E689" s="44">
        <v>7.2662037037037039E-2</v>
      </c>
      <c r="F689" s="44">
        <v>9.1342592592592586E-2</v>
      </c>
      <c r="G689" s="59">
        <f t="shared" si="250"/>
        <v>8.200231481481482E-2</v>
      </c>
      <c r="H689" s="45">
        <v>486</v>
      </c>
      <c r="I689" s="11">
        <f t="shared" si="251"/>
        <v>6.2645007497948678E-3</v>
      </c>
      <c r="J689" s="31">
        <f t="shared" si="252"/>
        <v>3.2725</v>
      </c>
      <c r="K689" s="31">
        <f>IF(J689=0,0,IF(B689="F",VLOOKUP(I689,Barem!$G$2:$H$16,2,1),VLOOKUP(I689,Barem!$G$17:$H$31,2,1)))</f>
        <v>0</v>
      </c>
      <c r="L689" s="43">
        <v>1.75</v>
      </c>
      <c r="M689" s="95" t="str">
        <f>VLOOKUP(C689,Barem!L:R,7,0)</f>
        <v>V</v>
      </c>
      <c r="N689" s="10">
        <f t="shared" si="255"/>
        <v>0.25</v>
      </c>
      <c r="O689" s="10">
        <f t="shared" si="255"/>
        <v>0.5</v>
      </c>
      <c r="P689" s="10">
        <f t="shared" si="255"/>
        <v>0.25</v>
      </c>
      <c r="Q689" s="33">
        <f>IF(B689="M",IF(AND(H689&gt;=200,H689&lt;500,I689&lt;Barem!$N$21),H689/1500,IF(AND(H689&gt;=500,H689&lt;750,I689&lt;Barem!$N$22),H689/1500,IF(AND(H689&gt;=750,H689&lt;1000,I689&lt;Barem!$N$23),H689/1500,IF(AND(H689&gt;=1000,H689&lt;1500,I689&lt;Barem!$N$24),H689/1500,IF(AND(H689&gt;=1500,H689&lt;2000,I689&lt;Barem!$N$25),H689/1500,IF(AND(H689&gt;=2000,H689&lt;3000,I689&lt;Barem!$N$26),H689/1500,IF(AND(H689&gt;=3000,I689&lt;Barem!$N$27),H689/1500,0))))))),IF(AND(H689&gt;=200,H689&lt;500,I689&lt;Barem!$O$21),H689/1500,IF(AND(H689&gt;=500,H689&lt;750,I689&lt;Barem!$O$22),H689/1500,IF(AND(H689&gt;=750,H689&lt;1000,I689&lt;Barem!$O$23),H689/1500,IF(AND(H689&gt;=1000,H689&lt;1500,I689&lt;Barem!$O$24),H689/1500,IF(AND(H689&gt;=1500,H689&lt;2000,I689&lt;Barem!$O$25),H689/1500,IF(AND(H689&gt;=2000,H689&lt;3000,I689&lt;Barem!$O$26),H689/1500,IF(AND(H689&gt;=3000,I689&lt;Barem!$O$27),H689/1500,0))))))))</f>
        <v>0</v>
      </c>
      <c r="R689" s="19">
        <f>IF(D689&gt;21,VLOOKUP(D689,Barem!$T$1:$U$141,2,1),0)</f>
        <v>0</v>
      </c>
      <c r="S689" s="104">
        <f>IF(D689&lt;1,0,IF(B689="F",VLOOKUP(I689,Barem!$X$2:$Z$13,2,1),VLOOKUP(I689,Barem!$X$14:$Z$25,2,1)))</f>
        <v>0</v>
      </c>
      <c r="T689" s="19">
        <f>VLOOKUP(A689,Participanti!A:C,3,0)</f>
        <v>0</v>
      </c>
      <c r="U689" s="17">
        <f t="shared" si="253"/>
        <v>1.255625</v>
      </c>
      <c r="W689" s="162"/>
      <c r="X689" s="108">
        <f t="shared" si="242"/>
        <v>5</v>
      </c>
      <c r="Y689" s="63">
        <f t="shared" si="243"/>
        <v>1</v>
      </c>
      <c r="Z689" s="92">
        <f t="shared" si="254"/>
        <v>0</v>
      </c>
      <c r="AA689" s="141"/>
      <c r="AB689" s="107" t="str">
        <f>VLOOKUP(A689,Participanti!A:E,5,0)</f>
        <v>Bronze</v>
      </c>
    </row>
    <row r="690" spans="1:28" x14ac:dyDescent="0.2">
      <c r="A690" s="42" t="s">
        <v>21</v>
      </c>
      <c r="B690" s="1" t="str">
        <f>VLOOKUP(A690,Participanti!A:B,2,0)</f>
        <v>F</v>
      </c>
      <c r="C690" s="61">
        <v>11</v>
      </c>
      <c r="D690" s="43">
        <v>8.02</v>
      </c>
      <c r="E690" s="44">
        <v>2.9930555555555557E-2</v>
      </c>
      <c r="F690" s="44">
        <v>3.8819444444444441E-2</v>
      </c>
      <c r="G690" s="59">
        <f t="shared" si="250"/>
        <v>3.4375000000000003E-2</v>
      </c>
      <c r="H690" s="45">
        <v>6</v>
      </c>
      <c r="I690" s="11">
        <f t="shared" si="251"/>
        <v>4.2861596009975064E-3</v>
      </c>
      <c r="J690" s="31">
        <f t="shared" si="252"/>
        <v>2.0049999999999999</v>
      </c>
      <c r="K690" s="31">
        <f>IF(J690=0,0,IF(B690="F",VLOOKUP(I690,Barem!$G$2:$H$16,2,1),VLOOKUP(I690,Barem!$G$17:$H$31,2,1)))</f>
        <v>1.75</v>
      </c>
      <c r="L690" s="43">
        <v>0</v>
      </c>
      <c r="M690" s="95" t="str">
        <f>VLOOKUP(C690,Barem!L:R,7,0)</f>
        <v>V</v>
      </c>
      <c r="N690" s="10">
        <f t="shared" si="255"/>
        <v>0.25</v>
      </c>
      <c r="O690" s="10">
        <f t="shared" si="255"/>
        <v>0.5</v>
      </c>
      <c r="P690" s="10">
        <f t="shared" si="255"/>
        <v>0.25</v>
      </c>
      <c r="Q690" s="33">
        <f>IF(B690="M",IF(AND(H690&gt;=200,H690&lt;500,I690&lt;Barem!$N$21),H690/1500,IF(AND(H690&gt;=500,H690&lt;750,I690&lt;Barem!$N$22),H690/1500,IF(AND(H690&gt;=750,H690&lt;1000,I690&lt;Barem!$N$23),H690/1500,IF(AND(H690&gt;=1000,H690&lt;1500,I690&lt;Barem!$N$24),H690/1500,IF(AND(H690&gt;=1500,H690&lt;2000,I690&lt;Barem!$N$25),H690/1500,IF(AND(H690&gt;=2000,H690&lt;3000,I690&lt;Barem!$N$26),H690/1500,IF(AND(H690&gt;=3000,I690&lt;Barem!$N$27),H690/1500,0))))))),IF(AND(H690&gt;=200,H690&lt;500,I690&lt;Barem!$O$21),H690/1500,IF(AND(H690&gt;=500,H690&lt;750,I690&lt;Barem!$O$22),H690/1500,IF(AND(H690&gt;=750,H690&lt;1000,I690&lt;Barem!$O$23),H690/1500,IF(AND(H690&gt;=1000,H690&lt;1500,I690&lt;Barem!$O$24),H690/1500,IF(AND(H690&gt;=1500,H690&lt;2000,I690&lt;Barem!$O$25),H690/1500,IF(AND(H690&gt;=2000,H690&lt;3000,I690&lt;Barem!$O$26),H690/1500,IF(AND(H690&gt;=3000,I690&lt;Barem!$O$27),H690/1500,0))))))))</f>
        <v>0</v>
      </c>
      <c r="R690" s="19">
        <f>IF(D690&gt;21,VLOOKUP(D690,Barem!$T$1:$U$141,2,1),0)</f>
        <v>0</v>
      </c>
      <c r="S690" s="104">
        <f>IF(D690&lt;1,0,IF(B690="F",VLOOKUP(I690,Barem!$X$2:$Z$13,2,1),VLOOKUP(I690,Barem!$X$14:$Z$25,2,1)))</f>
        <v>0</v>
      </c>
      <c r="T690" s="19">
        <f>VLOOKUP(A690,Participanti!A:C,3,0)</f>
        <v>0</v>
      </c>
      <c r="U690" s="17">
        <f t="shared" si="253"/>
        <v>1.37625</v>
      </c>
      <c r="W690" s="162"/>
      <c r="X690" s="108">
        <f t="shared" si="242"/>
        <v>3</v>
      </c>
      <c r="Y690" s="63">
        <f t="shared" si="243"/>
        <v>1</v>
      </c>
      <c r="Z690" s="92">
        <f t="shared" si="254"/>
        <v>1</v>
      </c>
      <c r="AA690" s="141"/>
      <c r="AB690" s="107" t="str">
        <f>VLOOKUP(A690,Participanti!A:E,5,0)</f>
        <v>Bronze</v>
      </c>
    </row>
    <row r="691" spans="1:28" x14ac:dyDescent="0.2">
      <c r="A691" s="42" t="s">
        <v>360</v>
      </c>
      <c r="B691" s="1" t="str">
        <f>VLOOKUP(A691,Participanti!A:B,2,0)</f>
        <v>F</v>
      </c>
      <c r="C691" s="61">
        <v>11</v>
      </c>
      <c r="D691" s="43">
        <v>3.58</v>
      </c>
      <c r="E691" s="44">
        <v>1.4305555555555557E-2</v>
      </c>
      <c r="F691" s="44">
        <v>1.7326388888888888E-2</v>
      </c>
      <c r="G691" s="59">
        <f t="shared" si="250"/>
        <v>1.5815972222222224E-2</v>
      </c>
      <c r="H691" s="45">
        <v>7</v>
      </c>
      <c r="I691" s="11">
        <f t="shared" si="251"/>
        <v>4.4178693358162633E-3</v>
      </c>
      <c r="J691" s="31">
        <f t="shared" si="252"/>
        <v>0.89500000000000002</v>
      </c>
      <c r="K691" s="31">
        <f>IF(J691=0,0,IF(B691="F",VLOOKUP(I691,Barem!$G$2:$H$16,2,1),VLOOKUP(I691,Barem!$G$17:$H$31,2,1)))</f>
        <v>1.5</v>
      </c>
      <c r="L691" s="43">
        <v>1.5</v>
      </c>
      <c r="M691" s="95" t="str">
        <f>VLOOKUP(C691,Barem!L:R,7,0)</f>
        <v>V</v>
      </c>
      <c r="N691" s="10">
        <f t="shared" si="255"/>
        <v>0.25</v>
      </c>
      <c r="O691" s="10">
        <f t="shared" si="255"/>
        <v>0.5</v>
      </c>
      <c r="P691" s="10">
        <f t="shared" si="255"/>
        <v>0.25</v>
      </c>
      <c r="Q691" s="33">
        <f>IF(B691="M",IF(AND(H691&gt;=200,H691&lt;500,I691&lt;Barem!$N$21),H691/1500,IF(AND(H691&gt;=500,H691&lt;750,I691&lt;Barem!$N$22),H691/1500,IF(AND(H691&gt;=750,H691&lt;1000,I691&lt;Barem!$N$23),H691/1500,IF(AND(H691&gt;=1000,H691&lt;1500,I691&lt;Barem!$N$24),H691/1500,IF(AND(H691&gt;=1500,H691&lt;2000,I691&lt;Barem!$N$25),H691/1500,IF(AND(H691&gt;=2000,H691&lt;3000,I691&lt;Barem!$N$26),H691/1500,IF(AND(H691&gt;=3000,I691&lt;Barem!$N$27),H691/1500,0))))))),IF(AND(H691&gt;=200,H691&lt;500,I691&lt;Barem!$O$21),H691/1500,IF(AND(H691&gt;=500,H691&lt;750,I691&lt;Barem!$O$22),H691/1500,IF(AND(H691&gt;=750,H691&lt;1000,I691&lt;Barem!$O$23),H691/1500,IF(AND(H691&gt;=1000,H691&lt;1500,I691&lt;Barem!$O$24),H691/1500,IF(AND(H691&gt;=1500,H691&lt;2000,I691&lt;Barem!$O$25),H691/1500,IF(AND(H691&gt;=2000,H691&lt;3000,I691&lt;Barem!$O$26),H691/1500,IF(AND(H691&gt;=3000,I691&lt;Barem!$O$27),H691/1500,0))))))))</f>
        <v>0</v>
      </c>
      <c r="R691" s="19">
        <f>IF(D691&gt;21,VLOOKUP(D691,Barem!$T$1:$U$141,2,1),0)</f>
        <v>0</v>
      </c>
      <c r="S691" s="104">
        <f>IF(D691&lt;1,0,IF(B691="F",VLOOKUP(I691,Barem!$X$2:$Z$13,2,1),VLOOKUP(I691,Barem!$X$14:$Z$25,2,1)))</f>
        <v>0</v>
      </c>
      <c r="T691" s="19">
        <f>VLOOKUP(A691,Participanti!A:C,3,0)</f>
        <v>0</v>
      </c>
      <c r="U691" s="17">
        <f t="shared" si="253"/>
        <v>1.3487499999999999</v>
      </c>
      <c r="W691" s="162"/>
      <c r="X691" s="108">
        <f t="shared" si="242"/>
        <v>4</v>
      </c>
      <c r="Y691" s="63">
        <f t="shared" si="243"/>
        <v>1</v>
      </c>
      <c r="Z691" s="92">
        <f t="shared" si="254"/>
        <v>1</v>
      </c>
      <c r="AA691" s="141"/>
      <c r="AB691" s="107" t="str">
        <f>VLOOKUP(A691,Participanti!A:E,5,0)</f>
        <v>Bronze</v>
      </c>
    </row>
    <row r="692" spans="1:28" x14ac:dyDescent="0.2">
      <c r="A692" s="42" t="s">
        <v>351</v>
      </c>
      <c r="B692" s="1" t="str">
        <f>VLOOKUP(A692,Participanti!A:B,2,0)</f>
        <v>F</v>
      </c>
      <c r="C692" s="61">
        <v>11</v>
      </c>
      <c r="D692" s="43">
        <v>4.2</v>
      </c>
      <c r="E692" s="44">
        <v>1.6932870370370369E-2</v>
      </c>
      <c r="F692" s="44">
        <v>4.355324074074074E-2</v>
      </c>
      <c r="G692" s="59">
        <f t="shared" si="250"/>
        <v>3.0243055555555554E-2</v>
      </c>
      <c r="H692" s="45">
        <v>13</v>
      </c>
      <c r="I692" s="11">
        <f t="shared" si="251"/>
        <v>7.2007275132275122E-3</v>
      </c>
      <c r="J692" s="31">
        <f t="shared" si="252"/>
        <v>1.05</v>
      </c>
      <c r="K692" s="31">
        <f>IF(J692=0,0,IF(B692="F",VLOOKUP(I692,Barem!$G$2:$H$16,2,1),VLOOKUP(I692,Barem!$G$17:$H$31,2,1)))</f>
        <v>0</v>
      </c>
      <c r="L692" s="43">
        <v>0</v>
      </c>
      <c r="M692" s="95" t="str">
        <f>VLOOKUP(C692,Barem!L:R,7,0)</f>
        <v>V</v>
      </c>
      <c r="N692" s="10">
        <f t="shared" si="255"/>
        <v>0.25</v>
      </c>
      <c r="O692" s="10">
        <f t="shared" si="255"/>
        <v>0.5</v>
      </c>
      <c r="P692" s="10">
        <f t="shared" si="255"/>
        <v>0.25</v>
      </c>
      <c r="Q692" s="33">
        <f>IF(B692="M",IF(AND(H692&gt;=200,H692&lt;500,I692&lt;Barem!$N$21),H692/1500,IF(AND(H692&gt;=500,H692&lt;750,I692&lt;Barem!$N$22),H692/1500,IF(AND(H692&gt;=750,H692&lt;1000,I692&lt;Barem!$N$23),H692/1500,IF(AND(H692&gt;=1000,H692&lt;1500,I692&lt;Barem!$N$24),H692/1500,IF(AND(H692&gt;=1500,H692&lt;2000,I692&lt;Barem!$N$25),H692/1500,IF(AND(H692&gt;=2000,H692&lt;3000,I692&lt;Barem!$N$26),H692/1500,IF(AND(H692&gt;=3000,I692&lt;Barem!$N$27),H692/1500,0))))))),IF(AND(H692&gt;=200,H692&lt;500,I692&lt;Barem!$O$21),H692/1500,IF(AND(H692&gt;=500,H692&lt;750,I692&lt;Barem!$O$22),H692/1500,IF(AND(H692&gt;=750,H692&lt;1000,I692&lt;Barem!$O$23),H692/1500,IF(AND(H692&gt;=1000,H692&lt;1500,I692&lt;Barem!$O$24),H692/1500,IF(AND(H692&gt;=1500,H692&lt;2000,I692&lt;Barem!$O$25),H692/1500,IF(AND(H692&gt;=2000,H692&lt;3000,I692&lt;Barem!$O$26),H692/1500,IF(AND(H692&gt;=3000,I692&lt;Barem!$O$27),H692/1500,0))))))))</f>
        <v>0</v>
      </c>
      <c r="R692" s="19">
        <f>IF(D692&gt;21,VLOOKUP(D692,Barem!$T$1:$U$141,2,1),0)</f>
        <v>0</v>
      </c>
      <c r="S692" s="104">
        <f>IF(D692&lt;1,0,IF(B692="F",VLOOKUP(I692,Barem!$X$2:$Z$13,2,1),VLOOKUP(I692,Barem!$X$14:$Z$25,2,1)))</f>
        <v>0</v>
      </c>
      <c r="T692" s="19">
        <f>VLOOKUP(A692,Participanti!A:C,3,0)</f>
        <v>0</v>
      </c>
      <c r="U692" s="17">
        <f t="shared" si="253"/>
        <v>0.26250000000000001</v>
      </c>
      <c r="W692" s="162"/>
      <c r="X692" s="108">
        <f t="shared" si="242"/>
        <v>5</v>
      </c>
      <c r="Y692" s="63">
        <f t="shared" si="243"/>
        <v>1</v>
      </c>
      <c r="Z692" s="92">
        <f t="shared" si="254"/>
        <v>0</v>
      </c>
      <c r="AA692" s="141"/>
      <c r="AB692" s="107" t="str">
        <f>VLOOKUP(A692,Participanti!A:E,5,0)</f>
        <v>Bronze</v>
      </c>
    </row>
    <row r="693" spans="1:28" x14ac:dyDescent="0.2">
      <c r="A693" s="42" t="s">
        <v>588</v>
      </c>
      <c r="B693" s="1" t="str">
        <f>VLOOKUP(A693,Participanti!A:B,2,0)</f>
        <v>F</v>
      </c>
      <c r="C693" s="61">
        <v>11</v>
      </c>
      <c r="D693" s="43">
        <v>16.29</v>
      </c>
      <c r="E693" s="44">
        <v>6.7696759259259262E-2</v>
      </c>
      <c r="F693" s="44">
        <v>6.8888888888888888E-2</v>
      </c>
      <c r="G693" s="59">
        <f t="shared" si="250"/>
        <v>6.8292824074074082E-2</v>
      </c>
      <c r="H693" s="45">
        <v>398</v>
      </c>
      <c r="I693" s="11">
        <f t="shared" si="251"/>
        <v>4.1923157810972427E-3</v>
      </c>
      <c r="J693" s="31">
        <f t="shared" si="252"/>
        <v>4.0724999999999998</v>
      </c>
      <c r="K693" s="31">
        <f>IF(J693=0,0,IF(B693="F",VLOOKUP(I693,Barem!$G$2:$H$16,2,1),VLOOKUP(I693,Barem!$G$17:$H$31,2,1)))</f>
        <v>1.75</v>
      </c>
      <c r="L693" s="43">
        <v>1</v>
      </c>
      <c r="M693" s="95" t="str">
        <f>VLOOKUP(C693,Barem!L:R,7,0)</f>
        <v>V</v>
      </c>
      <c r="N693" s="10">
        <f t="shared" si="255"/>
        <v>0.25</v>
      </c>
      <c r="O693" s="10">
        <f t="shared" si="255"/>
        <v>0.5</v>
      </c>
      <c r="P693" s="10">
        <f t="shared" si="255"/>
        <v>0.25</v>
      </c>
      <c r="Q693" s="33">
        <f>IF(B693="M",IF(AND(H693&gt;=200,H693&lt;500,I693&lt;Barem!$N$21),H693/1500,IF(AND(H693&gt;=500,H693&lt;750,I693&lt;Barem!$N$22),H693/1500,IF(AND(H693&gt;=750,H693&lt;1000,I693&lt;Barem!$N$23),H693/1500,IF(AND(H693&gt;=1000,H693&lt;1500,I693&lt;Barem!$N$24),H693/1500,IF(AND(H693&gt;=1500,H693&lt;2000,I693&lt;Barem!$N$25),H693/1500,IF(AND(H693&gt;=2000,H693&lt;3000,I693&lt;Barem!$N$26),H693/1500,IF(AND(H693&gt;=3000,I693&lt;Barem!$N$27),H693/1500,0))))))),IF(AND(H693&gt;=200,H693&lt;500,I693&lt;Barem!$O$21),H693/1500,IF(AND(H693&gt;=500,H693&lt;750,I693&lt;Barem!$O$22),H693/1500,IF(AND(H693&gt;=750,H693&lt;1000,I693&lt;Barem!$O$23),H693/1500,IF(AND(H693&gt;=1000,H693&lt;1500,I693&lt;Barem!$O$24),H693/1500,IF(AND(H693&gt;=1500,H693&lt;2000,I693&lt;Barem!$O$25),H693/1500,IF(AND(H693&gt;=2000,H693&lt;3000,I693&lt;Barem!$O$26),H693/1500,IF(AND(H693&gt;=3000,I693&lt;Barem!$O$27),H693/1500,0))))))))</f>
        <v>0.26533333333333331</v>
      </c>
      <c r="R693" s="19">
        <f>IF(D693&gt;21,VLOOKUP(D693,Barem!$T$1:$U$141,2,1),0)</f>
        <v>0</v>
      </c>
      <c r="S693" s="104">
        <f>IF(D693&lt;1,0,IF(B693="F",VLOOKUP(I693,Barem!$X$2:$Z$13,2,1),VLOOKUP(I693,Barem!$X$14:$Z$25,2,1)))</f>
        <v>0</v>
      </c>
      <c r="T693" s="19">
        <f>VLOOKUP(A693,Participanti!A:C,3,0)</f>
        <v>0</v>
      </c>
      <c r="U693" s="17">
        <f t="shared" si="253"/>
        <v>2.4084583333333334</v>
      </c>
      <c r="W693" s="162"/>
      <c r="X693" s="108">
        <f t="shared" si="242"/>
        <v>4</v>
      </c>
      <c r="Y693" s="63">
        <f t="shared" si="243"/>
        <v>1</v>
      </c>
      <c r="Z693" s="92">
        <f t="shared" si="254"/>
        <v>1</v>
      </c>
      <c r="AA693" s="141"/>
      <c r="AB693" s="107" t="str">
        <f>VLOOKUP(A693,Participanti!A:E,5,0)</f>
        <v>Bronze</v>
      </c>
    </row>
    <row r="694" spans="1:28" x14ac:dyDescent="0.2">
      <c r="A694" s="42" t="s">
        <v>13</v>
      </c>
      <c r="B694" s="1" t="str">
        <f>VLOOKUP(A694,Participanti!A:B,2,0)</f>
        <v>M</v>
      </c>
      <c r="C694" s="61">
        <v>11</v>
      </c>
      <c r="D694" s="43">
        <v>23.01</v>
      </c>
      <c r="E694" s="44">
        <v>6.6562500000000011E-2</v>
      </c>
      <c r="F694" s="44">
        <v>6.6817129629629629E-2</v>
      </c>
      <c r="G694" s="59">
        <f t="shared" si="250"/>
        <v>6.6689814814814813E-2</v>
      </c>
      <c r="H694" s="45">
        <v>43</v>
      </c>
      <c r="I694" s="11">
        <f t="shared" si="251"/>
        <v>2.8982970367151155E-3</v>
      </c>
      <c r="J694" s="31">
        <f t="shared" si="252"/>
        <v>5</v>
      </c>
      <c r="K694" s="31">
        <f>IF(J694=0,0,IF(B694="F",VLOOKUP(I694,Barem!$G$2:$H$16,2,1),VLOOKUP(I694,Barem!$G$17:$H$31,2,1)))</f>
        <v>4.5</v>
      </c>
      <c r="L694" s="43">
        <v>3.75</v>
      </c>
      <c r="M694" s="95" t="s">
        <v>80</v>
      </c>
      <c r="N694" s="10">
        <f t="shared" si="255"/>
        <v>0.25</v>
      </c>
      <c r="O694" s="10">
        <f t="shared" si="255"/>
        <v>0.5</v>
      </c>
      <c r="P694" s="10">
        <f t="shared" si="255"/>
        <v>0.25</v>
      </c>
      <c r="Q694" s="33">
        <f>IF(B694="M",IF(AND(H694&gt;=200,H694&lt;500,I694&lt;Barem!$N$21),H694/1500,IF(AND(H694&gt;=500,H694&lt;750,I694&lt;Barem!$N$22),H694/1500,IF(AND(H694&gt;=750,H694&lt;1000,I694&lt;Barem!$N$23),H694/1500,IF(AND(H694&gt;=1000,H694&lt;1500,I694&lt;Barem!$N$24),H694/1500,IF(AND(H694&gt;=1500,H694&lt;2000,I694&lt;Barem!$N$25),H694/1500,IF(AND(H694&gt;=2000,H694&lt;3000,I694&lt;Barem!$N$26),H694/1500,IF(AND(H694&gt;=3000,I694&lt;Barem!$N$27),H694/1500,0))))))),IF(AND(H694&gt;=200,H694&lt;500,I694&lt;Barem!$O$21),H694/1500,IF(AND(H694&gt;=500,H694&lt;750,I694&lt;Barem!$O$22),H694/1500,IF(AND(H694&gt;=750,H694&lt;1000,I694&lt;Barem!$O$23),H694/1500,IF(AND(H694&gt;=1000,H694&lt;1500,I694&lt;Barem!$O$24),H694/1500,IF(AND(H694&gt;=1500,H694&lt;2000,I694&lt;Barem!$O$25),H694/1500,IF(AND(H694&gt;=2000,H694&lt;3000,I694&lt;Barem!$O$26),H694/1500,IF(AND(H694&gt;=3000,I694&lt;Barem!$O$27),H694/1500,0))))))))</f>
        <v>0</v>
      </c>
      <c r="R694" s="19">
        <f>IF(D694&gt;21,VLOOKUP(D694,Barem!$T$1:$U$141,2,1),0)</f>
        <v>0.1</v>
      </c>
      <c r="S694" s="104">
        <f>IF(D694&lt;1,0,IF(B694="F",VLOOKUP(I694,Barem!$X$2:$Z$13,2,1),VLOOKUP(I694,Barem!$X$14:$Z$25,2,1)))</f>
        <v>0</v>
      </c>
      <c r="T694" s="19">
        <f>VLOOKUP(A694,Participanti!A:C,3,0)</f>
        <v>0</v>
      </c>
      <c r="U694" s="17">
        <f t="shared" si="253"/>
        <v>4.5374999999999996</v>
      </c>
      <c r="W694" s="162"/>
      <c r="X694" s="108">
        <f t="shared" si="242"/>
        <v>5</v>
      </c>
      <c r="Y694" s="63">
        <f t="shared" si="243"/>
        <v>1</v>
      </c>
      <c r="Z694" s="92">
        <f t="shared" si="254"/>
        <v>1</v>
      </c>
      <c r="AA694" s="141"/>
      <c r="AB694" s="107" t="str">
        <f>VLOOKUP(A694,Participanti!A:E,5,0)</f>
        <v>Silver</v>
      </c>
    </row>
    <row r="695" spans="1:28" x14ac:dyDescent="0.2">
      <c r="A695" s="42" t="s">
        <v>227</v>
      </c>
      <c r="B695" s="1" t="str">
        <f>VLOOKUP(A695,Participanti!A:B,2,0)</f>
        <v>F</v>
      </c>
      <c r="C695" s="61">
        <v>11</v>
      </c>
      <c r="D695" s="43">
        <v>5.03</v>
      </c>
      <c r="E695" s="44">
        <v>2.0752314814814814E-2</v>
      </c>
      <c r="F695" s="44">
        <v>2.1250000000000002E-2</v>
      </c>
      <c r="G695" s="59">
        <f t="shared" si="250"/>
        <v>2.1001157407407406E-2</v>
      </c>
      <c r="H695" s="45">
        <v>18</v>
      </c>
      <c r="I695" s="11">
        <f t="shared" si="251"/>
        <v>4.1751803990869593E-3</v>
      </c>
      <c r="J695" s="31">
        <f t="shared" si="252"/>
        <v>1.2575000000000001</v>
      </c>
      <c r="K695" s="31">
        <f>IF(J695=0,0,IF(B695="F",VLOOKUP(I695,Barem!$G$2:$H$16,2,1),VLOOKUP(I695,Barem!$G$17:$H$31,2,1)))</f>
        <v>2</v>
      </c>
      <c r="L695" s="43">
        <v>0.5</v>
      </c>
      <c r="M695" s="95" t="s">
        <v>80</v>
      </c>
      <c r="N695" s="10">
        <f t="shared" si="255"/>
        <v>0.25</v>
      </c>
      <c r="O695" s="10">
        <f t="shared" si="255"/>
        <v>0.5</v>
      </c>
      <c r="P695" s="10">
        <f t="shared" si="255"/>
        <v>0.25</v>
      </c>
      <c r="Q695" s="33">
        <f>IF(B695="M",IF(AND(H695&gt;=200,H695&lt;500,I695&lt;Barem!$N$21),H695/1500,IF(AND(H695&gt;=500,H695&lt;750,I695&lt;Barem!$N$22),H695/1500,IF(AND(H695&gt;=750,H695&lt;1000,I695&lt;Barem!$N$23),H695/1500,IF(AND(H695&gt;=1000,H695&lt;1500,I695&lt;Barem!$N$24),H695/1500,IF(AND(H695&gt;=1500,H695&lt;2000,I695&lt;Barem!$N$25),H695/1500,IF(AND(H695&gt;=2000,H695&lt;3000,I695&lt;Barem!$N$26),H695/1500,IF(AND(H695&gt;=3000,I695&lt;Barem!$N$27),H695/1500,0))))))),IF(AND(H695&gt;=200,H695&lt;500,I695&lt;Barem!$O$21),H695/1500,IF(AND(H695&gt;=500,H695&lt;750,I695&lt;Barem!$O$22),H695/1500,IF(AND(H695&gt;=750,H695&lt;1000,I695&lt;Barem!$O$23),H695/1500,IF(AND(H695&gt;=1000,H695&lt;1500,I695&lt;Barem!$O$24),H695/1500,IF(AND(H695&gt;=1500,H695&lt;2000,I695&lt;Barem!$O$25),H695/1500,IF(AND(H695&gt;=2000,H695&lt;3000,I695&lt;Barem!$O$26),H695/1500,IF(AND(H695&gt;=3000,I695&lt;Barem!$O$27),H695/1500,0))))))))</f>
        <v>0</v>
      </c>
      <c r="R695" s="19">
        <f>IF(D695&gt;21,VLOOKUP(D695,Barem!$T$1:$U$141,2,1),0)</f>
        <v>0</v>
      </c>
      <c r="S695" s="104">
        <f>IF(D695&lt;1,0,IF(B695="F",VLOOKUP(I695,Barem!$X$2:$Z$13,2,1),VLOOKUP(I695,Barem!$X$14:$Z$25,2,1)))</f>
        <v>0</v>
      </c>
      <c r="T695" s="19">
        <f>VLOOKUP(A695,Participanti!A:C,3,0)</f>
        <v>0</v>
      </c>
      <c r="U695" s="17">
        <f t="shared" si="253"/>
        <v>1.4393750000000001</v>
      </c>
      <c r="W695" s="162"/>
      <c r="X695" s="108">
        <f t="shared" si="242"/>
        <v>5</v>
      </c>
      <c r="Y695" s="63">
        <f t="shared" si="243"/>
        <v>1</v>
      </c>
      <c r="Z695" s="92">
        <f t="shared" si="254"/>
        <v>1</v>
      </c>
      <c r="AA695" s="141"/>
      <c r="AB695" s="107" t="str">
        <f>VLOOKUP(A695,Participanti!A:E,5,0)</f>
        <v>Silver</v>
      </c>
    </row>
    <row r="696" spans="1:28" x14ac:dyDescent="0.2">
      <c r="A696" s="42" t="s">
        <v>220</v>
      </c>
      <c r="B696" s="1" t="str">
        <f>VLOOKUP(A696,Participanti!A:B,2,0)</f>
        <v>M</v>
      </c>
      <c r="C696" s="61">
        <v>11</v>
      </c>
      <c r="D696" s="43">
        <v>28.4</v>
      </c>
      <c r="E696" s="44">
        <v>0.10543981481481481</v>
      </c>
      <c r="F696" s="44">
        <v>0.10546296296296297</v>
      </c>
      <c r="G696" s="59">
        <f t="shared" si="250"/>
        <v>0.10545138888888889</v>
      </c>
      <c r="H696" s="45">
        <v>96</v>
      </c>
      <c r="I696" s="11">
        <f t="shared" si="251"/>
        <v>3.7130770735524258E-3</v>
      </c>
      <c r="J696" s="31">
        <f t="shared" si="252"/>
        <v>5</v>
      </c>
      <c r="K696" s="31">
        <f>IF(J696=0,0,IF(B696="F",VLOOKUP(I696,Barem!$G$2:$H$16,2,1),VLOOKUP(I696,Barem!$G$17:$H$31,2,1)))</f>
        <v>2</v>
      </c>
      <c r="L696" s="43">
        <v>3</v>
      </c>
      <c r="M696" s="95" t="s">
        <v>83</v>
      </c>
      <c r="N696" s="10">
        <f t="shared" si="255"/>
        <v>0.25</v>
      </c>
      <c r="O696" s="10">
        <f t="shared" si="255"/>
        <v>0.25</v>
      </c>
      <c r="P696" s="10">
        <f t="shared" si="255"/>
        <v>0.5</v>
      </c>
      <c r="Q696" s="33">
        <f>IF(B696="M",IF(AND(H696&gt;=200,H696&lt;500,I696&lt;Barem!$N$21),H696/1500,IF(AND(H696&gt;=500,H696&lt;750,I696&lt;Barem!$N$22),H696/1500,IF(AND(H696&gt;=750,H696&lt;1000,I696&lt;Barem!$N$23),H696/1500,IF(AND(H696&gt;=1000,H696&lt;1500,I696&lt;Barem!$N$24),H696/1500,IF(AND(H696&gt;=1500,H696&lt;2000,I696&lt;Barem!$N$25),H696/1500,IF(AND(H696&gt;=2000,H696&lt;3000,I696&lt;Barem!$N$26),H696/1500,IF(AND(H696&gt;=3000,I696&lt;Barem!$N$27),H696/1500,0))))))),IF(AND(H696&gt;=200,H696&lt;500,I696&lt;Barem!$O$21),H696/1500,IF(AND(H696&gt;=500,H696&lt;750,I696&lt;Barem!$O$22),H696/1500,IF(AND(H696&gt;=750,H696&lt;1000,I696&lt;Barem!$O$23),H696/1500,IF(AND(H696&gt;=1000,H696&lt;1500,I696&lt;Barem!$O$24),H696/1500,IF(AND(H696&gt;=1500,H696&lt;2000,I696&lt;Barem!$O$25),H696/1500,IF(AND(H696&gt;=2000,H696&lt;3000,I696&lt;Barem!$O$26),H696/1500,IF(AND(H696&gt;=3000,I696&lt;Barem!$O$27),H696/1500,0))))))))</f>
        <v>0</v>
      </c>
      <c r="R696" s="19">
        <f>IF(D696&gt;21,VLOOKUP(D696,Barem!$T$1:$U$141,2,1),0)</f>
        <v>0.3</v>
      </c>
      <c r="S696" s="104">
        <f>IF(D696&lt;1,0,IF(B696="F",VLOOKUP(I696,Barem!$X$2:$Z$13,2,1),VLOOKUP(I696,Barem!$X$14:$Z$25,2,1)))</f>
        <v>0</v>
      </c>
      <c r="T696" s="19">
        <f>VLOOKUP(A696,Participanti!A:C,3,0)</f>
        <v>0</v>
      </c>
      <c r="U696" s="17">
        <f t="shared" si="253"/>
        <v>3.55</v>
      </c>
      <c r="W696" s="162"/>
      <c r="X696" s="108">
        <f t="shared" si="242"/>
        <v>5</v>
      </c>
      <c r="Y696" s="63">
        <f t="shared" si="243"/>
        <v>1</v>
      </c>
      <c r="Z696" s="92">
        <f t="shared" si="254"/>
        <v>1</v>
      </c>
      <c r="AA696" s="141"/>
      <c r="AB696" s="107" t="str">
        <f>VLOOKUP(A696,Participanti!A:E,5,0)</f>
        <v>Silver</v>
      </c>
    </row>
    <row r="697" spans="1:28" x14ac:dyDescent="0.2">
      <c r="A697" s="42" t="s">
        <v>191</v>
      </c>
      <c r="B697" s="1" t="str">
        <f>VLOOKUP(A697,Participanti!A:B,2,0)</f>
        <v>M</v>
      </c>
      <c r="C697" s="61">
        <v>11</v>
      </c>
      <c r="D697" s="43">
        <v>27.01</v>
      </c>
      <c r="E697" s="44">
        <v>0.10546296296296297</v>
      </c>
      <c r="F697" s="44">
        <v>0.10675925925925926</v>
      </c>
      <c r="G697" s="59">
        <f t="shared" si="250"/>
        <v>0.10611111111111111</v>
      </c>
      <c r="H697" s="45">
        <v>5</v>
      </c>
      <c r="I697" s="11">
        <f t="shared" si="251"/>
        <v>3.9285861203669425E-3</v>
      </c>
      <c r="J697" s="31">
        <f t="shared" si="252"/>
        <v>5</v>
      </c>
      <c r="K697" s="31">
        <f>IF(J697=0,0,IF(B697="F",VLOOKUP(I697,Barem!$G$2:$H$16,2,1),VLOOKUP(I697,Barem!$G$17:$H$31,2,1)))</f>
        <v>1.75</v>
      </c>
      <c r="L697" s="43">
        <v>1</v>
      </c>
      <c r="M697" s="95" t="s">
        <v>82</v>
      </c>
      <c r="N697" s="10">
        <f t="shared" si="255"/>
        <v>0.5</v>
      </c>
      <c r="O697" s="10">
        <f t="shared" si="255"/>
        <v>0.25</v>
      </c>
      <c r="P697" s="10">
        <f t="shared" si="255"/>
        <v>0.25</v>
      </c>
      <c r="Q697" s="33">
        <f>IF(B697="M",IF(AND(H697&gt;=200,H697&lt;500,I697&lt;Barem!$N$21),H697/1500,IF(AND(H697&gt;=500,H697&lt;750,I697&lt;Barem!$N$22),H697/1500,IF(AND(H697&gt;=750,H697&lt;1000,I697&lt;Barem!$N$23),H697/1500,IF(AND(H697&gt;=1000,H697&lt;1500,I697&lt;Barem!$N$24),H697/1500,IF(AND(H697&gt;=1500,H697&lt;2000,I697&lt;Barem!$N$25),H697/1500,IF(AND(H697&gt;=2000,H697&lt;3000,I697&lt;Barem!$N$26),H697/1500,IF(AND(H697&gt;=3000,I697&lt;Barem!$N$27),H697/1500,0))))))),IF(AND(H697&gt;=200,H697&lt;500,I697&lt;Barem!$O$21),H697/1500,IF(AND(H697&gt;=500,H697&lt;750,I697&lt;Barem!$O$22),H697/1500,IF(AND(H697&gt;=750,H697&lt;1000,I697&lt;Barem!$O$23),H697/1500,IF(AND(H697&gt;=1000,H697&lt;1500,I697&lt;Barem!$O$24),H697/1500,IF(AND(H697&gt;=1500,H697&lt;2000,I697&lt;Barem!$O$25),H697/1500,IF(AND(H697&gt;=2000,H697&lt;3000,I697&lt;Barem!$O$26),H697/1500,IF(AND(H697&gt;=3000,I697&lt;Barem!$O$27),H697/1500,0))))))))</f>
        <v>0</v>
      </c>
      <c r="R697" s="19">
        <f>IF(D697&gt;21,VLOOKUP(D697,Barem!$T$1:$U$141,2,1),0)</f>
        <v>0.3</v>
      </c>
      <c r="S697" s="104">
        <f>IF(D697&lt;1,0,IF(B697="F",VLOOKUP(I697,Barem!$X$2:$Z$13,2,1),VLOOKUP(I697,Barem!$X$14:$Z$25,2,1)))</f>
        <v>0</v>
      </c>
      <c r="T697" s="19">
        <f>VLOOKUP(A697,Participanti!A:C,3,0)</f>
        <v>0</v>
      </c>
      <c r="U697" s="17">
        <f t="shared" si="253"/>
        <v>3.4874999999999998</v>
      </c>
      <c r="W697" s="162"/>
      <c r="X697" s="108">
        <f t="shared" si="242"/>
        <v>5</v>
      </c>
      <c r="Y697" s="63">
        <f t="shared" si="243"/>
        <v>1</v>
      </c>
      <c r="Z697" s="92">
        <f t="shared" si="254"/>
        <v>1</v>
      </c>
      <c r="AA697" s="141"/>
      <c r="AB697" s="107" t="str">
        <f>VLOOKUP(A697,Participanti!A:E,5,0)</f>
        <v>Silver</v>
      </c>
    </row>
    <row r="698" spans="1:28" x14ac:dyDescent="0.2">
      <c r="A698" s="42" t="s">
        <v>373</v>
      </c>
      <c r="B698" s="1" t="str">
        <f>VLOOKUP(A698,Participanti!A:B,2,0)</f>
        <v>M</v>
      </c>
      <c r="C698" s="61">
        <v>11</v>
      </c>
      <c r="D698" s="43">
        <v>26.19</v>
      </c>
      <c r="E698" s="44">
        <v>0.16131944444444443</v>
      </c>
      <c r="F698" s="44">
        <v>0.16243055555555555</v>
      </c>
      <c r="G698" s="59">
        <f t="shared" si="250"/>
        <v>0.16187499999999999</v>
      </c>
      <c r="H698" s="45">
        <v>1271</v>
      </c>
      <c r="I698" s="11">
        <f t="shared" si="251"/>
        <v>6.1807941962581129E-3</v>
      </c>
      <c r="J698" s="31">
        <f t="shared" si="252"/>
        <v>5</v>
      </c>
      <c r="K698" s="31">
        <f>IF(J698=0,0,IF(B698="F",VLOOKUP(I698,Barem!$G$2:$H$16,2,1),VLOOKUP(I698,Barem!$G$17:$H$31,2,1)))</f>
        <v>0</v>
      </c>
      <c r="L698" s="43">
        <v>2.75</v>
      </c>
      <c r="M698" s="95" t="s">
        <v>82</v>
      </c>
      <c r="N698" s="10">
        <f t="shared" si="255"/>
        <v>0.5</v>
      </c>
      <c r="O698" s="10">
        <f t="shared" si="255"/>
        <v>0.25</v>
      </c>
      <c r="P698" s="10">
        <f t="shared" si="255"/>
        <v>0.25</v>
      </c>
      <c r="Q698" s="33">
        <f>IF(B698="M",IF(AND(H698&gt;=200,H698&lt;500,I698&lt;Barem!$N$21),H698/1500,IF(AND(H698&gt;=500,H698&lt;750,I698&lt;Barem!$N$22),H698/1500,IF(AND(H698&gt;=750,H698&lt;1000,I698&lt;Barem!$N$23),H698/1500,IF(AND(H698&gt;=1000,H698&lt;1500,I698&lt;Barem!$N$24),H698/1500,IF(AND(H698&gt;=1500,H698&lt;2000,I698&lt;Barem!$N$25),H698/1500,IF(AND(H698&gt;=2000,H698&lt;3000,I698&lt;Barem!$N$26),H698/1500,IF(AND(H698&gt;=3000,I698&lt;Barem!$N$27),H698/1500,0))))))),IF(AND(H698&gt;=200,H698&lt;500,I698&lt;Barem!$O$21),H698/1500,IF(AND(H698&gt;=500,H698&lt;750,I698&lt;Barem!$O$22),H698/1500,IF(AND(H698&gt;=750,H698&lt;1000,I698&lt;Barem!$O$23),H698/1500,IF(AND(H698&gt;=1000,H698&lt;1500,I698&lt;Barem!$O$24),H698/1500,IF(AND(H698&gt;=1500,H698&lt;2000,I698&lt;Barem!$O$25),H698/1500,IF(AND(H698&gt;=2000,H698&lt;3000,I698&lt;Barem!$O$26),H698/1500,IF(AND(H698&gt;=3000,I698&lt;Barem!$O$27),H698/1500,0))))))))</f>
        <v>0.84733333333333338</v>
      </c>
      <c r="R698" s="19">
        <f>IF(D698&gt;21,VLOOKUP(D698,Barem!$T$1:$U$141,2,1),0)</f>
        <v>0.2</v>
      </c>
      <c r="S698" s="104">
        <f>IF(D698&lt;1,0,IF(B698="F",VLOOKUP(I698,Barem!$X$2:$Z$13,2,1),VLOOKUP(I698,Barem!$X$14:$Z$25,2,1)))</f>
        <v>0</v>
      </c>
      <c r="T698" s="19">
        <f>VLOOKUP(A698,Participanti!A:C,3,0)</f>
        <v>0</v>
      </c>
      <c r="U698" s="17">
        <f t="shared" si="253"/>
        <v>4.2348333333333334</v>
      </c>
      <c r="W698" s="162"/>
      <c r="X698" s="108">
        <f t="shared" si="242"/>
        <v>5</v>
      </c>
      <c r="Y698" s="63">
        <f t="shared" si="243"/>
        <v>1</v>
      </c>
      <c r="Z698" s="92">
        <f t="shared" si="254"/>
        <v>0</v>
      </c>
      <c r="AA698" s="141"/>
      <c r="AB698" s="107" t="str">
        <f>VLOOKUP(A698,Participanti!A:E,5,0)</f>
        <v>Silver</v>
      </c>
    </row>
    <row r="699" spans="1:28" x14ac:dyDescent="0.2">
      <c r="A699" s="42" t="s">
        <v>425</v>
      </c>
      <c r="B699" s="1" t="str">
        <f>VLOOKUP(A699,Participanti!A:B,2,0)</f>
        <v>F</v>
      </c>
      <c r="C699" s="61">
        <v>11</v>
      </c>
      <c r="D699" s="43">
        <v>30.58</v>
      </c>
      <c r="E699" s="44">
        <v>0.16302083333333334</v>
      </c>
      <c r="F699" s="44">
        <v>0.17756944444444445</v>
      </c>
      <c r="G699" s="59">
        <f t="shared" si="250"/>
        <v>0.17029513888888889</v>
      </c>
      <c r="H699" s="45">
        <v>937</v>
      </c>
      <c r="I699" s="11">
        <f t="shared" si="251"/>
        <v>5.5688403822396629E-3</v>
      </c>
      <c r="J699" s="31">
        <f t="shared" si="252"/>
        <v>5</v>
      </c>
      <c r="K699" s="31">
        <f>IF(J699=0,0,IF(B699="F",VLOOKUP(I699,Barem!$G$2:$H$16,2,1),VLOOKUP(I699,Barem!$G$17:$H$31,2,1)))</f>
        <v>0.25</v>
      </c>
      <c r="L699" s="43">
        <v>3.5</v>
      </c>
      <c r="M699" s="95" t="s">
        <v>80</v>
      </c>
      <c r="N699" s="10">
        <f t="shared" si="255"/>
        <v>0.25</v>
      </c>
      <c r="O699" s="10">
        <f t="shared" si="255"/>
        <v>0.5</v>
      </c>
      <c r="P699" s="10">
        <f t="shared" si="255"/>
        <v>0.25</v>
      </c>
      <c r="Q699" s="33">
        <f>IF(B699="M",IF(AND(H699&gt;=200,H699&lt;500,I699&lt;Barem!$N$21),H699/1500,IF(AND(H699&gt;=500,H699&lt;750,I699&lt;Barem!$N$22),H699/1500,IF(AND(H699&gt;=750,H699&lt;1000,I699&lt;Barem!$N$23),H699/1500,IF(AND(H699&gt;=1000,H699&lt;1500,I699&lt;Barem!$N$24),H699/1500,IF(AND(H699&gt;=1500,H699&lt;2000,I699&lt;Barem!$N$25),H699/1500,IF(AND(H699&gt;=2000,H699&lt;3000,I699&lt;Barem!$N$26),H699/1500,IF(AND(H699&gt;=3000,I699&lt;Barem!$N$27),H699/1500,0))))))),IF(AND(H699&gt;=200,H699&lt;500,I699&lt;Barem!$O$21),H699/1500,IF(AND(H699&gt;=500,H699&lt;750,I699&lt;Barem!$O$22),H699/1500,IF(AND(H699&gt;=750,H699&lt;1000,I699&lt;Barem!$O$23),H699/1500,IF(AND(H699&gt;=1000,H699&lt;1500,I699&lt;Barem!$O$24),H699/1500,IF(AND(H699&gt;=1500,H699&lt;2000,I699&lt;Barem!$O$25),H699/1500,IF(AND(H699&gt;=2000,H699&lt;3000,I699&lt;Barem!$O$26),H699/1500,IF(AND(H699&gt;=3000,I699&lt;Barem!$O$27),H699/1500,0))))))))</f>
        <v>0.6246666666666667</v>
      </c>
      <c r="R699" s="19">
        <f>IF(D699&gt;21,VLOOKUP(D699,Barem!$T$1:$U$141,2,1),0)</f>
        <v>0.4</v>
      </c>
      <c r="S699" s="104">
        <f>IF(D699&lt;1,0,IF(B699="F",VLOOKUP(I699,Barem!$X$2:$Z$13,2,1),VLOOKUP(I699,Barem!$X$14:$Z$25,2,1)))</f>
        <v>0</v>
      </c>
      <c r="T699" s="19">
        <f>VLOOKUP(A699,Participanti!A:C,3,0)</f>
        <v>0</v>
      </c>
      <c r="U699" s="17">
        <f t="shared" si="253"/>
        <v>3.2746666666666666</v>
      </c>
      <c r="W699" s="162"/>
      <c r="X699" s="108">
        <f t="shared" si="242"/>
        <v>5</v>
      </c>
      <c r="Y699" s="63">
        <f t="shared" si="243"/>
        <v>1</v>
      </c>
      <c r="Z699" s="92">
        <f t="shared" si="254"/>
        <v>1</v>
      </c>
      <c r="AA699" s="141"/>
      <c r="AB699" s="107" t="str">
        <f>VLOOKUP(A699,Participanti!A:E,5,0)</f>
        <v>Silver</v>
      </c>
    </row>
    <row r="700" spans="1:28" x14ac:dyDescent="0.2">
      <c r="A700" s="42" t="s">
        <v>362</v>
      </c>
      <c r="B700" s="1" t="str">
        <f>VLOOKUP(A700,Participanti!A:B,2,0)</f>
        <v>F</v>
      </c>
      <c r="C700" s="61">
        <v>11</v>
      </c>
      <c r="D700" s="43">
        <v>9.4600000000000009</v>
      </c>
      <c r="E700" s="44">
        <v>3.784722222222222E-2</v>
      </c>
      <c r="F700" s="44">
        <v>3.784722222222222E-2</v>
      </c>
      <c r="G700" s="59">
        <f t="shared" si="250"/>
        <v>3.784722222222222E-2</v>
      </c>
      <c r="H700" s="45">
        <v>5</v>
      </c>
      <c r="I700" s="11">
        <f t="shared" si="251"/>
        <v>4.0007634484378668E-3</v>
      </c>
      <c r="J700" s="31">
        <f t="shared" si="252"/>
        <v>2.3650000000000002</v>
      </c>
      <c r="K700" s="31">
        <f>IF(J700=0,0,IF(B700="F",VLOOKUP(I700,Barem!$G$2:$H$16,2,1),VLOOKUP(I700,Barem!$G$17:$H$31,2,1)))</f>
        <v>2.5</v>
      </c>
      <c r="L700" s="43">
        <v>2.5</v>
      </c>
      <c r="M700" s="95" t="s">
        <v>83</v>
      </c>
      <c r="N700" s="10">
        <f t="shared" si="255"/>
        <v>0.25</v>
      </c>
      <c r="O700" s="10">
        <f t="shared" si="255"/>
        <v>0.25</v>
      </c>
      <c r="P700" s="10">
        <f t="shared" si="255"/>
        <v>0.5</v>
      </c>
      <c r="Q700" s="33">
        <f>IF(B700="M",IF(AND(H700&gt;=200,H700&lt;500,I700&lt;Barem!$N$21),H700/1500,IF(AND(H700&gt;=500,H700&lt;750,I700&lt;Barem!$N$22),H700/1500,IF(AND(H700&gt;=750,H700&lt;1000,I700&lt;Barem!$N$23),H700/1500,IF(AND(H700&gt;=1000,H700&lt;1500,I700&lt;Barem!$N$24),H700/1500,IF(AND(H700&gt;=1500,H700&lt;2000,I700&lt;Barem!$N$25),H700/1500,IF(AND(H700&gt;=2000,H700&lt;3000,I700&lt;Barem!$N$26),H700/1500,IF(AND(H700&gt;=3000,I700&lt;Barem!$N$27),H700/1500,0))))))),IF(AND(H700&gt;=200,H700&lt;500,I700&lt;Barem!$O$21),H700/1500,IF(AND(H700&gt;=500,H700&lt;750,I700&lt;Barem!$O$22),H700/1500,IF(AND(H700&gt;=750,H700&lt;1000,I700&lt;Barem!$O$23),H700/1500,IF(AND(H700&gt;=1000,H700&lt;1500,I700&lt;Barem!$O$24),H700/1500,IF(AND(H700&gt;=1500,H700&lt;2000,I700&lt;Barem!$O$25),H700/1500,IF(AND(H700&gt;=2000,H700&lt;3000,I700&lt;Barem!$O$26),H700/1500,IF(AND(H700&gt;=3000,I700&lt;Barem!$O$27),H700/1500,0))))))))</f>
        <v>0</v>
      </c>
      <c r="R700" s="19">
        <f>IF(D700&gt;21,VLOOKUP(D700,Barem!$T$1:$U$141,2,1),0)</f>
        <v>0</v>
      </c>
      <c r="S700" s="104">
        <f>IF(D700&lt;1,0,IF(B700="F",VLOOKUP(I700,Barem!$X$2:$Z$13,2,1),VLOOKUP(I700,Barem!$X$14:$Z$25,2,1)))</f>
        <v>0</v>
      </c>
      <c r="T700" s="19">
        <f>VLOOKUP(A700,Participanti!A:C,3,0)</f>
        <v>0.4</v>
      </c>
      <c r="U700" s="17">
        <f t="shared" si="253"/>
        <v>2.86625</v>
      </c>
      <c r="W700" s="162"/>
      <c r="X700" s="108">
        <f t="shared" si="242"/>
        <v>5</v>
      </c>
      <c r="Y700" s="63">
        <f t="shared" si="243"/>
        <v>1</v>
      </c>
      <c r="Z700" s="92">
        <f t="shared" si="254"/>
        <v>1</v>
      </c>
      <c r="AA700" s="141"/>
      <c r="AB700" s="107" t="str">
        <f>VLOOKUP(A700,Participanti!A:E,5,0)</f>
        <v>Silver</v>
      </c>
    </row>
    <row r="701" spans="1:28" x14ac:dyDescent="0.2">
      <c r="A701" s="42" t="s">
        <v>357</v>
      </c>
      <c r="B701" s="1" t="str">
        <f>VLOOKUP(A701,Participanti!A:B,2,0)</f>
        <v>M</v>
      </c>
      <c r="C701" s="61">
        <v>11</v>
      </c>
      <c r="D701" s="43">
        <v>10.15</v>
      </c>
      <c r="E701" s="44">
        <v>3.2812500000000001E-2</v>
      </c>
      <c r="F701" s="44">
        <v>3.6273148148148145E-2</v>
      </c>
      <c r="G701" s="59">
        <f t="shared" si="250"/>
        <v>3.4542824074074073E-2</v>
      </c>
      <c r="H701" s="45">
        <v>20</v>
      </c>
      <c r="I701" s="11">
        <f t="shared" si="251"/>
        <v>3.4032338989235539E-3</v>
      </c>
      <c r="J701" s="31">
        <f t="shared" si="252"/>
        <v>2.4166666666666665</v>
      </c>
      <c r="K701" s="31">
        <f>IF(J701=0,0,IF(B701="F",VLOOKUP(I701,Barem!$G$2:$H$16,2,1),VLOOKUP(I701,Barem!$G$17:$H$31,2,1)))</f>
        <v>3</v>
      </c>
      <c r="L701" s="43">
        <v>1.75</v>
      </c>
      <c r="M701" s="95" t="s">
        <v>80</v>
      </c>
      <c r="N701" s="10">
        <f t="shared" si="255"/>
        <v>0.25</v>
      </c>
      <c r="O701" s="10">
        <f t="shared" si="255"/>
        <v>0.5</v>
      </c>
      <c r="P701" s="10">
        <f t="shared" si="255"/>
        <v>0.25</v>
      </c>
      <c r="Q701" s="33">
        <f>IF(B701="M",IF(AND(H701&gt;=200,H701&lt;500,I701&lt;Barem!$N$21),H701/1500,IF(AND(H701&gt;=500,H701&lt;750,I701&lt;Barem!$N$22),H701/1500,IF(AND(H701&gt;=750,H701&lt;1000,I701&lt;Barem!$N$23),H701/1500,IF(AND(H701&gt;=1000,H701&lt;1500,I701&lt;Barem!$N$24),H701/1500,IF(AND(H701&gt;=1500,H701&lt;2000,I701&lt;Barem!$N$25),H701/1500,IF(AND(H701&gt;=2000,H701&lt;3000,I701&lt;Barem!$N$26),H701/1500,IF(AND(H701&gt;=3000,I701&lt;Barem!$N$27),H701/1500,0))))))),IF(AND(H701&gt;=200,H701&lt;500,I701&lt;Barem!$O$21),H701/1500,IF(AND(H701&gt;=500,H701&lt;750,I701&lt;Barem!$O$22),H701/1500,IF(AND(H701&gt;=750,H701&lt;1000,I701&lt;Barem!$O$23),H701/1500,IF(AND(H701&gt;=1000,H701&lt;1500,I701&lt;Barem!$O$24),H701/1500,IF(AND(H701&gt;=1500,H701&lt;2000,I701&lt;Barem!$O$25),H701/1500,IF(AND(H701&gt;=2000,H701&lt;3000,I701&lt;Barem!$O$26),H701/1500,IF(AND(H701&gt;=3000,I701&lt;Barem!$O$27),H701/1500,0))))))))</f>
        <v>0</v>
      </c>
      <c r="R701" s="19">
        <f>IF(D701&gt;21,VLOOKUP(D701,Barem!$T$1:$U$141,2,1),0)</f>
        <v>0</v>
      </c>
      <c r="S701" s="104">
        <f>IF(D701&lt;1,0,IF(B701="F",VLOOKUP(I701,Barem!$X$2:$Z$13,2,1),VLOOKUP(I701,Barem!$X$14:$Z$25,2,1)))</f>
        <v>0</v>
      </c>
      <c r="T701" s="19">
        <f>VLOOKUP(A701,Participanti!A:C,3,0)</f>
        <v>0</v>
      </c>
      <c r="U701" s="17">
        <f t="shared" si="253"/>
        <v>2.5416666666666665</v>
      </c>
      <c r="W701" s="162"/>
      <c r="X701" s="108">
        <f t="shared" si="242"/>
        <v>5</v>
      </c>
      <c r="Y701" s="63">
        <f t="shared" si="243"/>
        <v>1</v>
      </c>
      <c r="Z701" s="92">
        <f t="shared" si="254"/>
        <v>1</v>
      </c>
      <c r="AA701" s="141"/>
      <c r="AB701" s="107" t="str">
        <f>VLOOKUP(A701,Participanti!A:E,5,0)</f>
        <v>Silver</v>
      </c>
    </row>
    <row r="702" spans="1:28" x14ac:dyDescent="0.2">
      <c r="A702" s="42" t="s">
        <v>377</v>
      </c>
      <c r="B702" s="1" t="str">
        <f>VLOOKUP(A702,Participanti!A:B,2,0)</f>
        <v>M</v>
      </c>
      <c r="C702" s="61">
        <v>11</v>
      </c>
      <c r="D702" s="43">
        <v>16.34</v>
      </c>
      <c r="E702" s="44">
        <v>5.6875000000000002E-2</v>
      </c>
      <c r="F702" s="44">
        <v>5.6875000000000002E-2</v>
      </c>
      <c r="G702" s="59">
        <f t="shared" si="250"/>
        <v>5.6875000000000002E-2</v>
      </c>
      <c r="H702" s="45">
        <v>41</v>
      </c>
      <c r="I702" s="11">
        <f t="shared" si="251"/>
        <v>3.4807221542227664E-3</v>
      </c>
      <c r="J702" s="31">
        <f t="shared" si="252"/>
        <v>3.8904761904761904</v>
      </c>
      <c r="K702" s="31">
        <f>IF(J702=0,0,IF(B702="F",VLOOKUP(I702,Barem!$G$2:$H$16,2,1),VLOOKUP(I702,Barem!$G$17:$H$31,2,1)))</f>
        <v>3</v>
      </c>
      <c r="L702" s="43">
        <v>1.5</v>
      </c>
      <c r="M702" s="95" t="s">
        <v>82</v>
      </c>
      <c r="N702" s="10">
        <f t="shared" si="255"/>
        <v>0.5</v>
      </c>
      <c r="O702" s="10">
        <f t="shared" si="255"/>
        <v>0.25</v>
      </c>
      <c r="P702" s="10">
        <f t="shared" si="255"/>
        <v>0.25</v>
      </c>
      <c r="Q702" s="33">
        <f>IF(B702="M",IF(AND(H702&gt;=200,H702&lt;500,I702&lt;Barem!$N$21),H702/1500,IF(AND(H702&gt;=500,H702&lt;750,I702&lt;Barem!$N$22),H702/1500,IF(AND(H702&gt;=750,H702&lt;1000,I702&lt;Barem!$N$23),H702/1500,IF(AND(H702&gt;=1000,H702&lt;1500,I702&lt;Barem!$N$24),H702/1500,IF(AND(H702&gt;=1500,H702&lt;2000,I702&lt;Barem!$N$25),H702/1500,IF(AND(H702&gt;=2000,H702&lt;3000,I702&lt;Barem!$N$26),H702/1500,IF(AND(H702&gt;=3000,I702&lt;Barem!$N$27),H702/1500,0))))))),IF(AND(H702&gt;=200,H702&lt;500,I702&lt;Barem!$O$21),H702/1500,IF(AND(H702&gt;=500,H702&lt;750,I702&lt;Barem!$O$22),H702/1500,IF(AND(H702&gt;=750,H702&lt;1000,I702&lt;Barem!$O$23),H702/1500,IF(AND(H702&gt;=1000,H702&lt;1500,I702&lt;Barem!$O$24),H702/1500,IF(AND(H702&gt;=1500,H702&lt;2000,I702&lt;Barem!$O$25),H702/1500,IF(AND(H702&gt;=2000,H702&lt;3000,I702&lt;Barem!$O$26),H702/1500,IF(AND(H702&gt;=3000,I702&lt;Barem!$O$27),H702/1500,0))))))))</f>
        <v>0</v>
      </c>
      <c r="R702" s="19">
        <f>IF(D702&gt;21,VLOOKUP(D702,Barem!$T$1:$U$141,2,1),0)</f>
        <v>0</v>
      </c>
      <c r="S702" s="104">
        <f>IF(D702&lt;1,0,IF(B702="F",VLOOKUP(I702,Barem!$X$2:$Z$13,2,1),VLOOKUP(I702,Barem!$X$14:$Z$25,2,1)))</f>
        <v>0</v>
      </c>
      <c r="T702" s="19">
        <f>VLOOKUP(A702,Participanti!A:C,3,0)</f>
        <v>0</v>
      </c>
      <c r="U702" s="17">
        <f t="shared" si="253"/>
        <v>3.0702380952380954</v>
      </c>
      <c r="W702" s="162"/>
      <c r="X702" s="108">
        <f t="shared" si="242"/>
        <v>5</v>
      </c>
      <c r="Y702" s="63">
        <f t="shared" si="243"/>
        <v>1</v>
      </c>
      <c r="Z702" s="92">
        <f t="shared" si="254"/>
        <v>1</v>
      </c>
      <c r="AA702" s="141"/>
      <c r="AB702" s="107" t="str">
        <f>VLOOKUP(A702,Participanti!A:E,5,0)</f>
        <v>Silver</v>
      </c>
    </row>
    <row r="703" spans="1:28" x14ac:dyDescent="0.2">
      <c r="A703" s="42" t="s">
        <v>365</v>
      </c>
      <c r="B703" s="1" t="str">
        <f>VLOOKUP(A703,Participanti!A:B,2,0)</f>
        <v>F</v>
      </c>
      <c r="C703" s="61">
        <v>11</v>
      </c>
      <c r="D703" s="43">
        <v>16.14</v>
      </c>
      <c r="E703" s="44">
        <v>6.2731481481481485E-2</v>
      </c>
      <c r="F703" s="44">
        <v>6.2881944444444449E-2</v>
      </c>
      <c r="G703" s="59">
        <f t="shared" si="250"/>
        <v>6.2806712962962974E-2</v>
      </c>
      <c r="H703" s="45">
        <v>44</v>
      </c>
      <c r="I703" s="11">
        <f t="shared" si="251"/>
        <v>3.8913700720547072E-3</v>
      </c>
      <c r="J703" s="31">
        <f t="shared" si="252"/>
        <v>4.0350000000000001</v>
      </c>
      <c r="K703" s="31">
        <f>IF(J703=0,0,IF(B703="F",VLOOKUP(I703,Barem!$G$2:$H$16,2,1),VLOOKUP(I703,Barem!$G$17:$H$31,2,1)))</f>
        <v>2.5</v>
      </c>
      <c r="L703" s="43">
        <v>0.5</v>
      </c>
      <c r="M703" s="95" t="s">
        <v>80</v>
      </c>
      <c r="N703" s="10">
        <f t="shared" si="255"/>
        <v>0.25</v>
      </c>
      <c r="O703" s="10">
        <f t="shared" si="255"/>
        <v>0.5</v>
      </c>
      <c r="P703" s="10">
        <f t="shared" si="255"/>
        <v>0.25</v>
      </c>
      <c r="Q703" s="33">
        <f>IF(B703="M",IF(AND(H703&gt;=200,H703&lt;500,I703&lt;Barem!$N$21),H703/1500,IF(AND(H703&gt;=500,H703&lt;750,I703&lt;Barem!$N$22),H703/1500,IF(AND(H703&gt;=750,H703&lt;1000,I703&lt;Barem!$N$23),H703/1500,IF(AND(H703&gt;=1000,H703&lt;1500,I703&lt;Barem!$N$24),H703/1500,IF(AND(H703&gt;=1500,H703&lt;2000,I703&lt;Barem!$N$25),H703/1500,IF(AND(H703&gt;=2000,H703&lt;3000,I703&lt;Barem!$N$26),H703/1500,IF(AND(H703&gt;=3000,I703&lt;Barem!$N$27),H703/1500,0))))))),IF(AND(H703&gt;=200,H703&lt;500,I703&lt;Barem!$O$21),H703/1500,IF(AND(H703&gt;=500,H703&lt;750,I703&lt;Barem!$O$22),H703/1500,IF(AND(H703&gt;=750,H703&lt;1000,I703&lt;Barem!$O$23),H703/1500,IF(AND(H703&gt;=1000,H703&lt;1500,I703&lt;Barem!$O$24),H703/1500,IF(AND(H703&gt;=1500,H703&lt;2000,I703&lt;Barem!$O$25),H703/1500,IF(AND(H703&gt;=2000,H703&lt;3000,I703&lt;Barem!$O$26),H703/1500,IF(AND(H703&gt;=3000,I703&lt;Barem!$O$27),H703/1500,0))))))))</f>
        <v>0</v>
      </c>
      <c r="R703" s="19">
        <f>IF(D703&gt;21,VLOOKUP(D703,Barem!$T$1:$U$141,2,1),0)</f>
        <v>0</v>
      </c>
      <c r="S703" s="104">
        <f>IF(D703&lt;1,0,IF(B703="F",VLOOKUP(I703,Barem!$X$2:$Z$13,2,1),VLOOKUP(I703,Barem!$X$14:$Z$25,2,1)))</f>
        <v>0</v>
      </c>
      <c r="T703" s="19">
        <f>VLOOKUP(A703,Participanti!A:C,3,0)</f>
        <v>0</v>
      </c>
      <c r="U703" s="17">
        <f t="shared" si="253"/>
        <v>2.38375</v>
      </c>
      <c r="W703" s="162"/>
      <c r="X703" s="108">
        <f t="shared" si="242"/>
        <v>4</v>
      </c>
      <c r="Y703" s="63">
        <f t="shared" si="243"/>
        <v>1</v>
      </c>
      <c r="Z703" s="92">
        <f t="shared" si="254"/>
        <v>1</v>
      </c>
      <c r="AA703" s="141"/>
      <c r="AB703" s="107" t="str">
        <f>VLOOKUP(A703,Participanti!A:E,5,0)</f>
        <v>Silver</v>
      </c>
    </row>
    <row r="704" spans="1:28" x14ac:dyDescent="0.2">
      <c r="A704" s="42" t="s">
        <v>369</v>
      </c>
      <c r="B704" s="1" t="str">
        <f>VLOOKUP(A704,Participanti!A:B,2,0)</f>
        <v>M</v>
      </c>
      <c r="C704" s="61">
        <v>11</v>
      </c>
      <c r="D704" s="43">
        <v>14.26</v>
      </c>
      <c r="E704" s="44">
        <v>5.724537037037037E-2</v>
      </c>
      <c r="F704" s="44">
        <v>5.9699074074074071E-2</v>
      </c>
      <c r="G704" s="59">
        <f t="shared" si="250"/>
        <v>5.8472222222222217E-2</v>
      </c>
      <c r="H704" s="45">
        <v>43</v>
      </c>
      <c r="I704" s="11">
        <f t="shared" si="251"/>
        <v>4.1004363409693004E-3</v>
      </c>
      <c r="J704" s="31">
        <f t="shared" si="252"/>
        <v>3.3952380952380952</v>
      </c>
      <c r="K704" s="31">
        <f>IF(J704=0,0,IF(B704="F",VLOOKUP(I704,Barem!$G$2:$H$16,2,1),VLOOKUP(I704,Barem!$G$17:$H$31,2,1)))</f>
        <v>1.5</v>
      </c>
      <c r="L704" s="43">
        <v>3</v>
      </c>
      <c r="M704" s="95" t="s">
        <v>83</v>
      </c>
      <c r="N704" s="10">
        <f t="shared" si="255"/>
        <v>0.25</v>
      </c>
      <c r="O704" s="10">
        <f t="shared" si="255"/>
        <v>0.25</v>
      </c>
      <c r="P704" s="10">
        <f t="shared" si="255"/>
        <v>0.5</v>
      </c>
      <c r="Q704" s="33">
        <f>IF(B704="M",IF(AND(H704&gt;=200,H704&lt;500,I704&lt;Barem!$N$21),H704/1500,IF(AND(H704&gt;=500,H704&lt;750,I704&lt;Barem!$N$22),H704/1500,IF(AND(H704&gt;=750,H704&lt;1000,I704&lt;Barem!$N$23),H704/1500,IF(AND(H704&gt;=1000,H704&lt;1500,I704&lt;Barem!$N$24),H704/1500,IF(AND(H704&gt;=1500,H704&lt;2000,I704&lt;Barem!$N$25),H704/1500,IF(AND(H704&gt;=2000,H704&lt;3000,I704&lt;Barem!$N$26),H704/1500,IF(AND(H704&gt;=3000,I704&lt;Barem!$N$27),H704/1500,0))))))),IF(AND(H704&gt;=200,H704&lt;500,I704&lt;Barem!$O$21),H704/1500,IF(AND(H704&gt;=500,H704&lt;750,I704&lt;Barem!$O$22),H704/1500,IF(AND(H704&gt;=750,H704&lt;1000,I704&lt;Barem!$O$23),H704/1500,IF(AND(H704&gt;=1000,H704&lt;1500,I704&lt;Barem!$O$24),H704/1500,IF(AND(H704&gt;=1500,H704&lt;2000,I704&lt;Barem!$O$25),H704/1500,IF(AND(H704&gt;=2000,H704&lt;3000,I704&lt;Barem!$O$26),H704/1500,IF(AND(H704&gt;=3000,I704&lt;Barem!$O$27),H704/1500,0))))))))</f>
        <v>0</v>
      </c>
      <c r="R704" s="19">
        <f>IF(D704&gt;21,VLOOKUP(D704,Barem!$T$1:$U$141,2,1),0)</f>
        <v>0</v>
      </c>
      <c r="S704" s="104">
        <f>IF(D704&lt;1,0,IF(B704="F",VLOOKUP(I704,Barem!$X$2:$Z$13,2,1),VLOOKUP(I704,Barem!$X$14:$Z$25,2,1)))</f>
        <v>0</v>
      </c>
      <c r="T704" s="19">
        <f>VLOOKUP(A704,Participanti!A:C,3,0)</f>
        <v>0</v>
      </c>
      <c r="U704" s="17">
        <f t="shared" si="253"/>
        <v>2.7238095238095239</v>
      </c>
      <c r="W704" s="162"/>
      <c r="X704" s="108">
        <f t="shared" si="242"/>
        <v>5</v>
      </c>
      <c r="Y704" s="63">
        <f t="shared" si="243"/>
        <v>1</v>
      </c>
      <c r="Z704" s="92">
        <f t="shared" si="254"/>
        <v>1</v>
      </c>
      <c r="AA704" s="141"/>
      <c r="AB704" s="107" t="str">
        <f>VLOOKUP(A704,Participanti!A:E,5,0)</f>
        <v>Silver</v>
      </c>
    </row>
    <row r="705" spans="1:28" x14ac:dyDescent="0.2">
      <c r="A705" s="42" t="s">
        <v>426</v>
      </c>
      <c r="B705" s="1" t="str">
        <f>VLOOKUP(A705,Participanti!A:B,2,0)</f>
        <v>M</v>
      </c>
      <c r="C705" s="61">
        <v>11</v>
      </c>
      <c r="D705" s="43">
        <v>14.1</v>
      </c>
      <c r="E705" s="44">
        <v>4.8321759259259266E-2</v>
      </c>
      <c r="F705" s="44">
        <v>4.8321759259259266E-2</v>
      </c>
      <c r="G705" s="59">
        <f t="shared" si="250"/>
        <v>4.8321759259259266E-2</v>
      </c>
      <c r="H705" s="45">
        <v>14</v>
      </c>
      <c r="I705" s="11">
        <f t="shared" si="251"/>
        <v>3.4270751247701607E-3</v>
      </c>
      <c r="J705" s="31">
        <f t="shared" si="252"/>
        <v>3.3571428571428568</v>
      </c>
      <c r="K705" s="31">
        <f>IF(J705=0,0,IF(B705="F",VLOOKUP(I705,Barem!$G$2:$H$16,2,1),VLOOKUP(I705,Barem!$G$17:$H$31,2,1)))</f>
        <v>3</v>
      </c>
      <c r="L705" s="43">
        <v>1.75</v>
      </c>
      <c r="M705" s="95" t="s">
        <v>82</v>
      </c>
      <c r="N705" s="10">
        <f t="shared" si="255"/>
        <v>0.5</v>
      </c>
      <c r="O705" s="10">
        <f t="shared" si="255"/>
        <v>0.25</v>
      </c>
      <c r="P705" s="10">
        <f t="shared" si="255"/>
        <v>0.25</v>
      </c>
      <c r="Q705" s="33">
        <f>IF(B705="M",IF(AND(H705&gt;=200,H705&lt;500,I705&lt;Barem!$N$21),H705/1500,IF(AND(H705&gt;=500,H705&lt;750,I705&lt;Barem!$N$22),H705/1500,IF(AND(H705&gt;=750,H705&lt;1000,I705&lt;Barem!$N$23),H705/1500,IF(AND(H705&gt;=1000,H705&lt;1500,I705&lt;Barem!$N$24),H705/1500,IF(AND(H705&gt;=1500,H705&lt;2000,I705&lt;Barem!$N$25),H705/1500,IF(AND(H705&gt;=2000,H705&lt;3000,I705&lt;Barem!$N$26),H705/1500,IF(AND(H705&gt;=3000,I705&lt;Barem!$N$27),H705/1500,0))))))),IF(AND(H705&gt;=200,H705&lt;500,I705&lt;Barem!$O$21),H705/1500,IF(AND(H705&gt;=500,H705&lt;750,I705&lt;Barem!$O$22),H705/1500,IF(AND(H705&gt;=750,H705&lt;1000,I705&lt;Barem!$O$23),H705/1500,IF(AND(H705&gt;=1000,H705&lt;1500,I705&lt;Barem!$O$24),H705/1500,IF(AND(H705&gt;=1500,H705&lt;2000,I705&lt;Barem!$O$25),H705/1500,IF(AND(H705&gt;=2000,H705&lt;3000,I705&lt;Barem!$O$26),H705/1500,IF(AND(H705&gt;=3000,I705&lt;Barem!$O$27),H705/1500,0))))))))</f>
        <v>0</v>
      </c>
      <c r="R705" s="19">
        <f>IF(D705&gt;21,VLOOKUP(D705,Barem!$T$1:$U$141,2,1),0)</f>
        <v>0</v>
      </c>
      <c r="S705" s="104">
        <f>IF(D705&lt;1,0,IF(B705="F",VLOOKUP(I705,Barem!$X$2:$Z$13,2,1),VLOOKUP(I705,Barem!$X$14:$Z$25,2,1)))</f>
        <v>0</v>
      </c>
      <c r="T705" s="19">
        <f>VLOOKUP(A705,Participanti!A:C,3,0)</f>
        <v>0</v>
      </c>
      <c r="U705" s="17">
        <f t="shared" si="253"/>
        <v>2.8660714285714284</v>
      </c>
      <c r="W705" s="162"/>
      <c r="X705" s="108">
        <f t="shared" si="242"/>
        <v>5</v>
      </c>
      <c r="Y705" s="63">
        <f t="shared" si="243"/>
        <v>1</v>
      </c>
      <c r="Z705" s="92">
        <f t="shared" si="254"/>
        <v>1</v>
      </c>
      <c r="AA705" s="141"/>
      <c r="AB705" s="107" t="str">
        <f>VLOOKUP(A705,Participanti!A:E,5,0)</f>
        <v>Silver</v>
      </c>
    </row>
    <row r="706" spans="1:28" ht="24" x14ac:dyDescent="0.2">
      <c r="A706" s="42" t="s">
        <v>136</v>
      </c>
      <c r="B706" s="1" t="str">
        <f>VLOOKUP(A706,Participanti!A:B,2,0)</f>
        <v>M</v>
      </c>
      <c r="C706" s="61">
        <v>11</v>
      </c>
      <c r="D706" s="43">
        <v>5.0199999999999996</v>
      </c>
      <c r="E706" s="44">
        <v>2.0960648148148148E-2</v>
      </c>
      <c r="F706" s="44">
        <v>2.1030092592592597E-2</v>
      </c>
      <c r="G706" s="59">
        <f t="shared" si="250"/>
        <v>2.0995370370370373E-2</v>
      </c>
      <c r="H706" s="45">
        <v>5</v>
      </c>
      <c r="I706" s="11">
        <f t="shared" si="251"/>
        <v>4.1823446952929033E-3</v>
      </c>
      <c r="J706" s="31">
        <f t="shared" si="252"/>
        <v>1.195238095238095</v>
      </c>
      <c r="K706" s="31">
        <f>IF(J706=0,0,IF(B706="F",VLOOKUP(I706,Barem!$G$2:$H$16,2,1),VLOOKUP(I706,Barem!$G$17:$H$31,2,1)))</f>
        <v>1.25</v>
      </c>
      <c r="L706" s="43">
        <v>1</v>
      </c>
      <c r="M706" s="95" t="s">
        <v>82</v>
      </c>
      <c r="N706" s="10">
        <f t="shared" si="255"/>
        <v>0.5</v>
      </c>
      <c r="O706" s="10">
        <f t="shared" si="255"/>
        <v>0.25</v>
      </c>
      <c r="P706" s="10">
        <f t="shared" si="255"/>
        <v>0.25</v>
      </c>
      <c r="Q706" s="33">
        <f>IF(B706="M",IF(AND(H706&gt;=200,H706&lt;500,I706&lt;Barem!$N$21),H706/1500,IF(AND(H706&gt;=500,H706&lt;750,I706&lt;Barem!$N$22),H706/1500,IF(AND(H706&gt;=750,H706&lt;1000,I706&lt;Barem!$N$23),H706/1500,IF(AND(H706&gt;=1000,H706&lt;1500,I706&lt;Barem!$N$24),H706/1500,IF(AND(H706&gt;=1500,H706&lt;2000,I706&lt;Barem!$N$25),H706/1500,IF(AND(H706&gt;=2000,H706&lt;3000,I706&lt;Barem!$N$26),H706/1500,IF(AND(H706&gt;=3000,I706&lt;Barem!$N$27),H706/1500,0))))))),IF(AND(H706&gt;=200,H706&lt;500,I706&lt;Barem!$O$21),H706/1500,IF(AND(H706&gt;=500,H706&lt;750,I706&lt;Barem!$O$22),H706/1500,IF(AND(H706&gt;=750,H706&lt;1000,I706&lt;Barem!$O$23),H706/1500,IF(AND(H706&gt;=1000,H706&lt;1500,I706&lt;Barem!$O$24),H706/1500,IF(AND(H706&gt;=1500,H706&lt;2000,I706&lt;Barem!$O$25),H706/1500,IF(AND(H706&gt;=2000,H706&lt;3000,I706&lt;Barem!$O$26),H706/1500,IF(AND(H706&gt;=3000,I706&lt;Barem!$O$27),H706/1500,0))))))))</f>
        <v>0</v>
      </c>
      <c r="R706" s="19">
        <f>IF(D706&gt;21,VLOOKUP(D706,Barem!$T$1:$U$141,2,1),0)</f>
        <v>0</v>
      </c>
      <c r="S706" s="104">
        <f>IF(D706&lt;1,0,IF(B706="F",VLOOKUP(I706,Barem!$X$2:$Z$13,2,1),VLOOKUP(I706,Barem!$X$14:$Z$25,2,1)))</f>
        <v>0</v>
      </c>
      <c r="T706" s="19">
        <f>VLOOKUP(A706,Participanti!A:C,3,0)</f>
        <v>0</v>
      </c>
      <c r="U706" s="17">
        <f t="shared" si="253"/>
        <v>1.1601190476190475</v>
      </c>
      <c r="W706" s="162"/>
      <c r="X706" s="108">
        <f t="shared" ref="X706:X769" si="256">COUNTIFS(A:A,A706,M:M,M706)</f>
        <v>4</v>
      </c>
      <c r="Y706" s="63">
        <f t="shared" ref="Y706:Y769" si="257">COUNTIFS(A:A,A706,C:C,C706)</f>
        <v>1</v>
      </c>
      <c r="Z706" s="92">
        <f t="shared" si="254"/>
        <v>1</v>
      </c>
      <c r="AA706" s="141"/>
      <c r="AB706" s="107" t="str">
        <f>VLOOKUP(A706,Participanti!A:E,5,0)</f>
        <v>Silver</v>
      </c>
    </row>
    <row r="707" spans="1:28" x14ac:dyDescent="0.2">
      <c r="A707" s="42" t="s">
        <v>234</v>
      </c>
      <c r="B707" s="1" t="str">
        <f>VLOOKUP(A707,Participanti!A:B,2,0)</f>
        <v>M</v>
      </c>
      <c r="C707" s="61">
        <v>11</v>
      </c>
      <c r="D707" s="43">
        <v>10.02</v>
      </c>
      <c r="E707" s="44">
        <v>3.3680555555555554E-2</v>
      </c>
      <c r="F707" s="44">
        <v>3.3680555555555554E-2</v>
      </c>
      <c r="G707" s="59">
        <f t="shared" ref="G707:G721" si="258">AVERAGE(E707:F707)</f>
        <v>3.3680555555555554E-2</v>
      </c>
      <c r="H707" s="45">
        <v>36</v>
      </c>
      <c r="I707" s="11">
        <f t="shared" ref="I707:I721" si="259">G707/D707</f>
        <v>3.3613328897760036E-3</v>
      </c>
      <c r="J707" s="31">
        <f t="shared" ref="J707:J721" si="260">IF(B707="F",IF(D707&lt;2.5,0,IF(D707&gt;19.99,5,D707/4)),IF(D707&lt;3,0, IF(D707&gt;20.99,5,D707/4.2)))</f>
        <v>2.3857142857142857</v>
      </c>
      <c r="K707" s="31">
        <f>IF(J707=0,0,IF(B707="F",VLOOKUP(I707,Barem!$G$2:$H$16,2,1),VLOOKUP(I707,Barem!$G$17:$H$31,2,1)))</f>
        <v>3</v>
      </c>
      <c r="L707" s="43">
        <v>3</v>
      </c>
      <c r="M707" s="95" t="s">
        <v>80</v>
      </c>
      <c r="N707" s="10">
        <f t="shared" si="255"/>
        <v>0.25</v>
      </c>
      <c r="O707" s="10">
        <f t="shared" si="255"/>
        <v>0.5</v>
      </c>
      <c r="P707" s="10">
        <f t="shared" si="255"/>
        <v>0.25</v>
      </c>
      <c r="Q707" s="33">
        <f>IF(B707="M",IF(AND(H707&gt;=200,H707&lt;500,I707&lt;Barem!$N$21),H707/1500,IF(AND(H707&gt;=500,H707&lt;750,I707&lt;Barem!$N$22),H707/1500,IF(AND(H707&gt;=750,H707&lt;1000,I707&lt;Barem!$N$23),H707/1500,IF(AND(H707&gt;=1000,H707&lt;1500,I707&lt;Barem!$N$24),H707/1500,IF(AND(H707&gt;=1500,H707&lt;2000,I707&lt;Barem!$N$25),H707/1500,IF(AND(H707&gt;=2000,H707&lt;3000,I707&lt;Barem!$N$26),H707/1500,IF(AND(H707&gt;=3000,I707&lt;Barem!$N$27),H707/1500,0))))))),IF(AND(H707&gt;=200,H707&lt;500,I707&lt;Barem!$O$21),H707/1500,IF(AND(H707&gt;=500,H707&lt;750,I707&lt;Barem!$O$22),H707/1500,IF(AND(H707&gt;=750,H707&lt;1000,I707&lt;Barem!$O$23),H707/1500,IF(AND(H707&gt;=1000,H707&lt;1500,I707&lt;Barem!$O$24),H707/1500,IF(AND(H707&gt;=1500,H707&lt;2000,I707&lt;Barem!$O$25),H707/1500,IF(AND(H707&gt;=2000,H707&lt;3000,I707&lt;Barem!$O$26),H707/1500,IF(AND(H707&gt;=3000,I707&lt;Barem!$O$27),H707/1500,0))))))))</f>
        <v>0</v>
      </c>
      <c r="R707" s="19">
        <f>IF(D707&gt;21,VLOOKUP(D707,Barem!$T$1:$U$141,2,1),0)</f>
        <v>0</v>
      </c>
      <c r="S707" s="104">
        <f>IF(D707&lt;1,0,IF(B707="F",VLOOKUP(I707,Barem!$X$2:$Z$13,2,1),VLOOKUP(I707,Barem!$X$14:$Z$25,2,1)))</f>
        <v>0</v>
      </c>
      <c r="T707" s="19">
        <f>VLOOKUP(A707,Participanti!A:C,3,0)</f>
        <v>0.4</v>
      </c>
      <c r="U707" s="17">
        <f t="shared" ref="U707:U721" si="261">IF(H707&lt;0,0,J707*N707+K707*O707+L707*P707+Q707+R707+S707+T707)</f>
        <v>3.2464285714285714</v>
      </c>
      <c r="W707" s="162"/>
      <c r="X707" s="108">
        <f t="shared" si="256"/>
        <v>5</v>
      </c>
      <c r="Y707" s="63">
        <f t="shared" si="257"/>
        <v>1</v>
      </c>
      <c r="Z707" s="92">
        <f t="shared" ref="Z707:Z721" si="262">IF(K707&gt;0,1,0)</f>
        <v>1</v>
      </c>
      <c r="AA707" s="141"/>
      <c r="AB707" s="107" t="str">
        <f>VLOOKUP(A707,Participanti!A:E,5,0)</f>
        <v>Silver</v>
      </c>
    </row>
    <row r="708" spans="1:28" x14ac:dyDescent="0.2">
      <c r="A708" s="42" t="s">
        <v>350</v>
      </c>
      <c r="B708" s="1" t="str">
        <f>VLOOKUP(A708,Participanti!A:B,2,0)</f>
        <v>M</v>
      </c>
      <c r="C708" s="61">
        <v>11</v>
      </c>
      <c r="D708" s="43">
        <v>21.16</v>
      </c>
      <c r="E708" s="44">
        <v>8.7858796296296296E-2</v>
      </c>
      <c r="F708" s="44">
        <v>9.7696759259259261E-2</v>
      </c>
      <c r="G708" s="59">
        <f t="shared" si="258"/>
        <v>9.2777777777777778E-2</v>
      </c>
      <c r="H708" s="45">
        <v>525</v>
      </c>
      <c r="I708" s="11">
        <f t="shared" si="259"/>
        <v>4.3845830707834486E-3</v>
      </c>
      <c r="J708" s="31">
        <f t="shared" si="260"/>
        <v>5</v>
      </c>
      <c r="K708" s="31">
        <f>IF(J708=0,0,IF(B708="F",VLOOKUP(I708,Barem!$G$2:$H$16,2,1),VLOOKUP(I708,Barem!$G$17:$H$31,2,1)))</f>
        <v>1</v>
      </c>
      <c r="L708" s="43">
        <v>4.25</v>
      </c>
      <c r="M708" s="95" t="s">
        <v>82</v>
      </c>
      <c r="N708" s="10">
        <f t="shared" si="255"/>
        <v>0.5</v>
      </c>
      <c r="O708" s="10">
        <f t="shared" si="255"/>
        <v>0.25</v>
      </c>
      <c r="P708" s="10">
        <f t="shared" si="255"/>
        <v>0.25</v>
      </c>
      <c r="Q708" s="33">
        <f>IF(B708="M",IF(AND(H708&gt;=200,H708&lt;500,I708&lt;Barem!$N$21),H708/1500,IF(AND(H708&gt;=500,H708&lt;750,I708&lt;Barem!$N$22),H708/1500,IF(AND(H708&gt;=750,H708&lt;1000,I708&lt;Barem!$N$23),H708/1500,IF(AND(H708&gt;=1000,H708&lt;1500,I708&lt;Barem!$N$24),H708/1500,IF(AND(H708&gt;=1500,H708&lt;2000,I708&lt;Barem!$N$25),H708/1500,IF(AND(H708&gt;=2000,H708&lt;3000,I708&lt;Barem!$N$26),H708/1500,IF(AND(H708&gt;=3000,I708&lt;Barem!$N$27),H708/1500,0))))))),IF(AND(H708&gt;=200,H708&lt;500,I708&lt;Barem!$O$21),H708/1500,IF(AND(H708&gt;=500,H708&lt;750,I708&lt;Barem!$O$22),H708/1500,IF(AND(H708&gt;=750,H708&lt;1000,I708&lt;Barem!$O$23),H708/1500,IF(AND(H708&gt;=1000,H708&lt;1500,I708&lt;Barem!$O$24),H708/1500,IF(AND(H708&gt;=1500,H708&lt;2000,I708&lt;Barem!$O$25),H708/1500,IF(AND(H708&gt;=2000,H708&lt;3000,I708&lt;Barem!$O$26),H708/1500,IF(AND(H708&gt;=3000,I708&lt;Barem!$O$27),H708/1500,0))))))))</f>
        <v>0.35</v>
      </c>
      <c r="R708" s="19">
        <f>IF(D708&gt;21,VLOOKUP(D708,Barem!$T$1:$U$141,2,1),0)</f>
        <v>0</v>
      </c>
      <c r="S708" s="104">
        <f>IF(D708&lt;1,0,IF(B708="F",VLOOKUP(I708,Barem!$X$2:$Z$13,2,1),VLOOKUP(I708,Barem!$X$14:$Z$25,2,1)))</f>
        <v>0</v>
      </c>
      <c r="T708" s="19">
        <f>VLOOKUP(A708,Participanti!A:C,3,0)</f>
        <v>0</v>
      </c>
      <c r="U708" s="17">
        <f t="shared" si="261"/>
        <v>4.1624999999999996</v>
      </c>
      <c r="W708" s="162"/>
      <c r="X708" s="108">
        <f t="shared" si="256"/>
        <v>5</v>
      </c>
      <c r="Y708" s="63">
        <f t="shared" si="257"/>
        <v>1</v>
      </c>
      <c r="Z708" s="92">
        <f t="shared" si="262"/>
        <v>1</v>
      </c>
      <c r="AA708" s="141"/>
      <c r="AB708" s="107" t="str">
        <f>VLOOKUP(A708,Participanti!A:E,5,0)</f>
        <v>Silver</v>
      </c>
    </row>
    <row r="709" spans="1:28" x14ac:dyDescent="0.2">
      <c r="A709" s="42" t="s">
        <v>277</v>
      </c>
      <c r="B709" s="1" t="str">
        <f>VLOOKUP(A709,Participanti!A:B,2,0)</f>
        <v>F</v>
      </c>
      <c r="C709" s="61">
        <v>11</v>
      </c>
      <c r="D709" s="43">
        <v>9.7899999999999991</v>
      </c>
      <c r="E709" s="44">
        <v>4.7152777777777773E-2</v>
      </c>
      <c r="F709" s="44">
        <v>4.8645833333333333E-2</v>
      </c>
      <c r="G709" s="59">
        <f t="shared" si="258"/>
        <v>4.7899305555555549E-2</v>
      </c>
      <c r="H709" s="45">
        <v>397</v>
      </c>
      <c r="I709" s="11">
        <f t="shared" si="259"/>
        <v>4.8926767676767671E-3</v>
      </c>
      <c r="J709" s="31">
        <f t="shared" si="260"/>
        <v>2.4474999999999998</v>
      </c>
      <c r="K709" s="31">
        <f>IF(J709=0,0,IF(B709="F",VLOOKUP(I709,Barem!$G$2:$H$16,2,1),VLOOKUP(I709,Barem!$G$17:$H$31,2,1)))</f>
        <v>0.75</v>
      </c>
      <c r="L709" s="43">
        <v>1.5</v>
      </c>
      <c r="M709" s="95" t="s">
        <v>80</v>
      </c>
      <c r="N709" s="10">
        <f t="shared" ref="N709:P709" si="263">IF($M709=N$1,50%,25%)</f>
        <v>0.25</v>
      </c>
      <c r="O709" s="10">
        <f t="shared" si="263"/>
        <v>0.5</v>
      </c>
      <c r="P709" s="10">
        <f t="shared" si="263"/>
        <v>0.25</v>
      </c>
      <c r="Q709" s="33">
        <f>IF(B709="M",IF(AND(H709&gt;=200,H709&lt;500,I709&lt;Barem!$N$21),H709/1500,IF(AND(H709&gt;=500,H709&lt;750,I709&lt;Barem!$N$22),H709/1500,IF(AND(H709&gt;=750,H709&lt;1000,I709&lt;Barem!$N$23),H709/1500,IF(AND(H709&gt;=1000,H709&lt;1500,I709&lt;Barem!$N$24),H709/1500,IF(AND(H709&gt;=1500,H709&lt;2000,I709&lt;Barem!$N$25),H709/1500,IF(AND(H709&gt;=2000,H709&lt;3000,I709&lt;Barem!$N$26),H709/1500,IF(AND(H709&gt;=3000,I709&lt;Barem!$N$27),H709/1500,0))))))),IF(AND(H709&gt;=200,H709&lt;500,I709&lt;Barem!$O$21),H709/1500,IF(AND(H709&gt;=500,H709&lt;750,I709&lt;Barem!$O$22),H709/1500,IF(AND(H709&gt;=750,H709&lt;1000,I709&lt;Barem!$O$23),H709/1500,IF(AND(H709&gt;=1000,H709&lt;1500,I709&lt;Barem!$O$24),H709/1500,IF(AND(H709&gt;=1500,H709&lt;2000,I709&lt;Barem!$O$25),H709/1500,IF(AND(H709&gt;=2000,H709&lt;3000,I709&lt;Barem!$O$26),H709/1500,IF(AND(H709&gt;=3000,I709&lt;Barem!$O$27),H709/1500,0))))))))</f>
        <v>0.26466666666666666</v>
      </c>
      <c r="R709" s="19">
        <f>IF(D709&gt;21,VLOOKUP(D709,Barem!$T$1:$U$141,2,1),0)</f>
        <v>0</v>
      </c>
      <c r="S709" s="104">
        <f>IF(D709&lt;1,0,IF(B709="F",VLOOKUP(I709,Barem!$X$2:$Z$13,2,1),VLOOKUP(I709,Barem!$X$14:$Z$25,2,1)))</f>
        <v>0</v>
      </c>
      <c r="T709" s="19">
        <f>VLOOKUP(A709,Participanti!A:C,3,0)</f>
        <v>0</v>
      </c>
      <c r="U709" s="17">
        <f t="shared" si="261"/>
        <v>1.6265416666666666</v>
      </c>
      <c r="W709" s="162"/>
      <c r="X709" s="108">
        <f t="shared" si="256"/>
        <v>5</v>
      </c>
      <c r="Y709" s="63">
        <f t="shared" si="257"/>
        <v>1</v>
      </c>
      <c r="Z709" s="92">
        <f t="shared" si="262"/>
        <v>1</v>
      </c>
      <c r="AA709" s="141"/>
      <c r="AB709" s="107" t="str">
        <f>VLOOKUP(A709,Participanti!A:E,5,0)</f>
        <v>Silver</v>
      </c>
    </row>
    <row r="710" spans="1:28" x14ac:dyDescent="0.2">
      <c r="A710" s="42" t="s">
        <v>258</v>
      </c>
      <c r="B710" s="1" t="str">
        <f>VLOOKUP(A710,Participanti!A:B,2,0)</f>
        <v>M</v>
      </c>
      <c r="C710" s="61">
        <v>11</v>
      </c>
      <c r="D710" s="43">
        <v>20</v>
      </c>
      <c r="E710" s="44">
        <v>5.693287037037037E-2</v>
      </c>
      <c r="F710" s="44">
        <v>5.693287037037037E-2</v>
      </c>
      <c r="G710" s="59">
        <f t="shared" si="258"/>
        <v>5.693287037037037E-2</v>
      </c>
      <c r="H710" s="45">
        <v>24</v>
      </c>
      <c r="I710" s="11">
        <f t="shared" si="259"/>
        <v>2.8466435185185183E-3</v>
      </c>
      <c r="J710" s="31">
        <f t="shared" si="260"/>
        <v>4.7619047619047619</v>
      </c>
      <c r="K710" s="31">
        <f>IF(J710=0,0,IF(B710="F",VLOOKUP(I710,Barem!$G$2:$H$16,2,1),VLOOKUP(I710,Barem!$G$17:$H$31,2,1)))</f>
        <v>4.5</v>
      </c>
      <c r="L710" s="43">
        <v>3.5</v>
      </c>
      <c r="M710" s="95" t="s">
        <v>83</v>
      </c>
      <c r="N710" s="10">
        <f t="shared" si="255"/>
        <v>0.25</v>
      </c>
      <c r="O710" s="10">
        <f t="shared" si="255"/>
        <v>0.25</v>
      </c>
      <c r="P710" s="10">
        <f t="shared" si="255"/>
        <v>0.5</v>
      </c>
      <c r="Q710" s="33">
        <f>IF(B710="M",IF(AND(H710&gt;=200,H710&lt;500,I710&lt;Barem!$N$21),H710/1500,IF(AND(H710&gt;=500,H710&lt;750,I710&lt;Barem!$N$22),H710/1500,IF(AND(H710&gt;=750,H710&lt;1000,I710&lt;Barem!$N$23),H710/1500,IF(AND(H710&gt;=1000,H710&lt;1500,I710&lt;Barem!$N$24),H710/1500,IF(AND(H710&gt;=1500,H710&lt;2000,I710&lt;Barem!$N$25),H710/1500,IF(AND(H710&gt;=2000,H710&lt;3000,I710&lt;Barem!$N$26),H710/1500,IF(AND(H710&gt;=3000,I710&lt;Barem!$N$27),H710/1500,0))))))),IF(AND(H710&gt;=200,H710&lt;500,I710&lt;Barem!$O$21),H710/1500,IF(AND(H710&gt;=500,H710&lt;750,I710&lt;Barem!$O$22),H710/1500,IF(AND(H710&gt;=750,H710&lt;1000,I710&lt;Barem!$O$23),H710/1500,IF(AND(H710&gt;=1000,H710&lt;1500,I710&lt;Barem!$O$24),H710/1500,IF(AND(H710&gt;=1500,H710&lt;2000,I710&lt;Barem!$O$25),H710/1500,IF(AND(H710&gt;=2000,H710&lt;3000,I710&lt;Barem!$O$26),H710/1500,IF(AND(H710&gt;=3000,I710&lt;Barem!$O$27),H710/1500,0))))))))</f>
        <v>0</v>
      </c>
      <c r="R710" s="19">
        <f>IF(D710&gt;21,VLOOKUP(D710,Barem!$T$1:$U$141,2,1),0)</f>
        <v>0</v>
      </c>
      <c r="S710" s="104">
        <f>IF(D710&lt;1,0,IF(B710="F",VLOOKUP(I710,Barem!$X$2:$Z$13,2,1),VLOOKUP(I710,Barem!$X$14:$Z$25,2,1)))</f>
        <v>0</v>
      </c>
      <c r="T710" s="19">
        <f>VLOOKUP(A710,Participanti!A:C,3,0)</f>
        <v>0</v>
      </c>
      <c r="U710" s="17">
        <f t="shared" si="261"/>
        <v>4.0654761904761907</v>
      </c>
      <c r="W710" s="162"/>
      <c r="X710" s="108">
        <f t="shared" si="256"/>
        <v>5</v>
      </c>
      <c r="Y710" s="63">
        <f t="shared" si="257"/>
        <v>1</v>
      </c>
      <c r="Z710" s="92">
        <f t="shared" si="262"/>
        <v>1</v>
      </c>
      <c r="AA710" s="141"/>
      <c r="AB710" s="107" t="str">
        <f>VLOOKUP(A710,Participanti!A:E,5,0)</f>
        <v>Gold</v>
      </c>
    </row>
    <row r="711" spans="1:28" x14ac:dyDescent="0.2">
      <c r="A711" s="42" t="s">
        <v>171</v>
      </c>
      <c r="B711" s="1" t="str">
        <f>VLOOKUP(A711,Participanti!A:B,2,0)</f>
        <v>M</v>
      </c>
      <c r="C711" s="61">
        <v>11</v>
      </c>
      <c r="D711" s="43">
        <v>3.01</v>
      </c>
      <c r="E711" s="44">
        <v>7.3495370370370372E-3</v>
      </c>
      <c r="F711" s="44">
        <v>7.3495370370370372E-3</v>
      </c>
      <c r="G711" s="59">
        <f t="shared" si="258"/>
        <v>7.3495370370370372E-3</v>
      </c>
      <c r="H711" s="45">
        <v>0</v>
      </c>
      <c r="I711" s="11">
        <f t="shared" si="259"/>
        <v>2.441706656822936E-3</v>
      </c>
      <c r="J711" s="31">
        <f t="shared" si="260"/>
        <v>0.71666666666666656</v>
      </c>
      <c r="K711" s="31">
        <f>IF(J711=0,0,IF(B711="F",VLOOKUP(I711,Barem!$G$2:$H$16,2,1),VLOOKUP(I711,Barem!$G$17:$H$31,2,1)))</f>
        <v>5</v>
      </c>
      <c r="L711" s="43">
        <v>3.5</v>
      </c>
      <c r="M711" s="95" t="s">
        <v>80</v>
      </c>
      <c r="N711" s="10">
        <f t="shared" ref="N711:P725" si="264">IF($M711=N$1,50%,25%)</f>
        <v>0.25</v>
      </c>
      <c r="O711" s="10">
        <f t="shared" si="264"/>
        <v>0.5</v>
      </c>
      <c r="P711" s="10">
        <f t="shared" si="264"/>
        <v>0.25</v>
      </c>
      <c r="Q711" s="33">
        <f>IF(B711="M",IF(AND(H711&gt;=200,H711&lt;500,I711&lt;Barem!$N$21),H711/1500,IF(AND(H711&gt;=500,H711&lt;750,I711&lt;Barem!$N$22),H711/1500,IF(AND(H711&gt;=750,H711&lt;1000,I711&lt;Barem!$N$23),H711/1500,IF(AND(H711&gt;=1000,H711&lt;1500,I711&lt;Barem!$N$24),H711/1500,IF(AND(H711&gt;=1500,H711&lt;2000,I711&lt;Barem!$N$25),H711/1500,IF(AND(H711&gt;=2000,H711&lt;3000,I711&lt;Barem!$N$26),H711/1500,IF(AND(H711&gt;=3000,I711&lt;Barem!$N$27),H711/1500,0))))))),IF(AND(H711&gt;=200,H711&lt;500,I711&lt;Barem!$O$21),H711/1500,IF(AND(H711&gt;=500,H711&lt;750,I711&lt;Barem!$O$22),H711/1500,IF(AND(H711&gt;=750,H711&lt;1000,I711&lt;Barem!$O$23),H711/1500,IF(AND(H711&gt;=1000,H711&lt;1500,I711&lt;Barem!$O$24),H711/1500,IF(AND(H711&gt;=1500,H711&lt;2000,I711&lt;Barem!$O$25),H711/1500,IF(AND(H711&gt;=2000,H711&lt;3000,I711&lt;Barem!$O$26),H711/1500,IF(AND(H711&gt;=3000,I711&lt;Barem!$O$27),H711/1500,0))))))))</f>
        <v>0</v>
      </c>
      <c r="R711" s="19">
        <f>IF(D711&gt;21,VLOOKUP(D711,Barem!$T$1:$U$141,2,1),0)</f>
        <v>0</v>
      </c>
      <c r="S711" s="104">
        <f>IF(D711&lt;1,0,IF(B711="F",VLOOKUP(I711,Barem!$X$2:$Z$13,2,1),VLOOKUP(I711,Barem!$X$14:$Z$25,2,1)))</f>
        <v>3.1500000000000004</v>
      </c>
      <c r="T711" s="19">
        <f>VLOOKUP(A711,Participanti!A:C,3,0)</f>
        <v>0</v>
      </c>
      <c r="U711" s="17">
        <f t="shared" si="261"/>
        <v>6.7041666666666675</v>
      </c>
      <c r="W711" s="162"/>
      <c r="X711" s="108">
        <f t="shared" si="256"/>
        <v>5</v>
      </c>
      <c r="Y711" s="63">
        <f t="shared" si="257"/>
        <v>1</v>
      </c>
      <c r="Z711" s="92">
        <f t="shared" si="262"/>
        <v>1</v>
      </c>
      <c r="AA711" s="141"/>
      <c r="AB711" s="107" t="str">
        <f>VLOOKUP(A711,Participanti!A:E,5,0)</f>
        <v>Gold</v>
      </c>
    </row>
    <row r="712" spans="1:28" x14ac:dyDescent="0.2">
      <c r="A712" s="42" t="s">
        <v>417</v>
      </c>
      <c r="B712" s="1" t="str">
        <f>VLOOKUP(A712,Participanti!A:B,2,0)</f>
        <v>F</v>
      </c>
      <c r="C712" s="61">
        <v>11</v>
      </c>
      <c r="D712" s="43">
        <v>33.5</v>
      </c>
      <c r="E712" s="44">
        <v>0.19545138888888888</v>
      </c>
      <c r="F712" s="44">
        <v>0.24505787037037038</v>
      </c>
      <c r="G712" s="59">
        <f t="shared" si="258"/>
        <v>0.22025462962962963</v>
      </c>
      <c r="H712" s="45">
        <v>1248</v>
      </c>
      <c r="I712" s="11">
        <f t="shared" si="259"/>
        <v>6.5747650635710336E-3</v>
      </c>
      <c r="J712" s="31">
        <f t="shared" si="260"/>
        <v>5</v>
      </c>
      <c r="K712" s="31">
        <f>IF(J712=0,0,IF(B712="F",VLOOKUP(I712,Barem!$G$2:$H$16,2,1),VLOOKUP(I712,Barem!$G$17:$H$31,2,1)))</f>
        <v>0</v>
      </c>
      <c r="L712" s="43">
        <v>3.75</v>
      </c>
      <c r="M712" s="95" t="s">
        <v>82</v>
      </c>
      <c r="N712" s="10">
        <f t="shared" si="264"/>
        <v>0.5</v>
      </c>
      <c r="O712" s="10">
        <f t="shared" si="264"/>
        <v>0.25</v>
      </c>
      <c r="P712" s="10">
        <f t="shared" si="264"/>
        <v>0.25</v>
      </c>
      <c r="Q712" s="33">
        <f>IF(B712="M",IF(AND(H712&gt;=200,H712&lt;500,I712&lt;Barem!$N$21),H712/1500,IF(AND(H712&gt;=500,H712&lt;750,I712&lt;Barem!$N$22),H712/1500,IF(AND(H712&gt;=750,H712&lt;1000,I712&lt;Barem!$N$23),H712/1500,IF(AND(H712&gt;=1000,H712&lt;1500,I712&lt;Barem!$N$24),H712/1500,IF(AND(H712&gt;=1500,H712&lt;2000,I712&lt;Barem!$N$25),H712/1500,IF(AND(H712&gt;=2000,H712&lt;3000,I712&lt;Barem!$N$26),H712/1500,IF(AND(H712&gt;=3000,I712&lt;Barem!$N$27),H712/1500,0))))))),IF(AND(H712&gt;=200,H712&lt;500,I712&lt;Barem!$O$21),H712/1500,IF(AND(H712&gt;=500,H712&lt;750,I712&lt;Barem!$O$22),H712/1500,IF(AND(H712&gt;=750,H712&lt;1000,I712&lt;Barem!$O$23),H712/1500,IF(AND(H712&gt;=1000,H712&lt;1500,I712&lt;Barem!$O$24),H712/1500,IF(AND(H712&gt;=1500,H712&lt;2000,I712&lt;Barem!$O$25),H712/1500,IF(AND(H712&gt;=2000,H712&lt;3000,I712&lt;Barem!$O$26),H712/1500,IF(AND(H712&gt;=3000,I712&lt;Barem!$O$27),H712/1500,0))))))))</f>
        <v>0.83199999999999996</v>
      </c>
      <c r="R712" s="19">
        <f>IF(D712&gt;21,VLOOKUP(D712,Barem!$T$1:$U$141,2,1),0)</f>
        <v>0.6</v>
      </c>
      <c r="S712" s="104">
        <f>IF(D712&lt;1,0,IF(B712="F",VLOOKUP(I712,Barem!$X$2:$Z$13,2,1),VLOOKUP(I712,Barem!$X$14:$Z$25,2,1)))</f>
        <v>0</v>
      </c>
      <c r="T712" s="19">
        <f>VLOOKUP(A712,Participanti!A:C,3,0)</f>
        <v>0</v>
      </c>
      <c r="U712" s="17">
        <f t="shared" si="261"/>
        <v>4.8694999999999995</v>
      </c>
      <c r="W712" s="162"/>
      <c r="X712" s="108">
        <f t="shared" si="256"/>
        <v>5</v>
      </c>
      <c r="Y712" s="63">
        <f t="shared" si="257"/>
        <v>1</v>
      </c>
      <c r="Z712" s="92">
        <f t="shared" si="262"/>
        <v>0</v>
      </c>
      <c r="AA712" s="141"/>
      <c r="AB712" s="107" t="str">
        <f>VLOOKUP(A712,Participanti!A:E,5,0)</f>
        <v>Gold</v>
      </c>
    </row>
    <row r="713" spans="1:28" x14ac:dyDescent="0.2">
      <c r="A713" s="42" t="s">
        <v>293</v>
      </c>
      <c r="B713" s="1" t="str">
        <f>VLOOKUP(A713,Participanti!A:B,2,0)</f>
        <v>M</v>
      </c>
      <c r="C713" s="61">
        <v>11</v>
      </c>
      <c r="D713" s="43">
        <v>11.3</v>
      </c>
      <c r="E713" s="44">
        <v>3.9074074074074074E-2</v>
      </c>
      <c r="F713" s="44">
        <v>3.9074074074074074E-2</v>
      </c>
      <c r="G713" s="59">
        <f t="shared" si="258"/>
        <v>3.9074074074074074E-2</v>
      </c>
      <c r="H713" s="45">
        <v>14</v>
      </c>
      <c r="I713" s="11">
        <f t="shared" si="259"/>
        <v>3.4578826614224843E-3</v>
      </c>
      <c r="J713" s="31">
        <f t="shared" si="260"/>
        <v>2.6904761904761907</v>
      </c>
      <c r="K713" s="31">
        <f>IF(J713=0,0,IF(B713="F",VLOOKUP(I713,Barem!$G$2:$H$16,2,1),VLOOKUP(I713,Barem!$G$17:$H$31,2,1)))</f>
        <v>3</v>
      </c>
      <c r="L713" s="43">
        <v>4</v>
      </c>
      <c r="M713" s="95" t="s">
        <v>80</v>
      </c>
      <c r="N713" s="10">
        <f t="shared" si="264"/>
        <v>0.25</v>
      </c>
      <c r="O713" s="10">
        <f t="shared" si="264"/>
        <v>0.5</v>
      </c>
      <c r="P713" s="10">
        <f t="shared" si="264"/>
        <v>0.25</v>
      </c>
      <c r="Q713" s="33">
        <f>IF(B713="M",IF(AND(H713&gt;=200,H713&lt;500,I713&lt;Barem!$N$21),H713/1500,IF(AND(H713&gt;=500,H713&lt;750,I713&lt;Barem!$N$22),H713/1500,IF(AND(H713&gt;=750,H713&lt;1000,I713&lt;Barem!$N$23),H713/1500,IF(AND(H713&gt;=1000,H713&lt;1500,I713&lt;Barem!$N$24),H713/1500,IF(AND(H713&gt;=1500,H713&lt;2000,I713&lt;Barem!$N$25),H713/1500,IF(AND(H713&gt;=2000,H713&lt;3000,I713&lt;Barem!$N$26),H713/1500,IF(AND(H713&gt;=3000,I713&lt;Barem!$N$27),H713/1500,0))))))),IF(AND(H713&gt;=200,H713&lt;500,I713&lt;Barem!$O$21),H713/1500,IF(AND(H713&gt;=500,H713&lt;750,I713&lt;Barem!$O$22),H713/1500,IF(AND(H713&gt;=750,H713&lt;1000,I713&lt;Barem!$O$23),H713/1500,IF(AND(H713&gt;=1000,H713&lt;1500,I713&lt;Barem!$O$24),H713/1500,IF(AND(H713&gt;=1500,H713&lt;2000,I713&lt;Barem!$O$25),H713/1500,IF(AND(H713&gt;=2000,H713&lt;3000,I713&lt;Barem!$O$26),H713/1500,IF(AND(H713&gt;=3000,I713&lt;Barem!$O$27),H713/1500,0))))))))</f>
        <v>0</v>
      </c>
      <c r="R713" s="19">
        <f>IF(D713&gt;21,VLOOKUP(D713,Barem!$T$1:$U$141,2,1),0)</f>
        <v>0</v>
      </c>
      <c r="S713" s="104">
        <f>IF(D713&lt;1,0,IF(B713="F",VLOOKUP(I713,Barem!$X$2:$Z$13,2,1),VLOOKUP(I713,Barem!$X$14:$Z$25,2,1)))</f>
        <v>0</v>
      </c>
      <c r="T713" s="19">
        <f>VLOOKUP(A713,Participanti!A:C,3,0)</f>
        <v>0</v>
      </c>
      <c r="U713" s="17">
        <f t="shared" si="261"/>
        <v>3.1726190476190474</v>
      </c>
      <c r="W713" s="162"/>
      <c r="X713" s="108">
        <f t="shared" si="256"/>
        <v>5</v>
      </c>
      <c r="Y713" s="63">
        <f t="shared" si="257"/>
        <v>1</v>
      </c>
      <c r="Z713" s="92">
        <f t="shared" si="262"/>
        <v>1</v>
      </c>
      <c r="AA713" s="141"/>
      <c r="AB713" s="107" t="str">
        <f>VLOOKUP(A713,Participanti!A:E,5,0)</f>
        <v>Gold</v>
      </c>
    </row>
    <row r="714" spans="1:28" x14ac:dyDescent="0.2">
      <c r="A714" s="42" t="s">
        <v>39</v>
      </c>
      <c r="B714" s="1" t="str">
        <f>VLOOKUP(A714,Participanti!A:B,2,0)</f>
        <v>M</v>
      </c>
      <c r="C714" s="61">
        <v>11</v>
      </c>
      <c r="D714" s="43">
        <v>20.04</v>
      </c>
      <c r="E714" s="44">
        <v>6.025462962962963E-2</v>
      </c>
      <c r="F714" s="44">
        <v>6.0486111111111109E-2</v>
      </c>
      <c r="G714" s="59">
        <f t="shared" si="258"/>
        <v>6.0370370370370366E-2</v>
      </c>
      <c r="H714" s="45">
        <v>245</v>
      </c>
      <c r="I714" s="11">
        <f t="shared" si="259"/>
        <v>3.0124935314556072E-3</v>
      </c>
      <c r="J714" s="31">
        <f t="shared" si="260"/>
        <v>4.7714285714285714</v>
      </c>
      <c r="K714" s="31">
        <f>IF(J714=0,0,IF(B714="F",VLOOKUP(I714,Barem!$G$2:$H$16,2,1),VLOOKUP(I714,Barem!$G$17:$H$31,2,1)))</f>
        <v>4</v>
      </c>
      <c r="L714" s="43">
        <v>3</v>
      </c>
      <c r="M714" s="95" t="s">
        <v>82</v>
      </c>
      <c r="N714" s="10">
        <f t="shared" si="264"/>
        <v>0.5</v>
      </c>
      <c r="O714" s="10">
        <f t="shared" si="264"/>
        <v>0.25</v>
      </c>
      <c r="P714" s="10">
        <f t="shared" si="264"/>
        <v>0.25</v>
      </c>
      <c r="Q714" s="33">
        <f>IF(B714="M",IF(AND(H714&gt;=200,H714&lt;500,I714&lt;Barem!$N$21),H714/1500,IF(AND(H714&gt;=500,H714&lt;750,I714&lt;Barem!$N$22),H714/1500,IF(AND(H714&gt;=750,H714&lt;1000,I714&lt;Barem!$N$23),H714/1500,IF(AND(H714&gt;=1000,H714&lt;1500,I714&lt;Barem!$N$24),H714/1500,IF(AND(H714&gt;=1500,H714&lt;2000,I714&lt;Barem!$N$25),H714/1500,IF(AND(H714&gt;=2000,H714&lt;3000,I714&lt;Barem!$N$26),H714/1500,IF(AND(H714&gt;=3000,I714&lt;Barem!$N$27),H714/1500,0))))))),IF(AND(H714&gt;=200,H714&lt;500,I714&lt;Barem!$O$21),H714/1500,IF(AND(H714&gt;=500,H714&lt;750,I714&lt;Barem!$O$22),H714/1500,IF(AND(H714&gt;=750,H714&lt;1000,I714&lt;Barem!$O$23),H714/1500,IF(AND(H714&gt;=1000,H714&lt;1500,I714&lt;Barem!$O$24),H714/1500,IF(AND(H714&gt;=1500,H714&lt;2000,I714&lt;Barem!$O$25),H714/1500,IF(AND(H714&gt;=2000,H714&lt;3000,I714&lt;Barem!$O$26),H714/1500,IF(AND(H714&gt;=3000,I714&lt;Barem!$O$27),H714/1500,0))))))))</f>
        <v>0.16333333333333333</v>
      </c>
      <c r="R714" s="19">
        <f>IF(D714&gt;21,VLOOKUP(D714,Barem!$T$1:$U$141,2,1),0)</f>
        <v>0</v>
      </c>
      <c r="S714" s="104">
        <f>IF(D714&lt;1,0,IF(B714="F",VLOOKUP(I714,Barem!$X$2:$Z$13,2,1),VLOOKUP(I714,Barem!$X$14:$Z$25,2,1)))</f>
        <v>0</v>
      </c>
      <c r="T714" s="19">
        <f>VLOOKUP(A714,Participanti!A:C,3,0)</f>
        <v>0</v>
      </c>
      <c r="U714" s="17">
        <f t="shared" si="261"/>
        <v>4.2990476190476192</v>
      </c>
      <c r="W714" s="162"/>
      <c r="X714" s="108">
        <f t="shared" si="256"/>
        <v>5</v>
      </c>
      <c r="Y714" s="63">
        <f t="shared" si="257"/>
        <v>1</v>
      </c>
      <c r="Z714" s="92">
        <f t="shared" si="262"/>
        <v>1</v>
      </c>
      <c r="AA714" s="141"/>
      <c r="AB714" s="107" t="str">
        <f>VLOOKUP(A714,Participanti!A:E,5,0)</f>
        <v>Gold</v>
      </c>
    </row>
    <row r="715" spans="1:28" x14ac:dyDescent="0.2">
      <c r="A715" s="42" t="s">
        <v>370</v>
      </c>
      <c r="B715" s="1" t="str">
        <f>VLOOKUP(A715,Participanti!A:B,2,0)</f>
        <v>M</v>
      </c>
      <c r="C715" s="61">
        <v>11</v>
      </c>
      <c r="D715" s="43">
        <v>8.1199999999999992</v>
      </c>
      <c r="E715" s="44">
        <v>2.8067129629629629E-2</v>
      </c>
      <c r="F715" s="44">
        <v>2.8067129629629629E-2</v>
      </c>
      <c r="G715" s="59">
        <f t="shared" si="258"/>
        <v>2.8067129629629629E-2</v>
      </c>
      <c r="H715" s="45">
        <v>71</v>
      </c>
      <c r="I715" s="11">
        <f t="shared" si="259"/>
        <v>3.4565430578361615E-3</v>
      </c>
      <c r="J715" s="31">
        <f t="shared" si="260"/>
        <v>1.9333333333333331</v>
      </c>
      <c r="K715" s="31">
        <f>IF(J715=0,0,IF(B715="F",VLOOKUP(I715,Barem!$G$2:$H$16,2,1),VLOOKUP(I715,Barem!$G$17:$H$31,2,1)))</f>
        <v>3</v>
      </c>
      <c r="L715" s="43">
        <v>2.75</v>
      </c>
      <c r="M715" s="95" t="s">
        <v>80</v>
      </c>
      <c r="N715" s="10">
        <f t="shared" si="264"/>
        <v>0.25</v>
      </c>
      <c r="O715" s="10">
        <f t="shared" si="264"/>
        <v>0.5</v>
      </c>
      <c r="P715" s="10">
        <f t="shared" si="264"/>
        <v>0.25</v>
      </c>
      <c r="Q715" s="33">
        <f>IF(B715="M",IF(AND(H715&gt;=200,H715&lt;500,I715&lt;Barem!$N$21),H715/1500,IF(AND(H715&gt;=500,H715&lt;750,I715&lt;Barem!$N$22),H715/1500,IF(AND(H715&gt;=750,H715&lt;1000,I715&lt;Barem!$N$23),H715/1500,IF(AND(H715&gt;=1000,H715&lt;1500,I715&lt;Barem!$N$24),H715/1500,IF(AND(H715&gt;=1500,H715&lt;2000,I715&lt;Barem!$N$25),H715/1500,IF(AND(H715&gt;=2000,H715&lt;3000,I715&lt;Barem!$N$26),H715/1500,IF(AND(H715&gt;=3000,I715&lt;Barem!$N$27),H715/1500,0))))))),IF(AND(H715&gt;=200,H715&lt;500,I715&lt;Barem!$O$21),H715/1500,IF(AND(H715&gt;=500,H715&lt;750,I715&lt;Barem!$O$22),H715/1500,IF(AND(H715&gt;=750,H715&lt;1000,I715&lt;Barem!$O$23),H715/1500,IF(AND(H715&gt;=1000,H715&lt;1500,I715&lt;Barem!$O$24),H715/1500,IF(AND(H715&gt;=1500,H715&lt;2000,I715&lt;Barem!$O$25),H715/1500,IF(AND(H715&gt;=2000,H715&lt;3000,I715&lt;Barem!$O$26),H715/1500,IF(AND(H715&gt;=3000,I715&lt;Barem!$O$27),H715/1500,0))))))))</f>
        <v>0</v>
      </c>
      <c r="R715" s="19">
        <f>IF(D715&gt;21,VLOOKUP(D715,Barem!$T$1:$U$141,2,1),0)</f>
        <v>0</v>
      </c>
      <c r="S715" s="104">
        <f>IF(D715&lt;1,0,IF(B715="F",VLOOKUP(I715,Barem!$X$2:$Z$13,2,1),VLOOKUP(I715,Barem!$X$14:$Z$25,2,1)))</f>
        <v>0</v>
      </c>
      <c r="T715" s="19">
        <f>VLOOKUP(A715,Participanti!A:C,3,0)</f>
        <v>0.7</v>
      </c>
      <c r="U715" s="17">
        <f t="shared" si="261"/>
        <v>3.3708333333333336</v>
      </c>
      <c r="W715" s="162"/>
      <c r="X715" s="108">
        <f t="shared" si="256"/>
        <v>5</v>
      </c>
      <c r="Y715" s="63">
        <f t="shared" si="257"/>
        <v>1</v>
      </c>
      <c r="Z715" s="92">
        <f t="shared" si="262"/>
        <v>1</v>
      </c>
      <c r="AA715" s="141"/>
      <c r="AB715" s="107" t="str">
        <f>VLOOKUP(A715,Participanti!A:E,5,0)</f>
        <v>Gold</v>
      </c>
    </row>
    <row r="716" spans="1:28" x14ac:dyDescent="0.2">
      <c r="A716" s="42" t="s">
        <v>149</v>
      </c>
      <c r="B716" s="1" t="str">
        <f>VLOOKUP(A716,Participanti!A:B,2,0)</f>
        <v>M</v>
      </c>
      <c r="C716" s="61">
        <v>11</v>
      </c>
      <c r="D716" s="43">
        <v>6.49</v>
      </c>
      <c r="E716" s="44">
        <v>1.9571759259259261E-2</v>
      </c>
      <c r="F716" s="44">
        <v>1.9571759259259261E-2</v>
      </c>
      <c r="G716" s="59">
        <f t="shared" si="258"/>
        <v>1.9571759259259261E-2</v>
      </c>
      <c r="H716" s="45">
        <v>12</v>
      </c>
      <c r="I716" s="11">
        <f t="shared" si="259"/>
        <v>3.015679392798037E-3</v>
      </c>
      <c r="J716" s="31">
        <f t="shared" si="260"/>
        <v>1.5452380952380953</v>
      </c>
      <c r="K716" s="31">
        <f>IF(J716=0,0,IF(B716="F",VLOOKUP(I716,Barem!$G$2:$H$16,2,1),VLOOKUP(I716,Barem!$G$17:$H$31,2,1)))</f>
        <v>4</v>
      </c>
      <c r="L716" s="43">
        <v>2.75</v>
      </c>
      <c r="M716" s="95" t="s">
        <v>83</v>
      </c>
      <c r="N716" s="10">
        <f t="shared" si="264"/>
        <v>0.25</v>
      </c>
      <c r="O716" s="10">
        <f t="shared" si="264"/>
        <v>0.25</v>
      </c>
      <c r="P716" s="10">
        <f t="shared" si="264"/>
        <v>0.5</v>
      </c>
      <c r="Q716" s="33">
        <f>IF(B716="M",IF(AND(H716&gt;=200,H716&lt;500,I716&lt;Barem!$N$21),H716/1500,IF(AND(H716&gt;=500,H716&lt;750,I716&lt;Barem!$N$22),H716/1500,IF(AND(H716&gt;=750,H716&lt;1000,I716&lt;Barem!$N$23),H716/1500,IF(AND(H716&gt;=1000,H716&lt;1500,I716&lt;Barem!$N$24),H716/1500,IF(AND(H716&gt;=1500,H716&lt;2000,I716&lt;Barem!$N$25),H716/1500,IF(AND(H716&gt;=2000,H716&lt;3000,I716&lt;Barem!$N$26),H716/1500,IF(AND(H716&gt;=3000,I716&lt;Barem!$N$27),H716/1500,0))))))),IF(AND(H716&gt;=200,H716&lt;500,I716&lt;Barem!$O$21),H716/1500,IF(AND(H716&gt;=500,H716&lt;750,I716&lt;Barem!$O$22),H716/1500,IF(AND(H716&gt;=750,H716&lt;1000,I716&lt;Barem!$O$23),H716/1500,IF(AND(H716&gt;=1000,H716&lt;1500,I716&lt;Barem!$O$24),H716/1500,IF(AND(H716&gt;=1500,H716&lt;2000,I716&lt;Barem!$O$25),H716/1500,IF(AND(H716&gt;=2000,H716&lt;3000,I716&lt;Barem!$O$26),H716/1500,IF(AND(H716&gt;=3000,I716&lt;Barem!$O$27),H716/1500,0))))))))</f>
        <v>0</v>
      </c>
      <c r="R716" s="19">
        <f>IF(D716&gt;21,VLOOKUP(D716,Barem!$T$1:$U$141,2,1),0)</f>
        <v>0</v>
      </c>
      <c r="S716" s="104">
        <f>IF(D716&lt;1,0,IF(B716="F",VLOOKUP(I716,Barem!$X$2:$Z$13,2,1),VLOOKUP(I716,Barem!$X$14:$Z$25,2,1)))</f>
        <v>0</v>
      </c>
      <c r="T716" s="19">
        <f>VLOOKUP(A716,Participanti!A:C,3,0)</f>
        <v>0</v>
      </c>
      <c r="U716" s="17">
        <f t="shared" si="261"/>
        <v>2.7613095238095235</v>
      </c>
      <c r="W716" s="162"/>
      <c r="X716" s="108">
        <f t="shared" si="256"/>
        <v>5</v>
      </c>
      <c r="Y716" s="63">
        <f t="shared" si="257"/>
        <v>1</v>
      </c>
      <c r="Z716" s="92">
        <f t="shared" si="262"/>
        <v>1</v>
      </c>
      <c r="AA716" s="141"/>
      <c r="AB716" s="107" t="str">
        <f>VLOOKUP(A716,Participanti!A:E,5,0)</f>
        <v>Gold</v>
      </c>
    </row>
    <row r="717" spans="1:28" x14ac:dyDescent="0.2">
      <c r="A717" s="42" t="s">
        <v>427</v>
      </c>
      <c r="B717" s="1" t="str">
        <f>VLOOKUP(A717,Participanti!A:B,2,0)</f>
        <v>M</v>
      </c>
      <c r="C717" s="61">
        <v>11</v>
      </c>
      <c r="D717" s="43">
        <v>12.7</v>
      </c>
      <c r="E717" s="44">
        <v>4.9004629629629627E-2</v>
      </c>
      <c r="F717" s="44">
        <v>4.9004629629629627E-2</v>
      </c>
      <c r="G717" s="59">
        <f t="shared" si="258"/>
        <v>4.9004629629629627E-2</v>
      </c>
      <c r="H717" s="45">
        <v>31</v>
      </c>
      <c r="I717" s="11">
        <f t="shared" si="259"/>
        <v>3.8586322543015458E-3</v>
      </c>
      <c r="J717" s="31">
        <f t="shared" si="260"/>
        <v>3.0238095238095237</v>
      </c>
      <c r="K717" s="31">
        <f>IF(J717=0,0,IF(B717="F",VLOOKUP(I717,Barem!$G$2:$H$16,2,1),VLOOKUP(I717,Barem!$G$17:$H$31,2,1)))</f>
        <v>1.75</v>
      </c>
      <c r="L717" s="43">
        <v>1.5</v>
      </c>
      <c r="M717" s="95" t="s">
        <v>80</v>
      </c>
      <c r="N717" s="10">
        <f t="shared" si="264"/>
        <v>0.25</v>
      </c>
      <c r="O717" s="10">
        <f t="shared" si="264"/>
        <v>0.5</v>
      </c>
      <c r="P717" s="10">
        <f t="shared" si="264"/>
        <v>0.25</v>
      </c>
      <c r="Q717" s="33">
        <f>IF(B717="M",IF(AND(H717&gt;=200,H717&lt;500,I717&lt;Barem!$N$21),H717/1500,IF(AND(H717&gt;=500,H717&lt;750,I717&lt;Barem!$N$22),H717/1500,IF(AND(H717&gt;=750,H717&lt;1000,I717&lt;Barem!$N$23),H717/1500,IF(AND(H717&gt;=1000,H717&lt;1500,I717&lt;Barem!$N$24),H717/1500,IF(AND(H717&gt;=1500,H717&lt;2000,I717&lt;Barem!$N$25),H717/1500,IF(AND(H717&gt;=2000,H717&lt;3000,I717&lt;Barem!$N$26),H717/1500,IF(AND(H717&gt;=3000,I717&lt;Barem!$N$27),H717/1500,0))))))),IF(AND(H717&gt;=200,H717&lt;500,I717&lt;Barem!$O$21),H717/1500,IF(AND(H717&gt;=500,H717&lt;750,I717&lt;Barem!$O$22),H717/1500,IF(AND(H717&gt;=750,H717&lt;1000,I717&lt;Barem!$O$23),H717/1500,IF(AND(H717&gt;=1000,H717&lt;1500,I717&lt;Barem!$O$24),H717/1500,IF(AND(H717&gt;=1500,H717&lt;2000,I717&lt;Barem!$O$25),H717/1500,IF(AND(H717&gt;=2000,H717&lt;3000,I717&lt;Barem!$O$26),H717/1500,IF(AND(H717&gt;=3000,I717&lt;Barem!$O$27),H717/1500,0))))))))</f>
        <v>0</v>
      </c>
      <c r="R717" s="19">
        <f>IF(D717&gt;21,VLOOKUP(D717,Barem!$T$1:$U$141,2,1),0)</f>
        <v>0</v>
      </c>
      <c r="S717" s="104">
        <f>IF(D717&lt;1,0,IF(B717="F",VLOOKUP(I717,Barem!$X$2:$Z$13,2,1),VLOOKUP(I717,Barem!$X$14:$Z$25,2,1)))</f>
        <v>0</v>
      </c>
      <c r="T717" s="19">
        <f>VLOOKUP(A717,Participanti!A:C,3,0)</f>
        <v>0</v>
      </c>
      <c r="U717" s="17">
        <f t="shared" si="261"/>
        <v>2.0059523809523809</v>
      </c>
      <c r="W717" s="162"/>
      <c r="X717" s="108">
        <f t="shared" si="256"/>
        <v>5</v>
      </c>
      <c r="Y717" s="63">
        <f t="shared" si="257"/>
        <v>1</v>
      </c>
      <c r="Z717" s="92">
        <f t="shared" si="262"/>
        <v>1</v>
      </c>
      <c r="AA717" s="141"/>
      <c r="AB717" s="107" t="str">
        <f>VLOOKUP(A717,Participanti!A:E,5,0)</f>
        <v>Gold</v>
      </c>
    </row>
    <row r="718" spans="1:28" x14ac:dyDescent="0.2">
      <c r="A718" s="42" t="s">
        <v>366</v>
      </c>
      <c r="B718" s="1" t="str">
        <f>VLOOKUP(A718,Participanti!A:B,2,0)</f>
        <v>F</v>
      </c>
      <c r="C718" s="61">
        <v>11</v>
      </c>
      <c r="D718" s="43">
        <v>7.03</v>
      </c>
      <c r="E718" s="44">
        <v>2.5879629629629631E-2</v>
      </c>
      <c r="F718" s="44">
        <v>2.5972222222222223E-2</v>
      </c>
      <c r="G718" s="59">
        <f t="shared" si="258"/>
        <v>2.5925925925925929E-2</v>
      </c>
      <c r="H718" s="45">
        <v>17</v>
      </c>
      <c r="I718" s="11">
        <f t="shared" si="259"/>
        <v>3.6878984247405303E-3</v>
      </c>
      <c r="J718" s="31">
        <f t="shared" si="260"/>
        <v>1.7575000000000001</v>
      </c>
      <c r="K718" s="31">
        <f>IF(J718=0,0,IF(B718="F",VLOOKUP(I718,Barem!$G$2:$H$16,2,1),VLOOKUP(I718,Barem!$G$17:$H$31,2,1)))</f>
        <v>3</v>
      </c>
      <c r="L718" s="43">
        <v>3.5</v>
      </c>
      <c r="M718" s="95" t="s">
        <v>83</v>
      </c>
      <c r="N718" s="10">
        <f t="shared" si="264"/>
        <v>0.25</v>
      </c>
      <c r="O718" s="10">
        <f t="shared" si="264"/>
        <v>0.25</v>
      </c>
      <c r="P718" s="10">
        <f t="shared" si="264"/>
        <v>0.5</v>
      </c>
      <c r="Q718" s="33">
        <f>IF(B718="M",IF(AND(H718&gt;=200,H718&lt;500,I718&lt;Barem!$N$21),H718/1500,IF(AND(H718&gt;=500,H718&lt;750,I718&lt;Barem!$N$22),H718/1500,IF(AND(H718&gt;=750,H718&lt;1000,I718&lt;Barem!$N$23),H718/1500,IF(AND(H718&gt;=1000,H718&lt;1500,I718&lt;Barem!$N$24),H718/1500,IF(AND(H718&gt;=1500,H718&lt;2000,I718&lt;Barem!$N$25),H718/1500,IF(AND(H718&gt;=2000,H718&lt;3000,I718&lt;Barem!$N$26),H718/1500,IF(AND(H718&gt;=3000,I718&lt;Barem!$N$27),H718/1500,0))))))),IF(AND(H718&gt;=200,H718&lt;500,I718&lt;Barem!$O$21),H718/1500,IF(AND(H718&gt;=500,H718&lt;750,I718&lt;Barem!$O$22),H718/1500,IF(AND(H718&gt;=750,H718&lt;1000,I718&lt;Barem!$O$23),H718/1500,IF(AND(H718&gt;=1000,H718&lt;1500,I718&lt;Barem!$O$24),H718/1500,IF(AND(H718&gt;=1500,H718&lt;2000,I718&lt;Barem!$O$25),H718/1500,IF(AND(H718&gt;=2000,H718&lt;3000,I718&lt;Barem!$O$26),H718/1500,IF(AND(H718&gt;=3000,I718&lt;Barem!$O$27),H718/1500,0))))))))</f>
        <v>0</v>
      </c>
      <c r="R718" s="19">
        <f>IF(D718&gt;21,VLOOKUP(D718,Barem!$T$1:$U$141,2,1),0)</f>
        <v>0</v>
      </c>
      <c r="S718" s="104">
        <f>IF(D718&lt;1,0,IF(B718="F",VLOOKUP(I718,Barem!$X$2:$Z$13,2,1),VLOOKUP(I718,Barem!$X$14:$Z$25,2,1)))</f>
        <v>0</v>
      </c>
      <c r="T718" s="19">
        <f>VLOOKUP(A718,Participanti!A:C,3,0)</f>
        <v>0</v>
      </c>
      <c r="U718" s="17">
        <f t="shared" si="261"/>
        <v>2.9393750000000001</v>
      </c>
      <c r="W718" s="162"/>
      <c r="X718" s="108">
        <f t="shared" si="256"/>
        <v>5</v>
      </c>
      <c r="Y718" s="63">
        <f t="shared" si="257"/>
        <v>1</v>
      </c>
      <c r="Z718" s="92">
        <f t="shared" si="262"/>
        <v>1</v>
      </c>
      <c r="AA718" s="141"/>
      <c r="AB718" s="107" t="str">
        <f>VLOOKUP(A718,Participanti!A:E,5,0)</f>
        <v>Gold</v>
      </c>
    </row>
    <row r="719" spans="1:28" x14ac:dyDescent="0.2">
      <c r="A719" s="42" t="s">
        <v>187</v>
      </c>
      <c r="B719" s="1" t="str">
        <f>VLOOKUP(A719,Participanti!A:B,2,0)</f>
        <v>M</v>
      </c>
      <c r="C719" s="61">
        <v>11</v>
      </c>
      <c r="D719" s="43">
        <v>22.07</v>
      </c>
      <c r="E719" s="44">
        <v>6.7789351851851851E-2</v>
      </c>
      <c r="F719" s="44">
        <v>6.7789351851851851E-2</v>
      </c>
      <c r="G719" s="59">
        <f t="shared" si="258"/>
        <v>6.7789351851851851E-2</v>
      </c>
      <c r="H719" s="45">
        <v>18</v>
      </c>
      <c r="I719" s="11">
        <f t="shared" si="259"/>
        <v>3.0715610263639262E-3</v>
      </c>
      <c r="J719" s="31">
        <f t="shared" si="260"/>
        <v>5</v>
      </c>
      <c r="K719" s="31">
        <f>IF(J719=0,0,IF(B719="F",VLOOKUP(I719,Barem!$G$2:$H$16,2,1),VLOOKUP(I719,Barem!$G$17:$H$31,2,1)))</f>
        <v>4</v>
      </c>
      <c r="L719" s="43">
        <v>2.5</v>
      </c>
      <c r="M719" s="95" t="s">
        <v>80</v>
      </c>
      <c r="N719" s="10">
        <f t="shared" si="264"/>
        <v>0.25</v>
      </c>
      <c r="O719" s="10">
        <f t="shared" si="264"/>
        <v>0.5</v>
      </c>
      <c r="P719" s="10">
        <f t="shared" si="264"/>
        <v>0.25</v>
      </c>
      <c r="Q719" s="33">
        <f>IF(B719="M",IF(AND(H719&gt;=200,H719&lt;500,I719&lt;Barem!$N$21),H719/1500,IF(AND(H719&gt;=500,H719&lt;750,I719&lt;Barem!$N$22),H719/1500,IF(AND(H719&gt;=750,H719&lt;1000,I719&lt;Barem!$N$23),H719/1500,IF(AND(H719&gt;=1000,H719&lt;1500,I719&lt;Barem!$N$24),H719/1500,IF(AND(H719&gt;=1500,H719&lt;2000,I719&lt;Barem!$N$25),H719/1500,IF(AND(H719&gt;=2000,H719&lt;3000,I719&lt;Barem!$N$26),H719/1500,IF(AND(H719&gt;=3000,I719&lt;Barem!$N$27),H719/1500,0))))))),IF(AND(H719&gt;=200,H719&lt;500,I719&lt;Barem!$O$21),H719/1500,IF(AND(H719&gt;=500,H719&lt;750,I719&lt;Barem!$O$22),H719/1500,IF(AND(H719&gt;=750,H719&lt;1000,I719&lt;Barem!$O$23),H719/1500,IF(AND(H719&gt;=1000,H719&lt;1500,I719&lt;Barem!$O$24),H719/1500,IF(AND(H719&gt;=1500,H719&lt;2000,I719&lt;Barem!$O$25),H719/1500,IF(AND(H719&gt;=2000,H719&lt;3000,I719&lt;Barem!$O$26),H719/1500,IF(AND(H719&gt;=3000,I719&lt;Barem!$O$27),H719/1500,0))))))))</f>
        <v>0</v>
      </c>
      <c r="R719" s="19">
        <f>IF(D719&gt;21,VLOOKUP(D719,Barem!$T$1:$U$141,2,1),0)</f>
        <v>0</v>
      </c>
      <c r="S719" s="104">
        <f>IF(D719&lt;1,0,IF(B719="F",VLOOKUP(I719,Barem!$X$2:$Z$13,2,1),VLOOKUP(I719,Barem!$X$14:$Z$25,2,1)))</f>
        <v>0</v>
      </c>
      <c r="T719" s="19">
        <f>VLOOKUP(A719,Participanti!A:C,3,0)</f>
        <v>0</v>
      </c>
      <c r="U719" s="17">
        <f t="shared" si="261"/>
        <v>3.875</v>
      </c>
      <c r="W719" s="162"/>
      <c r="X719" s="108">
        <f t="shared" si="256"/>
        <v>5</v>
      </c>
      <c r="Y719" s="63">
        <f t="shared" si="257"/>
        <v>1</v>
      </c>
      <c r="Z719" s="92">
        <f t="shared" si="262"/>
        <v>1</v>
      </c>
      <c r="AA719" s="141"/>
      <c r="AB719" s="107" t="str">
        <f>VLOOKUP(A719,Participanti!A:E,5,0)</f>
        <v>Gold</v>
      </c>
    </row>
    <row r="720" spans="1:28" x14ac:dyDescent="0.2">
      <c r="A720" s="42" t="s">
        <v>342</v>
      </c>
      <c r="B720" s="1" t="str">
        <f>VLOOKUP(A720,Participanti!A:B,2,0)</f>
        <v>F</v>
      </c>
      <c r="C720" s="61">
        <v>11</v>
      </c>
      <c r="D720" s="43">
        <v>5.0199999999999996</v>
      </c>
      <c r="E720" s="44">
        <v>1.849537037037037E-2</v>
      </c>
      <c r="F720" s="44">
        <v>1.849537037037037E-2</v>
      </c>
      <c r="G720" s="59">
        <f t="shared" si="258"/>
        <v>1.849537037037037E-2</v>
      </c>
      <c r="H720" s="45">
        <v>16</v>
      </c>
      <c r="I720" s="11">
        <f t="shared" si="259"/>
        <v>3.6843367271654128E-3</v>
      </c>
      <c r="J720" s="31">
        <f t="shared" si="260"/>
        <v>1.2549999999999999</v>
      </c>
      <c r="K720" s="31">
        <f>IF(J720=0,0,IF(B720="F",VLOOKUP(I720,Barem!$G$2:$H$16,2,1),VLOOKUP(I720,Barem!$G$17:$H$31,2,1)))</f>
        <v>3</v>
      </c>
      <c r="L720" s="43">
        <v>3</v>
      </c>
      <c r="M720" s="95" t="s">
        <v>80</v>
      </c>
      <c r="N720" s="10">
        <f t="shared" si="264"/>
        <v>0.25</v>
      </c>
      <c r="O720" s="10">
        <f t="shared" si="264"/>
        <v>0.5</v>
      </c>
      <c r="P720" s="10">
        <f t="shared" si="264"/>
        <v>0.25</v>
      </c>
      <c r="Q720" s="33">
        <f>IF(B720="M",IF(AND(H720&gt;=200,H720&lt;500,I720&lt;Barem!$N$21),H720/1500,IF(AND(H720&gt;=500,H720&lt;750,I720&lt;Barem!$N$22),H720/1500,IF(AND(H720&gt;=750,H720&lt;1000,I720&lt;Barem!$N$23),H720/1500,IF(AND(H720&gt;=1000,H720&lt;1500,I720&lt;Barem!$N$24),H720/1500,IF(AND(H720&gt;=1500,H720&lt;2000,I720&lt;Barem!$N$25),H720/1500,IF(AND(H720&gt;=2000,H720&lt;3000,I720&lt;Barem!$N$26),H720/1500,IF(AND(H720&gt;=3000,I720&lt;Barem!$N$27),H720/1500,0))))))),IF(AND(H720&gt;=200,H720&lt;500,I720&lt;Barem!$O$21),H720/1500,IF(AND(H720&gt;=500,H720&lt;750,I720&lt;Barem!$O$22),H720/1500,IF(AND(H720&gt;=750,H720&lt;1000,I720&lt;Barem!$O$23),H720/1500,IF(AND(H720&gt;=1000,H720&lt;1500,I720&lt;Barem!$O$24),H720/1500,IF(AND(H720&gt;=1500,H720&lt;2000,I720&lt;Barem!$O$25),H720/1500,IF(AND(H720&gt;=2000,H720&lt;3000,I720&lt;Barem!$O$26),H720/1500,IF(AND(H720&gt;=3000,I720&lt;Barem!$O$27),H720/1500,0))))))))</f>
        <v>0</v>
      </c>
      <c r="R720" s="19">
        <f>IF(D720&gt;21,VLOOKUP(D720,Barem!$T$1:$U$141,2,1),0)</f>
        <v>0</v>
      </c>
      <c r="S720" s="104">
        <f>IF(D720&lt;1,0,IF(B720="F",VLOOKUP(I720,Barem!$X$2:$Z$13,2,1),VLOOKUP(I720,Barem!$X$14:$Z$25,2,1)))</f>
        <v>0</v>
      </c>
      <c r="T720" s="19">
        <f>VLOOKUP(A720,Participanti!A:C,3,0)</f>
        <v>0</v>
      </c>
      <c r="U720" s="17">
        <f t="shared" si="261"/>
        <v>2.5637499999999998</v>
      </c>
      <c r="W720" s="162"/>
      <c r="X720" s="108">
        <f t="shared" si="256"/>
        <v>5</v>
      </c>
      <c r="Y720" s="63">
        <f t="shared" si="257"/>
        <v>1</v>
      </c>
      <c r="Z720" s="92">
        <f t="shared" si="262"/>
        <v>1</v>
      </c>
      <c r="AA720" s="141"/>
      <c r="AB720" s="107" t="str">
        <f>VLOOKUP(A720,Participanti!A:E,5,0)</f>
        <v>Gold</v>
      </c>
    </row>
    <row r="721" spans="1:28" x14ac:dyDescent="0.2">
      <c r="A721" s="42" t="s">
        <v>209</v>
      </c>
      <c r="B721" s="1" t="str">
        <f>VLOOKUP(A721,Participanti!A:B,2,0)</f>
        <v>M</v>
      </c>
      <c r="C721" s="61">
        <v>11</v>
      </c>
      <c r="D721" s="43">
        <v>3.01</v>
      </c>
      <c r="E721" s="44">
        <v>8.8773148148148153E-3</v>
      </c>
      <c r="F721" s="44">
        <v>8.9467592592592585E-3</v>
      </c>
      <c r="G721" s="59">
        <f t="shared" si="258"/>
        <v>8.9120370370370378E-3</v>
      </c>
      <c r="H721" s="45">
        <v>3</v>
      </c>
      <c r="I721" s="11">
        <f t="shared" si="259"/>
        <v>2.9608096468561589E-3</v>
      </c>
      <c r="J721" s="31">
        <f t="shared" si="260"/>
        <v>0.71666666666666656</v>
      </c>
      <c r="K721" s="31">
        <f>IF(J721=0,0,IF(B721="F",VLOOKUP(I721,Barem!$G$2:$H$16,2,1),VLOOKUP(I721,Barem!$G$17:$H$31,2,1)))</f>
        <v>4.5</v>
      </c>
      <c r="L721" s="43">
        <v>4.5</v>
      </c>
      <c r="M721" s="95" t="s">
        <v>80</v>
      </c>
      <c r="N721" s="10">
        <f t="shared" si="264"/>
        <v>0.25</v>
      </c>
      <c r="O721" s="10">
        <f t="shared" si="264"/>
        <v>0.5</v>
      </c>
      <c r="P721" s="10">
        <f t="shared" si="264"/>
        <v>0.25</v>
      </c>
      <c r="Q721" s="33">
        <f>IF(B721="M",IF(AND(H721&gt;=200,H721&lt;500,I721&lt;Barem!$N$21),H721/1500,IF(AND(H721&gt;=500,H721&lt;750,I721&lt;Barem!$N$22),H721/1500,IF(AND(H721&gt;=750,H721&lt;1000,I721&lt;Barem!$N$23),H721/1500,IF(AND(H721&gt;=1000,H721&lt;1500,I721&lt;Barem!$N$24),H721/1500,IF(AND(H721&gt;=1500,H721&lt;2000,I721&lt;Barem!$N$25),H721/1500,IF(AND(H721&gt;=2000,H721&lt;3000,I721&lt;Barem!$N$26),H721/1500,IF(AND(H721&gt;=3000,I721&lt;Barem!$N$27),H721/1500,0))))))),IF(AND(H721&gt;=200,H721&lt;500,I721&lt;Barem!$O$21),H721/1500,IF(AND(H721&gt;=500,H721&lt;750,I721&lt;Barem!$O$22),H721/1500,IF(AND(H721&gt;=750,H721&lt;1000,I721&lt;Barem!$O$23),H721/1500,IF(AND(H721&gt;=1000,H721&lt;1500,I721&lt;Barem!$O$24),H721/1500,IF(AND(H721&gt;=1500,H721&lt;2000,I721&lt;Barem!$O$25),H721/1500,IF(AND(H721&gt;=2000,H721&lt;3000,I721&lt;Barem!$O$26),H721/1500,IF(AND(H721&gt;=3000,I721&lt;Barem!$O$27),H721/1500,0))))))))</f>
        <v>0</v>
      </c>
      <c r="R721" s="19">
        <f>IF(D721&gt;21,VLOOKUP(D721,Barem!$T$1:$U$141,2,1),0)</f>
        <v>0</v>
      </c>
      <c r="S721" s="104">
        <f>IF(D721&lt;1,0,IF(B721="F",VLOOKUP(I721,Barem!$X$2:$Z$13,2,1),VLOOKUP(I721,Barem!$X$14:$Z$25,2,1)))</f>
        <v>0</v>
      </c>
      <c r="T721" s="19">
        <f>VLOOKUP(A721,Participanti!A:C,3,0)</f>
        <v>0</v>
      </c>
      <c r="U721" s="17">
        <f t="shared" si="261"/>
        <v>3.5541666666666667</v>
      </c>
      <c r="W721" s="162"/>
      <c r="X721" s="108">
        <f t="shared" si="256"/>
        <v>5</v>
      </c>
      <c r="Y721" s="63">
        <f t="shared" si="257"/>
        <v>1</v>
      </c>
      <c r="Z721" s="92">
        <f t="shared" si="262"/>
        <v>1</v>
      </c>
      <c r="AA721" s="141"/>
      <c r="AB721" s="107" t="str">
        <f>VLOOKUP(A721,Participanti!A:E,5,0)</f>
        <v>Gold</v>
      </c>
    </row>
    <row r="722" spans="1:28" x14ac:dyDescent="0.2">
      <c r="A722" s="42" t="s">
        <v>235</v>
      </c>
      <c r="B722" s="1" t="str">
        <f>VLOOKUP(A722,Participanti!A:B,2,0)</f>
        <v>M</v>
      </c>
      <c r="C722" s="61">
        <v>11</v>
      </c>
      <c r="D722" s="43">
        <v>6.38</v>
      </c>
      <c r="E722" s="44">
        <v>2.0856481481481483E-2</v>
      </c>
      <c r="F722" s="44">
        <v>2.0856481481481483E-2</v>
      </c>
      <c r="G722" s="59">
        <f t="shared" ref="G722:G765" si="265">AVERAGE(E722:F722)</f>
        <v>2.0856481481481483E-2</v>
      </c>
      <c r="H722" s="45">
        <v>8</v>
      </c>
      <c r="I722" s="11">
        <f t="shared" ref="I722:I765" si="266">G722/D722</f>
        <v>3.2690409845582261E-3</v>
      </c>
      <c r="J722" s="31">
        <f t="shared" ref="J722:J765" si="267">IF(B722="F",IF(D722&lt;2.5,0,IF(D722&gt;19.99,5,D722/4)),IF(D722&lt;3,0, IF(D722&gt;20.99,5,D722/4.2)))</f>
        <v>1.519047619047619</v>
      </c>
      <c r="K722" s="31">
        <f>IF(J722=0,0,IF(B722="F",VLOOKUP(I722,Barem!$G$2:$H$16,2,1),VLOOKUP(I722,Barem!$G$17:$H$31,2,1)))</f>
        <v>3.5</v>
      </c>
      <c r="L722" s="43">
        <v>2.5</v>
      </c>
      <c r="M722" s="95" t="s">
        <v>80</v>
      </c>
      <c r="N722" s="10">
        <f t="shared" si="264"/>
        <v>0.25</v>
      </c>
      <c r="O722" s="10">
        <f t="shared" si="264"/>
        <v>0.5</v>
      </c>
      <c r="P722" s="10">
        <f t="shared" si="264"/>
        <v>0.25</v>
      </c>
      <c r="Q722" s="33">
        <f>IF(B722="M",IF(AND(H722&gt;=200,H722&lt;500,I722&lt;Barem!$N$21),H722/1500,IF(AND(H722&gt;=500,H722&lt;750,I722&lt;Barem!$N$22),H722/1500,IF(AND(H722&gt;=750,H722&lt;1000,I722&lt;Barem!$N$23),H722/1500,IF(AND(H722&gt;=1000,H722&lt;1500,I722&lt;Barem!$N$24),H722/1500,IF(AND(H722&gt;=1500,H722&lt;2000,I722&lt;Barem!$N$25),H722/1500,IF(AND(H722&gt;=2000,H722&lt;3000,I722&lt;Barem!$N$26),H722/1500,IF(AND(H722&gt;=3000,I722&lt;Barem!$N$27),H722/1500,0))))))),IF(AND(H722&gt;=200,H722&lt;500,I722&lt;Barem!$O$21),H722/1500,IF(AND(H722&gt;=500,H722&lt;750,I722&lt;Barem!$O$22),H722/1500,IF(AND(H722&gt;=750,H722&lt;1000,I722&lt;Barem!$O$23),H722/1500,IF(AND(H722&gt;=1000,H722&lt;1500,I722&lt;Barem!$O$24),H722/1500,IF(AND(H722&gt;=1500,H722&lt;2000,I722&lt;Barem!$O$25),H722/1500,IF(AND(H722&gt;=2000,H722&lt;3000,I722&lt;Barem!$O$26),H722/1500,IF(AND(H722&gt;=3000,I722&lt;Barem!$O$27),H722/1500,0))))))))</f>
        <v>0</v>
      </c>
      <c r="R722" s="19">
        <f>IF(D722&gt;21,VLOOKUP(D722,Barem!$T$1:$U$141,2,1),0)</f>
        <v>0</v>
      </c>
      <c r="S722" s="104">
        <f>IF(D722&lt;1,0,IF(B722="F",VLOOKUP(I722,Barem!$X$2:$Z$13,2,1),VLOOKUP(I722,Barem!$X$14:$Z$25,2,1)))</f>
        <v>0</v>
      </c>
      <c r="T722" s="19">
        <f>VLOOKUP(A722,Participanti!A:C,3,0)</f>
        <v>0</v>
      </c>
      <c r="U722" s="17">
        <f t="shared" ref="U722:U765" si="268">IF(H722&lt;0,0,J722*N722+K722*O722+L722*P722+Q722+R722+S722+T722)</f>
        <v>2.7547619047619047</v>
      </c>
      <c r="W722" s="162"/>
      <c r="X722" s="108">
        <f t="shared" si="256"/>
        <v>5</v>
      </c>
      <c r="Y722" s="63">
        <f t="shared" si="257"/>
        <v>1</v>
      </c>
      <c r="Z722" s="92">
        <f t="shared" ref="Z722:Z765" si="269">IF(K722&gt;0,1,0)</f>
        <v>1</v>
      </c>
      <c r="AA722" s="141"/>
      <c r="AB722" s="107" t="str">
        <f>VLOOKUP(A722,Participanti!A:E,5,0)</f>
        <v>Gold</v>
      </c>
    </row>
    <row r="723" spans="1:28" x14ac:dyDescent="0.2">
      <c r="A723" s="42" t="s">
        <v>201</v>
      </c>
      <c r="B723" s="1" t="str">
        <f>VLOOKUP(A723,Participanti!A:B,2,0)</f>
        <v>M</v>
      </c>
      <c r="C723" s="61">
        <v>11</v>
      </c>
      <c r="D723" s="43">
        <v>12.07</v>
      </c>
      <c r="E723" s="44">
        <v>4.4664351851851851E-2</v>
      </c>
      <c r="F723" s="44">
        <v>4.5162037037037035E-2</v>
      </c>
      <c r="G723" s="59">
        <f t="shared" si="265"/>
        <v>4.4913194444444443E-2</v>
      </c>
      <c r="H723" s="45">
        <v>19</v>
      </c>
      <c r="I723" s="11">
        <f t="shared" si="266"/>
        <v>3.7210600202522322E-3</v>
      </c>
      <c r="J723" s="31">
        <f t="shared" si="267"/>
        <v>2.8738095238095238</v>
      </c>
      <c r="K723" s="31">
        <f>IF(J723=0,0,IF(B723="F",VLOOKUP(I723,Barem!$G$2:$H$16,2,1),VLOOKUP(I723,Barem!$G$17:$H$31,2,1)))</f>
        <v>2</v>
      </c>
      <c r="L723" s="43">
        <v>2</v>
      </c>
      <c r="M723" s="95" t="s">
        <v>82</v>
      </c>
      <c r="N723" s="10">
        <f t="shared" si="264"/>
        <v>0.5</v>
      </c>
      <c r="O723" s="10">
        <f t="shared" si="264"/>
        <v>0.25</v>
      </c>
      <c r="P723" s="10">
        <f t="shared" si="264"/>
        <v>0.25</v>
      </c>
      <c r="Q723" s="33">
        <f>IF(B723="M",IF(AND(H723&gt;=200,H723&lt;500,I723&lt;Barem!$N$21),H723/1500,IF(AND(H723&gt;=500,H723&lt;750,I723&lt;Barem!$N$22),H723/1500,IF(AND(H723&gt;=750,H723&lt;1000,I723&lt;Barem!$N$23),H723/1500,IF(AND(H723&gt;=1000,H723&lt;1500,I723&lt;Barem!$N$24),H723/1500,IF(AND(H723&gt;=1500,H723&lt;2000,I723&lt;Barem!$N$25),H723/1500,IF(AND(H723&gt;=2000,H723&lt;3000,I723&lt;Barem!$N$26),H723/1500,IF(AND(H723&gt;=3000,I723&lt;Barem!$N$27),H723/1500,0))))))),IF(AND(H723&gt;=200,H723&lt;500,I723&lt;Barem!$O$21),H723/1500,IF(AND(H723&gt;=500,H723&lt;750,I723&lt;Barem!$O$22),H723/1500,IF(AND(H723&gt;=750,H723&lt;1000,I723&lt;Barem!$O$23),H723/1500,IF(AND(H723&gt;=1000,H723&lt;1500,I723&lt;Barem!$O$24),H723/1500,IF(AND(H723&gt;=1500,H723&lt;2000,I723&lt;Barem!$O$25),H723/1500,IF(AND(H723&gt;=2000,H723&lt;3000,I723&lt;Barem!$O$26),H723/1500,IF(AND(H723&gt;=3000,I723&lt;Barem!$O$27),H723/1500,0))))))))</f>
        <v>0</v>
      </c>
      <c r="R723" s="19">
        <f>IF(D723&gt;21,VLOOKUP(D723,Barem!$T$1:$U$141,2,1),0)</f>
        <v>0</v>
      </c>
      <c r="S723" s="104">
        <f>IF(D723&lt;1,0,IF(B723="F",VLOOKUP(I723,Barem!$X$2:$Z$13,2,1),VLOOKUP(I723,Barem!$X$14:$Z$25,2,1)))</f>
        <v>0</v>
      </c>
      <c r="T723" s="19">
        <f>VLOOKUP(A723,Participanti!A:C,3,0)</f>
        <v>0</v>
      </c>
      <c r="U723" s="17">
        <f t="shared" si="268"/>
        <v>2.4369047619047617</v>
      </c>
      <c r="W723" s="162"/>
      <c r="X723" s="108">
        <f t="shared" si="256"/>
        <v>4</v>
      </c>
      <c r="Y723" s="63">
        <f t="shared" si="257"/>
        <v>1</v>
      </c>
      <c r="Z723" s="92">
        <f t="shared" si="269"/>
        <v>1</v>
      </c>
      <c r="AA723" s="141"/>
      <c r="AB723" s="107" t="str">
        <f>VLOOKUP(A723,Participanti!A:E,5,0)</f>
        <v>Gold</v>
      </c>
    </row>
    <row r="724" spans="1:28" x14ac:dyDescent="0.2">
      <c r="A724" s="42" t="s">
        <v>363</v>
      </c>
      <c r="B724" s="1" t="str">
        <f>VLOOKUP(A724,Participanti!A:B,2,0)</f>
        <v>M</v>
      </c>
      <c r="C724" s="61">
        <v>11</v>
      </c>
      <c r="D724" s="43">
        <v>22.29</v>
      </c>
      <c r="E724" s="44">
        <v>7.3402777777777775E-2</v>
      </c>
      <c r="F724" s="44">
        <v>9.0949074074074071E-2</v>
      </c>
      <c r="G724" s="59">
        <f t="shared" si="265"/>
        <v>8.217592592592593E-2</v>
      </c>
      <c r="H724" s="45">
        <v>549</v>
      </c>
      <c r="I724" s="11">
        <f t="shared" si="266"/>
        <v>3.6866723161025541E-3</v>
      </c>
      <c r="J724" s="31">
        <f t="shared" si="267"/>
        <v>5</v>
      </c>
      <c r="K724" s="31">
        <f>IF(J724=0,0,IF(B724="F",VLOOKUP(I724,Barem!$G$2:$H$16,2,1),VLOOKUP(I724,Barem!$G$17:$H$31,2,1)))</f>
        <v>2</v>
      </c>
      <c r="L724" s="43">
        <v>2</v>
      </c>
      <c r="M724" s="95" t="s">
        <v>82</v>
      </c>
      <c r="N724" s="10">
        <f t="shared" si="264"/>
        <v>0.5</v>
      </c>
      <c r="O724" s="10">
        <f t="shared" si="264"/>
        <v>0.25</v>
      </c>
      <c r="P724" s="10">
        <f t="shared" si="264"/>
        <v>0.25</v>
      </c>
      <c r="Q724" s="33">
        <f>IF(B724="M",IF(AND(H724&gt;=200,H724&lt;500,I724&lt;Barem!$N$21),H724/1500,IF(AND(H724&gt;=500,H724&lt;750,I724&lt;Barem!$N$22),H724/1500,IF(AND(H724&gt;=750,H724&lt;1000,I724&lt;Barem!$N$23),H724/1500,IF(AND(H724&gt;=1000,H724&lt;1500,I724&lt;Barem!$N$24),H724/1500,IF(AND(H724&gt;=1500,H724&lt;2000,I724&lt;Barem!$N$25),H724/1500,IF(AND(H724&gt;=2000,H724&lt;3000,I724&lt;Barem!$N$26),H724/1500,IF(AND(H724&gt;=3000,I724&lt;Barem!$N$27),H724/1500,0))))))),IF(AND(H724&gt;=200,H724&lt;500,I724&lt;Barem!$O$21),H724/1500,IF(AND(H724&gt;=500,H724&lt;750,I724&lt;Barem!$O$22),H724/1500,IF(AND(H724&gt;=750,H724&lt;1000,I724&lt;Barem!$O$23),H724/1500,IF(AND(H724&gt;=1000,H724&lt;1500,I724&lt;Barem!$O$24),H724/1500,IF(AND(H724&gt;=1500,H724&lt;2000,I724&lt;Barem!$O$25),H724/1500,IF(AND(H724&gt;=2000,H724&lt;3000,I724&lt;Barem!$O$26),H724/1500,IF(AND(H724&gt;=3000,I724&lt;Barem!$O$27),H724/1500,0))))))))</f>
        <v>0.36599999999999999</v>
      </c>
      <c r="R724" s="19">
        <f>IF(D724&gt;21,VLOOKUP(D724,Barem!$T$1:$U$141,2,1),0)</f>
        <v>0</v>
      </c>
      <c r="S724" s="104">
        <f>IF(D724&lt;1,0,IF(B724="F",VLOOKUP(I724,Barem!$X$2:$Z$13,2,1),VLOOKUP(I724,Barem!$X$14:$Z$25,2,1)))</f>
        <v>0</v>
      </c>
      <c r="T724" s="19">
        <f>VLOOKUP(A724,Participanti!A:C,3,0)</f>
        <v>0</v>
      </c>
      <c r="U724" s="17">
        <f t="shared" si="268"/>
        <v>3.8660000000000001</v>
      </c>
      <c r="W724" s="162"/>
      <c r="X724" s="108">
        <f t="shared" si="256"/>
        <v>5</v>
      </c>
      <c r="Y724" s="63">
        <f t="shared" si="257"/>
        <v>1</v>
      </c>
      <c r="Z724" s="92">
        <f t="shared" si="269"/>
        <v>1</v>
      </c>
      <c r="AA724" s="141"/>
      <c r="AB724" s="107" t="str">
        <f>VLOOKUP(A724,Participanti!A:E,5,0)</f>
        <v>Gold</v>
      </c>
    </row>
    <row r="725" spans="1:28" x14ac:dyDescent="0.2">
      <c r="A725" s="42" t="s">
        <v>7</v>
      </c>
      <c r="B725" s="1" t="str">
        <f>VLOOKUP(A725,Participanti!A:B,2,0)</f>
        <v>M</v>
      </c>
      <c r="C725" s="61">
        <v>11</v>
      </c>
      <c r="D725" s="43">
        <v>32.36</v>
      </c>
      <c r="E725" s="44">
        <v>0.24692129629629631</v>
      </c>
      <c r="F725" s="44">
        <v>0.3011226851851852</v>
      </c>
      <c r="G725" s="59">
        <f t="shared" si="265"/>
        <v>0.27402199074074074</v>
      </c>
      <c r="H725" s="45">
        <v>2412</v>
      </c>
      <c r="I725" s="11">
        <f t="shared" si="266"/>
        <v>8.4679230760426674E-3</v>
      </c>
      <c r="J725" s="31">
        <f t="shared" si="267"/>
        <v>5</v>
      </c>
      <c r="K725" s="31">
        <f>IF(J725=0,0,IF(B725="F",VLOOKUP(I725,Barem!$G$2:$H$16,2,1),VLOOKUP(I725,Barem!$G$17:$H$31,2,1)))</f>
        <v>0</v>
      </c>
      <c r="L725" s="43">
        <v>1.75</v>
      </c>
      <c r="M725" s="95" t="s">
        <v>83</v>
      </c>
      <c r="N725" s="10">
        <f t="shared" si="264"/>
        <v>0.25</v>
      </c>
      <c r="O725" s="10">
        <f t="shared" si="264"/>
        <v>0.25</v>
      </c>
      <c r="P725" s="10">
        <f t="shared" si="264"/>
        <v>0.5</v>
      </c>
      <c r="Q725" s="33">
        <f>IF(B725="M",IF(AND(H725&gt;=200,H725&lt;500,I725&lt;Barem!$N$21),H725/1500,IF(AND(H725&gt;=500,H725&lt;750,I725&lt;Barem!$N$22),H725/1500,IF(AND(H725&gt;=750,H725&lt;1000,I725&lt;Barem!$N$23),H725/1500,IF(AND(H725&gt;=1000,H725&lt;1500,I725&lt;Barem!$N$24),H725/1500,IF(AND(H725&gt;=1500,H725&lt;2000,I725&lt;Barem!$N$25),H725/1500,IF(AND(H725&gt;=2000,H725&lt;3000,I725&lt;Barem!$N$26),H725/1500,IF(AND(H725&gt;=3000,I725&lt;Barem!$N$27),H725/1500,0))))))),IF(AND(H725&gt;=200,H725&lt;500,I725&lt;Barem!$O$21),H725/1500,IF(AND(H725&gt;=500,H725&lt;750,I725&lt;Barem!$O$22),H725/1500,IF(AND(H725&gt;=750,H725&lt;1000,I725&lt;Barem!$O$23),H725/1500,IF(AND(H725&gt;=1000,H725&lt;1500,I725&lt;Barem!$O$24),H725/1500,IF(AND(H725&gt;=1500,H725&lt;2000,I725&lt;Barem!$O$25),H725/1500,IF(AND(H725&gt;=2000,H725&lt;3000,I725&lt;Barem!$O$26),H725/1500,IF(AND(H725&gt;=3000,I725&lt;Barem!$O$27),H725/1500,0))))))))</f>
        <v>1.6080000000000001</v>
      </c>
      <c r="R725" s="19">
        <f>IF(D725&gt;21,VLOOKUP(D725,Barem!$T$1:$U$141,2,1),0)</f>
        <v>0.5</v>
      </c>
      <c r="S725" s="104">
        <f>IF(D725&lt;1,0,IF(B725="F",VLOOKUP(I725,Barem!$X$2:$Z$13,2,1),VLOOKUP(I725,Barem!$X$14:$Z$25,2,1)))</f>
        <v>0</v>
      </c>
      <c r="T725" s="19">
        <f>VLOOKUP(A725,Participanti!A:C,3,0)</f>
        <v>0.4</v>
      </c>
      <c r="U725" s="17">
        <f t="shared" si="268"/>
        <v>4.6330000000000009</v>
      </c>
      <c r="W725" s="162"/>
      <c r="X725" s="108">
        <f t="shared" si="256"/>
        <v>4</v>
      </c>
      <c r="Y725" s="63">
        <f t="shared" si="257"/>
        <v>1</v>
      </c>
      <c r="Z725" s="92">
        <f t="shared" si="269"/>
        <v>0</v>
      </c>
      <c r="AA725" s="141"/>
      <c r="AB725" s="107" t="str">
        <f>VLOOKUP(A725,Participanti!A:E,5,0)</f>
        <v>Gold</v>
      </c>
    </row>
    <row r="726" spans="1:28" x14ac:dyDescent="0.2">
      <c r="A726" s="42" t="s">
        <v>194</v>
      </c>
      <c r="B726" s="1" t="str">
        <f>VLOOKUP(A726,Participanti!A:B,2,0)</f>
        <v>M</v>
      </c>
      <c r="C726" s="61">
        <v>11</v>
      </c>
      <c r="D726" s="43">
        <v>10.07</v>
      </c>
      <c r="E726" s="44">
        <v>3.3750000000000002E-2</v>
      </c>
      <c r="F726" s="44">
        <v>3.7499999999999999E-2</v>
      </c>
      <c r="G726" s="59">
        <f t="shared" si="265"/>
        <v>3.5625000000000004E-2</v>
      </c>
      <c r="H726" s="45">
        <v>54</v>
      </c>
      <c r="I726" s="11">
        <f t="shared" si="266"/>
        <v>3.5377358490566039E-3</v>
      </c>
      <c r="J726" s="31">
        <f t="shared" si="267"/>
        <v>2.3976190476190475</v>
      </c>
      <c r="K726" s="31">
        <f>IF(J726=0,0,IF(B726="F",VLOOKUP(I726,Barem!$G$2:$H$16,2,1),VLOOKUP(I726,Barem!$G$17:$H$31,2,1)))</f>
        <v>2.5</v>
      </c>
      <c r="L726" s="43">
        <v>0.75</v>
      </c>
      <c r="M726" s="95" t="s">
        <v>80</v>
      </c>
      <c r="N726" s="10">
        <f t="shared" ref="N726:P741" si="270">IF($M726=N$1,50%,25%)</f>
        <v>0.25</v>
      </c>
      <c r="O726" s="10">
        <f t="shared" si="270"/>
        <v>0.5</v>
      </c>
      <c r="P726" s="10">
        <f t="shared" si="270"/>
        <v>0.25</v>
      </c>
      <c r="Q726" s="33">
        <f>IF(B726="M",IF(AND(H726&gt;=200,H726&lt;500,I726&lt;Barem!$N$21),H726/1500,IF(AND(H726&gt;=500,H726&lt;750,I726&lt;Barem!$N$22),H726/1500,IF(AND(H726&gt;=750,H726&lt;1000,I726&lt;Barem!$N$23),H726/1500,IF(AND(H726&gt;=1000,H726&lt;1500,I726&lt;Barem!$N$24),H726/1500,IF(AND(H726&gt;=1500,H726&lt;2000,I726&lt;Barem!$N$25),H726/1500,IF(AND(H726&gt;=2000,H726&lt;3000,I726&lt;Barem!$N$26),H726/1500,IF(AND(H726&gt;=3000,I726&lt;Barem!$N$27),H726/1500,0))))))),IF(AND(H726&gt;=200,H726&lt;500,I726&lt;Barem!$O$21),H726/1500,IF(AND(H726&gt;=500,H726&lt;750,I726&lt;Barem!$O$22),H726/1500,IF(AND(H726&gt;=750,H726&lt;1000,I726&lt;Barem!$O$23),H726/1500,IF(AND(H726&gt;=1000,H726&lt;1500,I726&lt;Barem!$O$24),H726/1500,IF(AND(H726&gt;=1500,H726&lt;2000,I726&lt;Barem!$O$25),H726/1500,IF(AND(H726&gt;=2000,H726&lt;3000,I726&lt;Barem!$O$26),H726/1500,IF(AND(H726&gt;=3000,I726&lt;Barem!$O$27),H726/1500,0))))))))</f>
        <v>0</v>
      </c>
      <c r="R726" s="19">
        <f>IF(D726&gt;21,VLOOKUP(D726,Barem!$T$1:$U$141,2,1),0)</f>
        <v>0</v>
      </c>
      <c r="S726" s="104">
        <f>IF(D726&lt;1,0,IF(B726="F",VLOOKUP(I726,Barem!$X$2:$Z$13,2,1),VLOOKUP(I726,Barem!$X$14:$Z$25,2,1)))</f>
        <v>0</v>
      </c>
      <c r="T726" s="19">
        <f>VLOOKUP(A726,Participanti!A:C,3,0)</f>
        <v>0</v>
      </c>
      <c r="U726" s="17">
        <f t="shared" si="268"/>
        <v>2.0369047619047618</v>
      </c>
      <c r="W726" s="162"/>
      <c r="X726" s="108">
        <f t="shared" si="256"/>
        <v>5</v>
      </c>
      <c r="Y726" s="63">
        <f t="shared" si="257"/>
        <v>1</v>
      </c>
      <c r="Z726" s="92">
        <f t="shared" si="269"/>
        <v>1</v>
      </c>
      <c r="AA726" s="141"/>
      <c r="AB726" s="107" t="str">
        <f>VLOOKUP(A726,Participanti!A:E,5,0)</f>
        <v>Gold</v>
      </c>
    </row>
    <row r="727" spans="1:28" x14ac:dyDescent="0.2">
      <c r="A727" s="42" t="s">
        <v>231</v>
      </c>
      <c r="B727" s="1" t="str">
        <f>VLOOKUP(A727,Participanti!A:B,2,0)</f>
        <v>M</v>
      </c>
      <c r="C727" s="61">
        <v>11</v>
      </c>
      <c r="D727" s="43">
        <v>10.02</v>
      </c>
      <c r="E727" s="44">
        <v>3.4884259259259261E-2</v>
      </c>
      <c r="F727" s="44">
        <v>3.4884259259259261E-2</v>
      </c>
      <c r="G727" s="59">
        <f t="shared" si="265"/>
        <v>3.4884259259259261E-2</v>
      </c>
      <c r="H727" s="45">
        <v>21</v>
      </c>
      <c r="I727" s="11">
        <f t="shared" si="266"/>
        <v>3.4814629999260741E-3</v>
      </c>
      <c r="J727" s="31">
        <f t="shared" si="267"/>
        <v>2.3857142857142857</v>
      </c>
      <c r="K727" s="31">
        <f>IF(J727=0,0,IF(B727="F",VLOOKUP(I727,Barem!$G$2:$H$16,2,1),VLOOKUP(I727,Barem!$G$17:$H$31,2,1)))</f>
        <v>3</v>
      </c>
      <c r="L727" s="43">
        <v>1</v>
      </c>
      <c r="M727" s="95" t="str">
        <f>VLOOKUP(C727,Barem!L:R,7,0)</f>
        <v>V</v>
      </c>
      <c r="N727" s="10">
        <f t="shared" si="270"/>
        <v>0.25</v>
      </c>
      <c r="O727" s="10">
        <f t="shared" si="270"/>
        <v>0.5</v>
      </c>
      <c r="P727" s="10">
        <f t="shared" si="270"/>
        <v>0.25</v>
      </c>
      <c r="Q727" s="33">
        <f>IF(B727="M",IF(AND(H727&gt;=200,H727&lt;500,I727&lt;Barem!$N$21),H727/1500,IF(AND(H727&gt;=500,H727&lt;750,I727&lt;Barem!$N$22),H727/1500,IF(AND(H727&gt;=750,H727&lt;1000,I727&lt;Barem!$N$23),H727/1500,IF(AND(H727&gt;=1000,H727&lt;1500,I727&lt;Barem!$N$24),H727/1500,IF(AND(H727&gt;=1500,H727&lt;2000,I727&lt;Barem!$N$25),H727/1500,IF(AND(H727&gt;=2000,H727&lt;3000,I727&lt;Barem!$N$26),H727/1500,IF(AND(H727&gt;=3000,I727&lt;Barem!$N$27),H727/1500,0))))))),IF(AND(H727&gt;=200,H727&lt;500,I727&lt;Barem!$O$21),H727/1500,IF(AND(H727&gt;=500,H727&lt;750,I727&lt;Barem!$O$22),H727/1500,IF(AND(H727&gt;=750,H727&lt;1000,I727&lt;Barem!$O$23),H727/1500,IF(AND(H727&gt;=1000,H727&lt;1500,I727&lt;Barem!$O$24),H727/1500,IF(AND(H727&gt;=1500,H727&lt;2000,I727&lt;Barem!$O$25),H727/1500,IF(AND(H727&gt;=2000,H727&lt;3000,I727&lt;Barem!$O$26),H727/1500,IF(AND(H727&gt;=3000,I727&lt;Barem!$O$27),H727/1500,0))))))))</f>
        <v>0</v>
      </c>
      <c r="R727" s="19">
        <f>IF(D727&gt;21,VLOOKUP(D727,Barem!$T$1:$U$141,2,1),0)</f>
        <v>0</v>
      </c>
      <c r="S727" s="104">
        <f>IF(D727&lt;1,0,IF(B727="F",VLOOKUP(I727,Barem!$X$2:$Z$13,2,1),VLOOKUP(I727,Barem!$X$14:$Z$25,2,1)))</f>
        <v>0</v>
      </c>
      <c r="T727" s="19">
        <f>VLOOKUP(A727,Participanti!A:C,3,0)</f>
        <v>0</v>
      </c>
      <c r="U727" s="17">
        <f t="shared" si="268"/>
        <v>2.3464285714285715</v>
      </c>
      <c r="W727" s="162"/>
      <c r="X727" s="108">
        <f t="shared" si="256"/>
        <v>5</v>
      </c>
      <c r="Y727" s="63">
        <f t="shared" si="257"/>
        <v>1</v>
      </c>
      <c r="Z727" s="92">
        <f t="shared" si="269"/>
        <v>1</v>
      </c>
      <c r="AA727" s="141"/>
      <c r="AB727" s="107" t="str">
        <f>VLOOKUP(A727,Participanti!A:E,5,0)</f>
        <v>Gold</v>
      </c>
    </row>
    <row r="728" spans="1:28" ht="24" x14ac:dyDescent="0.2">
      <c r="A728" s="42" t="s">
        <v>512</v>
      </c>
      <c r="B728" s="1" t="str">
        <f>VLOOKUP(A728,Participanti!A:B,2,0)</f>
        <v>M</v>
      </c>
      <c r="C728" s="61">
        <v>12</v>
      </c>
      <c r="D728" s="43">
        <v>42.4</v>
      </c>
      <c r="E728" s="44">
        <v>0.11819444444444445</v>
      </c>
      <c r="F728" s="44">
        <v>0.12090277777777779</v>
      </c>
      <c r="G728" s="59">
        <f t="shared" si="265"/>
        <v>0.11954861111111112</v>
      </c>
      <c r="H728" s="45">
        <v>147</v>
      </c>
      <c r="I728" s="11">
        <f t="shared" si="266"/>
        <v>2.8195427148846961E-3</v>
      </c>
      <c r="J728" s="31">
        <f t="shared" si="267"/>
        <v>5</v>
      </c>
      <c r="K728" s="31">
        <f>IF(J728=0,0,IF(B728="F",VLOOKUP(I728,Barem!$G$2:$H$16,2,1),VLOOKUP(I728,Barem!$G$17:$H$31,2,1)))</f>
        <v>4.5</v>
      </c>
      <c r="L728" s="43">
        <v>2.5</v>
      </c>
      <c r="M728" s="95" t="s">
        <v>80</v>
      </c>
      <c r="N728" s="10">
        <f t="shared" si="270"/>
        <v>0.25</v>
      </c>
      <c r="O728" s="10">
        <f t="shared" si="270"/>
        <v>0.5</v>
      </c>
      <c r="P728" s="10">
        <f t="shared" si="270"/>
        <v>0.25</v>
      </c>
      <c r="Q728" s="33">
        <f>IF(B728="M",IF(AND(H728&gt;=200,H728&lt;500,I728&lt;Barem!$N$21),H728/1500,IF(AND(H728&gt;=500,H728&lt;750,I728&lt;Barem!$N$22),H728/1500,IF(AND(H728&gt;=750,H728&lt;1000,I728&lt;Barem!$N$23),H728/1500,IF(AND(H728&gt;=1000,H728&lt;1500,I728&lt;Barem!$N$24),H728/1500,IF(AND(H728&gt;=1500,H728&lt;2000,I728&lt;Barem!$N$25),H728/1500,IF(AND(H728&gt;=2000,H728&lt;3000,I728&lt;Barem!$N$26),H728/1500,IF(AND(H728&gt;=3000,I728&lt;Barem!$N$27),H728/1500,0))))))),IF(AND(H728&gt;=200,H728&lt;500,I728&lt;Barem!$O$21),H728/1500,IF(AND(H728&gt;=500,H728&lt;750,I728&lt;Barem!$O$22),H728/1500,IF(AND(H728&gt;=750,H728&lt;1000,I728&lt;Barem!$O$23),H728/1500,IF(AND(H728&gt;=1000,H728&lt;1500,I728&lt;Barem!$O$24),H728/1500,IF(AND(H728&gt;=1500,H728&lt;2000,I728&lt;Barem!$O$25),H728/1500,IF(AND(H728&gt;=2000,H728&lt;3000,I728&lt;Barem!$O$26),H728/1500,IF(AND(H728&gt;=3000,I728&lt;Barem!$O$27),H728/1500,0))))))))</f>
        <v>0</v>
      </c>
      <c r="R728" s="19">
        <f>IF(D728&gt;21,VLOOKUP(D728,Barem!$T$1:$U$141,2,1),0)</f>
        <v>1</v>
      </c>
      <c r="S728" s="104">
        <f>IF(D728&lt;1,0,IF(B728="F",VLOOKUP(I728,Barem!$X$2:$Z$13,2,1),VLOOKUP(I728,Barem!$X$14:$Z$25,2,1)))</f>
        <v>0</v>
      </c>
      <c r="T728" s="19">
        <f>VLOOKUP(A728,Participanti!A:C,3,0)</f>
        <v>0</v>
      </c>
      <c r="U728" s="17">
        <f t="shared" si="268"/>
        <v>5.125</v>
      </c>
      <c r="W728" s="162" t="s">
        <v>590</v>
      </c>
      <c r="X728" s="108">
        <f t="shared" si="256"/>
        <v>5</v>
      </c>
      <c r="Y728" s="63">
        <f t="shared" si="257"/>
        <v>1</v>
      </c>
      <c r="Z728" s="92">
        <f t="shared" si="269"/>
        <v>1</v>
      </c>
      <c r="AA728" s="141"/>
      <c r="AB728" s="107" t="str">
        <f>VLOOKUP(A728,Participanti!A:E,5,0)</f>
        <v>Bronze</v>
      </c>
    </row>
    <row r="729" spans="1:28" x14ac:dyDescent="0.2">
      <c r="A729" s="42" t="s">
        <v>17</v>
      </c>
      <c r="B729" s="1" t="str">
        <f>VLOOKUP(A729,Participanti!A:B,2,0)</f>
        <v>M</v>
      </c>
      <c r="C729" s="61">
        <v>12</v>
      </c>
      <c r="D729" s="43">
        <v>15.62</v>
      </c>
      <c r="E729" s="44">
        <v>5.3240740740740734E-2</v>
      </c>
      <c r="F729" s="44">
        <v>5.3437499999999999E-2</v>
      </c>
      <c r="G729" s="59">
        <f t="shared" si="265"/>
        <v>5.3339120370370363E-2</v>
      </c>
      <c r="H729" s="45">
        <v>251</v>
      </c>
      <c r="I729" s="11">
        <f t="shared" si="266"/>
        <v>3.4147964385640439E-3</v>
      </c>
      <c r="J729" s="31">
        <f t="shared" si="267"/>
        <v>3.7190476190476187</v>
      </c>
      <c r="K729" s="31">
        <f>IF(J729=0,0,IF(B729="F",VLOOKUP(I729,Barem!$G$2:$H$16,2,1),VLOOKUP(I729,Barem!$G$17:$H$31,2,1)))</f>
        <v>3</v>
      </c>
      <c r="L729" s="43">
        <v>3</v>
      </c>
      <c r="M729" s="95" t="s">
        <v>83</v>
      </c>
      <c r="N729" s="10">
        <f t="shared" si="270"/>
        <v>0.25</v>
      </c>
      <c r="O729" s="10">
        <f t="shared" si="270"/>
        <v>0.25</v>
      </c>
      <c r="P729" s="10">
        <f t="shared" si="270"/>
        <v>0.5</v>
      </c>
      <c r="Q729" s="33">
        <f>IF(B729="M",IF(AND(H729&gt;=200,H729&lt;500,I729&lt;Barem!$N$21),H729/1500,IF(AND(H729&gt;=500,H729&lt;750,I729&lt;Barem!$N$22),H729/1500,IF(AND(H729&gt;=750,H729&lt;1000,I729&lt;Barem!$N$23),H729/1500,IF(AND(H729&gt;=1000,H729&lt;1500,I729&lt;Barem!$N$24),H729/1500,IF(AND(H729&gt;=1500,H729&lt;2000,I729&lt;Barem!$N$25),H729/1500,IF(AND(H729&gt;=2000,H729&lt;3000,I729&lt;Barem!$N$26),H729/1500,IF(AND(H729&gt;=3000,I729&lt;Barem!$N$27),H729/1500,0))))))),IF(AND(H729&gt;=200,H729&lt;500,I729&lt;Barem!$O$21),H729/1500,IF(AND(H729&gt;=500,H729&lt;750,I729&lt;Barem!$O$22),H729/1500,IF(AND(H729&gt;=750,H729&lt;1000,I729&lt;Barem!$O$23),H729/1500,IF(AND(H729&gt;=1000,H729&lt;1500,I729&lt;Barem!$O$24),H729/1500,IF(AND(H729&gt;=1500,H729&lt;2000,I729&lt;Barem!$O$25),H729/1500,IF(AND(H729&gt;=2000,H729&lt;3000,I729&lt;Barem!$O$26),H729/1500,IF(AND(H729&gt;=3000,I729&lt;Barem!$O$27),H729/1500,0))))))))</f>
        <v>0.16733333333333333</v>
      </c>
      <c r="R729" s="19">
        <f>IF(D729&gt;21,VLOOKUP(D729,Barem!$T$1:$U$141,2,1),0)</f>
        <v>0</v>
      </c>
      <c r="S729" s="104">
        <f>IF(D729&lt;1,0,IF(B729="F",VLOOKUP(I729,Barem!$X$2:$Z$13,2,1),VLOOKUP(I729,Barem!$X$14:$Z$25,2,1)))</f>
        <v>0</v>
      </c>
      <c r="T729" s="19">
        <f>VLOOKUP(A729,Participanti!A:C,3,0)</f>
        <v>0</v>
      </c>
      <c r="U729" s="17">
        <f t="shared" si="268"/>
        <v>3.3470952380952381</v>
      </c>
      <c r="W729" s="162"/>
      <c r="X729" s="108">
        <f t="shared" si="256"/>
        <v>5</v>
      </c>
      <c r="Y729" s="63">
        <f t="shared" si="257"/>
        <v>1</v>
      </c>
      <c r="Z729" s="92">
        <f t="shared" si="269"/>
        <v>1</v>
      </c>
      <c r="AA729" s="141"/>
      <c r="AB729" s="107" t="str">
        <f>VLOOKUP(A729,Participanti!A:E,5,0)</f>
        <v>Bronze</v>
      </c>
    </row>
    <row r="730" spans="1:28" x14ac:dyDescent="0.2">
      <c r="A730" s="42" t="s">
        <v>511</v>
      </c>
      <c r="B730" s="1" t="str">
        <f>VLOOKUP(A730,Participanti!A:B,2,0)</f>
        <v>M</v>
      </c>
      <c r="C730" s="61">
        <v>12</v>
      </c>
      <c r="D730" s="43">
        <v>11.34</v>
      </c>
      <c r="E730" s="44">
        <v>3.243055555555556E-2</v>
      </c>
      <c r="F730" s="44">
        <v>3.2650462962962964E-2</v>
      </c>
      <c r="G730" s="59">
        <f t="shared" si="265"/>
        <v>3.2540509259259262E-2</v>
      </c>
      <c r="H730" s="45">
        <v>44</v>
      </c>
      <c r="I730" s="11">
        <f t="shared" si="266"/>
        <v>2.8695334443791238E-3</v>
      </c>
      <c r="J730" s="31">
        <f t="shared" si="267"/>
        <v>2.6999999999999997</v>
      </c>
      <c r="K730" s="31">
        <f>IF(J730=0,0,IF(B730="F",VLOOKUP(I730,Barem!$G$2:$H$16,2,1),VLOOKUP(I730,Barem!$G$17:$H$31,2,1)))</f>
        <v>4.5</v>
      </c>
      <c r="L730" s="43">
        <v>4</v>
      </c>
      <c r="M730" s="95" t="s">
        <v>80</v>
      </c>
      <c r="N730" s="10">
        <f t="shared" si="270"/>
        <v>0.25</v>
      </c>
      <c r="O730" s="10">
        <f t="shared" si="270"/>
        <v>0.5</v>
      </c>
      <c r="P730" s="10">
        <f t="shared" si="270"/>
        <v>0.25</v>
      </c>
      <c r="Q730" s="33">
        <f>IF(B730="M",IF(AND(H730&gt;=200,H730&lt;500,I730&lt;Barem!$N$21),H730/1500,IF(AND(H730&gt;=500,H730&lt;750,I730&lt;Barem!$N$22),H730/1500,IF(AND(H730&gt;=750,H730&lt;1000,I730&lt;Barem!$N$23),H730/1500,IF(AND(H730&gt;=1000,H730&lt;1500,I730&lt;Barem!$N$24),H730/1500,IF(AND(H730&gt;=1500,H730&lt;2000,I730&lt;Barem!$N$25),H730/1500,IF(AND(H730&gt;=2000,H730&lt;3000,I730&lt;Barem!$N$26),H730/1500,IF(AND(H730&gt;=3000,I730&lt;Barem!$N$27),H730/1500,0))))))),IF(AND(H730&gt;=200,H730&lt;500,I730&lt;Barem!$O$21),H730/1500,IF(AND(H730&gt;=500,H730&lt;750,I730&lt;Barem!$O$22),H730/1500,IF(AND(H730&gt;=750,H730&lt;1000,I730&lt;Barem!$O$23),H730/1500,IF(AND(H730&gt;=1000,H730&lt;1500,I730&lt;Barem!$O$24),H730/1500,IF(AND(H730&gt;=1500,H730&lt;2000,I730&lt;Barem!$O$25),H730/1500,IF(AND(H730&gt;=2000,H730&lt;3000,I730&lt;Barem!$O$26),H730/1500,IF(AND(H730&gt;=3000,I730&lt;Barem!$O$27),H730/1500,0))))))))</f>
        <v>0</v>
      </c>
      <c r="R730" s="19">
        <f>IF(D730&gt;21,VLOOKUP(D730,Barem!$T$1:$U$141,2,1),0)</f>
        <v>0</v>
      </c>
      <c r="S730" s="104">
        <f>IF(D730&lt;1,0,IF(B730="F",VLOOKUP(I730,Barem!$X$2:$Z$13,2,1),VLOOKUP(I730,Barem!$X$14:$Z$25,2,1)))</f>
        <v>0</v>
      </c>
      <c r="T730" s="19">
        <f>VLOOKUP(A730,Participanti!A:C,3,0)</f>
        <v>0</v>
      </c>
      <c r="U730" s="17">
        <f t="shared" si="268"/>
        <v>3.9249999999999998</v>
      </c>
      <c r="W730" s="162" t="s">
        <v>590</v>
      </c>
      <c r="X730" s="108">
        <f t="shared" si="256"/>
        <v>5</v>
      </c>
      <c r="Y730" s="63">
        <f t="shared" si="257"/>
        <v>1</v>
      </c>
      <c r="Z730" s="92">
        <f t="shared" si="269"/>
        <v>1</v>
      </c>
      <c r="AA730" s="141"/>
      <c r="AB730" s="107" t="str">
        <f>VLOOKUP(A730,Participanti!A:E,5,0)</f>
        <v>Bronze</v>
      </c>
    </row>
    <row r="731" spans="1:28" x14ac:dyDescent="0.2">
      <c r="A731" s="42" t="s">
        <v>514</v>
      </c>
      <c r="B731" s="1" t="str">
        <f>VLOOKUP(A731,Participanti!A:B,2,0)</f>
        <v>M</v>
      </c>
      <c r="C731" s="61">
        <v>12</v>
      </c>
      <c r="D731" s="43">
        <v>20.62</v>
      </c>
      <c r="E731" s="44">
        <v>6.9317129629629631E-2</v>
      </c>
      <c r="F731" s="44">
        <v>6.9317129629629631E-2</v>
      </c>
      <c r="G731" s="59">
        <f t="shared" si="265"/>
        <v>6.9317129629629631E-2</v>
      </c>
      <c r="H731" s="45">
        <v>99</v>
      </c>
      <c r="I731" s="11">
        <f t="shared" si="266"/>
        <v>3.3616454718540072E-3</v>
      </c>
      <c r="J731" s="31">
        <f t="shared" si="267"/>
        <v>4.9095238095238098</v>
      </c>
      <c r="K731" s="31">
        <f>IF(J731=0,0,IF(B731="F",VLOOKUP(I731,Barem!$G$2:$H$16,2,1),VLOOKUP(I731,Barem!$G$17:$H$31,2,1)))</f>
        <v>3</v>
      </c>
      <c r="L731" s="43">
        <v>2.75</v>
      </c>
      <c r="M731" s="95" t="s">
        <v>83</v>
      </c>
      <c r="N731" s="10">
        <f t="shared" si="270"/>
        <v>0.25</v>
      </c>
      <c r="O731" s="10">
        <f t="shared" si="270"/>
        <v>0.25</v>
      </c>
      <c r="P731" s="10">
        <f t="shared" si="270"/>
        <v>0.5</v>
      </c>
      <c r="Q731" s="33">
        <f>IF(B731="M",IF(AND(H731&gt;=200,H731&lt;500,I731&lt;Barem!$N$21),H731/1500,IF(AND(H731&gt;=500,H731&lt;750,I731&lt;Barem!$N$22),H731/1500,IF(AND(H731&gt;=750,H731&lt;1000,I731&lt;Barem!$N$23),H731/1500,IF(AND(H731&gt;=1000,H731&lt;1500,I731&lt;Barem!$N$24),H731/1500,IF(AND(H731&gt;=1500,H731&lt;2000,I731&lt;Barem!$N$25),H731/1500,IF(AND(H731&gt;=2000,H731&lt;3000,I731&lt;Barem!$N$26),H731/1500,IF(AND(H731&gt;=3000,I731&lt;Barem!$N$27),H731/1500,0))))))),IF(AND(H731&gt;=200,H731&lt;500,I731&lt;Barem!$O$21),H731/1500,IF(AND(H731&gt;=500,H731&lt;750,I731&lt;Barem!$O$22),H731/1500,IF(AND(H731&gt;=750,H731&lt;1000,I731&lt;Barem!$O$23),H731/1500,IF(AND(H731&gt;=1000,H731&lt;1500,I731&lt;Barem!$O$24),H731/1500,IF(AND(H731&gt;=1500,H731&lt;2000,I731&lt;Barem!$O$25),H731/1500,IF(AND(H731&gt;=2000,H731&lt;3000,I731&lt;Barem!$O$26),H731/1500,IF(AND(H731&gt;=3000,I731&lt;Barem!$O$27),H731/1500,0))))))))</f>
        <v>0</v>
      </c>
      <c r="R731" s="19">
        <f>IF(D731&gt;21,VLOOKUP(D731,Barem!$T$1:$U$141,2,1),0)</f>
        <v>0</v>
      </c>
      <c r="S731" s="104">
        <f>IF(D731&lt;1,0,IF(B731="F",VLOOKUP(I731,Barem!$X$2:$Z$13,2,1),VLOOKUP(I731,Barem!$X$14:$Z$25,2,1)))</f>
        <v>0</v>
      </c>
      <c r="T731" s="19">
        <f>VLOOKUP(A731,Participanti!A:C,3,0)</f>
        <v>0</v>
      </c>
      <c r="U731" s="17">
        <f t="shared" si="268"/>
        <v>3.3523809523809525</v>
      </c>
      <c r="W731" s="162" t="s">
        <v>590</v>
      </c>
      <c r="X731" s="108">
        <f t="shared" si="256"/>
        <v>4</v>
      </c>
      <c r="Y731" s="63">
        <f t="shared" si="257"/>
        <v>1</v>
      </c>
      <c r="Z731" s="92">
        <f t="shared" si="269"/>
        <v>1</v>
      </c>
      <c r="AA731" s="141"/>
      <c r="AB731" s="107" t="str">
        <f>VLOOKUP(A731,Participanti!A:E,5,0)</f>
        <v>Bronze</v>
      </c>
    </row>
    <row r="732" spans="1:28" x14ac:dyDescent="0.2">
      <c r="A732" s="42" t="s">
        <v>352</v>
      </c>
      <c r="B732" s="1" t="str">
        <f>VLOOKUP(A732,Participanti!A:B,2,0)</f>
        <v>M</v>
      </c>
      <c r="C732" s="61">
        <v>12</v>
      </c>
      <c r="D732" s="43">
        <v>16.739999999999998</v>
      </c>
      <c r="E732" s="44">
        <v>5.4050925925925926E-2</v>
      </c>
      <c r="F732" s="44">
        <v>5.4317129629629625E-2</v>
      </c>
      <c r="G732" s="59">
        <f t="shared" si="265"/>
        <v>5.4184027777777775E-2</v>
      </c>
      <c r="H732" s="45">
        <v>86</v>
      </c>
      <c r="I732" s="11">
        <f t="shared" si="266"/>
        <v>3.2367997477764504E-3</v>
      </c>
      <c r="J732" s="31">
        <f t="shared" si="267"/>
        <v>3.9857142857142853</v>
      </c>
      <c r="K732" s="31">
        <f>IF(J732=0,0,IF(B732="F",VLOOKUP(I732,Barem!$G$2:$H$16,2,1),VLOOKUP(I732,Barem!$G$17:$H$31,2,1)))</f>
        <v>3.5</v>
      </c>
      <c r="L732" s="43">
        <v>2</v>
      </c>
      <c r="M732" s="95" t="str">
        <f>VLOOKUP(C732,Barem!L:R,7,0)</f>
        <v>D</v>
      </c>
      <c r="N732" s="10">
        <f t="shared" si="270"/>
        <v>0.5</v>
      </c>
      <c r="O732" s="10">
        <f t="shared" si="270"/>
        <v>0.25</v>
      </c>
      <c r="P732" s="10">
        <f t="shared" si="270"/>
        <v>0.25</v>
      </c>
      <c r="Q732" s="33">
        <f>IF(B732="M",IF(AND(H732&gt;=200,H732&lt;500,I732&lt;Barem!$N$21),H732/1500,IF(AND(H732&gt;=500,H732&lt;750,I732&lt;Barem!$N$22),H732/1500,IF(AND(H732&gt;=750,H732&lt;1000,I732&lt;Barem!$N$23),H732/1500,IF(AND(H732&gt;=1000,H732&lt;1500,I732&lt;Barem!$N$24),H732/1500,IF(AND(H732&gt;=1500,H732&lt;2000,I732&lt;Barem!$N$25),H732/1500,IF(AND(H732&gt;=2000,H732&lt;3000,I732&lt;Barem!$N$26),H732/1500,IF(AND(H732&gt;=3000,I732&lt;Barem!$N$27),H732/1500,0))))))),IF(AND(H732&gt;=200,H732&lt;500,I732&lt;Barem!$O$21),H732/1500,IF(AND(H732&gt;=500,H732&lt;750,I732&lt;Barem!$O$22),H732/1500,IF(AND(H732&gt;=750,H732&lt;1000,I732&lt;Barem!$O$23),H732/1500,IF(AND(H732&gt;=1000,H732&lt;1500,I732&lt;Barem!$O$24),H732/1500,IF(AND(H732&gt;=1500,H732&lt;2000,I732&lt;Barem!$O$25),H732/1500,IF(AND(H732&gt;=2000,H732&lt;3000,I732&lt;Barem!$O$26),H732/1500,IF(AND(H732&gt;=3000,I732&lt;Barem!$O$27),H732/1500,0))))))))</f>
        <v>0</v>
      </c>
      <c r="R732" s="19">
        <f>IF(D732&gt;21,VLOOKUP(D732,Barem!$T$1:$U$141,2,1),0)</f>
        <v>0</v>
      </c>
      <c r="S732" s="104">
        <f>IF(D732&lt;1,0,IF(B732="F",VLOOKUP(I732,Barem!$X$2:$Z$13,2,1),VLOOKUP(I732,Barem!$X$14:$Z$25,2,1)))</f>
        <v>0</v>
      </c>
      <c r="T732" s="19">
        <f>VLOOKUP(A732,Participanti!A:C,3,0)</f>
        <v>0</v>
      </c>
      <c r="U732" s="17">
        <f t="shared" si="268"/>
        <v>3.3678571428571429</v>
      </c>
      <c r="W732" s="162"/>
      <c r="X732" s="108">
        <f t="shared" si="256"/>
        <v>5</v>
      </c>
      <c r="Y732" s="63">
        <f t="shared" si="257"/>
        <v>1</v>
      </c>
      <c r="Z732" s="92">
        <f t="shared" si="269"/>
        <v>1</v>
      </c>
      <c r="AA732" s="141"/>
      <c r="AB732" s="107" t="str">
        <f>VLOOKUP(A732,Participanti!A:E,5,0)</f>
        <v>Bronze</v>
      </c>
    </row>
    <row r="733" spans="1:28" x14ac:dyDescent="0.2">
      <c r="A733" s="42" t="s">
        <v>428</v>
      </c>
      <c r="B733" s="1" t="str">
        <f>VLOOKUP(A733,Participanti!A:B,2,0)</f>
        <v>M</v>
      </c>
      <c r="C733" s="61">
        <v>12</v>
      </c>
      <c r="D733" s="43">
        <v>21.15</v>
      </c>
      <c r="E733" s="44">
        <v>8.2673611111111114E-2</v>
      </c>
      <c r="F733" s="44">
        <v>8.3287037037037034E-2</v>
      </c>
      <c r="G733" s="59">
        <f t="shared" si="265"/>
        <v>8.2980324074074074E-2</v>
      </c>
      <c r="H733" s="45">
        <v>322</v>
      </c>
      <c r="I733" s="11">
        <f t="shared" si="266"/>
        <v>3.9234195779704059E-3</v>
      </c>
      <c r="J733" s="31">
        <f t="shared" si="267"/>
        <v>5</v>
      </c>
      <c r="K733" s="31">
        <f>IF(J733=0,0,IF(B733="F",VLOOKUP(I733,Barem!$G$2:$H$16,2,1),VLOOKUP(I733,Barem!$G$17:$H$31,2,1)))</f>
        <v>1.75</v>
      </c>
      <c r="L733" s="43">
        <v>5</v>
      </c>
      <c r="M733" s="95" t="s">
        <v>83</v>
      </c>
      <c r="N733" s="10">
        <f t="shared" si="270"/>
        <v>0.25</v>
      </c>
      <c r="O733" s="10">
        <f t="shared" si="270"/>
        <v>0.25</v>
      </c>
      <c r="P733" s="10">
        <f t="shared" si="270"/>
        <v>0.5</v>
      </c>
      <c r="Q733" s="33">
        <f>IF(B733="M",IF(AND(H733&gt;=200,H733&lt;500,I733&lt;Barem!$N$21),H733/1500,IF(AND(H733&gt;=500,H733&lt;750,I733&lt;Barem!$N$22),H733/1500,IF(AND(H733&gt;=750,H733&lt;1000,I733&lt;Barem!$N$23),H733/1500,IF(AND(H733&gt;=1000,H733&lt;1500,I733&lt;Barem!$N$24),H733/1500,IF(AND(H733&gt;=1500,H733&lt;2000,I733&lt;Barem!$N$25),H733/1500,IF(AND(H733&gt;=2000,H733&lt;3000,I733&lt;Barem!$N$26),H733/1500,IF(AND(H733&gt;=3000,I733&lt;Barem!$N$27),H733/1500,0))))))),IF(AND(H733&gt;=200,H733&lt;500,I733&lt;Barem!$O$21),H733/1500,IF(AND(H733&gt;=500,H733&lt;750,I733&lt;Barem!$O$22),H733/1500,IF(AND(H733&gt;=750,H733&lt;1000,I733&lt;Barem!$O$23),H733/1500,IF(AND(H733&gt;=1000,H733&lt;1500,I733&lt;Barem!$O$24),H733/1500,IF(AND(H733&gt;=1500,H733&lt;2000,I733&lt;Barem!$O$25),H733/1500,IF(AND(H733&gt;=2000,H733&lt;3000,I733&lt;Barem!$O$26),H733/1500,IF(AND(H733&gt;=3000,I733&lt;Barem!$O$27),H733/1500,0))))))))</f>
        <v>0.21466666666666667</v>
      </c>
      <c r="R733" s="19">
        <f>IF(D733&gt;21,VLOOKUP(D733,Barem!$T$1:$U$141,2,1),0)</f>
        <v>0</v>
      </c>
      <c r="S733" s="104">
        <f>IF(D733&lt;1,0,IF(B733="F",VLOOKUP(I733,Barem!$X$2:$Z$13,2,1),VLOOKUP(I733,Barem!$X$14:$Z$25,2,1)))</f>
        <v>0</v>
      </c>
      <c r="T733" s="19">
        <f>VLOOKUP(A733,Participanti!A:C,3,0)</f>
        <v>0</v>
      </c>
      <c r="U733" s="17">
        <f t="shared" si="268"/>
        <v>4.402166666666667</v>
      </c>
      <c r="W733" s="162"/>
      <c r="X733" s="108">
        <f t="shared" si="256"/>
        <v>5</v>
      </c>
      <c r="Y733" s="63">
        <f t="shared" si="257"/>
        <v>1</v>
      </c>
      <c r="Z733" s="92">
        <f t="shared" si="269"/>
        <v>1</v>
      </c>
      <c r="AA733" s="141"/>
      <c r="AB733" s="107" t="str">
        <f>VLOOKUP(A733,Participanti!A:E,5,0)</f>
        <v>Bronze</v>
      </c>
    </row>
    <row r="734" spans="1:28" x14ac:dyDescent="0.2">
      <c r="A734" s="42" t="s">
        <v>528</v>
      </c>
      <c r="B734" s="1" t="str">
        <f>VLOOKUP(A734,Participanti!A:B,2,0)</f>
        <v>M</v>
      </c>
      <c r="C734" s="61">
        <v>12</v>
      </c>
      <c r="D734" s="43">
        <v>21.19</v>
      </c>
      <c r="E734" s="44">
        <v>6.7256944444444453E-2</v>
      </c>
      <c r="F734" s="44">
        <v>7.1458333333333332E-2</v>
      </c>
      <c r="G734" s="59">
        <f t="shared" si="265"/>
        <v>6.9357638888888892E-2</v>
      </c>
      <c r="H734" s="45">
        <v>104</v>
      </c>
      <c r="I734" s="11">
        <f t="shared" si="266"/>
        <v>3.2731306696030622E-3</v>
      </c>
      <c r="J734" s="31">
        <f t="shared" si="267"/>
        <v>5</v>
      </c>
      <c r="K734" s="31">
        <f>IF(J734=0,0,IF(B734="F",VLOOKUP(I734,Barem!$G$2:$H$16,2,1),VLOOKUP(I734,Barem!$G$17:$H$31,2,1)))</f>
        <v>3.5</v>
      </c>
      <c r="L734" s="43">
        <v>3.75</v>
      </c>
      <c r="M734" s="95" t="s">
        <v>80</v>
      </c>
      <c r="N734" s="10">
        <f t="shared" si="270"/>
        <v>0.25</v>
      </c>
      <c r="O734" s="10">
        <f t="shared" si="270"/>
        <v>0.5</v>
      </c>
      <c r="P734" s="10">
        <f t="shared" si="270"/>
        <v>0.25</v>
      </c>
      <c r="Q734" s="33">
        <f>IF(B734="M",IF(AND(H734&gt;=200,H734&lt;500,I734&lt;Barem!$N$21),H734/1500,IF(AND(H734&gt;=500,H734&lt;750,I734&lt;Barem!$N$22),H734/1500,IF(AND(H734&gt;=750,H734&lt;1000,I734&lt;Barem!$N$23),H734/1500,IF(AND(H734&gt;=1000,H734&lt;1500,I734&lt;Barem!$N$24),H734/1500,IF(AND(H734&gt;=1500,H734&lt;2000,I734&lt;Barem!$N$25),H734/1500,IF(AND(H734&gt;=2000,H734&lt;3000,I734&lt;Barem!$N$26),H734/1500,IF(AND(H734&gt;=3000,I734&lt;Barem!$N$27),H734/1500,0))))))),IF(AND(H734&gt;=200,H734&lt;500,I734&lt;Barem!$O$21),H734/1500,IF(AND(H734&gt;=500,H734&lt;750,I734&lt;Barem!$O$22),H734/1500,IF(AND(H734&gt;=750,H734&lt;1000,I734&lt;Barem!$O$23),H734/1500,IF(AND(H734&gt;=1000,H734&lt;1500,I734&lt;Barem!$O$24),H734/1500,IF(AND(H734&gt;=1500,H734&lt;2000,I734&lt;Barem!$O$25),H734/1500,IF(AND(H734&gt;=2000,H734&lt;3000,I734&lt;Barem!$O$26),H734/1500,IF(AND(H734&gt;=3000,I734&lt;Barem!$O$27),H734/1500,0))))))))</f>
        <v>0</v>
      </c>
      <c r="R734" s="19">
        <f>IF(D734&gt;21,VLOOKUP(D734,Barem!$T$1:$U$141,2,1),0)</f>
        <v>0</v>
      </c>
      <c r="S734" s="104">
        <f>IF(D734&lt;1,0,IF(B734="F",VLOOKUP(I734,Barem!$X$2:$Z$13,2,1),VLOOKUP(I734,Barem!$X$14:$Z$25,2,1)))</f>
        <v>0</v>
      </c>
      <c r="T734" s="19">
        <f>VLOOKUP(A734,Participanti!A:C,3,0)</f>
        <v>0</v>
      </c>
      <c r="U734" s="17">
        <f t="shared" si="268"/>
        <v>3.9375</v>
      </c>
      <c r="W734" s="162" t="s">
        <v>590</v>
      </c>
      <c r="X734" s="108">
        <f t="shared" si="256"/>
        <v>5</v>
      </c>
      <c r="Y734" s="63">
        <f t="shared" si="257"/>
        <v>1</v>
      </c>
      <c r="Z734" s="92">
        <f t="shared" si="269"/>
        <v>1</v>
      </c>
      <c r="AA734" s="141"/>
      <c r="AB734" s="107" t="str">
        <f>VLOOKUP(A734,Participanti!A:E,5,0)</f>
        <v>Bronze</v>
      </c>
    </row>
    <row r="735" spans="1:28" x14ac:dyDescent="0.2">
      <c r="A735" s="42" t="s">
        <v>233</v>
      </c>
      <c r="B735" s="1" t="str">
        <f>VLOOKUP(A735,Participanti!A:B,2,0)</f>
        <v>M</v>
      </c>
      <c r="C735" s="61">
        <v>12</v>
      </c>
      <c r="D735" s="43">
        <v>3.01</v>
      </c>
      <c r="E735" s="44">
        <v>8.9236111111111113E-3</v>
      </c>
      <c r="F735" s="44">
        <v>9.1666666666666667E-3</v>
      </c>
      <c r="G735" s="59">
        <f t="shared" si="265"/>
        <v>9.045138888888889E-3</v>
      </c>
      <c r="H735" s="45">
        <v>2</v>
      </c>
      <c r="I735" s="11">
        <f t="shared" si="266"/>
        <v>3.0050295311923221E-3</v>
      </c>
      <c r="J735" s="31">
        <f t="shared" si="267"/>
        <v>0.71666666666666656</v>
      </c>
      <c r="K735" s="31">
        <f>IF(J735=0,0,IF(B735="F",VLOOKUP(I735,Barem!$G$2:$H$16,2,1),VLOOKUP(I735,Barem!$G$17:$H$31,2,1)))</f>
        <v>4</v>
      </c>
      <c r="L735" s="43">
        <v>3.25</v>
      </c>
      <c r="M735" s="95" t="s">
        <v>80</v>
      </c>
      <c r="N735" s="10">
        <f t="shared" si="270"/>
        <v>0.25</v>
      </c>
      <c r="O735" s="10">
        <f t="shared" si="270"/>
        <v>0.5</v>
      </c>
      <c r="P735" s="10">
        <f t="shared" si="270"/>
        <v>0.25</v>
      </c>
      <c r="Q735" s="33">
        <f>IF(B735="M",IF(AND(H735&gt;=200,H735&lt;500,I735&lt;Barem!$N$21),H735/1500,IF(AND(H735&gt;=500,H735&lt;750,I735&lt;Barem!$N$22),H735/1500,IF(AND(H735&gt;=750,H735&lt;1000,I735&lt;Barem!$N$23),H735/1500,IF(AND(H735&gt;=1000,H735&lt;1500,I735&lt;Barem!$N$24),H735/1500,IF(AND(H735&gt;=1500,H735&lt;2000,I735&lt;Barem!$N$25),H735/1500,IF(AND(H735&gt;=2000,H735&lt;3000,I735&lt;Barem!$N$26),H735/1500,IF(AND(H735&gt;=3000,I735&lt;Barem!$N$27),H735/1500,0))))))),IF(AND(H735&gt;=200,H735&lt;500,I735&lt;Barem!$O$21),H735/1500,IF(AND(H735&gt;=500,H735&lt;750,I735&lt;Barem!$O$22),H735/1500,IF(AND(H735&gt;=750,H735&lt;1000,I735&lt;Barem!$O$23),H735/1500,IF(AND(H735&gt;=1000,H735&lt;1500,I735&lt;Barem!$O$24),H735/1500,IF(AND(H735&gt;=1500,H735&lt;2000,I735&lt;Barem!$O$25),H735/1500,IF(AND(H735&gt;=2000,H735&lt;3000,I735&lt;Barem!$O$26),H735/1500,IF(AND(H735&gt;=3000,I735&lt;Barem!$O$27),H735/1500,0))))))))</f>
        <v>0</v>
      </c>
      <c r="R735" s="19">
        <f>IF(D735&gt;21,VLOOKUP(D735,Barem!$T$1:$U$141,2,1),0)</f>
        <v>0</v>
      </c>
      <c r="S735" s="104">
        <f>IF(D735&lt;1,0,IF(B735="F",VLOOKUP(I735,Barem!$X$2:$Z$13,2,1),VLOOKUP(I735,Barem!$X$14:$Z$25,2,1)))</f>
        <v>0</v>
      </c>
      <c r="T735" s="19">
        <f>VLOOKUP(A735,Participanti!A:C,3,0)</f>
        <v>0</v>
      </c>
      <c r="U735" s="17">
        <f t="shared" si="268"/>
        <v>2.9916666666666667</v>
      </c>
      <c r="W735" s="162"/>
      <c r="X735" s="108">
        <f t="shared" si="256"/>
        <v>5</v>
      </c>
      <c r="Y735" s="63">
        <f t="shared" si="257"/>
        <v>1</v>
      </c>
      <c r="Z735" s="92">
        <f t="shared" si="269"/>
        <v>1</v>
      </c>
      <c r="AA735" s="141"/>
      <c r="AB735" s="107" t="str">
        <f>VLOOKUP(A735,Participanti!A:E,5,0)</f>
        <v>Bronze</v>
      </c>
    </row>
    <row r="736" spans="1:28" x14ac:dyDescent="0.2">
      <c r="A736" s="42" t="s">
        <v>513</v>
      </c>
      <c r="B736" s="1" t="str">
        <f>VLOOKUP(A736,Participanti!A:B,2,0)</f>
        <v>M</v>
      </c>
      <c r="C736" s="61">
        <v>12</v>
      </c>
      <c r="D736" s="43">
        <v>21.11</v>
      </c>
      <c r="E736" s="44">
        <v>7.0810185185185184E-2</v>
      </c>
      <c r="F736" s="44">
        <v>7.1875000000000008E-2</v>
      </c>
      <c r="G736" s="59">
        <f t="shared" si="265"/>
        <v>7.1342592592592596E-2</v>
      </c>
      <c r="H736" s="45">
        <v>130</v>
      </c>
      <c r="I736" s="11">
        <f t="shared" si="266"/>
        <v>3.3795638366931596E-3</v>
      </c>
      <c r="J736" s="31">
        <f t="shared" si="267"/>
        <v>5</v>
      </c>
      <c r="K736" s="31">
        <f>IF(J736=0,0,IF(B736="F",VLOOKUP(I736,Barem!$G$2:$H$16,2,1),VLOOKUP(I736,Barem!$G$17:$H$31,2,1)))</f>
        <v>3</v>
      </c>
      <c r="L736" s="43">
        <v>2</v>
      </c>
      <c r="M736" s="95" t="str">
        <f>VLOOKUP(C736,Barem!L:R,7,0)</f>
        <v>D</v>
      </c>
      <c r="N736" s="10">
        <f t="shared" si="270"/>
        <v>0.5</v>
      </c>
      <c r="O736" s="10">
        <f t="shared" si="270"/>
        <v>0.25</v>
      </c>
      <c r="P736" s="10">
        <f t="shared" si="270"/>
        <v>0.25</v>
      </c>
      <c r="Q736" s="33">
        <f>IF(B736="M",IF(AND(H736&gt;=200,H736&lt;500,I736&lt;Barem!$N$21),H736/1500,IF(AND(H736&gt;=500,H736&lt;750,I736&lt;Barem!$N$22),H736/1500,IF(AND(H736&gt;=750,H736&lt;1000,I736&lt;Barem!$N$23),H736/1500,IF(AND(H736&gt;=1000,H736&lt;1500,I736&lt;Barem!$N$24),H736/1500,IF(AND(H736&gt;=1500,H736&lt;2000,I736&lt;Barem!$N$25),H736/1500,IF(AND(H736&gt;=2000,H736&lt;3000,I736&lt;Barem!$N$26),H736/1500,IF(AND(H736&gt;=3000,I736&lt;Barem!$N$27),H736/1500,0))))))),IF(AND(H736&gt;=200,H736&lt;500,I736&lt;Barem!$O$21),H736/1500,IF(AND(H736&gt;=500,H736&lt;750,I736&lt;Barem!$O$22),H736/1500,IF(AND(H736&gt;=750,H736&lt;1000,I736&lt;Barem!$O$23),H736/1500,IF(AND(H736&gt;=1000,H736&lt;1500,I736&lt;Barem!$O$24),H736/1500,IF(AND(H736&gt;=1500,H736&lt;2000,I736&lt;Barem!$O$25),H736/1500,IF(AND(H736&gt;=2000,H736&lt;3000,I736&lt;Barem!$O$26),H736/1500,IF(AND(H736&gt;=3000,I736&lt;Barem!$O$27),H736/1500,0))))))))</f>
        <v>0</v>
      </c>
      <c r="R736" s="19">
        <f>IF(D736&gt;21,VLOOKUP(D736,Barem!$T$1:$U$141,2,1),0)</f>
        <v>0</v>
      </c>
      <c r="S736" s="104">
        <f>IF(D736&lt;1,0,IF(B736="F",VLOOKUP(I736,Barem!$X$2:$Z$13,2,1),VLOOKUP(I736,Barem!$X$14:$Z$25,2,1)))</f>
        <v>0</v>
      </c>
      <c r="T736" s="19">
        <f>VLOOKUP(A736,Participanti!A:C,3,0)</f>
        <v>0</v>
      </c>
      <c r="U736" s="17">
        <f t="shared" si="268"/>
        <v>3.75</v>
      </c>
      <c r="W736" s="162"/>
      <c r="X736" s="108">
        <f t="shared" si="256"/>
        <v>5</v>
      </c>
      <c r="Y736" s="63">
        <f t="shared" si="257"/>
        <v>1</v>
      </c>
      <c r="Z736" s="92">
        <f t="shared" si="269"/>
        <v>1</v>
      </c>
      <c r="AA736" s="141"/>
      <c r="AB736" s="107" t="str">
        <f>VLOOKUP(A736,Participanti!A:E,5,0)</f>
        <v>Bronze</v>
      </c>
    </row>
    <row r="737" spans="1:28" x14ac:dyDescent="0.2">
      <c r="A737" s="42" t="s">
        <v>213</v>
      </c>
      <c r="B737" s="1" t="str">
        <f>VLOOKUP(A737,Participanti!A:B,2,0)</f>
        <v>M</v>
      </c>
      <c r="C737" s="61">
        <v>12</v>
      </c>
      <c r="D737" s="43">
        <v>20.34</v>
      </c>
      <c r="E737" s="44">
        <v>6.0787037037037035E-2</v>
      </c>
      <c r="F737" s="44">
        <v>6.1064814814814815E-2</v>
      </c>
      <c r="G737" s="59">
        <f t="shared" si="265"/>
        <v>6.0925925925925925E-2</v>
      </c>
      <c r="H737" s="45">
        <v>112</v>
      </c>
      <c r="I737" s="11">
        <f t="shared" si="266"/>
        <v>2.9953749226118939E-3</v>
      </c>
      <c r="J737" s="31">
        <f t="shared" si="267"/>
        <v>4.8428571428571425</v>
      </c>
      <c r="K737" s="31">
        <f>IF(J737=0,0,IF(B737="F",VLOOKUP(I737,Barem!$G$2:$H$16,2,1),VLOOKUP(I737,Barem!$G$17:$H$31,2,1)))</f>
        <v>4</v>
      </c>
      <c r="L737" s="43">
        <v>2.5</v>
      </c>
      <c r="M737" s="95" t="str">
        <f>VLOOKUP(C737,Barem!L:R,7,0)</f>
        <v>D</v>
      </c>
      <c r="N737" s="10">
        <f t="shared" si="270"/>
        <v>0.5</v>
      </c>
      <c r="O737" s="10">
        <f t="shared" si="270"/>
        <v>0.25</v>
      </c>
      <c r="P737" s="10">
        <f t="shared" si="270"/>
        <v>0.25</v>
      </c>
      <c r="Q737" s="33">
        <f>IF(B737="M",IF(AND(H737&gt;=200,H737&lt;500,I737&lt;Barem!$N$21),H737/1500,IF(AND(H737&gt;=500,H737&lt;750,I737&lt;Barem!$N$22),H737/1500,IF(AND(H737&gt;=750,H737&lt;1000,I737&lt;Barem!$N$23),H737/1500,IF(AND(H737&gt;=1000,H737&lt;1500,I737&lt;Barem!$N$24),H737/1500,IF(AND(H737&gt;=1500,H737&lt;2000,I737&lt;Barem!$N$25),H737/1500,IF(AND(H737&gt;=2000,H737&lt;3000,I737&lt;Barem!$N$26),H737/1500,IF(AND(H737&gt;=3000,I737&lt;Barem!$N$27),H737/1500,0))))))),IF(AND(H737&gt;=200,H737&lt;500,I737&lt;Barem!$O$21),H737/1500,IF(AND(H737&gt;=500,H737&lt;750,I737&lt;Barem!$O$22),H737/1500,IF(AND(H737&gt;=750,H737&lt;1000,I737&lt;Barem!$O$23),H737/1500,IF(AND(H737&gt;=1000,H737&lt;1500,I737&lt;Barem!$O$24),H737/1500,IF(AND(H737&gt;=1500,H737&lt;2000,I737&lt;Barem!$O$25),H737/1500,IF(AND(H737&gt;=2000,H737&lt;3000,I737&lt;Barem!$O$26),H737/1500,IF(AND(H737&gt;=3000,I737&lt;Barem!$O$27),H737/1500,0))))))))</f>
        <v>0</v>
      </c>
      <c r="R737" s="19">
        <f>IF(D737&gt;21,VLOOKUP(D737,Barem!$T$1:$U$141,2,1),0)</f>
        <v>0</v>
      </c>
      <c r="S737" s="104">
        <f>IF(D737&lt;1,0,IF(B737="F",VLOOKUP(I737,Barem!$X$2:$Z$13,2,1),VLOOKUP(I737,Barem!$X$14:$Z$25,2,1)))</f>
        <v>0</v>
      </c>
      <c r="T737" s="19">
        <f>VLOOKUP(A737,Participanti!A:C,3,0)</f>
        <v>0</v>
      </c>
      <c r="U737" s="17">
        <f t="shared" si="268"/>
        <v>4.0464285714285708</v>
      </c>
      <c r="W737" s="162" t="s">
        <v>590</v>
      </c>
      <c r="X737" s="108">
        <f t="shared" si="256"/>
        <v>5</v>
      </c>
      <c r="Y737" s="63">
        <f t="shared" si="257"/>
        <v>1</v>
      </c>
      <c r="Z737" s="92">
        <f t="shared" si="269"/>
        <v>1</v>
      </c>
      <c r="AA737" s="141"/>
      <c r="AB737" s="107" t="str">
        <f>VLOOKUP(A737,Participanti!A:E,5,0)</f>
        <v>Bronze</v>
      </c>
    </row>
    <row r="738" spans="1:28" x14ac:dyDescent="0.2">
      <c r="A738" s="42" t="s">
        <v>509</v>
      </c>
      <c r="B738" s="1" t="str">
        <f>VLOOKUP(A738,Participanti!A:B,2,0)</f>
        <v>M</v>
      </c>
      <c r="C738" s="61">
        <v>12</v>
      </c>
      <c r="D738" s="43">
        <v>21.03</v>
      </c>
      <c r="E738" s="44">
        <v>7.7650462962962963E-2</v>
      </c>
      <c r="F738" s="44">
        <v>7.9201388888888891E-2</v>
      </c>
      <c r="G738" s="59">
        <f t="shared" si="265"/>
        <v>7.8425925925925927E-2</v>
      </c>
      <c r="H738" s="45">
        <v>65</v>
      </c>
      <c r="I738" s="11">
        <f t="shared" si="266"/>
        <v>3.7292404149275285E-3</v>
      </c>
      <c r="J738" s="31">
        <f t="shared" si="267"/>
        <v>5</v>
      </c>
      <c r="K738" s="31">
        <f>IF(J738=0,0,IF(B738="F",VLOOKUP(I738,Barem!$G$2:$H$16,2,1),VLOOKUP(I738,Barem!$G$17:$H$31,2,1)))</f>
        <v>2</v>
      </c>
      <c r="L738" s="43">
        <v>2.5</v>
      </c>
      <c r="M738" s="95" t="str">
        <f>VLOOKUP(C738,Barem!L:R,7,0)</f>
        <v>D</v>
      </c>
      <c r="N738" s="10">
        <f t="shared" si="270"/>
        <v>0.5</v>
      </c>
      <c r="O738" s="10">
        <f t="shared" si="270"/>
        <v>0.25</v>
      </c>
      <c r="P738" s="10">
        <f t="shared" si="270"/>
        <v>0.25</v>
      </c>
      <c r="Q738" s="33">
        <f>IF(B738="M",IF(AND(H738&gt;=200,H738&lt;500,I738&lt;Barem!$N$21),H738/1500,IF(AND(H738&gt;=500,H738&lt;750,I738&lt;Barem!$N$22),H738/1500,IF(AND(H738&gt;=750,H738&lt;1000,I738&lt;Barem!$N$23),H738/1500,IF(AND(H738&gt;=1000,H738&lt;1500,I738&lt;Barem!$N$24),H738/1500,IF(AND(H738&gt;=1500,H738&lt;2000,I738&lt;Barem!$N$25),H738/1500,IF(AND(H738&gt;=2000,H738&lt;3000,I738&lt;Barem!$N$26),H738/1500,IF(AND(H738&gt;=3000,I738&lt;Barem!$N$27),H738/1500,0))))))),IF(AND(H738&gt;=200,H738&lt;500,I738&lt;Barem!$O$21),H738/1500,IF(AND(H738&gt;=500,H738&lt;750,I738&lt;Barem!$O$22),H738/1500,IF(AND(H738&gt;=750,H738&lt;1000,I738&lt;Barem!$O$23),H738/1500,IF(AND(H738&gt;=1000,H738&lt;1500,I738&lt;Barem!$O$24),H738/1500,IF(AND(H738&gt;=1500,H738&lt;2000,I738&lt;Barem!$O$25),H738/1500,IF(AND(H738&gt;=2000,H738&lt;3000,I738&lt;Barem!$O$26),H738/1500,IF(AND(H738&gt;=3000,I738&lt;Barem!$O$27),H738/1500,0))))))))</f>
        <v>0</v>
      </c>
      <c r="R738" s="19">
        <f>IF(D738&gt;21,VLOOKUP(D738,Barem!$T$1:$U$141,2,1),0)</f>
        <v>0</v>
      </c>
      <c r="S738" s="104">
        <f>IF(D738&lt;1,0,IF(B738="F",VLOOKUP(I738,Barem!$X$2:$Z$13,2,1),VLOOKUP(I738,Barem!$X$14:$Z$25,2,1)))</f>
        <v>0</v>
      </c>
      <c r="T738" s="19">
        <f>VLOOKUP(A738,Participanti!A:C,3,0)</f>
        <v>0</v>
      </c>
      <c r="U738" s="17">
        <f t="shared" si="268"/>
        <v>3.625</v>
      </c>
      <c r="W738" s="162" t="s">
        <v>590</v>
      </c>
      <c r="X738" s="108">
        <f t="shared" si="256"/>
        <v>5</v>
      </c>
      <c r="Y738" s="63">
        <f t="shared" si="257"/>
        <v>1</v>
      </c>
      <c r="Z738" s="92">
        <f t="shared" si="269"/>
        <v>1</v>
      </c>
      <c r="AA738" s="141"/>
      <c r="AB738" s="107" t="str">
        <f>VLOOKUP(A738,Participanti!A:E,5,0)</f>
        <v>Bronze</v>
      </c>
    </row>
    <row r="739" spans="1:28" x14ac:dyDescent="0.2">
      <c r="A739" s="42" t="s">
        <v>520</v>
      </c>
      <c r="B739" s="1" t="str">
        <f>VLOOKUP(A739,Participanti!A:B,2,0)</f>
        <v>M</v>
      </c>
      <c r="C739" s="61">
        <v>12</v>
      </c>
      <c r="D739" s="43">
        <v>18</v>
      </c>
      <c r="E739" s="44">
        <v>6.997685185185186E-2</v>
      </c>
      <c r="F739" s="44">
        <v>7.003472222222222E-2</v>
      </c>
      <c r="G739" s="59">
        <f t="shared" si="265"/>
        <v>7.000578703703704E-2</v>
      </c>
      <c r="H739" s="45">
        <v>47</v>
      </c>
      <c r="I739" s="11">
        <f t="shared" si="266"/>
        <v>3.8892103909465023E-3</v>
      </c>
      <c r="J739" s="31">
        <f t="shared" si="267"/>
        <v>4.2857142857142856</v>
      </c>
      <c r="K739" s="31">
        <f>IF(J739=0,0,IF(B739="F",VLOOKUP(I739,Barem!$G$2:$H$16,2,1),VLOOKUP(I739,Barem!$G$17:$H$31,2,1)))</f>
        <v>1.75</v>
      </c>
      <c r="L739" s="43">
        <v>4.25</v>
      </c>
      <c r="M739" s="95" t="s">
        <v>83</v>
      </c>
      <c r="N739" s="10">
        <f t="shared" si="270"/>
        <v>0.25</v>
      </c>
      <c r="O739" s="10">
        <f t="shared" si="270"/>
        <v>0.25</v>
      </c>
      <c r="P739" s="10">
        <f t="shared" si="270"/>
        <v>0.5</v>
      </c>
      <c r="Q739" s="33">
        <f>IF(B739="M",IF(AND(H739&gt;=200,H739&lt;500,I739&lt;Barem!$N$21),H739/1500,IF(AND(H739&gt;=500,H739&lt;750,I739&lt;Barem!$N$22),H739/1500,IF(AND(H739&gt;=750,H739&lt;1000,I739&lt;Barem!$N$23),H739/1500,IF(AND(H739&gt;=1000,H739&lt;1500,I739&lt;Barem!$N$24),H739/1500,IF(AND(H739&gt;=1500,H739&lt;2000,I739&lt;Barem!$N$25),H739/1500,IF(AND(H739&gt;=2000,H739&lt;3000,I739&lt;Barem!$N$26),H739/1500,IF(AND(H739&gt;=3000,I739&lt;Barem!$N$27),H739/1500,0))))))),IF(AND(H739&gt;=200,H739&lt;500,I739&lt;Barem!$O$21),H739/1500,IF(AND(H739&gt;=500,H739&lt;750,I739&lt;Barem!$O$22),H739/1500,IF(AND(H739&gt;=750,H739&lt;1000,I739&lt;Barem!$O$23),H739/1500,IF(AND(H739&gt;=1000,H739&lt;1500,I739&lt;Barem!$O$24),H739/1500,IF(AND(H739&gt;=1500,H739&lt;2000,I739&lt;Barem!$O$25),H739/1500,IF(AND(H739&gt;=2000,H739&lt;3000,I739&lt;Barem!$O$26),H739/1500,IF(AND(H739&gt;=3000,I739&lt;Barem!$O$27),H739/1500,0))))))))</f>
        <v>0</v>
      </c>
      <c r="R739" s="19">
        <f>IF(D739&gt;21,VLOOKUP(D739,Barem!$T$1:$U$141,2,1),0)</f>
        <v>0</v>
      </c>
      <c r="S739" s="104">
        <f>IF(D739&lt;1,0,IF(B739="F",VLOOKUP(I739,Barem!$X$2:$Z$13,2,1),VLOOKUP(I739,Barem!$X$14:$Z$25,2,1)))</f>
        <v>0</v>
      </c>
      <c r="T739" s="19">
        <f>VLOOKUP(A739,Participanti!A:C,3,0)</f>
        <v>0</v>
      </c>
      <c r="U739" s="17">
        <f t="shared" si="268"/>
        <v>3.6339285714285712</v>
      </c>
      <c r="W739" s="162"/>
      <c r="X739" s="108">
        <f t="shared" si="256"/>
        <v>5</v>
      </c>
      <c r="Y739" s="63">
        <f t="shared" si="257"/>
        <v>1</v>
      </c>
      <c r="Z739" s="92">
        <f t="shared" si="269"/>
        <v>1</v>
      </c>
      <c r="AA739" s="141"/>
      <c r="AB739" s="107" t="str">
        <f>VLOOKUP(A739,Participanti!A:E,5,0)</f>
        <v>Bronze</v>
      </c>
    </row>
    <row r="740" spans="1:28" x14ac:dyDescent="0.2">
      <c r="A740" s="42" t="s">
        <v>430</v>
      </c>
      <c r="B740" s="1" t="str">
        <f>VLOOKUP(A740,Participanti!A:B,2,0)</f>
        <v>M</v>
      </c>
      <c r="C740" s="61">
        <v>12</v>
      </c>
      <c r="D740" s="43">
        <v>21.35</v>
      </c>
      <c r="E740" s="44">
        <v>7.886574074074075E-2</v>
      </c>
      <c r="F740" s="44">
        <v>7.886574074074075E-2</v>
      </c>
      <c r="G740" s="59">
        <f t="shared" si="265"/>
        <v>7.886574074074075E-2</v>
      </c>
      <c r="H740" s="45">
        <v>103</v>
      </c>
      <c r="I740" s="11">
        <f t="shared" si="266"/>
        <v>3.6939457021424238E-3</v>
      </c>
      <c r="J740" s="31">
        <f t="shared" si="267"/>
        <v>5</v>
      </c>
      <c r="K740" s="31">
        <f>IF(J740=0,0,IF(B740="F",VLOOKUP(I740,Barem!$G$2:$H$16,2,1),VLOOKUP(I740,Barem!$G$17:$H$31,2,1)))</f>
        <v>2</v>
      </c>
      <c r="L740" s="43">
        <v>2.5</v>
      </c>
      <c r="M740" s="95" t="str">
        <f>VLOOKUP(C740,Barem!L:R,7,0)</f>
        <v>D</v>
      </c>
      <c r="N740" s="10">
        <f t="shared" si="270"/>
        <v>0.5</v>
      </c>
      <c r="O740" s="10">
        <f t="shared" si="270"/>
        <v>0.25</v>
      </c>
      <c r="P740" s="10">
        <f t="shared" si="270"/>
        <v>0.25</v>
      </c>
      <c r="Q740" s="33">
        <f>IF(B740="M",IF(AND(H740&gt;=200,H740&lt;500,I740&lt;Barem!$N$21),H740/1500,IF(AND(H740&gt;=500,H740&lt;750,I740&lt;Barem!$N$22),H740/1500,IF(AND(H740&gt;=750,H740&lt;1000,I740&lt;Barem!$N$23),H740/1500,IF(AND(H740&gt;=1000,H740&lt;1500,I740&lt;Barem!$N$24),H740/1500,IF(AND(H740&gt;=1500,H740&lt;2000,I740&lt;Barem!$N$25),H740/1500,IF(AND(H740&gt;=2000,H740&lt;3000,I740&lt;Barem!$N$26),H740/1500,IF(AND(H740&gt;=3000,I740&lt;Barem!$N$27),H740/1500,0))))))),IF(AND(H740&gt;=200,H740&lt;500,I740&lt;Barem!$O$21),H740/1500,IF(AND(H740&gt;=500,H740&lt;750,I740&lt;Barem!$O$22),H740/1500,IF(AND(H740&gt;=750,H740&lt;1000,I740&lt;Barem!$O$23),H740/1500,IF(AND(H740&gt;=1000,H740&lt;1500,I740&lt;Barem!$O$24),H740/1500,IF(AND(H740&gt;=1500,H740&lt;2000,I740&lt;Barem!$O$25),H740/1500,IF(AND(H740&gt;=2000,H740&lt;3000,I740&lt;Barem!$O$26),H740/1500,IF(AND(H740&gt;=3000,I740&lt;Barem!$O$27),H740/1500,0))))))))</f>
        <v>0</v>
      </c>
      <c r="R740" s="19">
        <f>IF(D740&gt;21,VLOOKUP(D740,Barem!$T$1:$U$141,2,1),0)</f>
        <v>0</v>
      </c>
      <c r="S740" s="104">
        <f>IF(D740&lt;1,0,IF(B740="F",VLOOKUP(I740,Barem!$X$2:$Z$13,2,1),VLOOKUP(I740,Barem!$X$14:$Z$25,2,1)))</f>
        <v>0</v>
      </c>
      <c r="T740" s="19">
        <f>VLOOKUP(A740,Participanti!A:C,3,0)</f>
        <v>0.4</v>
      </c>
      <c r="U740" s="17">
        <f t="shared" si="268"/>
        <v>4.0250000000000004</v>
      </c>
      <c r="W740" s="162" t="s">
        <v>590</v>
      </c>
      <c r="X740" s="108">
        <f t="shared" si="256"/>
        <v>5</v>
      </c>
      <c r="Y740" s="63">
        <f t="shared" si="257"/>
        <v>1</v>
      </c>
      <c r="Z740" s="92">
        <f t="shared" si="269"/>
        <v>1</v>
      </c>
      <c r="AA740" s="141"/>
      <c r="AB740" s="107" t="str">
        <f>VLOOKUP(A740,Participanti!A:E,5,0)</f>
        <v>Bronze</v>
      </c>
    </row>
    <row r="741" spans="1:28" x14ac:dyDescent="0.2">
      <c r="A741" s="42" t="s">
        <v>573</v>
      </c>
      <c r="B741" s="1" t="str">
        <f>VLOOKUP(A741,Participanti!A:B,2,0)</f>
        <v>F</v>
      </c>
      <c r="C741" s="61">
        <v>12</v>
      </c>
      <c r="D741" s="43">
        <v>13.19</v>
      </c>
      <c r="E741" s="44">
        <v>6.9143518518518521E-2</v>
      </c>
      <c r="F741" s="44">
        <v>7.586805555555555E-2</v>
      </c>
      <c r="G741" s="59">
        <f t="shared" si="265"/>
        <v>7.2505787037037028E-2</v>
      </c>
      <c r="H741" s="45">
        <v>44</v>
      </c>
      <c r="I741" s="11">
        <f t="shared" si="266"/>
        <v>5.4970270687670231E-3</v>
      </c>
      <c r="J741" s="31">
        <f t="shared" si="267"/>
        <v>3.2974999999999999</v>
      </c>
      <c r="K741" s="31">
        <f>IF(J741=0,0,IF(B741="F",VLOOKUP(I741,Barem!$G$2:$H$16,2,1),VLOOKUP(I741,Barem!$G$17:$H$31,2,1)))</f>
        <v>0.25</v>
      </c>
      <c r="L741" s="43">
        <v>4</v>
      </c>
      <c r="M741" s="95" t="str">
        <f>VLOOKUP(C741,Barem!L:R,7,0)</f>
        <v>D</v>
      </c>
      <c r="N741" s="10">
        <f t="shared" si="270"/>
        <v>0.5</v>
      </c>
      <c r="O741" s="10">
        <f t="shared" si="270"/>
        <v>0.25</v>
      </c>
      <c r="P741" s="10">
        <f t="shared" si="270"/>
        <v>0.25</v>
      </c>
      <c r="Q741" s="33">
        <f>IF(B741="M",IF(AND(H741&gt;=200,H741&lt;500,I741&lt;Barem!$N$21),H741/1500,IF(AND(H741&gt;=500,H741&lt;750,I741&lt;Barem!$N$22),H741/1500,IF(AND(H741&gt;=750,H741&lt;1000,I741&lt;Barem!$N$23),H741/1500,IF(AND(H741&gt;=1000,H741&lt;1500,I741&lt;Barem!$N$24),H741/1500,IF(AND(H741&gt;=1500,H741&lt;2000,I741&lt;Barem!$N$25),H741/1500,IF(AND(H741&gt;=2000,H741&lt;3000,I741&lt;Barem!$N$26),H741/1500,IF(AND(H741&gt;=3000,I741&lt;Barem!$N$27),H741/1500,0))))))),IF(AND(H741&gt;=200,H741&lt;500,I741&lt;Barem!$O$21),H741/1500,IF(AND(H741&gt;=500,H741&lt;750,I741&lt;Barem!$O$22),H741/1500,IF(AND(H741&gt;=750,H741&lt;1000,I741&lt;Barem!$O$23),H741/1500,IF(AND(H741&gt;=1000,H741&lt;1500,I741&lt;Barem!$O$24),H741/1500,IF(AND(H741&gt;=1500,H741&lt;2000,I741&lt;Barem!$O$25),H741/1500,IF(AND(H741&gt;=2000,H741&lt;3000,I741&lt;Barem!$O$26),H741/1500,IF(AND(H741&gt;=3000,I741&lt;Barem!$O$27),H741/1500,0))))))))</f>
        <v>0</v>
      </c>
      <c r="R741" s="19">
        <f>IF(D741&gt;21,VLOOKUP(D741,Barem!$T$1:$U$141,2,1),0)</f>
        <v>0</v>
      </c>
      <c r="S741" s="104">
        <f>IF(D741&lt;1,0,IF(B741="F",VLOOKUP(I741,Barem!$X$2:$Z$13,2,1),VLOOKUP(I741,Barem!$X$14:$Z$25,2,1)))</f>
        <v>0</v>
      </c>
      <c r="T741" s="19">
        <f>VLOOKUP(A741,Participanti!A:C,3,0)</f>
        <v>0.4</v>
      </c>
      <c r="U741" s="17">
        <f t="shared" si="268"/>
        <v>3.1112499999999996</v>
      </c>
      <c r="W741" s="162" t="s">
        <v>590</v>
      </c>
      <c r="X741" s="108">
        <f t="shared" si="256"/>
        <v>4</v>
      </c>
      <c r="Y741" s="63">
        <f t="shared" si="257"/>
        <v>1</v>
      </c>
      <c r="Z741" s="92">
        <f t="shared" si="269"/>
        <v>1</v>
      </c>
      <c r="AA741" s="141"/>
      <c r="AB741" s="107" t="str">
        <f>VLOOKUP(A741,Participanti!A:E,5,0)</f>
        <v>Bronze</v>
      </c>
    </row>
    <row r="742" spans="1:28" x14ac:dyDescent="0.2">
      <c r="A742" s="42" t="s">
        <v>519</v>
      </c>
      <c r="B742" s="1" t="str">
        <f>VLOOKUP(A742,Participanti!A:B,2,0)</f>
        <v>F</v>
      </c>
      <c r="C742" s="61">
        <v>12</v>
      </c>
      <c r="D742" s="43">
        <v>20.87</v>
      </c>
      <c r="E742" s="44">
        <v>9.2094907407407403E-2</v>
      </c>
      <c r="F742" s="44">
        <v>9.2152777777777764E-2</v>
      </c>
      <c r="G742" s="59">
        <f t="shared" si="265"/>
        <v>9.2123842592592584E-2</v>
      </c>
      <c r="H742" s="45">
        <v>72</v>
      </c>
      <c r="I742" s="11">
        <f t="shared" si="266"/>
        <v>4.4141754955722362E-3</v>
      </c>
      <c r="J742" s="31">
        <f t="shared" si="267"/>
        <v>5</v>
      </c>
      <c r="K742" s="31">
        <f>IF(J742=0,0,IF(B742="F",VLOOKUP(I742,Barem!$G$2:$H$16,2,1),VLOOKUP(I742,Barem!$G$17:$H$31,2,1)))</f>
        <v>1.5</v>
      </c>
      <c r="L742" s="43">
        <v>4</v>
      </c>
      <c r="M742" s="95" t="str">
        <f>VLOOKUP(C742,Barem!L:R,7,0)</f>
        <v>D</v>
      </c>
      <c r="N742" s="10">
        <f t="shared" ref="N742:P758" si="271">IF($M742=N$1,50%,25%)</f>
        <v>0.5</v>
      </c>
      <c r="O742" s="10">
        <f t="shared" si="271"/>
        <v>0.25</v>
      </c>
      <c r="P742" s="10">
        <f t="shared" si="271"/>
        <v>0.25</v>
      </c>
      <c r="Q742" s="33">
        <f>IF(B742="M",IF(AND(H742&gt;=200,H742&lt;500,I742&lt;Barem!$N$21),H742/1500,IF(AND(H742&gt;=500,H742&lt;750,I742&lt;Barem!$N$22),H742/1500,IF(AND(H742&gt;=750,H742&lt;1000,I742&lt;Barem!$N$23),H742/1500,IF(AND(H742&gt;=1000,H742&lt;1500,I742&lt;Barem!$N$24),H742/1500,IF(AND(H742&gt;=1500,H742&lt;2000,I742&lt;Barem!$N$25),H742/1500,IF(AND(H742&gt;=2000,H742&lt;3000,I742&lt;Barem!$N$26),H742/1500,IF(AND(H742&gt;=3000,I742&lt;Barem!$N$27),H742/1500,0))))))),IF(AND(H742&gt;=200,H742&lt;500,I742&lt;Barem!$O$21),H742/1500,IF(AND(H742&gt;=500,H742&lt;750,I742&lt;Barem!$O$22),H742/1500,IF(AND(H742&gt;=750,H742&lt;1000,I742&lt;Barem!$O$23),H742/1500,IF(AND(H742&gt;=1000,H742&lt;1500,I742&lt;Barem!$O$24),H742/1500,IF(AND(H742&gt;=1500,H742&lt;2000,I742&lt;Barem!$O$25),H742/1500,IF(AND(H742&gt;=2000,H742&lt;3000,I742&lt;Barem!$O$26),H742/1500,IF(AND(H742&gt;=3000,I742&lt;Barem!$O$27),H742/1500,0))))))))</f>
        <v>0</v>
      </c>
      <c r="R742" s="19">
        <f>IF(D742&gt;21,VLOOKUP(D742,Barem!$T$1:$U$141,2,1),0)</f>
        <v>0</v>
      </c>
      <c r="S742" s="104">
        <f>IF(D742&lt;1,0,IF(B742="F",VLOOKUP(I742,Barem!$X$2:$Z$13,2,1),VLOOKUP(I742,Barem!$X$14:$Z$25,2,1)))</f>
        <v>0</v>
      </c>
      <c r="T742" s="19">
        <f>VLOOKUP(A742,Participanti!A:C,3,0)</f>
        <v>0</v>
      </c>
      <c r="U742" s="17">
        <f t="shared" si="268"/>
        <v>3.875</v>
      </c>
      <c r="W742" s="162" t="s">
        <v>590</v>
      </c>
      <c r="X742" s="108">
        <f t="shared" si="256"/>
        <v>5</v>
      </c>
      <c r="Y742" s="63">
        <f t="shared" si="257"/>
        <v>1</v>
      </c>
      <c r="Z742" s="92">
        <f t="shared" si="269"/>
        <v>1</v>
      </c>
      <c r="AA742" s="141"/>
      <c r="AB742" s="107" t="str">
        <f>VLOOKUP(A742,Participanti!A:E,5,0)</f>
        <v>Bronze</v>
      </c>
    </row>
    <row r="743" spans="1:28" x14ac:dyDescent="0.2">
      <c r="A743" s="42" t="s">
        <v>226</v>
      </c>
      <c r="B743" s="1" t="str">
        <f>VLOOKUP(A743,Participanti!A:B,2,0)</f>
        <v>F</v>
      </c>
      <c r="C743" s="61">
        <v>12</v>
      </c>
      <c r="D743" s="43">
        <v>48.3</v>
      </c>
      <c r="E743" s="44">
        <v>0.2315625</v>
      </c>
      <c r="F743" s="44">
        <v>0.23421296296296298</v>
      </c>
      <c r="G743" s="59">
        <f t="shared" si="265"/>
        <v>0.23288773148148151</v>
      </c>
      <c r="H743" s="45">
        <v>0</v>
      </c>
      <c r="I743" s="11">
        <f t="shared" si="266"/>
        <v>4.8216921631776708E-3</v>
      </c>
      <c r="J743" s="31">
        <f t="shared" si="267"/>
        <v>5</v>
      </c>
      <c r="K743" s="31">
        <f>IF(J743=0,0,IF(B743="F",VLOOKUP(I743,Barem!$G$2:$H$16,2,1),VLOOKUP(I743,Barem!$G$17:$H$31,2,1)))</f>
        <v>1</v>
      </c>
      <c r="L743" s="43">
        <v>3.5</v>
      </c>
      <c r="M743" s="95" t="str">
        <f>VLOOKUP(C743,Barem!L:R,7,0)</f>
        <v>D</v>
      </c>
      <c r="N743" s="10">
        <f t="shared" si="271"/>
        <v>0.5</v>
      </c>
      <c r="O743" s="10">
        <f t="shared" si="271"/>
        <v>0.25</v>
      </c>
      <c r="P743" s="10">
        <f t="shared" si="271"/>
        <v>0.25</v>
      </c>
      <c r="Q743" s="33">
        <f>IF(B743="M",IF(AND(H743&gt;=200,H743&lt;500,I743&lt;Barem!$N$21),H743/1500,IF(AND(H743&gt;=500,H743&lt;750,I743&lt;Barem!$N$22),H743/1500,IF(AND(H743&gt;=750,H743&lt;1000,I743&lt;Barem!$N$23),H743/1500,IF(AND(H743&gt;=1000,H743&lt;1500,I743&lt;Barem!$N$24),H743/1500,IF(AND(H743&gt;=1500,H743&lt;2000,I743&lt;Barem!$N$25),H743/1500,IF(AND(H743&gt;=2000,H743&lt;3000,I743&lt;Barem!$N$26),H743/1500,IF(AND(H743&gt;=3000,I743&lt;Barem!$N$27),H743/1500,0))))))),IF(AND(H743&gt;=200,H743&lt;500,I743&lt;Barem!$O$21),H743/1500,IF(AND(H743&gt;=500,H743&lt;750,I743&lt;Barem!$O$22),H743/1500,IF(AND(H743&gt;=750,H743&lt;1000,I743&lt;Barem!$O$23),H743/1500,IF(AND(H743&gt;=1000,H743&lt;1500,I743&lt;Barem!$O$24),H743/1500,IF(AND(H743&gt;=1500,H743&lt;2000,I743&lt;Barem!$O$25),H743/1500,IF(AND(H743&gt;=2000,H743&lt;3000,I743&lt;Barem!$O$26),H743/1500,IF(AND(H743&gt;=3000,I743&lt;Barem!$O$27),H743/1500,0))))))))</f>
        <v>0</v>
      </c>
      <c r="R743" s="19">
        <f>IF(D743&gt;21,VLOOKUP(D743,Barem!$T$1:$U$141,2,1),0)</f>
        <v>1.3</v>
      </c>
      <c r="S743" s="104">
        <f>IF(D743&lt;1,0,IF(B743="F",VLOOKUP(I743,Barem!$X$2:$Z$13,2,1),VLOOKUP(I743,Barem!$X$14:$Z$25,2,1)))</f>
        <v>0</v>
      </c>
      <c r="T743" s="19">
        <f>VLOOKUP(A743,Participanti!A:C,3,0)</f>
        <v>0</v>
      </c>
      <c r="U743" s="17">
        <f t="shared" si="268"/>
        <v>4.9249999999999998</v>
      </c>
      <c r="W743" s="162"/>
      <c r="X743" s="108">
        <f t="shared" si="256"/>
        <v>4</v>
      </c>
      <c r="Y743" s="63">
        <f t="shared" si="257"/>
        <v>1</v>
      </c>
      <c r="Z743" s="92">
        <f t="shared" si="269"/>
        <v>1</v>
      </c>
      <c r="AA743" s="141"/>
      <c r="AB743" s="107" t="str">
        <f>VLOOKUP(A743,Participanti!A:E,5,0)</f>
        <v>Bronze</v>
      </c>
    </row>
    <row r="744" spans="1:28" x14ac:dyDescent="0.2">
      <c r="A744" s="42" t="s">
        <v>232</v>
      </c>
      <c r="B744" s="1" t="str">
        <f>VLOOKUP(A744,Participanti!A:B,2,0)</f>
        <v>M</v>
      </c>
      <c r="C744" s="61">
        <v>12</v>
      </c>
      <c r="D744" s="43">
        <v>7.57</v>
      </c>
      <c r="E744" s="44">
        <v>2.6041666666666668E-2</v>
      </c>
      <c r="F744" s="44">
        <v>2.6944444444444441E-2</v>
      </c>
      <c r="G744" s="59">
        <f t="shared" si="265"/>
        <v>2.6493055555555554E-2</v>
      </c>
      <c r="H744" s="45">
        <v>43</v>
      </c>
      <c r="I744" s="11">
        <f t="shared" si="266"/>
        <v>3.4997431381183029E-3</v>
      </c>
      <c r="J744" s="31">
        <f t="shared" si="267"/>
        <v>1.8023809523809524</v>
      </c>
      <c r="K744" s="31">
        <f>IF(J744=0,0,IF(B744="F",VLOOKUP(I744,Barem!$G$2:$H$16,2,1),VLOOKUP(I744,Barem!$G$17:$H$31,2,1)))</f>
        <v>2.5</v>
      </c>
      <c r="L744" s="43">
        <v>2</v>
      </c>
      <c r="M744" s="95" t="str">
        <f>VLOOKUP(C744,Barem!L:R,7,0)</f>
        <v>D</v>
      </c>
      <c r="N744" s="10">
        <f t="shared" si="271"/>
        <v>0.5</v>
      </c>
      <c r="O744" s="10">
        <f t="shared" si="271"/>
        <v>0.25</v>
      </c>
      <c r="P744" s="10">
        <f t="shared" si="271"/>
        <v>0.25</v>
      </c>
      <c r="Q744" s="33">
        <f>IF(B744="M",IF(AND(H744&gt;=200,H744&lt;500,I744&lt;Barem!$N$21),H744/1500,IF(AND(H744&gt;=500,H744&lt;750,I744&lt;Barem!$N$22),H744/1500,IF(AND(H744&gt;=750,H744&lt;1000,I744&lt;Barem!$N$23),H744/1500,IF(AND(H744&gt;=1000,H744&lt;1500,I744&lt;Barem!$N$24),H744/1500,IF(AND(H744&gt;=1500,H744&lt;2000,I744&lt;Barem!$N$25),H744/1500,IF(AND(H744&gt;=2000,H744&lt;3000,I744&lt;Barem!$N$26),H744/1500,IF(AND(H744&gt;=3000,I744&lt;Barem!$N$27),H744/1500,0))))))),IF(AND(H744&gt;=200,H744&lt;500,I744&lt;Barem!$O$21),H744/1500,IF(AND(H744&gt;=500,H744&lt;750,I744&lt;Barem!$O$22),H744/1500,IF(AND(H744&gt;=750,H744&lt;1000,I744&lt;Barem!$O$23),H744/1500,IF(AND(H744&gt;=1000,H744&lt;1500,I744&lt;Barem!$O$24),H744/1500,IF(AND(H744&gt;=1500,H744&lt;2000,I744&lt;Barem!$O$25),H744/1500,IF(AND(H744&gt;=2000,H744&lt;3000,I744&lt;Barem!$O$26),H744/1500,IF(AND(H744&gt;=3000,I744&lt;Barem!$O$27),H744/1500,0))))))))</f>
        <v>0</v>
      </c>
      <c r="R744" s="19">
        <f>IF(D744&gt;21,VLOOKUP(D744,Barem!$T$1:$U$141,2,1),0)</f>
        <v>0</v>
      </c>
      <c r="S744" s="104">
        <f>IF(D744&lt;1,0,IF(B744="F",VLOOKUP(I744,Barem!$X$2:$Z$13,2,1),VLOOKUP(I744,Barem!$X$14:$Z$25,2,1)))</f>
        <v>0</v>
      </c>
      <c r="T744" s="19">
        <f>VLOOKUP(A744,Participanti!A:C,3,0)</f>
        <v>0</v>
      </c>
      <c r="U744" s="17">
        <f t="shared" si="268"/>
        <v>2.0261904761904761</v>
      </c>
      <c r="W744" s="162"/>
      <c r="X744" s="108">
        <f t="shared" si="256"/>
        <v>5</v>
      </c>
      <c r="Y744" s="63">
        <f t="shared" si="257"/>
        <v>1</v>
      </c>
      <c r="Z744" s="92">
        <f t="shared" si="269"/>
        <v>1</v>
      </c>
      <c r="AA744" s="141"/>
      <c r="AB744" s="107" t="str">
        <f>VLOOKUP(A744,Participanti!A:E,5,0)</f>
        <v>Bronze</v>
      </c>
    </row>
    <row r="745" spans="1:28" x14ac:dyDescent="0.2">
      <c r="A745" s="42" t="s">
        <v>207</v>
      </c>
      <c r="B745" s="1" t="str">
        <f>VLOOKUP(A745,Participanti!A:B,2,0)</f>
        <v>M</v>
      </c>
      <c r="C745" s="61">
        <v>12</v>
      </c>
      <c r="D745" s="43">
        <v>50.32</v>
      </c>
      <c r="E745" s="44">
        <v>0.30959490740740742</v>
      </c>
      <c r="F745" s="44">
        <v>0.32597222222222222</v>
      </c>
      <c r="G745" s="59">
        <f t="shared" si="265"/>
        <v>0.31778356481481485</v>
      </c>
      <c r="H745" s="45">
        <v>1702</v>
      </c>
      <c r="I745" s="11">
        <f t="shared" si="266"/>
        <v>6.3152536727904378E-3</v>
      </c>
      <c r="J745" s="31">
        <f t="shared" si="267"/>
        <v>5</v>
      </c>
      <c r="K745" s="31">
        <f>IF(J745=0,0,IF(B745="F",VLOOKUP(I745,Barem!$G$2:$H$16,2,1),VLOOKUP(I745,Barem!$G$17:$H$31,2,1)))</f>
        <v>0</v>
      </c>
      <c r="L745" s="43">
        <v>4</v>
      </c>
      <c r="M745" s="95" t="str">
        <f>VLOOKUP(C745,Barem!L:R,7,0)</f>
        <v>D</v>
      </c>
      <c r="N745" s="10">
        <f t="shared" si="271"/>
        <v>0.5</v>
      </c>
      <c r="O745" s="10">
        <f t="shared" si="271"/>
        <v>0.25</v>
      </c>
      <c r="P745" s="10">
        <f t="shared" si="271"/>
        <v>0.25</v>
      </c>
      <c r="Q745" s="33">
        <f>IF(B745="M",IF(AND(H745&gt;=200,H745&lt;500,I745&lt;Barem!$N$21),H745/1500,IF(AND(H745&gt;=500,H745&lt;750,I745&lt;Barem!$N$22),H745/1500,IF(AND(H745&gt;=750,H745&lt;1000,I745&lt;Barem!$N$23),H745/1500,IF(AND(H745&gt;=1000,H745&lt;1500,I745&lt;Barem!$N$24),H745/1500,IF(AND(H745&gt;=1500,H745&lt;2000,I745&lt;Barem!$N$25),H745/1500,IF(AND(H745&gt;=2000,H745&lt;3000,I745&lt;Barem!$N$26),H745/1500,IF(AND(H745&gt;=3000,I745&lt;Barem!$N$27),H745/1500,0))))))),IF(AND(H745&gt;=200,H745&lt;500,I745&lt;Barem!$O$21),H745/1500,IF(AND(H745&gt;=500,H745&lt;750,I745&lt;Barem!$O$22),H745/1500,IF(AND(H745&gt;=750,H745&lt;1000,I745&lt;Barem!$O$23),H745/1500,IF(AND(H745&gt;=1000,H745&lt;1500,I745&lt;Barem!$O$24),H745/1500,IF(AND(H745&gt;=1500,H745&lt;2000,I745&lt;Barem!$O$25),H745/1500,IF(AND(H745&gt;=2000,H745&lt;3000,I745&lt;Barem!$O$26),H745/1500,IF(AND(H745&gt;=3000,I745&lt;Barem!$O$27),H745/1500,0))))))))</f>
        <v>1.1346666666666667</v>
      </c>
      <c r="R745" s="19">
        <f>IF(D745&gt;21,VLOOKUP(D745,Barem!$T$1:$U$141,2,1),0)</f>
        <v>1.4</v>
      </c>
      <c r="S745" s="104">
        <f>IF(D745&lt;1,0,IF(B745="F",VLOOKUP(I745,Barem!$X$2:$Z$13,2,1),VLOOKUP(I745,Barem!$X$14:$Z$25,2,1)))</f>
        <v>0</v>
      </c>
      <c r="T745" s="19">
        <f>VLOOKUP(A745,Participanti!A:C,3,0)</f>
        <v>0</v>
      </c>
      <c r="U745" s="17">
        <f t="shared" si="268"/>
        <v>6.0346666666666664</v>
      </c>
      <c r="W745" s="162" t="s">
        <v>591</v>
      </c>
      <c r="X745" s="108">
        <f t="shared" si="256"/>
        <v>4</v>
      </c>
      <c r="Y745" s="63">
        <f t="shared" si="257"/>
        <v>1</v>
      </c>
      <c r="Z745" s="92">
        <f t="shared" si="269"/>
        <v>0</v>
      </c>
      <c r="AA745" s="141"/>
      <c r="AB745" s="107" t="str">
        <f>VLOOKUP(A745,Participanti!A:E,5,0)</f>
        <v>Bronze</v>
      </c>
    </row>
    <row r="746" spans="1:28" x14ac:dyDescent="0.2">
      <c r="A746" s="42" t="s">
        <v>333</v>
      </c>
      <c r="B746" s="1" t="str">
        <f>VLOOKUP(A746,Participanti!A:B,2,0)</f>
        <v>M</v>
      </c>
      <c r="C746" s="61">
        <v>12</v>
      </c>
      <c r="D746" s="43">
        <v>20.010000000000002</v>
      </c>
      <c r="E746" s="44">
        <v>0.10047453703703703</v>
      </c>
      <c r="F746" s="44">
        <v>0.10465277777777778</v>
      </c>
      <c r="G746" s="59">
        <f t="shared" si="265"/>
        <v>0.1025636574074074</v>
      </c>
      <c r="H746" s="45">
        <v>561</v>
      </c>
      <c r="I746" s="11">
        <f t="shared" si="266"/>
        <v>5.1256200603401999E-3</v>
      </c>
      <c r="J746" s="31">
        <f t="shared" si="267"/>
        <v>4.7642857142857142</v>
      </c>
      <c r="K746" s="31">
        <f>IF(J746=0,0,IF(B746="F",VLOOKUP(I746,Barem!$G$2:$H$16,2,1),VLOOKUP(I746,Barem!$G$17:$H$31,2,1)))</f>
        <v>0.25</v>
      </c>
      <c r="L746" s="43">
        <v>2.5</v>
      </c>
      <c r="M746" s="95" t="str">
        <f>VLOOKUP(C746,Barem!L:R,7,0)</f>
        <v>D</v>
      </c>
      <c r="N746" s="10">
        <f t="shared" si="271"/>
        <v>0.5</v>
      </c>
      <c r="O746" s="10">
        <f t="shared" si="271"/>
        <v>0.25</v>
      </c>
      <c r="P746" s="10">
        <f t="shared" si="271"/>
        <v>0.25</v>
      </c>
      <c r="Q746" s="33">
        <f>IF(B746="M",IF(AND(H746&gt;=200,H746&lt;500,I746&lt;Barem!$N$21),H746/1500,IF(AND(H746&gt;=500,H746&lt;750,I746&lt;Barem!$N$22),H746/1500,IF(AND(H746&gt;=750,H746&lt;1000,I746&lt;Barem!$N$23),H746/1500,IF(AND(H746&gt;=1000,H746&lt;1500,I746&lt;Barem!$N$24),H746/1500,IF(AND(H746&gt;=1500,H746&lt;2000,I746&lt;Barem!$N$25),H746/1500,IF(AND(H746&gt;=2000,H746&lt;3000,I746&lt;Barem!$N$26),H746/1500,IF(AND(H746&gt;=3000,I746&lt;Barem!$N$27),H746/1500,0))))))),IF(AND(H746&gt;=200,H746&lt;500,I746&lt;Barem!$O$21),H746/1500,IF(AND(H746&gt;=500,H746&lt;750,I746&lt;Barem!$O$22),H746/1500,IF(AND(H746&gt;=750,H746&lt;1000,I746&lt;Barem!$O$23),H746/1500,IF(AND(H746&gt;=1000,H746&lt;1500,I746&lt;Barem!$O$24),H746/1500,IF(AND(H746&gt;=1500,H746&lt;2000,I746&lt;Barem!$O$25),H746/1500,IF(AND(H746&gt;=2000,H746&lt;3000,I746&lt;Barem!$O$26),H746/1500,IF(AND(H746&gt;=3000,I746&lt;Barem!$O$27),H746/1500,0))))))))</f>
        <v>0.374</v>
      </c>
      <c r="R746" s="19">
        <f>IF(D746&gt;21,VLOOKUP(D746,Barem!$T$1:$U$141,2,1),0)</f>
        <v>0</v>
      </c>
      <c r="S746" s="104">
        <f>IF(D746&lt;1,0,IF(B746="F",VLOOKUP(I746,Barem!$X$2:$Z$13,2,1),VLOOKUP(I746,Barem!$X$14:$Z$25,2,1)))</f>
        <v>0</v>
      </c>
      <c r="T746" s="19">
        <f>VLOOKUP(A746,Participanti!A:C,3,0)</f>
        <v>0</v>
      </c>
      <c r="U746" s="17">
        <f t="shared" si="268"/>
        <v>3.4436428571428572</v>
      </c>
      <c r="W746" s="162"/>
      <c r="X746" s="108">
        <f t="shared" si="256"/>
        <v>3</v>
      </c>
      <c r="Y746" s="63">
        <f t="shared" si="257"/>
        <v>1</v>
      </c>
      <c r="Z746" s="92">
        <f t="shared" si="269"/>
        <v>1</v>
      </c>
      <c r="AA746" s="141"/>
      <c r="AB746" s="107" t="str">
        <f>VLOOKUP(A746,Participanti!A:E,5,0)</f>
        <v>Bronze</v>
      </c>
    </row>
    <row r="747" spans="1:28" x14ac:dyDescent="0.2">
      <c r="A747" s="42" t="s">
        <v>306</v>
      </c>
      <c r="B747" s="1" t="str">
        <f>VLOOKUP(A747,Participanti!A:B,2,0)</f>
        <v>F</v>
      </c>
      <c r="C747" s="61">
        <v>12</v>
      </c>
      <c r="D747" s="43">
        <v>10.29</v>
      </c>
      <c r="E747" s="44">
        <v>6.6446759259259261E-2</v>
      </c>
      <c r="F747" s="44">
        <v>7.0532407407407405E-2</v>
      </c>
      <c r="G747" s="59">
        <f t="shared" si="265"/>
        <v>6.8489583333333326E-2</v>
      </c>
      <c r="H747" s="45">
        <v>416</v>
      </c>
      <c r="I747" s="11">
        <f t="shared" si="266"/>
        <v>6.6559361839974079E-3</v>
      </c>
      <c r="J747" s="31">
        <f t="shared" si="267"/>
        <v>2.5724999999999998</v>
      </c>
      <c r="K747" s="31">
        <f>IF(J747=0,0,IF(B747="F",VLOOKUP(I747,Barem!$G$2:$H$16,2,1),VLOOKUP(I747,Barem!$G$17:$H$31,2,1)))</f>
        <v>0</v>
      </c>
      <c r="L747" s="43">
        <v>1</v>
      </c>
      <c r="M747" s="95" t="str">
        <f>VLOOKUP(C747,Barem!L:R,7,0)</f>
        <v>D</v>
      </c>
      <c r="N747" s="10">
        <f t="shared" si="271"/>
        <v>0.5</v>
      </c>
      <c r="O747" s="10">
        <f t="shared" si="271"/>
        <v>0.25</v>
      </c>
      <c r="P747" s="10">
        <f t="shared" si="271"/>
        <v>0.25</v>
      </c>
      <c r="Q747" s="33">
        <f>IF(B747="M",IF(AND(H747&gt;=200,H747&lt;500,I747&lt;Barem!$N$21),H747/1500,IF(AND(H747&gt;=500,H747&lt;750,I747&lt;Barem!$N$22),H747/1500,IF(AND(H747&gt;=750,H747&lt;1000,I747&lt;Barem!$N$23),H747/1500,IF(AND(H747&gt;=1000,H747&lt;1500,I747&lt;Barem!$N$24),H747/1500,IF(AND(H747&gt;=1500,H747&lt;2000,I747&lt;Barem!$N$25),H747/1500,IF(AND(H747&gt;=2000,H747&lt;3000,I747&lt;Barem!$N$26),H747/1500,IF(AND(H747&gt;=3000,I747&lt;Barem!$N$27),H747/1500,0))))))),IF(AND(H747&gt;=200,H747&lt;500,I747&lt;Barem!$O$21),H747/1500,IF(AND(H747&gt;=500,H747&lt;750,I747&lt;Barem!$O$22),H747/1500,IF(AND(H747&gt;=750,H747&lt;1000,I747&lt;Barem!$O$23),H747/1500,IF(AND(H747&gt;=1000,H747&lt;1500,I747&lt;Barem!$O$24),H747/1500,IF(AND(H747&gt;=1500,H747&lt;2000,I747&lt;Barem!$O$25),H747/1500,IF(AND(H747&gt;=2000,H747&lt;3000,I747&lt;Barem!$O$26),H747/1500,IF(AND(H747&gt;=3000,I747&lt;Barem!$O$27),H747/1500,0))))))))</f>
        <v>0</v>
      </c>
      <c r="R747" s="19">
        <f>IF(D747&gt;21,VLOOKUP(D747,Barem!$T$1:$U$141,2,1),0)</f>
        <v>0</v>
      </c>
      <c r="S747" s="104">
        <f>IF(D747&lt;1,0,IF(B747="F",VLOOKUP(I747,Barem!$X$2:$Z$13,2,1),VLOOKUP(I747,Barem!$X$14:$Z$25,2,1)))</f>
        <v>0</v>
      </c>
      <c r="T747" s="19">
        <f>VLOOKUP(A747,Participanti!A:C,3,0)</f>
        <v>0</v>
      </c>
      <c r="U747" s="17">
        <f t="shared" si="268"/>
        <v>1.5362499999999999</v>
      </c>
      <c r="W747" s="162"/>
      <c r="X747" s="108">
        <f t="shared" si="256"/>
        <v>5</v>
      </c>
      <c r="Y747" s="63">
        <f t="shared" si="257"/>
        <v>1</v>
      </c>
      <c r="Z747" s="92">
        <f t="shared" si="269"/>
        <v>0</v>
      </c>
      <c r="AA747" s="141"/>
      <c r="AB747" s="107" t="str">
        <f>VLOOKUP(A747,Participanti!A:E,5,0)</f>
        <v>Bronze</v>
      </c>
    </row>
    <row r="748" spans="1:28" x14ac:dyDescent="0.2">
      <c r="A748" s="42" t="s">
        <v>21</v>
      </c>
      <c r="B748" s="1" t="str">
        <f>VLOOKUP(A748,Participanti!A:B,2,0)</f>
        <v>F</v>
      </c>
      <c r="C748" s="61">
        <v>12</v>
      </c>
      <c r="D748" s="43"/>
      <c r="E748" s="44"/>
      <c r="F748" s="44"/>
      <c r="G748" s="59"/>
      <c r="H748" s="45"/>
      <c r="I748" s="11"/>
      <c r="J748" s="31"/>
      <c r="K748" s="31"/>
      <c r="L748" s="43"/>
      <c r="M748" s="95" t="s">
        <v>533</v>
      </c>
      <c r="N748" s="10"/>
      <c r="O748" s="10"/>
      <c r="P748" s="10"/>
      <c r="Q748" s="33"/>
      <c r="S748" s="104"/>
      <c r="U748" s="177">
        <v>0.5</v>
      </c>
      <c r="W748" s="162"/>
      <c r="X748" s="108">
        <f t="shared" si="256"/>
        <v>1</v>
      </c>
      <c r="Y748" s="63">
        <f t="shared" si="257"/>
        <v>1</v>
      </c>
      <c r="Z748" s="92">
        <f t="shared" si="269"/>
        <v>0</v>
      </c>
      <c r="AA748" s="141"/>
      <c r="AB748" s="107" t="str">
        <f>VLOOKUP(A748,Participanti!A:E,5,0)</f>
        <v>Bronze</v>
      </c>
    </row>
    <row r="749" spans="1:28" x14ac:dyDescent="0.2">
      <c r="A749" s="42" t="s">
        <v>360</v>
      </c>
      <c r="B749" s="1" t="str">
        <f>VLOOKUP(A749,Participanti!A:B,2,0)</f>
        <v>F</v>
      </c>
      <c r="C749" s="61">
        <v>12</v>
      </c>
      <c r="D749" s="43">
        <v>11.01</v>
      </c>
      <c r="E749" s="44">
        <v>5.2384259259259262E-2</v>
      </c>
      <c r="F749" s="44">
        <v>5.244212962962963E-2</v>
      </c>
      <c r="G749" s="59">
        <f t="shared" si="265"/>
        <v>5.241319444444445E-2</v>
      </c>
      <c r="H749" s="45">
        <v>57</v>
      </c>
      <c r="I749" s="11">
        <f t="shared" si="266"/>
        <v>4.7605081239277432E-3</v>
      </c>
      <c r="J749" s="31">
        <f t="shared" si="267"/>
        <v>2.7524999999999999</v>
      </c>
      <c r="K749" s="31">
        <f>IF(J749=0,0,IF(B749="F",VLOOKUP(I749,Barem!$G$2:$H$16,2,1),VLOOKUP(I749,Barem!$G$17:$H$31,2,1)))</f>
        <v>1</v>
      </c>
      <c r="L749" s="43">
        <v>1.75</v>
      </c>
      <c r="M749" s="95" t="str">
        <f>VLOOKUP(C749,Barem!L:R,7,0)</f>
        <v>D</v>
      </c>
      <c r="N749" s="10">
        <f t="shared" si="271"/>
        <v>0.5</v>
      </c>
      <c r="O749" s="10">
        <f t="shared" si="271"/>
        <v>0.25</v>
      </c>
      <c r="P749" s="10">
        <f t="shared" si="271"/>
        <v>0.25</v>
      </c>
      <c r="Q749" s="33">
        <f>IF(B749="M",IF(AND(H749&gt;=200,H749&lt;500,I749&lt;Barem!$N$21),H749/1500,IF(AND(H749&gt;=500,H749&lt;750,I749&lt;Barem!$N$22),H749/1500,IF(AND(H749&gt;=750,H749&lt;1000,I749&lt;Barem!$N$23),H749/1500,IF(AND(H749&gt;=1000,H749&lt;1500,I749&lt;Barem!$N$24),H749/1500,IF(AND(H749&gt;=1500,H749&lt;2000,I749&lt;Barem!$N$25),H749/1500,IF(AND(H749&gt;=2000,H749&lt;3000,I749&lt;Barem!$N$26),H749/1500,IF(AND(H749&gt;=3000,I749&lt;Barem!$N$27),H749/1500,0))))))),IF(AND(H749&gt;=200,H749&lt;500,I749&lt;Barem!$O$21),H749/1500,IF(AND(H749&gt;=500,H749&lt;750,I749&lt;Barem!$O$22),H749/1500,IF(AND(H749&gt;=750,H749&lt;1000,I749&lt;Barem!$O$23),H749/1500,IF(AND(H749&gt;=1000,H749&lt;1500,I749&lt;Barem!$O$24),H749/1500,IF(AND(H749&gt;=1500,H749&lt;2000,I749&lt;Barem!$O$25),H749/1500,IF(AND(H749&gt;=2000,H749&lt;3000,I749&lt;Barem!$O$26),H749/1500,IF(AND(H749&gt;=3000,I749&lt;Barem!$O$27),H749/1500,0))))))))</f>
        <v>0</v>
      </c>
      <c r="R749" s="19">
        <f>IF(D749&gt;21,VLOOKUP(D749,Barem!$T$1:$U$141,2,1),0)</f>
        <v>0</v>
      </c>
      <c r="S749" s="104">
        <f>IF(D749&lt;1,0,IF(B749="F",VLOOKUP(I749,Barem!$X$2:$Z$13,2,1),VLOOKUP(I749,Barem!$X$14:$Z$25,2,1)))</f>
        <v>0</v>
      </c>
      <c r="T749" s="19">
        <f>VLOOKUP(A749,Participanti!A:C,3,0)</f>
        <v>0</v>
      </c>
      <c r="U749" s="17">
        <f t="shared" si="268"/>
        <v>2.0637499999999998</v>
      </c>
      <c r="W749" s="162" t="s">
        <v>590</v>
      </c>
      <c r="X749" s="108">
        <f t="shared" si="256"/>
        <v>3</v>
      </c>
      <c r="Y749" s="63">
        <f t="shared" si="257"/>
        <v>1</v>
      </c>
      <c r="Z749" s="92">
        <f t="shared" si="269"/>
        <v>1</v>
      </c>
      <c r="AA749" s="141"/>
      <c r="AB749" s="107" t="str">
        <f>VLOOKUP(A749,Participanti!A:E,5,0)</f>
        <v>Bronze</v>
      </c>
    </row>
    <row r="750" spans="1:28" x14ac:dyDescent="0.2">
      <c r="A750" s="42" t="s">
        <v>351</v>
      </c>
      <c r="B750" s="1" t="str">
        <f>VLOOKUP(A750,Participanti!A:B,2,0)</f>
        <v>F</v>
      </c>
      <c r="C750" s="61">
        <v>12</v>
      </c>
      <c r="D750" s="43">
        <v>11.41</v>
      </c>
      <c r="E750" s="44">
        <v>4.7534722222222221E-2</v>
      </c>
      <c r="F750" s="44">
        <v>4.4953703703703697E-2</v>
      </c>
      <c r="G750" s="59">
        <f t="shared" si="265"/>
        <v>4.6244212962962959E-2</v>
      </c>
      <c r="H750" s="45">
        <v>57</v>
      </c>
      <c r="I750" s="11">
        <f t="shared" si="266"/>
        <v>4.0529546856233967E-3</v>
      </c>
      <c r="J750" s="31">
        <f t="shared" si="267"/>
        <v>2.8525</v>
      </c>
      <c r="K750" s="31">
        <f>IF(J750=0,0,IF(B750="F",VLOOKUP(I750,Barem!$G$2:$H$16,2,1),VLOOKUP(I750,Barem!$G$17:$H$31,2,1)))</f>
        <v>2</v>
      </c>
      <c r="L750" s="43">
        <v>2</v>
      </c>
      <c r="M750" s="95" t="str">
        <f>VLOOKUP(C750,Barem!L:R,7,0)</f>
        <v>D</v>
      </c>
      <c r="N750" s="10">
        <f t="shared" si="271"/>
        <v>0.5</v>
      </c>
      <c r="O750" s="10">
        <f t="shared" si="271"/>
        <v>0.25</v>
      </c>
      <c r="P750" s="10">
        <f t="shared" si="271"/>
        <v>0.25</v>
      </c>
      <c r="Q750" s="33">
        <f>IF(B750="M",IF(AND(H750&gt;=200,H750&lt;500,I750&lt;Barem!$N$21),H750/1500,IF(AND(H750&gt;=500,H750&lt;750,I750&lt;Barem!$N$22),H750/1500,IF(AND(H750&gt;=750,H750&lt;1000,I750&lt;Barem!$N$23),H750/1500,IF(AND(H750&gt;=1000,H750&lt;1500,I750&lt;Barem!$N$24),H750/1500,IF(AND(H750&gt;=1500,H750&lt;2000,I750&lt;Barem!$N$25),H750/1500,IF(AND(H750&gt;=2000,H750&lt;3000,I750&lt;Barem!$N$26),H750/1500,IF(AND(H750&gt;=3000,I750&lt;Barem!$N$27),H750/1500,0))))))),IF(AND(H750&gt;=200,H750&lt;500,I750&lt;Barem!$O$21),H750/1500,IF(AND(H750&gt;=500,H750&lt;750,I750&lt;Barem!$O$22),H750/1500,IF(AND(H750&gt;=750,H750&lt;1000,I750&lt;Barem!$O$23),H750/1500,IF(AND(H750&gt;=1000,H750&lt;1500,I750&lt;Barem!$O$24),H750/1500,IF(AND(H750&gt;=1500,H750&lt;2000,I750&lt;Barem!$O$25),H750/1500,IF(AND(H750&gt;=2000,H750&lt;3000,I750&lt;Barem!$O$26),H750/1500,IF(AND(H750&gt;=3000,I750&lt;Barem!$O$27),H750/1500,0))))))))</f>
        <v>0</v>
      </c>
      <c r="R750" s="19">
        <f>IF(D750&gt;21,VLOOKUP(D750,Barem!$T$1:$U$141,2,1),0)</f>
        <v>0</v>
      </c>
      <c r="S750" s="104">
        <f>IF(D750&lt;1,0,IF(B750="F",VLOOKUP(I750,Barem!$X$2:$Z$13,2,1),VLOOKUP(I750,Barem!$X$14:$Z$25,2,1)))</f>
        <v>0</v>
      </c>
      <c r="T750" s="19">
        <f>VLOOKUP(A750,Participanti!A:C,3,0)</f>
        <v>0</v>
      </c>
      <c r="U750" s="17">
        <f t="shared" si="268"/>
        <v>2.42625</v>
      </c>
      <c r="W750" s="162" t="s">
        <v>590</v>
      </c>
      <c r="X750" s="108">
        <f t="shared" si="256"/>
        <v>3</v>
      </c>
      <c r="Y750" s="63">
        <f t="shared" si="257"/>
        <v>1</v>
      </c>
      <c r="Z750" s="92">
        <f t="shared" si="269"/>
        <v>1</v>
      </c>
      <c r="AA750" s="141"/>
      <c r="AB750" s="107" t="str">
        <f>VLOOKUP(A750,Participanti!A:E,5,0)</f>
        <v>Bronze</v>
      </c>
    </row>
    <row r="751" spans="1:28" x14ac:dyDescent="0.2">
      <c r="A751" s="42" t="s">
        <v>423</v>
      </c>
      <c r="B751" s="1" t="str">
        <f>VLOOKUP(A751,Participanti!A:B,2,0)</f>
        <v>F</v>
      </c>
      <c r="C751" s="61">
        <v>12</v>
      </c>
      <c r="D751" s="43">
        <v>10.01</v>
      </c>
      <c r="E751" s="44">
        <v>4.7812500000000001E-2</v>
      </c>
      <c r="F751" s="44">
        <v>5.2928240740740741E-2</v>
      </c>
      <c r="G751" s="59">
        <f t="shared" si="265"/>
        <v>5.0370370370370371E-2</v>
      </c>
      <c r="H751" s="45">
        <v>7</v>
      </c>
      <c r="I751" s="11">
        <f t="shared" si="266"/>
        <v>5.0320050320050323E-3</v>
      </c>
      <c r="J751" s="31">
        <f t="shared" si="267"/>
        <v>2.5024999999999999</v>
      </c>
      <c r="K751" s="31">
        <f>IF(J751=0,0,IF(B751="F",VLOOKUP(I751,Barem!$G$2:$H$16,2,1),VLOOKUP(I751,Barem!$G$17:$H$31,2,1)))</f>
        <v>0.75</v>
      </c>
      <c r="L751" s="43">
        <v>1.5</v>
      </c>
      <c r="M751" s="95" t="str">
        <f>VLOOKUP(C751,Barem!L:R,7,0)</f>
        <v>D</v>
      </c>
      <c r="N751" s="10">
        <f t="shared" si="271"/>
        <v>0.5</v>
      </c>
      <c r="O751" s="10">
        <f t="shared" si="271"/>
        <v>0.25</v>
      </c>
      <c r="P751" s="10">
        <f t="shared" si="271"/>
        <v>0.25</v>
      </c>
      <c r="Q751" s="33">
        <f>IF(B751="M",IF(AND(H751&gt;=200,H751&lt;500,I751&lt;Barem!$N$21),H751/1500,IF(AND(H751&gt;=500,H751&lt;750,I751&lt;Barem!$N$22),H751/1500,IF(AND(H751&gt;=750,H751&lt;1000,I751&lt;Barem!$N$23),H751/1500,IF(AND(H751&gt;=1000,H751&lt;1500,I751&lt;Barem!$N$24),H751/1500,IF(AND(H751&gt;=1500,H751&lt;2000,I751&lt;Barem!$N$25),H751/1500,IF(AND(H751&gt;=2000,H751&lt;3000,I751&lt;Barem!$N$26),H751/1500,IF(AND(H751&gt;=3000,I751&lt;Barem!$N$27),H751/1500,0))))))),IF(AND(H751&gt;=200,H751&lt;500,I751&lt;Barem!$O$21),H751/1500,IF(AND(H751&gt;=500,H751&lt;750,I751&lt;Barem!$O$22),H751/1500,IF(AND(H751&gt;=750,H751&lt;1000,I751&lt;Barem!$O$23),H751/1500,IF(AND(H751&gt;=1000,H751&lt;1500,I751&lt;Barem!$O$24),H751/1500,IF(AND(H751&gt;=1500,H751&lt;2000,I751&lt;Barem!$O$25),H751/1500,IF(AND(H751&gt;=2000,H751&lt;3000,I751&lt;Barem!$O$26),H751/1500,IF(AND(H751&gt;=3000,I751&lt;Barem!$O$27),H751/1500,0))))))))</f>
        <v>0</v>
      </c>
      <c r="R751" s="19">
        <f>IF(D751&gt;21,VLOOKUP(D751,Barem!$T$1:$U$141,2,1),0)</f>
        <v>0</v>
      </c>
      <c r="S751" s="104">
        <f>IF(D751&lt;1,0,IF(B751="F",VLOOKUP(I751,Barem!$X$2:$Z$13,2,1),VLOOKUP(I751,Barem!$X$14:$Z$25,2,1)))</f>
        <v>0</v>
      </c>
      <c r="T751" s="19">
        <f>VLOOKUP(A751,Participanti!A:C,3,0)</f>
        <v>0</v>
      </c>
      <c r="U751" s="17">
        <f t="shared" si="268"/>
        <v>1.81375</v>
      </c>
      <c r="W751" s="162"/>
      <c r="X751" s="108">
        <f t="shared" si="256"/>
        <v>3</v>
      </c>
      <c r="Y751" s="63">
        <f t="shared" si="257"/>
        <v>1</v>
      </c>
      <c r="Z751" s="92">
        <f t="shared" si="269"/>
        <v>1</v>
      </c>
      <c r="AA751" s="141"/>
      <c r="AB751" s="107" t="str">
        <f>VLOOKUP(A751,Participanti!A:E,5,0)</f>
        <v>Bronze</v>
      </c>
    </row>
    <row r="752" spans="1:28" x14ac:dyDescent="0.2">
      <c r="A752" s="42" t="s">
        <v>588</v>
      </c>
      <c r="B752" s="1" t="str">
        <f>VLOOKUP(A752,Participanti!A:B,2,0)</f>
        <v>F</v>
      </c>
      <c r="C752" s="61">
        <v>12</v>
      </c>
      <c r="D752" s="43">
        <v>43.1</v>
      </c>
      <c r="E752" s="44">
        <v>0.18561342592592592</v>
      </c>
      <c r="F752" s="44">
        <v>0.18975694444444446</v>
      </c>
      <c r="G752" s="59">
        <f t="shared" si="265"/>
        <v>0.18768518518518518</v>
      </c>
      <c r="H752" s="45">
        <v>73</v>
      </c>
      <c r="I752" s="11">
        <f t="shared" si="266"/>
        <v>4.3546446678697252E-3</v>
      </c>
      <c r="J752" s="31">
        <f t="shared" si="267"/>
        <v>5</v>
      </c>
      <c r="K752" s="31">
        <f>IF(J752=0,0,IF(B752="F",VLOOKUP(I752,Barem!$G$2:$H$16,2,1),VLOOKUP(I752,Barem!$G$17:$H$31,2,1)))</f>
        <v>1.5</v>
      </c>
      <c r="L752" s="43">
        <v>2.5</v>
      </c>
      <c r="M752" s="95" t="str">
        <f>VLOOKUP(C752,Barem!L:R,7,0)</f>
        <v>D</v>
      </c>
      <c r="N752" s="10">
        <f t="shared" si="271"/>
        <v>0.5</v>
      </c>
      <c r="O752" s="10">
        <f t="shared" si="271"/>
        <v>0.25</v>
      </c>
      <c r="P752" s="10">
        <f t="shared" si="271"/>
        <v>0.25</v>
      </c>
      <c r="Q752" s="33">
        <f>IF(B752="M",IF(AND(H752&gt;=200,H752&lt;500,I752&lt;Barem!$N$21),H752/1500,IF(AND(H752&gt;=500,H752&lt;750,I752&lt;Barem!$N$22),H752/1500,IF(AND(H752&gt;=750,H752&lt;1000,I752&lt;Barem!$N$23),H752/1500,IF(AND(H752&gt;=1000,H752&lt;1500,I752&lt;Barem!$N$24),H752/1500,IF(AND(H752&gt;=1500,H752&lt;2000,I752&lt;Barem!$N$25),H752/1500,IF(AND(H752&gt;=2000,H752&lt;3000,I752&lt;Barem!$N$26),H752/1500,IF(AND(H752&gt;=3000,I752&lt;Barem!$N$27),H752/1500,0))))))),IF(AND(H752&gt;=200,H752&lt;500,I752&lt;Barem!$O$21),H752/1500,IF(AND(H752&gt;=500,H752&lt;750,I752&lt;Barem!$O$22),H752/1500,IF(AND(H752&gt;=750,H752&lt;1000,I752&lt;Barem!$O$23),H752/1500,IF(AND(H752&gt;=1000,H752&lt;1500,I752&lt;Barem!$O$24),H752/1500,IF(AND(H752&gt;=1500,H752&lt;2000,I752&lt;Barem!$O$25),H752/1500,IF(AND(H752&gt;=2000,H752&lt;3000,I752&lt;Barem!$O$26),H752/1500,IF(AND(H752&gt;=3000,I752&lt;Barem!$O$27),H752/1500,0))))))))</f>
        <v>0</v>
      </c>
      <c r="R752" s="19">
        <f>IF(D752&gt;21,VLOOKUP(D752,Barem!$T$1:$U$141,2,1),0)</f>
        <v>1.1000000000000001</v>
      </c>
      <c r="S752" s="104">
        <f>IF(D752&lt;1,0,IF(B752="F",VLOOKUP(I752,Barem!$X$2:$Z$13,2,1),VLOOKUP(I752,Barem!$X$14:$Z$25,2,1)))</f>
        <v>0</v>
      </c>
      <c r="T752" s="19">
        <f>VLOOKUP(A752,Participanti!A:C,3,0)</f>
        <v>0</v>
      </c>
      <c r="U752" s="17">
        <f t="shared" si="268"/>
        <v>4.5999999999999996</v>
      </c>
      <c r="W752" s="162"/>
      <c r="X752" s="108">
        <f t="shared" si="256"/>
        <v>3</v>
      </c>
      <c r="Y752" s="63">
        <f t="shared" si="257"/>
        <v>1</v>
      </c>
      <c r="Z752" s="92">
        <f t="shared" si="269"/>
        <v>1</v>
      </c>
      <c r="AA752" s="141"/>
      <c r="AB752" s="107" t="str">
        <f>VLOOKUP(A752,Participanti!A:E,5,0)</f>
        <v>Bronze</v>
      </c>
    </row>
    <row r="753" spans="1:28" x14ac:dyDescent="0.2">
      <c r="A753" s="42" t="s">
        <v>13</v>
      </c>
      <c r="B753" s="1" t="str">
        <f>VLOOKUP(A753,Participanti!A:B,2,0)</f>
        <v>M</v>
      </c>
      <c r="C753" s="61">
        <v>12</v>
      </c>
      <c r="D753" s="43">
        <v>42.2</v>
      </c>
      <c r="E753" s="44">
        <v>0.12935185185185186</v>
      </c>
      <c r="F753" s="44">
        <v>0.12943287037037038</v>
      </c>
      <c r="G753" s="59">
        <f t="shared" si="265"/>
        <v>0.12939236111111113</v>
      </c>
      <c r="H753" s="45">
        <v>64</v>
      </c>
      <c r="I753" s="11">
        <f t="shared" si="266"/>
        <v>3.0661696945760929E-3</v>
      </c>
      <c r="J753" s="31">
        <f t="shared" si="267"/>
        <v>5</v>
      </c>
      <c r="K753" s="31">
        <f>IF(J753=0,0,IF(B753="F",VLOOKUP(I753,Barem!$G$2:$H$16,2,1),VLOOKUP(I753,Barem!$G$17:$H$31,2,1)))</f>
        <v>4</v>
      </c>
      <c r="L753" s="43">
        <v>5</v>
      </c>
      <c r="M753" s="95" t="s">
        <v>82</v>
      </c>
      <c r="N753" s="10">
        <f t="shared" si="271"/>
        <v>0.5</v>
      </c>
      <c r="O753" s="10">
        <f t="shared" si="271"/>
        <v>0.25</v>
      </c>
      <c r="P753" s="10">
        <f t="shared" si="271"/>
        <v>0.25</v>
      </c>
      <c r="Q753" s="33">
        <f>IF(B753="M",IF(AND(H753&gt;=200,H753&lt;500,I753&lt;Barem!$N$21),H753/1500,IF(AND(H753&gt;=500,H753&lt;750,I753&lt;Barem!$N$22),H753/1500,IF(AND(H753&gt;=750,H753&lt;1000,I753&lt;Barem!$N$23),H753/1500,IF(AND(H753&gt;=1000,H753&lt;1500,I753&lt;Barem!$N$24),H753/1500,IF(AND(H753&gt;=1500,H753&lt;2000,I753&lt;Barem!$N$25),H753/1500,IF(AND(H753&gt;=2000,H753&lt;3000,I753&lt;Barem!$N$26),H753/1500,IF(AND(H753&gt;=3000,I753&lt;Barem!$N$27),H753/1500,0))))))),IF(AND(H753&gt;=200,H753&lt;500,I753&lt;Barem!$O$21),H753/1500,IF(AND(H753&gt;=500,H753&lt;750,I753&lt;Barem!$O$22),H753/1500,IF(AND(H753&gt;=750,H753&lt;1000,I753&lt;Barem!$O$23),H753/1500,IF(AND(H753&gt;=1000,H753&lt;1500,I753&lt;Barem!$O$24),H753/1500,IF(AND(H753&gt;=1500,H753&lt;2000,I753&lt;Barem!$O$25),H753/1500,IF(AND(H753&gt;=2000,H753&lt;3000,I753&lt;Barem!$O$26),H753/1500,IF(AND(H753&gt;=3000,I753&lt;Barem!$O$27),H753/1500,0))))))))</f>
        <v>0</v>
      </c>
      <c r="R753" s="19">
        <f>IF(D753&gt;21,VLOOKUP(D753,Barem!$T$1:$U$141,2,1),0)</f>
        <v>1</v>
      </c>
      <c r="S753" s="104">
        <f>IF(D753&lt;1,0,IF(B753="F",VLOOKUP(I753,Barem!$X$2:$Z$13,2,1),VLOOKUP(I753,Barem!$X$14:$Z$25,2,1)))</f>
        <v>0</v>
      </c>
      <c r="T753" s="19">
        <f>VLOOKUP(A753,Participanti!A:C,3,0)</f>
        <v>0</v>
      </c>
      <c r="U753" s="17">
        <f t="shared" si="268"/>
        <v>5.75</v>
      </c>
      <c r="W753" s="179"/>
      <c r="X753" s="108">
        <f t="shared" si="256"/>
        <v>5</v>
      </c>
      <c r="Y753" s="63">
        <f t="shared" si="257"/>
        <v>1</v>
      </c>
      <c r="Z753" s="92">
        <f t="shared" si="269"/>
        <v>1</v>
      </c>
      <c r="AA753" s="141"/>
      <c r="AB753" s="107" t="str">
        <f>VLOOKUP(A753,Participanti!A:E,5,0)</f>
        <v>Silver</v>
      </c>
    </row>
    <row r="754" spans="1:28" x14ac:dyDescent="0.2">
      <c r="A754" s="42" t="s">
        <v>227</v>
      </c>
      <c r="B754" s="1" t="str">
        <f>VLOOKUP(A754,Participanti!A:B,2,0)</f>
        <v>F</v>
      </c>
      <c r="C754" s="61">
        <v>12</v>
      </c>
      <c r="D754" s="43">
        <v>42.76</v>
      </c>
      <c r="E754" s="44">
        <v>0.17937499999999998</v>
      </c>
      <c r="F754" s="44">
        <v>0.1801851851851852</v>
      </c>
      <c r="G754" s="59">
        <f t="shared" si="265"/>
        <v>0.17978009259259259</v>
      </c>
      <c r="H754" s="45">
        <v>193</v>
      </c>
      <c r="I754" s="11">
        <f t="shared" si="266"/>
        <v>4.2043987977687701E-3</v>
      </c>
      <c r="J754" s="31">
        <f t="shared" si="267"/>
        <v>5</v>
      </c>
      <c r="K754" s="31">
        <f>IF(J754=0,0,IF(B754="F",VLOOKUP(I754,Barem!$G$2:$H$16,2,1),VLOOKUP(I754,Barem!$G$17:$H$31,2,1)))</f>
        <v>1.75</v>
      </c>
      <c r="L754" s="43">
        <v>3</v>
      </c>
      <c r="M754" s="95" t="s">
        <v>82</v>
      </c>
      <c r="N754" s="10">
        <f t="shared" si="271"/>
        <v>0.5</v>
      </c>
      <c r="O754" s="10">
        <f t="shared" si="271"/>
        <v>0.25</v>
      </c>
      <c r="P754" s="10">
        <f t="shared" si="271"/>
        <v>0.25</v>
      </c>
      <c r="Q754" s="33">
        <f>IF(B754="M",IF(AND(H754&gt;=200,H754&lt;500,I754&lt;Barem!$N$21),H754/1500,IF(AND(H754&gt;=500,H754&lt;750,I754&lt;Barem!$N$22),H754/1500,IF(AND(H754&gt;=750,H754&lt;1000,I754&lt;Barem!$N$23),H754/1500,IF(AND(H754&gt;=1000,H754&lt;1500,I754&lt;Barem!$N$24),H754/1500,IF(AND(H754&gt;=1500,H754&lt;2000,I754&lt;Barem!$N$25),H754/1500,IF(AND(H754&gt;=2000,H754&lt;3000,I754&lt;Barem!$N$26),H754/1500,IF(AND(H754&gt;=3000,I754&lt;Barem!$N$27),H754/1500,0))))))),IF(AND(H754&gt;=200,H754&lt;500,I754&lt;Barem!$O$21),H754/1500,IF(AND(H754&gt;=500,H754&lt;750,I754&lt;Barem!$O$22),H754/1500,IF(AND(H754&gt;=750,H754&lt;1000,I754&lt;Barem!$O$23),H754/1500,IF(AND(H754&gt;=1000,H754&lt;1500,I754&lt;Barem!$O$24),H754/1500,IF(AND(H754&gt;=1500,H754&lt;2000,I754&lt;Barem!$O$25),H754/1500,IF(AND(H754&gt;=2000,H754&lt;3000,I754&lt;Barem!$O$26),H754/1500,IF(AND(H754&gt;=3000,I754&lt;Barem!$O$27),H754/1500,0))))))))</f>
        <v>0</v>
      </c>
      <c r="R754" s="19">
        <f>IF(D754&gt;21,VLOOKUP(D754,Barem!$T$1:$U$141,2,1),0)</f>
        <v>1</v>
      </c>
      <c r="S754" s="104">
        <f>IF(D754&lt;1,0,IF(B754="F",VLOOKUP(I754,Barem!$X$2:$Z$13,2,1),VLOOKUP(I754,Barem!$X$14:$Z$25,2,1)))</f>
        <v>0</v>
      </c>
      <c r="T754" s="19">
        <f>VLOOKUP(A754,Participanti!A:C,3,0)</f>
        <v>0</v>
      </c>
      <c r="U754" s="17">
        <f t="shared" si="268"/>
        <v>4.6875</v>
      </c>
      <c r="W754" s="162" t="s">
        <v>590</v>
      </c>
      <c r="X754" s="108">
        <f t="shared" si="256"/>
        <v>5</v>
      </c>
      <c r="Y754" s="63">
        <f t="shared" si="257"/>
        <v>1</v>
      </c>
      <c r="Z754" s="92">
        <f t="shared" si="269"/>
        <v>1</v>
      </c>
      <c r="AA754" s="141"/>
      <c r="AB754" s="107" t="str">
        <f>VLOOKUP(A754,Participanti!A:E,5,0)</f>
        <v>Silver</v>
      </c>
    </row>
    <row r="755" spans="1:28" x14ac:dyDescent="0.2">
      <c r="A755" s="42" t="s">
        <v>220</v>
      </c>
      <c r="B755" s="1" t="str">
        <f>VLOOKUP(A755,Participanti!A:B,2,0)</f>
        <v>M</v>
      </c>
      <c r="C755" s="61">
        <v>12</v>
      </c>
      <c r="D755" s="43">
        <v>42.38</v>
      </c>
      <c r="E755" s="44">
        <v>0.15255787037037036</v>
      </c>
      <c r="F755" s="44">
        <v>0.15414351851851851</v>
      </c>
      <c r="G755" s="59">
        <f t="shared" si="265"/>
        <v>0.15335069444444444</v>
      </c>
      <c r="H755" s="45">
        <v>33</v>
      </c>
      <c r="I755" s="11">
        <f t="shared" si="266"/>
        <v>3.6184684861832097E-3</v>
      </c>
      <c r="J755" s="31">
        <f t="shared" si="267"/>
        <v>5</v>
      </c>
      <c r="K755" s="31">
        <f>IF(J755=0,0,IF(B755="F",VLOOKUP(I755,Barem!$G$2:$H$16,2,1),VLOOKUP(I755,Barem!$G$17:$H$31,2,1)))</f>
        <v>2.5</v>
      </c>
      <c r="L755" s="43">
        <v>3.75</v>
      </c>
      <c r="M755" s="95" t="s">
        <v>82</v>
      </c>
      <c r="N755" s="10">
        <f t="shared" si="271"/>
        <v>0.5</v>
      </c>
      <c r="O755" s="10">
        <f t="shared" si="271"/>
        <v>0.25</v>
      </c>
      <c r="P755" s="10">
        <f t="shared" si="271"/>
        <v>0.25</v>
      </c>
      <c r="Q755" s="33">
        <f>IF(B755="M",IF(AND(H755&gt;=200,H755&lt;500,I755&lt;Barem!$N$21),H755/1500,IF(AND(H755&gt;=500,H755&lt;750,I755&lt;Barem!$N$22),H755/1500,IF(AND(H755&gt;=750,H755&lt;1000,I755&lt;Barem!$N$23),H755/1500,IF(AND(H755&gt;=1000,H755&lt;1500,I755&lt;Barem!$N$24),H755/1500,IF(AND(H755&gt;=1500,H755&lt;2000,I755&lt;Barem!$N$25),H755/1500,IF(AND(H755&gt;=2000,H755&lt;3000,I755&lt;Barem!$N$26),H755/1500,IF(AND(H755&gt;=3000,I755&lt;Barem!$N$27),H755/1500,0))))))),IF(AND(H755&gt;=200,H755&lt;500,I755&lt;Barem!$O$21),H755/1500,IF(AND(H755&gt;=500,H755&lt;750,I755&lt;Barem!$O$22),H755/1500,IF(AND(H755&gt;=750,H755&lt;1000,I755&lt;Barem!$O$23),H755/1500,IF(AND(H755&gt;=1000,H755&lt;1500,I755&lt;Barem!$O$24),H755/1500,IF(AND(H755&gt;=1500,H755&lt;2000,I755&lt;Barem!$O$25),H755/1500,IF(AND(H755&gt;=2000,H755&lt;3000,I755&lt;Barem!$O$26),H755/1500,IF(AND(H755&gt;=3000,I755&lt;Barem!$O$27),H755/1500,0))))))))</f>
        <v>0</v>
      </c>
      <c r="R755" s="19">
        <f>IF(D755&gt;21,VLOOKUP(D755,Barem!$T$1:$U$141,2,1),0)</f>
        <v>1</v>
      </c>
      <c r="S755" s="104">
        <f>IF(D755&lt;1,0,IF(B755="F",VLOOKUP(I755,Barem!$X$2:$Z$13,2,1),VLOOKUP(I755,Barem!$X$14:$Z$25,2,1)))</f>
        <v>0</v>
      </c>
      <c r="T755" s="19">
        <f>VLOOKUP(A755,Participanti!A:C,3,0)</f>
        <v>0</v>
      </c>
      <c r="U755" s="17">
        <f t="shared" si="268"/>
        <v>5.0625</v>
      </c>
      <c r="W755" s="179"/>
      <c r="X755" s="108">
        <f t="shared" si="256"/>
        <v>5</v>
      </c>
      <c r="Y755" s="63">
        <f t="shared" si="257"/>
        <v>1</v>
      </c>
      <c r="Z755" s="92">
        <f t="shared" si="269"/>
        <v>1</v>
      </c>
      <c r="AA755" s="141"/>
      <c r="AB755" s="107" t="str">
        <f>VLOOKUP(A755,Participanti!A:E,5,0)</f>
        <v>Silver</v>
      </c>
    </row>
    <row r="756" spans="1:28" x14ac:dyDescent="0.2">
      <c r="A756" s="42" t="s">
        <v>191</v>
      </c>
      <c r="B756" s="1" t="str">
        <f>VLOOKUP(A756,Participanti!A:B,2,0)</f>
        <v>M</v>
      </c>
      <c r="C756" s="61">
        <v>12</v>
      </c>
      <c r="D756" s="43">
        <v>32.01</v>
      </c>
      <c r="E756" s="44">
        <v>0.1086111111111111</v>
      </c>
      <c r="F756" s="44">
        <v>0.10883101851851852</v>
      </c>
      <c r="G756" s="59">
        <f t="shared" si="265"/>
        <v>0.10872106481481481</v>
      </c>
      <c r="H756" s="45">
        <v>74</v>
      </c>
      <c r="I756" s="11">
        <f t="shared" si="266"/>
        <v>3.3964718780010875E-3</v>
      </c>
      <c r="J756" s="31">
        <f t="shared" si="267"/>
        <v>5</v>
      </c>
      <c r="K756" s="31">
        <f>IF(J756=0,0,IF(B756="F",VLOOKUP(I756,Barem!$G$2:$H$16,2,1),VLOOKUP(I756,Barem!$G$17:$H$31,2,1)))</f>
        <v>3</v>
      </c>
      <c r="L756" s="43">
        <v>4</v>
      </c>
      <c r="M756" s="95" t="s">
        <v>80</v>
      </c>
      <c r="N756" s="10">
        <f t="shared" si="271"/>
        <v>0.25</v>
      </c>
      <c r="O756" s="10">
        <f t="shared" si="271"/>
        <v>0.5</v>
      </c>
      <c r="P756" s="10">
        <f t="shared" si="271"/>
        <v>0.25</v>
      </c>
      <c r="Q756" s="33">
        <f>IF(B756="M",IF(AND(H756&gt;=200,H756&lt;500,I756&lt;Barem!$N$21),H756/1500,IF(AND(H756&gt;=500,H756&lt;750,I756&lt;Barem!$N$22),H756/1500,IF(AND(H756&gt;=750,H756&lt;1000,I756&lt;Barem!$N$23),H756/1500,IF(AND(H756&gt;=1000,H756&lt;1500,I756&lt;Barem!$N$24),H756/1500,IF(AND(H756&gt;=1500,H756&lt;2000,I756&lt;Barem!$N$25),H756/1500,IF(AND(H756&gt;=2000,H756&lt;3000,I756&lt;Barem!$N$26),H756/1500,IF(AND(H756&gt;=3000,I756&lt;Barem!$N$27),H756/1500,0))))))),IF(AND(H756&gt;=200,H756&lt;500,I756&lt;Barem!$O$21),H756/1500,IF(AND(H756&gt;=500,H756&lt;750,I756&lt;Barem!$O$22),H756/1500,IF(AND(H756&gt;=750,H756&lt;1000,I756&lt;Barem!$O$23),H756/1500,IF(AND(H756&gt;=1000,H756&lt;1500,I756&lt;Barem!$O$24),H756/1500,IF(AND(H756&gt;=1500,H756&lt;2000,I756&lt;Barem!$O$25),H756/1500,IF(AND(H756&gt;=2000,H756&lt;3000,I756&lt;Barem!$O$26),H756/1500,IF(AND(H756&gt;=3000,I756&lt;Barem!$O$27),H756/1500,0))))))))</f>
        <v>0</v>
      </c>
      <c r="R756" s="19">
        <f>IF(D756&gt;21,VLOOKUP(D756,Barem!$T$1:$U$141,2,1),0)</f>
        <v>0.5</v>
      </c>
      <c r="S756" s="104">
        <f>IF(D756&lt;1,0,IF(B756="F",VLOOKUP(I756,Barem!$X$2:$Z$13,2,1),VLOOKUP(I756,Barem!$X$14:$Z$25,2,1)))</f>
        <v>0</v>
      </c>
      <c r="T756" s="19">
        <f>VLOOKUP(A756,Participanti!A:C,3,0)</f>
        <v>0</v>
      </c>
      <c r="U756" s="17">
        <f t="shared" si="268"/>
        <v>4.25</v>
      </c>
      <c r="W756" s="179"/>
      <c r="X756" s="108">
        <f t="shared" si="256"/>
        <v>4</v>
      </c>
      <c r="Y756" s="63">
        <f t="shared" si="257"/>
        <v>1</v>
      </c>
      <c r="Z756" s="92">
        <f t="shared" si="269"/>
        <v>1</v>
      </c>
      <c r="AA756" s="141"/>
      <c r="AB756" s="107" t="str">
        <f>VLOOKUP(A756,Participanti!A:E,5,0)</f>
        <v>Silver</v>
      </c>
    </row>
    <row r="757" spans="1:28" x14ac:dyDescent="0.2">
      <c r="A757" s="42" t="s">
        <v>373</v>
      </c>
      <c r="B757" s="1" t="str">
        <f>VLOOKUP(A757,Participanti!A:B,2,0)</f>
        <v>M</v>
      </c>
      <c r="C757" s="61">
        <v>12</v>
      </c>
      <c r="D757" s="43">
        <v>15.55</v>
      </c>
      <c r="E757" s="44">
        <v>4.9131944444444443E-2</v>
      </c>
      <c r="F757" s="44">
        <v>4.9131944444444443E-2</v>
      </c>
      <c r="G757" s="59">
        <f t="shared" si="265"/>
        <v>4.9131944444444443E-2</v>
      </c>
      <c r="H757" s="45">
        <v>66</v>
      </c>
      <c r="I757" s="11">
        <f t="shared" si="266"/>
        <v>3.1596105752054304E-3</v>
      </c>
      <c r="J757" s="31">
        <f t="shared" si="267"/>
        <v>3.7023809523809526</v>
      </c>
      <c r="K757" s="31">
        <f>IF(J757=0,0,IF(B757="F",VLOOKUP(I757,Barem!$G$2:$H$16,2,1),VLOOKUP(I757,Barem!$G$17:$H$31,2,1)))</f>
        <v>3.5</v>
      </c>
      <c r="L757" s="43">
        <v>2.25</v>
      </c>
      <c r="M757" s="95" t="s">
        <v>80</v>
      </c>
      <c r="N757" s="10">
        <f t="shared" si="271"/>
        <v>0.25</v>
      </c>
      <c r="O757" s="10">
        <f t="shared" si="271"/>
        <v>0.5</v>
      </c>
      <c r="P757" s="10">
        <f t="shared" si="271"/>
        <v>0.25</v>
      </c>
      <c r="Q757" s="33">
        <f>IF(B757="M",IF(AND(H757&gt;=200,H757&lt;500,I757&lt;Barem!$N$21),H757/1500,IF(AND(H757&gt;=500,H757&lt;750,I757&lt;Barem!$N$22),H757/1500,IF(AND(H757&gt;=750,H757&lt;1000,I757&lt;Barem!$N$23),H757/1500,IF(AND(H757&gt;=1000,H757&lt;1500,I757&lt;Barem!$N$24),H757/1500,IF(AND(H757&gt;=1500,H757&lt;2000,I757&lt;Barem!$N$25),H757/1500,IF(AND(H757&gt;=2000,H757&lt;3000,I757&lt;Barem!$N$26),H757/1500,IF(AND(H757&gt;=3000,I757&lt;Barem!$N$27),H757/1500,0))))))),IF(AND(H757&gt;=200,H757&lt;500,I757&lt;Barem!$O$21),H757/1500,IF(AND(H757&gt;=500,H757&lt;750,I757&lt;Barem!$O$22),H757/1500,IF(AND(H757&gt;=750,H757&lt;1000,I757&lt;Barem!$O$23),H757/1500,IF(AND(H757&gt;=1000,H757&lt;1500,I757&lt;Barem!$O$24),H757/1500,IF(AND(H757&gt;=1500,H757&lt;2000,I757&lt;Barem!$O$25),H757/1500,IF(AND(H757&gt;=2000,H757&lt;3000,I757&lt;Barem!$O$26),H757/1500,IF(AND(H757&gt;=3000,I757&lt;Barem!$O$27),H757/1500,0))))))))</f>
        <v>0</v>
      </c>
      <c r="R757" s="19">
        <f>IF(D757&gt;21,VLOOKUP(D757,Barem!$T$1:$U$141,2,1),0)</f>
        <v>0</v>
      </c>
      <c r="S757" s="104">
        <f>IF(D757&lt;1,0,IF(B757="F",VLOOKUP(I757,Barem!$X$2:$Z$13,2,1),VLOOKUP(I757,Barem!$X$14:$Z$25,2,1)))</f>
        <v>0</v>
      </c>
      <c r="T757" s="19">
        <f>VLOOKUP(A757,Participanti!A:C,3,0)</f>
        <v>0</v>
      </c>
      <c r="U757" s="17">
        <f t="shared" si="268"/>
        <v>3.2380952380952381</v>
      </c>
      <c r="W757" s="179"/>
      <c r="X757" s="108">
        <f t="shared" si="256"/>
        <v>5</v>
      </c>
      <c r="Y757" s="63">
        <f t="shared" si="257"/>
        <v>1</v>
      </c>
      <c r="Z757" s="92">
        <f t="shared" si="269"/>
        <v>1</v>
      </c>
      <c r="AA757" s="141"/>
      <c r="AB757" s="107" t="str">
        <f>VLOOKUP(A757,Participanti!A:E,5,0)</f>
        <v>Silver</v>
      </c>
    </row>
    <row r="758" spans="1:28" x14ac:dyDescent="0.2">
      <c r="A758" s="42" t="s">
        <v>425</v>
      </c>
      <c r="B758" s="1" t="str">
        <f>VLOOKUP(A758,Participanti!A:B,2,0)</f>
        <v>F</v>
      </c>
      <c r="C758" s="61">
        <v>12</v>
      </c>
      <c r="D758" s="43">
        <v>26.04</v>
      </c>
      <c r="E758" s="44">
        <v>0.14322916666666666</v>
      </c>
      <c r="F758" s="44">
        <v>0.15383101851851852</v>
      </c>
      <c r="G758" s="59">
        <f t="shared" si="265"/>
        <v>0.14853009259259259</v>
      </c>
      <c r="H758" s="45">
        <v>912</v>
      </c>
      <c r="I758" s="11">
        <f t="shared" si="266"/>
        <v>5.7039206064743702E-3</v>
      </c>
      <c r="J758" s="31">
        <f t="shared" si="267"/>
        <v>5</v>
      </c>
      <c r="K758" s="31">
        <f>IF(J758=0,0,IF(B758="F",VLOOKUP(I758,Barem!$G$2:$H$16,2,1),VLOOKUP(I758,Barem!$G$17:$H$31,2,1)))</f>
        <v>0.25</v>
      </c>
      <c r="L758" s="43">
        <v>3.25</v>
      </c>
      <c r="M758" s="95" t="s">
        <v>83</v>
      </c>
      <c r="N758" s="10">
        <f t="shared" si="271"/>
        <v>0.25</v>
      </c>
      <c r="O758" s="10">
        <f t="shared" si="271"/>
        <v>0.25</v>
      </c>
      <c r="P758" s="10">
        <f t="shared" si="271"/>
        <v>0.5</v>
      </c>
      <c r="Q758" s="33">
        <f>IF(B758="M",IF(AND(H758&gt;=200,H758&lt;500,I758&lt;Barem!$N$21),H758/1500,IF(AND(H758&gt;=500,H758&lt;750,I758&lt;Barem!$N$22),H758/1500,IF(AND(H758&gt;=750,H758&lt;1000,I758&lt;Barem!$N$23),H758/1500,IF(AND(H758&gt;=1000,H758&lt;1500,I758&lt;Barem!$N$24),H758/1500,IF(AND(H758&gt;=1500,H758&lt;2000,I758&lt;Barem!$N$25),H758/1500,IF(AND(H758&gt;=2000,H758&lt;3000,I758&lt;Barem!$N$26),H758/1500,IF(AND(H758&gt;=3000,I758&lt;Barem!$N$27),H758/1500,0))))))),IF(AND(H758&gt;=200,H758&lt;500,I758&lt;Barem!$O$21),H758/1500,IF(AND(H758&gt;=500,H758&lt;750,I758&lt;Barem!$O$22),H758/1500,IF(AND(H758&gt;=750,H758&lt;1000,I758&lt;Barem!$O$23),H758/1500,IF(AND(H758&gt;=1000,H758&lt;1500,I758&lt;Barem!$O$24),H758/1500,IF(AND(H758&gt;=1500,H758&lt;2000,I758&lt;Barem!$O$25),H758/1500,IF(AND(H758&gt;=2000,H758&lt;3000,I758&lt;Barem!$O$26),H758/1500,IF(AND(H758&gt;=3000,I758&lt;Barem!$O$27),H758/1500,0))))))))</f>
        <v>0.60799999999999998</v>
      </c>
      <c r="R758" s="19">
        <f>IF(D758&gt;21,VLOOKUP(D758,Barem!$T$1:$U$141,2,1),0)</f>
        <v>0.2</v>
      </c>
      <c r="S758" s="104">
        <f>IF(D758&lt;1,0,IF(B758="F",VLOOKUP(I758,Barem!$X$2:$Z$13,2,1),VLOOKUP(I758,Barem!$X$14:$Z$25,2,1)))</f>
        <v>0</v>
      </c>
      <c r="T758" s="19">
        <f>VLOOKUP(A758,Participanti!A:C,3,0)</f>
        <v>0</v>
      </c>
      <c r="U758" s="17">
        <f t="shared" si="268"/>
        <v>3.7455000000000003</v>
      </c>
      <c r="W758" s="162" t="s">
        <v>591</v>
      </c>
      <c r="X758" s="108">
        <f t="shared" si="256"/>
        <v>5</v>
      </c>
      <c r="Y758" s="63">
        <f t="shared" si="257"/>
        <v>1</v>
      </c>
      <c r="Z758" s="92">
        <f t="shared" si="269"/>
        <v>1</v>
      </c>
      <c r="AA758" s="141"/>
      <c r="AB758" s="107" t="str">
        <f>VLOOKUP(A758,Participanti!A:E,5,0)</f>
        <v>Silver</v>
      </c>
    </row>
    <row r="759" spans="1:28" x14ac:dyDescent="0.2">
      <c r="A759" s="42" t="s">
        <v>362</v>
      </c>
      <c r="B759" s="1" t="str">
        <f>VLOOKUP(A759,Participanti!A:B,2,0)</f>
        <v>F</v>
      </c>
      <c r="C759" s="61">
        <v>12</v>
      </c>
      <c r="D759" s="43">
        <v>11.32</v>
      </c>
      <c r="E759" s="44">
        <v>4.0775462962962965E-2</v>
      </c>
      <c r="F759" s="44">
        <v>4.1041666666666664E-2</v>
      </c>
      <c r="G759" s="59">
        <f t="shared" si="265"/>
        <v>4.0908564814814814E-2</v>
      </c>
      <c r="H759" s="45">
        <v>61</v>
      </c>
      <c r="I759" s="11">
        <f t="shared" si="266"/>
        <v>3.613830814029577E-3</v>
      </c>
      <c r="J759" s="31">
        <f t="shared" si="267"/>
        <v>2.83</v>
      </c>
      <c r="K759" s="31">
        <f>IF(J759=0,0,IF(B759="F",VLOOKUP(I759,Barem!$G$2:$H$16,2,1),VLOOKUP(I759,Barem!$G$17:$H$31,2,1)))</f>
        <v>3.5</v>
      </c>
      <c r="L759" s="43">
        <v>2.25</v>
      </c>
      <c r="M759" s="95" t="s">
        <v>80</v>
      </c>
      <c r="N759" s="10">
        <f t="shared" ref="N759:P774" si="272">IF($M759=N$1,50%,25%)</f>
        <v>0.25</v>
      </c>
      <c r="O759" s="10">
        <f t="shared" si="272"/>
        <v>0.5</v>
      </c>
      <c r="P759" s="10">
        <f t="shared" si="272"/>
        <v>0.25</v>
      </c>
      <c r="Q759" s="33">
        <f>IF(B759="M",IF(AND(H759&gt;=200,H759&lt;500,I759&lt;Barem!$N$21),H759/1500,IF(AND(H759&gt;=500,H759&lt;750,I759&lt;Barem!$N$22),H759/1500,IF(AND(H759&gt;=750,H759&lt;1000,I759&lt;Barem!$N$23),H759/1500,IF(AND(H759&gt;=1000,H759&lt;1500,I759&lt;Barem!$N$24),H759/1500,IF(AND(H759&gt;=1500,H759&lt;2000,I759&lt;Barem!$N$25),H759/1500,IF(AND(H759&gt;=2000,H759&lt;3000,I759&lt;Barem!$N$26),H759/1500,IF(AND(H759&gt;=3000,I759&lt;Barem!$N$27),H759/1500,0))))))),IF(AND(H759&gt;=200,H759&lt;500,I759&lt;Barem!$O$21),H759/1500,IF(AND(H759&gt;=500,H759&lt;750,I759&lt;Barem!$O$22),H759/1500,IF(AND(H759&gt;=750,H759&lt;1000,I759&lt;Barem!$O$23),H759/1500,IF(AND(H759&gt;=1000,H759&lt;1500,I759&lt;Barem!$O$24),H759/1500,IF(AND(H759&gt;=1500,H759&lt;2000,I759&lt;Barem!$O$25),H759/1500,IF(AND(H759&gt;=2000,H759&lt;3000,I759&lt;Barem!$O$26),H759/1500,IF(AND(H759&gt;=3000,I759&lt;Barem!$O$27),H759/1500,0))))))))</f>
        <v>0</v>
      </c>
      <c r="R759" s="19">
        <f>IF(D759&gt;21,VLOOKUP(D759,Barem!$T$1:$U$141,2,1),0)</f>
        <v>0</v>
      </c>
      <c r="S759" s="104">
        <f>IF(D759&lt;1,0,IF(B759="F",VLOOKUP(I759,Barem!$X$2:$Z$13,2,1),VLOOKUP(I759,Barem!$X$14:$Z$25,2,1)))</f>
        <v>0</v>
      </c>
      <c r="T759" s="19">
        <f>VLOOKUP(A759,Participanti!A:C,3,0)</f>
        <v>0.4</v>
      </c>
      <c r="U759" s="17">
        <f t="shared" si="268"/>
        <v>3.42</v>
      </c>
      <c r="W759" s="179"/>
      <c r="X759" s="108">
        <f t="shared" si="256"/>
        <v>5</v>
      </c>
      <c r="Y759" s="63">
        <f t="shared" si="257"/>
        <v>1</v>
      </c>
      <c r="Z759" s="92">
        <f t="shared" si="269"/>
        <v>1</v>
      </c>
      <c r="AA759" s="141"/>
      <c r="AB759" s="107" t="str">
        <f>VLOOKUP(A759,Participanti!A:E,5,0)</f>
        <v>Silver</v>
      </c>
    </row>
    <row r="760" spans="1:28" x14ac:dyDescent="0.2">
      <c r="A760" s="42" t="s">
        <v>357</v>
      </c>
      <c r="B760" s="1" t="str">
        <f>VLOOKUP(A760,Participanti!A:B,2,0)</f>
        <v>M</v>
      </c>
      <c r="C760" s="61">
        <v>12</v>
      </c>
      <c r="D760" s="43">
        <v>15.3</v>
      </c>
      <c r="E760" s="44">
        <v>4.7546296296296302E-2</v>
      </c>
      <c r="F760" s="44">
        <v>5.1238425925925923E-2</v>
      </c>
      <c r="G760" s="59">
        <f t="shared" si="265"/>
        <v>4.9392361111111116E-2</v>
      </c>
      <c r="H760" s="45">
        <v>41</v>
      </c>
      <c r="I760" s="11">
        <f t="shared" si="266"/>
        <v>3.228258896151053E-3</v>
      </c>
      <c r="J760" s="31">
        <f t="shared" si="267"/>
        <v>3.6428571428571428</v>
      </c>
      <c r="K760" s="31">
        <f>IF(J760=0,0,IF(B760="F",VLOOKUP(I760,Barem!$G$2:$H$16,2,1),VLOOKUP(I760,Barem!$G$17:$H$31,2,1)))</f>
        <v>3.5</v>
      </c>
      <c r="L760" s="43">
        <v>5</v>
      </c>
      <c r="M760" s="95" t="s">
        <v>80</v>
      </c>
      <c r="N760" s="10">
        <f t="shared" si="272"/>
        <v>0.25</v>
      </c>
      <c r="O760" s="10">
        <f t="shared" si="272"/>
        <v>0.5</v>
      </c>
      <c r="P760" s="10">
        <f t="shared" si="272"/>
        <v>0.25</v>
      </c>
      <c r="Q760" s="33">
        <f>IF(B760="M",IF(AND(H760&gt;=200,H760&lt;500,I760&lt;Barem!$N$21),H760/1500,IF(AND(H760&gt;=500,H760&lt;750,I760&lt;Barem!$N$22),H760/1500,IF(AND(H760&gt;=750,H760&lt;1000,I760&lt;Barem!$N$23),H760/1500,IF(AND(H760&gt;=1000,H760&lt;1500,I760&lt;Barem!$N$24),H760/1500,IF(AND(H760&gt;=1500,H760&lt;2000,I760&lt;Barem!$N$25),H760/1500,IF(AND(H760&gt;=2000,H760&lt;3000,I760&lt;Barem!$N$26),H760/1500,IF(AND(H760&gt;=3000,I760&lt;Barem!$N$27),H760/1500,0))))))),IF(AND(H760&gt;=200,H760&lt;500,I760&lt;Barem!$O$21),H760/1500,IF(AND(H760&gt;=500,H760&lt;750,I760&lt;Barem!$O$22),H760/1500,IF(AND(H760&gt;=750,H760&lt;1000,I760&lt;Barem!$O$23),H760/1500,IF(AND(H760&gt;=1000,H760&lt;1500,I760&lt;Barem!$O$24),H760/1500,IF(AND(H760&gt;=1500,H760&lt;2000,I760&lt;Barem!$O$25),H760/1500,IF(AND(H760&gt;=2000,H760&lt;3000,I760&lt;Barem!$O$26),H760/1500,IF(AND(H760&gt;=3000,I760&lt;Barem!$O$27),H760/1500,0))))))))</f>
        <v>0</v>
      </c>
      <c r="R760" s="19">
        <f>IF(D760&gt;21,VLOOKUP(D760,Barem!$T$1:$U$141,2,1),0)</f>
        <v>0</v>
      </c>
      <c r="S760" s="104">
        <f>IF(D760&lt;1,0,IF(B760="F",VLOOKUP(I760,Barem!$X$2:$Z$13,2,1),VLOOKUP(I760,Barem!$X$14:$Z$25,2,1)))</f>
        <v>0</v>
      </c>
      <c r="T760" s="19">
        <f>VLOOKUP(A760,Participanti!A:C,3,0)</f>
        <v>0</v>
      </c>
      <c r="U760" s="17">
        <f t="shared" si="268"/>
        <v>3.9107142857142856</v>
      </c>
      <c r="W760" s="179"/>
      <c r="X760" s="108">
        <f t="shared" si="256"/>
        <v>5</v>
      </c>
      <c r="Y760" s="63">
        <f t="shared" si="257"/>
        <v>1</v>
      </c>
      <c r="Z760" s="92">
        <f t="shared" si="269"/>
        <v>1</v>
      </c>
      <c r="AA760" s="141"/>
      <c r="AB760" s="107" t="str">
        <f>VLOOKUP(A760,Participanti!A:E,5,0)</f>
        <v>Silver</v>
      </c>
    </row>
    <row r="761" spans="1:28" x14ac:dyDescent="0.2">
      <c r="A761" s="42" t="s">
        <v>377</v>
      </c>
      <c r="B761" s="1" t="str">
        <f>VLOOKUP(A761,Participanti!A:B,2,0)</f>
        <v>M</v>
      </c>
      <c r="C761" s="61">
        <v>12</v>
      </c>
      <c r="D761" s="43">
        <v>21.28</v>
      </c>
      <c r="E761" s="44">
        <v>6.025462962962963E-2</v>
      </c>
      <c r="F761" s="44">
        <v>6.025462962962963E-2</v>
      </c>
      <c r="G761" s="59">
        <f t="shared" si="265"/>
        <v>6.025462962962963E-2</v>
      </c>
      <c r="H761" s="45">
        <v>102</v>
      </c>
      <c r="I761" s="11">
        <f t="shared" si="266"/>
        <v>2.8315145502645503E-3</v>
      </c>
      <c r="J761" s="31">
        <f t="shared" si="267"/>
        <v>5</v>
      </c>
      <c r="K761" s="31">
        <f>IF(J761=0,0,IF(B761="F",VLOOKUP(I761,Barem!$G$2:$H$16,2,1),VLOOKUP(I761,Barem!$G$17:$H$31,2,1)))</f>
        <v>4.5</v>
      </c>
      <c r="L761" s="43">
        <v>3.75</v>
      </c>
      <c r="M761" s="95" t="s">
        <v>80</v>
      </c>
      <c r="N761" s="10">
        <f t="shared" si="272"/>
        <v>0.25</v>
      </c>
      <c r="O761" s="10">
        <f t="shared" si="272"/>
        <v>0.5</v>
      </c>
      <c r="P761" s="10">
        <f t="shared" si="272"/>
        <v>0.25</v>
      </c>
      <c r="Q761" s="33">
        <f>IF(B761="M",IF(AND(H761&gt;=200,H761&lt;500,I761&lt;Barem!$N$21),H761/1500,IF(AND(H761&gt;=500,H761&lt;750,I761&lt;Barem!$N$22),H761/1500,IF(AND(H761&gt;=750,H761&lt;1000,I761&lt;Barem!$N$23),H761/1500,IF(AND(H761&gt;=1000,H761&lt;1500,I761&lt;Barem!$N$24),H761/1500,IF(AND(H761&gt;=1500,H761&lt;2000,I761&lt;Barem!$N$25),H761/1500,IF(AND(H761&gt;=2000,H761&lt;3000,I761&lt;Barem!$N$26),H761/1500,IF(AND(H761&gt;=3000,I761&lt;Barem!$N$27),H761/1500,0))))))),IF(AND(H761&gt;=200,H761&lt;500,I761&lt;Barem!$O$21),H761/1500,IF(AND(H761&gt;=500,H761&lt;750,I761&lt;Barem!$O$22),H761/1500,IF(AND(H761&gt;=750,H761&lt;1000,I761&lt;Barem!$O$23),H761/1500,IF(AND(H761&gt;=1000,H761&lt;1500,I761&lt;Barem!$O$24),H761/1500,IF(AND(H761&gt;=1500,H761&lt;2000,I761&lt;Barem!$O$25),H761/1500,IF(AND(H761&gt;=2000,H761&lt;3000,I761&lt;Barem!$O$26),H761/1500,IF(AND(H761&gt;=3000,I761&lt;Barem!$O$27),H761/1500,0))))))))</f>
        <v>0</v>
      </c>
      <c r="R761" s="19">
        <f>IF(D761&gt;21,VLOOKUP(D761,Barem!$T$1:$U$141,2,1),0)</f>
        <v>0</v>
      </c>
      <c r="S761" s="104">
        <f>IF(D761&lt;1,0,IF(B761="F",VLOOKUP(I761,Barem!$X$2:$Z$13,2,1),VLOOKUP(I761,Barem!$X$14:$Z$25,2,1)))</f>
        <v>0</v>
      </c>
      <c r="T761" s="19">
        <f>VLOOKUP(A761,Participanti!A:C,3,0)</f>
        <v>0</v>
      </c>
      <c r="U761" s="17">
        <f t="shared" si="268"/>
        <v>4.4375</v>
      </c>
      <c r="W761" s="162" t="s">
        <v>590</v>
      </c>
      <c r="X761" s="108">
        <f t="shared" si="256"/>
        <v>5</v>
      </c>
      <c r="Y761" s="63">
        <f t="shared" si="257"/>
        <v>1</v>
      </c>
      <c r="Z761" s="92">
        <f t="shared" si="269"/>
        <v>1</v>
      </c>
      <c r="AA761" s="141"/>
      <c r="AB761" s="107" t="str">
        <f>VLOOKUP(A761,Participanti!A:E,5,0)</f>
        <v>Silver</v>
      </c>
    </row>
    <row r="762" spans="1:28" x14ac:dyDescent="0.2">
      <c r="A762" s="42" t="s">
        <v>365</v>
      </c>
      <c r="B762" s="1" t="str">
        <f>VLOOKUP(A762,Participanti!A:B,2,0)</f>
        <v>F</v>
      </c>
      <c r="C762" s="61">
        <v>12</v>
      </c>
      <c r="D762" s="43">
        <v>14.36</v>
      </c>
      <c r="E762" s="44">
        <v>7.0567129629629632E-2</v>
      </c>
      <c r="F762" s="44">
        <v>7.8703703703703706E-2</v>
      </c>
      <c r="G762" s="59">
        <f t="shared" si="265"/>
        <v>7.4635416666666676E-2</v>
      </c>
      <c r="H762" s="45">
        <v>451</v>
      </c>
      <c r="I762" s="11">
        <f t="shared" si="266"/>
        <v>5.1974524141132784E-3</v>
      </c>
      <c r="J762" s="31">
        <f t="shared" si="267"/>
        <v>3.59</v>
      </c>
      <c r="K762" s="31">
        <f>IF(J762=0,0,IF(B762="F",VLOOKUP(I762,Barem!$G$2:$H$16,2,1),VLOOKUP(I762,Barem!$G$17:$H$31,2,1)))</f>
        <v>0.5</v>
      </c>
      <c r="L762" s="43">
        <v>1.5</v>
      </c>
      <c r="M762" s="95" t="s">
        <v>82</v>
      </c>
      <c r="N762" s="10">
        <f t="shared" si="272"/>
        <v>0.5</v>
      </c>
      <c r="O762" s="10">
        <f t="shared" si="272"/>
        <v>0.25</v>
      </c>
      <c r="P762" s="10">
        <f t="shared" si="272"/>
        <v>0.25</v>
      </c>
      <c r="Q762" s="33">
        <f>IF(B762="M",IF(AND(H762&gt;=200,H762&lt;500,I762&lt;Barem!$N$21),H762/1500,IF(AND(H762&gt;=500,H762&lt;750,I762&lt;Barem!$N$22),H762/1500,IF(AND(H762&gt;=750,H762&lt;1000,I762&lt;Barem!$N$23),H762/1500,IF(AND(H762&gt;=1000,H762&lt;1500,I762&lt;Barem!$N$24),H762/1500,IF(AND(H762&gt;=1500,H762&lt;2000,I762&lt;Barem!$N$25),H762/1500,IF(AND(H762&gt;=2000,H762&lt;3000,I762&lt;Barem!$N$26),H762/1500,IF(AND(H762&gt;=3000,I762&lt;Barem!$N$27),H762/1500,0))))))),IF(AND(H762&gt;=200,H762&lt;500,I762&lt;Barem!$O$21),H762/1500,IF(AND(H762&gt;=500,H762&lt;750,I762&lt;Barem!$O$22),H762/1500,IF(AND(H762&gt;=750,H762&lt;1000,I762&lt;Barem!$O$23),H762/1500,IF(AND(H762&gt;=1000,H762&lt;1500,I762&lt;Barem!$O$24),H762/1500,IF(AND(H762&gt;=1500,H762&lt;2000,I762&lt;Barem!$O$25),H762/1500,IF(AND(H762&gt;=2000,H762&lt;3000,I762&lt;Barem!$O$26),H762/1500,IF(AND(H762&gt;=3000,I762&lt;Barem!$O$27),H762/1500,0))))))))</f>
        <v>0.30066666666666669</v>
      </c>
      <c r="R762" s="19">
        <f>IF(D762&gt;21,VLOOKUP(D762,Barem!$T$1:$U$141,2,1),0)</f>
        <v>0</v>
      </c>
      <c r="S762" s="104">
        <f>IF(D762&lt;1,0,IF(B762="F",VLOOKUP(I762,Barem!$X$2:$Z$13,2,1),VLOOKUP(I762,Barem!$X$14:$Z$25,2,1)))</f>
        <v>0</v>
      </c>
      <c r="T762" s="19">
        <f>VLOOKUP(A762,Participanti!A:C,3,0)</f>
        <v>0</v>
      </c>
      <c r="U762" s="17">
        <f t="shared" si="268"/>
        <v>2.5956666666666668</v>
      </c>
      <c r="W762" s="179"/>
      <c r="X762" s="108">
        <f t="shared" si="256"/>
        <v>4</v>
      </c>
      <c r="Y762" s="63">
        <f t="shared" si="257"/>
        <v>1</v>
      </c>
      <c r="Z762" s="92">
        <f t="shared" si="269"/>
        <v>1</v>
      </c>
      <c r="AA762" s="141"/>
      <c r="AB762" s="107" t="str">
        <f>VLOOKUP(A762,Participanti!A:E,5,0)</f>
        <v>Silver</v>
      </c>
    </row>
    <row r="763" spans="1:28" x14ac:dyDescent="0.2">
      <c r="A763" s="42" t="s">
        <v>369</v>
      </c>
      <c r="B763" s="1" t="str">
        <f>VLOOKUP(A763,Participanti!A:B,2,0)</f>
        <v>M</v>
      </c>
      <c r="C763" s="61">
        <v>12</v>
      </c>
      <c r="D763" s="43">
        <v>3.01</v>
      </c>
      <c r="E763" s="44">
        <v>1.0300925925925927E-2</v>
      </c>
      <c r="F763" s="44">
        <v>1.0844907407407407E-2</v>
      </c>
      <c r="G763" s="59">
        <f t="shared" si="265"/>
        <v>1.0572916666666668E-2</v>
      </c>
      <c r="H763" s="45">
        <v>0</v>
      </c>
      <c r="I763" s="11">
        <f t="shared" si="266"/>
        <v>3.5125968992248068E-3</v>
      </c>
      <c r="J763" s="31">
        <f t="shared" si="267"/>
        <v>0.71666666666666656</v>
      </c>
      <c r="K763" s="31">
        <f>IF(J763=0,0,IF(B763="F",VLOOKUP(I763,Barem!$G$2:$H$16,2,1),VLOOKUP(I763,Barem!$G$17:$H$31,2,1)))</f>
        <v>2.5</v>
      </c>
      <c r="L763" s="43">
        <v>2.5</v>
      </c>
      <c r="M763" s="95" t="s">
        <v>80</v>
      </c>
      <c r="N763" s="10">
        <f t="shared" si="272"/>
        <v>0.25</v>
      </c>
      <c r="O763" s="10">
        <f t="shared" si="272"/>
        <v>0.5</v>
      </c>
      <c r="P763" s="10">
        <f t="shared" si="272"/>
        <v>0.25</v>
      </c>
      <c r="Q763" s="33">
        <f>IF(B763="M",IF(AND(H763&gt;=200,H763&lt;500,I763&lt;Barem!$N$21),H763/1500,IF(AND(H763&gt;=500,H763&lt;750,I763&lt;Barem!$N$22),H763/1500,IF(AND(H763&gt;=750,H763&lt;1000,I763&lt;Barem!$N$23),H763/1500,IF(AND(H763&gt;=1000,H763&lt;1500,I763&lt;Barem!$N$24),H763/1500,IF(AND(H763&gt;=1500,H763&lt;2000,I763&lt;Barem!$N$25),H763/1500,IF(AND(H763&gt;=2000,H763&lt;3000,I763&lt;Barem!$N$26),H763/1500,IF(AND(H763&gt;=3000,I763&lt;Barem!$N$27),H763/1500,0))))))),IF(AND(H763&gt;=200,H763&lt;500,I763&lt;Barem!$O$21),H763/1500,IF(AND(H763&gt;=500,H763&lt;750,I763&lt;Barem!$O$22),H763/1500,IF(AND(H763&gt;=750,H763&lt;1000,I763&lt;Barem!$O$23),H763/1500,IF(AND(H763&gt;=1000,H763&lt;1500,I763&lt;Barem!$O$24),H763/1500,IF(AND(H763&gt;=1500,H763&lt;2000,I763&lt;Barem!$O$25),H763/1500,IF(AND(H763&gt;=2000,H763&lt;3000,I763&lt;Barem!$O$26),H763/1500,IF(AND(H763&gt;=3000,I763&lt;Barem!$O$27),H763/1500,0))))))))</f>
        <v>0</v>
      </c>
      <c r="R763" s="19">
        <f>IF(D763&gt;21,VLOOKUP(D763,Barem!$T$1:$U$141,2,1),0)</f>
        <v>0</v>
      </c>
      <c r="S763" s="104">
        <f>IF(D763&lt;1,0,IF(B763="F",VLOOKUP(I763,Barem!$X$2:$Z$13,2,1),VLOOKUP(I763,Barem!$X$14:$Z$25,2,1)))</f>
        <v>0</v>
      </c>
      <c r="T763" s="19">
        <f>VLOOKUP(A763,Participanti!A:C,3,0)</f>
        <v>0</v>
      </c>
      <c r="U763" s="17">
        <f t="shared" si="268"/>
        <v>2.0541666666666667</v>
      </c>
      <c r="W763" s="179"/>
      <c r="X763" s="108">
        <f t="shared" si="256"/>
        <v>5</v>
      </c>
      <c r="Y763" s="63">
        <f t="shared" si="257"/>
        <v>1</v>
      </c>
      <c r="Z763" s="92">
        <f t="shared" si="269"/>
        <v>1</v>
      </c>
      <c r="AA763" s="141"/>
      <c r="AB763" s="107" t="str">
        <f>VLOOKUP(A763,Participanti!A:E,5,0)</f>
        <v>Silver</v>
      </c>
    </row>
    <row r="764" spans="1:28" x14ac:dyDescent="0.2">
      <c r="A764" s="42" t="s">
        <v>426</v>
      </c>
      <c r="B764" s="1" t="str">
        <f>VLOOKUP(A764,Participanti!A:B,2,0)</f>
        <v>M</v>
      </c>
      <c r="C764" s="61">
        <v>12</v>
      </c>
      <c r="D764" s="43">
        <v>12.17</v>
      </c>
      <c r="E764" s="44">
        <v>4.1979166666666672E-2</v>
      </c>
      <c r="F764" s="44">
        <v>4.2013888888888885E-2</v>
      </c>
      <c r="G764" s="59">
        <f t="shared" si="265"/>
        <v>4.1996527777777778E-2</v>
      </c>
      <c r="H764" s="45">
        <v>15</v>
      </c>
      <c r="I764" s="11">
        <f t="shared" si="266"/>
        <v>3.4508239751666211E-3</v>
      </c>
      <c r="J764" s="31">
        <f t="shared" si="267"/>
        <v>2.8976190476190475</v>
      </c>
      <c r="K764" s="31">
        <f>IF(J764=0,0,IF(B764="F",VLOOKUP(I764,Barem!$G$2:$H$16,2,1),VLOOKUP(I764,Barem!$G$17:$H$31,2,1)))</f>
        <v>3</v>
      </c>
      <c r="L764" s="43">
        <v>1.75</v>
      </c>
      <c r="M764" s="95" t="s">
        <v>80</v>
      </c>
      <c r="N764" s="10">
        <f t="shared" si="272"/>
        <v>0.25</v>
      </c>
      <c r="O764" s="10">
        <f t="shared" si="272"/>
        <v>0.5</v>
      </c>
      <c r="P764" s="10">
        <f t="shared" si="272"/>
        <v>0.25</v>
      </c>
      <c r="Q764" s="33">
        <f>IF(B764="M",IF(AND(H764&gt;=200,H764&lt;500,I764&lt;Barem!$N$21),H764/1500,IF(AND(H764&gt;=500,H764&lt;750,I764&lt;Barem!$N$22),H764/1500,IF(AND(H764&gt;=750,H764&lt;1000,I764&lt;Barem!$N$23),H764/1500,IF(AND(H764&gt;=1000,H764&lt;1500,I764&lt;Barem!$N$24),H764/1500,IF(AND(H764&gt;=1500,H764&lt;2000,I764&lt;Barem!$N$25),H764/1500,IF(AND(H764&gt;=2000,H764&lt;3000,I764&lt;Barem!$N$26),H764/1500,IF(AND(H764&gt;=3000,I764&lt;Barem!$N$27),H764/1500,0))))))),IF(AND(H764&gt;=200,H764&lt;500,I764&lt;Barem!$O$21),H764/1500,IF(AND(H764&gt;=500,H764&lt;750,I764&lt;Barem!$O$22),H764/1500,IF(AND(H764&gt;=750,H764&lt;1000,I764&lt;Barem!$O$23),H764/1500,IF(AND(H764&gt;=1000,H764&lt;1500,I764&lt;Barem!$O$24),H764/1500,IF(AND(H764&gt;=1500,H764&lt;2000,I764&lt;Barem!$O$25),H764/1500,IF(AND(H764&gt;=2000,H764&lt;3000,I764&lt;Barem!$O$26),H764/1500,IF(AND(H764&gt;=3000,I764&lt;Barem!$O$27),H764/1500,0))))))))</f>
        <v>0</v>
      </c>
      <c r="R764" s="19">
        <f>IF(D764&gt;21,VLOOKUP(D764,Barem!$T$1:$U$141,2,1),0)</f>
        <v>0</v>
      </c>
      <c r="S764" s="104">
        <f>IF(D764&lt;1,0,IF(B764="F",VLOOKUP(I764,Barem!$X$2:$Z$13,2,1),VLOOKUP(I764,Barem!$X$14:$Z$25,2,1)))</f>
        <v>0</v>
      </c>
      <c r="T764" s="19">
        <f>VLOOKUP(A764,Participanti!A:C,3,0)</f>
        <v>0</v>
      </c>
      <c r="U764" s="17">
        <f t="shared" si="268"/>
        <v>2.6619047619047618</v>
      </c>
      <c r="W764" s="179"/>
      <c r="X764" s="108">
        <f t="shared" si="256"/>
        <v>5</v>
      </c>
      <c r="Y764" s="63">
        <f t="shared" si="257"/>
        <v>1</v>
      </c>
      <c r="Z764" s="92">
        <f t="shared" si="269"/>
        <v>1</v>
      </c>
      <c r="AA764" s="141"/>
      <c r="AB764" s="107" t="str">
        <f>VLOOKUP(A764,Participanti!A:E,5,0)</f>
        <v>Silver</v>
      </c>
    </row>
    <row r="765" spans="1:28" ht="24" x14ac:dyDescent="0.2">
      <c r="A765" s="42" t="s">
        <v>136</v>
      </c>
      <c r="B765" s="1" t="str">
        <f>VLOOKUP(A765,Participanti!A:B,2,0)</f>
        <v>M</v>
      </c>
      <c r="C765" s="61">
        <v>12</v>
      </c>
      <c r="D765" s="43">
        <v>9.4</v>
      </c>
      <c r="E765" s="44">
        <v>3.5543981481481475E-2</v>
      </c>
      <c r="F765" s="44">
        <v>3.5729166666666666E-2</v>
      </c>
      <c r="G765" s="59">
        <f t="shared" si="265"/>
        <v>3.5636574074074071E-2</v>
      </c>
      <c r="H765" s="45">
        <v>4</v>
      </c>
      <c r="I765" s="11">
        <f t="shared" si="266"/>
        <v>3.7911249014972413E-3</v>
      </c>
      <c r="J765" s="31">
        <f t="shared" si="267"/>
        <v>2.2380952380952381</v>
      </c>
      <c r="K765" s="31">
        <f>IF(J765=0,0,IF(B765="F",VLOOKUP(I765,Barem!$G$2:$H$16,2,1),VLOOKUP(I765,Barem!$G$17:$H$31,2,1)))</f>
        <v>2</v>
      </c>
      <c r="L765" s="43">
        <v>2.5</v>
      </c>
      <c r="M765" s="95" t="s">
        <v>82</v>
      </c>
      <c r="N765" s="10">
        <f t="shared" si="272"/>
        <v>0.5</v>
      </c>
      <c r="O765" s="10">
        <f t="shared" si="272"/>
        <v>0.25</v>
      </c>
      <c r="P765" s="10">
        <f t="shared" si="272"/>
        <v>0.25</v>
      </c>
      <c r="Q765" s="33">
        <f>IF(B765="M",IF(AND(H765&gt;=200,H765&lt;500,I765&lt;Barem!$N$21),H765/1500,IF(AND(H765&gt;=500,H765&lt;750,I765&lt;Barem!$N$22),H765/1500,IF(AND(H765&gt;=750,H765&lt;1000,I765&lt;Barem!$N$23),H765/1500,IF(AND(H765&gt;=1000,H765&lt;1500,I765&lt;Barem!$N$24),H765/1500,IF(AND(H765&gt;=1500,H765&lt;2000,I765&lt;Barem!$N$25),H765/1500,IF(AND(H765&gt;=2000,H765&lt;3000,I765&lt;Barem!$N$26),H765/1500,IF(AND(H765&gt;=3000,I765&lt;Barem!$N$27),H765/1500,0))))))),IF(AND(H765&gt;=200,H765&lt;500,I765&lt;Barem!$O$21),H765/1500,IF(AND(H765&gt;=500,H765&lt;750,I765&lt;Barem!$O$22),H765/1500,IF(AND(H765&gt;=750,H765&lt;1000,I765&lt;Barem!$O$23),H765/1500,IF(AND(H765&gt;=1000,H765&lt;1500,I765&lt;Barem!$O$24),H765/1500,IF(AND(H765&gt;=1500,H765&lt;2000,I765&lt;Barem!$O$25),H765/1500,IF(AND(H765&gt;=2000,H765&lt;3000,I765&lt;Barem!$O$26),H765/1500,IF(AND(H765&gt;=3000,I765&lt;Barem!$O$27),H765/1500,0))))))))</f>
        <v>0</v>
      </c>
      <c r="R765" s="19">
        <f>IF(D765&gt;21,VLOOKUP(D765,Barem!$T$1:$U$141,2,1),0)</f>
        <v>0</v>
      </c>
      <c r="S765" s="104">
        <f>IF(D765&lt;1,0,IF(B765="F",VLOOKUP(I765,Barem!$X$2:$Z$13,2,1),VLOOKUP(I765,Barem!$X$14:$Z$25,2,1)))</f>
        <v>0</v>
      </c>
      <c r="T765" s="19">
        <f>VLOOKUP(A765,Participanti!A:C,3,0)</f>
        <v>0</v>
      </c>
      <c r="U765" s="17">
        <f t="shared" si="268"/>
        <v>2.2440476190476191</v>
      </c>
      <c r="W765" s="179"/>
      <c r="X765" s="108">
        <f t="shared" si="256"/>
        <v>4</v>
      </c>
      <c r="Y765" s="63">
        <f t="shared" si="257"/>
        <v>1</v>
      </c>
      <c r="Z765" s="92">
        <f t="shared" si="269"/>
        <v>1</v>
      </c>
      <c r="AA765" s="141"/>
      <c r="AB765" s="107" t="str">
        <f>VLOOKUP(A765,Participanti!A:E,5,0)</f>
        <v>Silver</v>
      </c>
    </row>
    <row r="766" spans="1:28" x14ac:dyDescent="0.2">
      <c r="A766" s="42" t="s">
        <v>234</v>
      </c>
      <c r="B766" s="1" t="str">
        <f>VLOOKUP(A766,Participanti!A:B,2,0)</f>
        <v>M</v>
      </c>
      <c r="C766" s="61">
        <v>12</v>
      </c>
      <c r="D766" s="43">
        <v>21.11</v>
      </c>
      <c r="E766" s="44">
        <v>8.4062499999999998E-2</v>
      </c>
      <c r="F766" s="44">
        <v>8.4062499999999998E-2</v>
      </c>
      <c r="G766" s="59">
        <f t="shared" ref="G766:G784" si="273">AVERAGE(E766:F766)</f>
        <v>8.4062499999999998E-2</v>
      </c>
      <c r="H766" s="45">
        <v>99</v>
      </c>
      <c r="I766" s="11">
        <f t="shared" ref="I766:I784" si="274">G766/D766</f>
        <v>3.9821174798673614E-3</v>
      </c>
      <c r="J766" s="31">
        <f t="shared" ref="J766:J784" si="275">IF(B766="F",IF(D766&lt;2.5,0,IF(D766&gt;19.99,5,D766/4)),IF(D766&lt;3,0, IF(D766&gt;20.99,5,D766/4.2)))</f>
        <v>5</v>
      </c>
      <c r="K766" s="31">
        <f>IF(J766=0,0,IF(B766="F",VLOOKUP(I766,Barem!$G$2:$H$16,2,1),VLOOKUP(I766,Barem!$G$17:$H$31,2,1)))</f>
        <v>1.75</v>
      </c>
      <c r="L766" s="43">
        <v>3</v>
      </c>
      <c r="M766" s="95" t="s">
        <v>82</v>
      </c>
      <c r="N766" s="10">
        <f t="shared" si="272"/>
        <v>0.5</v>
      </c>
      <c r="O766" s="10">
        <f t="shared" si="272"/>
        <v>0.25</v>
      </c>
      <c r="P766" s="10">
        <f t="shared" si="272"/>
        <v>0.25</v>
      </c>
      <c r="Q766" s="33">
        <f>IF(B766="M",IF(AND(H766&gt;=200,H766&lt;500,I766&lt;Barem!$N$21),H766/1500,IF(AND(H766&gt;=500,H766&lt;750,I766&lt;Barem!$N$22),H766/1500,IF(AND(H766&gt;=750,H766&lt;1000,I766&lt;Barem!$N$23),H766/1500,IF(AND(H766&gt;=1000,H766&lt;1500,I766&lt;Barem!$N$24),H766/1500,IF(AND(H766&gt;=1500,H766&lt;2000,I766&lt;Barem!$N$25),H766/1500,IF(AND(H766&gt;=2000,H766&lt;3000,I766&lt;Barem!$N$26),H766/1500,IF(AND(H766&gt;=3000,I766&lt;Barem!$N$27),H766/1500,0))))))),IF(AND(H766&gt;=200,H766&lt;500,I766&lt;Barem!$O$21),H766/1500,IF(AND(H766&gt;=500,H766&lt;750,I766&lt;Barem!$O$22),H766/1500,IF(AND(H766&gt;=750,H766&lt;1000,I766&lt;Barem!$O$23),H766/1500,IF(AND(H766&gt;=1000,H766&lt;1500,I766&lt;Barem!$O$24),H766/1500,IF(AND(H766&gt;=1500,H766&lt;2000,I766&lt;Barem!$O$25),H766/1500,IF(AND(H766&gt;=2000,H766&lt;3000,I766&lt;Barem!$O$26),H766/1500,IF(AND(H766&gt;=3000,I766&lt;Barem!$O$27),H766/1500,0))))))))</f>
        <v>0</v>
      </c>
      <c r="R766" s="19">
        <f>IF(D766&gt;21,VLOOKUP(D766,Barem!$T$1:$U$141,2,1),0)</f>
        <v>0</v>
      </c>
      <c r="S766" s="104">
        <f>IF(D766&lt;1,0,IF(B766="F",VLOOKUP(I766,Barem!$X$2:$Z$13,2,1),VLOOKUP(I766,Barem!$X$14:$Z$25,2,1)))</f>
        <v>0</v>
      </c>
      <c r="T766" s="19">
        <f>VLOOKUP(A766,Participanti!A:C,3,0)</f>
        <v>0.4</v>
      </c>
      <c r="U766" s="17">
        <f t="shared" ref="U766:U784" si="276">IF(H766&lt;0,0,J766*N766+K766*O766+L766*P766+Q766+R766+S766+T766)</f>
        <v>4.0875000000000004</v>
      </c>
      <c r="W766" s="179"/>
      <c r="X766" s="108">
        <f t="shared" si="256"/>
        <v>5</v>
      </c>
      <c r="Y766" s="63">
        <f t="shared" si="257"/>
        <v>1</v>
      </c>
      <c r="Z766" s="92">
        <f t="shared" ref="Z766:Z784" si="277">IF(K766&gt;0,1,0)</f>
        <v>1</v>
      </c>
      <c r="AA766" s="141"/>
      <c r="AB766" s="107" t="str">
        <f>VLOOKUP(A766,Participanti!A:E,5,0)</f>
        <v>Silver</v>
      </c>
    </row>
    <row r="767" spans="1:28" x14ac:dyDescent="0.2">
      <c r="A767" s="42" t="s">
        <v>350</v>
      </c>
      <c r="B767" s="1" t="str">
        <f>VLOOKUP(A767,Participanti!A:B,2,0)</f>
        <v>M</v>
      </c>
      <c r="C767" s="61">
        <v>12</v>
      </c>
      <c r="D767" s="43">
        <v>11.84</v>
      </c>
      <c r="E767" s="44">
        <v>4.0486111111111105E-2</v>
      </c>
      <c r="F767" s="44">
        <v>4.05787037037037E-2</v>
      </c>
      <c r="G767" s="59">
        <f t="shared" si="273"/>
        <v>4.0532407407407406E-2</v>
      </c>
      <c r="H767" s="45">
        <v>53</v>
      </c>
      <c r="I767" s="11">
        <f t="shared" si="274"/>
        <v>3.42334522022022E-3</v>
      </c>
      <c r="J767" s="31">
        <f t="shared" si="275"/>
        <v>2.8190476190476188</v>
      </c>
      <c r="K767" s="31">
        <f>IF(J767=0,0,IF(B767="F",VLOOKUP(I767,Barem!$G$2:$H$16,2,1),VLOOKUP(I767,Barem!$G$17:$H$31,2,1)))</f>
        <v>3</v>
      </c>
      <c r="L767" s="43">
        <v>4.5</v>
      </c>
      <c r="M767" s="95" t="s">
        <v>80</v>
      </c>
      <c r="N767" s="10">
        <f t="shared" si="272"/>
        <v>0.25</v>
      </c>
      <c r="O767" s="10">
        <f t="shared" si="272"/>
        <v>0.5</v>
      </c>
      <c r="P767" s="10">
        <f t="shared" si="272"/>
        <v>0.25</v>
      </c>
      <c r="Q767" s="33">
        <f>IF(B767="M",IF(AND(H767&gt;=200,H767&lt;500,I767&lt;Barem!$N$21),H767/1500,IF(AND(H767&gt;=500,H767&lt;750,I767&lt;Barem!$N$22),H767/1500,IF(AND(H767&gt;=750,H767&lt;1000,I767&lt;Barem!$N$23),H767/1500,IF(AND(H767&gt;=1000,H767&lt;1500,I767&lt;Barem!$N$24),H767/1500,IF(AND(H767&gt;=1500,H767&lt;2000,I767&lt;Barem!$N$25),H767/1500,IF(AND(H767&gt;=2000,H767&lt;3000,I767&lt;Barem!$N$26),H767/1500,IF(AND(H767&gt;=3000,I767&lt;Barem!$N$27),H767/1500,0))))))),IF(AND(H767&gt;=200,H767&lt;500,I767&lt;Barem!$O$21),H767/1500,IF(AND(H767&gt;=500,H767&lt;750,I767&lt;Barem!$O$22),H767/1500,IF(AND(H767&gt;=750,H767&lt;1000,I767&lt;Barem!$O$23),H767/1500,IF(AND(H767&gt;=1000,H767&lt;1500,I767&lt;Barem!$O$24),H767/1500,IF(AND(H767&gt;=1500,H767&lt;2000,I767&lt;Barem!$O$25),H767/1500,IF(AND(H767&gt;=2000,H767&lt;3000,I767&lt;Barem!$O$26),H767/1500,IF(AND(H767&gt;=3000,I767&lt;Barem!$O$27),H767/1500,0))))))))</f>
        <v>0</v>
      </c>
      <c r="R767" s="19">
        <f>IF(D767&gt;21,VLOOKUP(D767,Barem!$T$1:$U$141,2,1),0)</f>
        <v>0</v>
      </c>
      <c r="S767" s="104">
        <f>IF(D767&lt;1,0,IF(B767="F",VLOOKUP(I767,Barem!$X$2:$Z$13,2,1),VLOOKUP(I767,Barem!$X$14:$Z$25,2,1)))</f>
        <v>0</v>
      </c>
      <c r="T767" s="19">
        <f>VLOOKUP(A767,Participanti!A:C,3,0)</f>
        <v>0</v>
      </c>
      <c r="U767" s="17">
        <f t="shared" si="276"/>
        <v>3.3297619047619049</v>
      </c>
      <c r="W767" s="179"/>
      <c r="X767" s="108">
        <f t="shared" si="256"/>
        <v>5</v>
      </c>
      <c r="Y767" s="63">
        <f t="shared" si="257"/>
        <v>1</v>
      </c>
      <c r="Z767" s="92">
        <f t="shared" si="277"/>
        <v>1</v>
      </c>
      <c r="AA767" s="141"/>
      <c r="AB767" s="107" t="str">
        <f>VLOOKUP(A767,Participanti!A:E,5,0)</f>
        <v>Silver</v>
      </c>
    </row>
    <row r="768" spans="1:28" x14ac:dyDescent="0.2">
      <c r="A768" s="42" t="s">
        <v>275</v>
      </c>
      <c r="B768" s="1" t="str">
        <f>VLOOKUP(A768,Participanti!A:B,2,0)</f>
        <v>F</v>
      </c>
      <c r="C768" s="61">
        <v>12</v>
      </c>
      <c r="D768" s="43">
        <v>3.02</v>
      </c>
      <c r="E768" s="44">
        <v>1.3518518518518518E-2</v>
      </c>
      <c r="F768" s="44">
        <v>1.3726851851851851E-2</v>
      </c>
      <c r="G768" s="59">
        <f t="shared" si="273"/>
        <v>1.3622685185185186E-2</v>
      </c>
      <c r="H768" s="45">
        <v>17</v>
      </c>
      <c r="I768" s="11">
        <f t="shared" si="274"/>
        <v>4.510822909001717E-3</v>
      </c>
      <c r="J768" s="31">
        <f t="shared" si="275"/>
        <v>0.755</v>
      </c>
      <c r="K768" s="31">
        <f>IF(J768=0,0,IF(B768="F",VLOOKUP(I768,Barem!$G$2:$H$16,2,1),VLOOKUP(I768,Barem!$G$17:$H$31,2,1)))</f>
        <v>1.5</v>
      </c>
      <c r="L768" s="43">
        <v>1.5</v>
      </c>
      <c r="M768" s="95" t="s">
        <v>83</v>
      </c>
      <c r="N768" s="10">
        <f t="shared" si="272"/>
        <v>0.25</v>
      </c>
      <c r="O768" s="10">
        <f t="shared" si="272"/>
        <v>0.25</v>
      </c>
      <c r="P768" s="10">
        <f t="shared" si="272"/>
        <v>0.5</v>
      </c>
      <c r="Q768" s="33">
        <f>IF(B768="M",IF(AND(H768&gt;=200,H768&lt;500,I768&lt;Barem!$N$21),H768/1500,IF(AND(H768&gt;=500,H768&lt;750,I768&lt;Barem!$N$22),H768/1500,IF(AND(H768&gt;=750,H768&lt;1000,I768&lt;Barem!$N$23),H768/1500,IF(AND(H768&gt;=1000,H768&lt;1500,I768&lt;Barem!$N$24),H768/1500,IF(AND(H768&gt;=1500,H768&lt;2000,I768&lt;Barem!$N$25),H768/1500,IF(AND(H768&gt;=2000,H768&lt;3000,I768&lt;Barem!$N$26),H768/1500,IF(AND(H768&gt;=3000,I768&lt;Barem!$N$27),H768/1500,0))))))),IF(AND(H768&gt;=200,H768&lt;500,I768&lt;Barem!$O$21),H768/1500,IF(AND(H768&gt;=500,H768&lt;750,I768&lt;Barem!$O$22),H768/1500,IF(AND(H768&gt;=750,H768&lt;1000,I768&lt;Barem!$O$23),H768/1500,IF(AND(H768&gt;=1000,H768&lt;1500,I768&lt;Barem!$O$24),H768/1500,IF(AND(H768&gt;=1500,H768&lt;2000,I768&lt;Barem!$O$25),H768/1500,IF(AND(H768&gt;=2000,H768&lt;3000,I768&lt;Barem!$O$26),H768/1500,IF(AND(H768&gt;=3000,I768&lt;Barem!$O$27),H768/1500,0))))))))</f>
        <v>0</v>
      </c>
      <c r="R768" s="19">
        <f>IF(D768&gt;21,VLOOKUP(D768,Barem!$T$1:$U$141,2,1),0)</f>
        <v>0</v>
      </c>
      <c r="S768" s="104">
        <f>IF(D768&lt;1,0,IF(B768="F",VLOOKUP(I768,Barem!$X$2:$Z$13,2,1),VLOOKUP(I768,Barem!$X$14:$Z$25,2,1)))</f>
        <v>0</v>
      </c>
      <c r="T768" s="19">
        <f>VLOOKUP(A768,Participanti!A:C,3,0)</f>
        <v>0</v>
      </c>
      <c r="U768" s="17">
        <f t="shared" si="276"/>
        <v>1.31375</v>
      </c>
      <c r="W768" s="179"/>
      <c r="X768" s="108">
        <f t="shared" si="256"/>
        <v>5</v>
      </c>
      <c r="Y768" s="63">
        <f t="shared" si="257"/>
        <v>1</v>
      </c>
      <c r="Z768" s="92">
        <f t="shared" si="277"/>
        <v>1</v>
      </c>
      <c r="AA768" s="141"/>
      <c r="AB768" s="107" t="str">
        <f>VLOOKUP(A768,Participanti!A:E,5,0)</f>
        <v>Silver</v>
      </c>
    </row>
    <row r="769" spans="1:28" x14ac:dyDescent="0.2">
      <c r="A769" s="42" t="s">
        <v>277</v>
      </c>
      <c r="B769" s="1" t="str">
        <f>VLOOKUP(A769,Participanti!A:B,2,0)</f>
        <v>F</v>
      </c>
      <c r="C769" s="61">
        <v>12</v>
      </c>
      <c r="D769" s="43">
        <v>9.07</v>
      </c>
      <c r="E769" s="44">
        <v>3.9282407407407412E-2</v>
      </c>
      <c r="F769" s="44">
        <v>4.2025462962962966E-2</v>
      </c>
      <c r="G769" s="59">
        <f t="shared" si="273"/>
        <v>4.0653935185185189E-2</v>
      </c>
      <c r="H769" s="45">
        <v>274</v>
      </c>
      <c r="I769" s="11">
        <f t="shared" si="274"/>
        <v>4.4822420270325455E-3</v>
      </c>
      <c r="J769" s="31">
        <f t="shared" si="275"/>
        <v>2.2675000000000001</v>
      </c>
      <c r="K769" s="31">
        <f>IF(J769=0,0,IF(B769="F",VLOOKUP(I769,Barem!$G$2:$H$16,2,1),VLOOKUP(I769,Barem!$G$17:$H$31,2,1)))</f>
        <v>1.5</v>
      </c>
      <c r="L769" s="43">
        <v>1.75</v>
      </c>
      <c r="M769" s="95" t="s">
        <v>82</v>
      </c>
      <c r="N769" s="10">
        <f t="shared" si="272"/>
        <v>0.5</v>
      </c>
      <c r="O769" s="10">
        <f t="shared" si="272"/>
        <v>0.25</v>
      </c>
      <c r="P769" s="10">
        <f t="shared" si="272"/>
        <v>0.25</v>
      </c>
      <c r="Q769" s="33">
        <f>IF(B769="M",IF(AND(H769&gt;=200,H769&lt;500,I769&lt;Barem!$N$21),H769/1500,IF(AND(H769&gt;=500,H769&lt;750,I769&lt;Barem!$N$22),H769/1500,IF(AND(H769&gt;=750,H769&lt;1000,I769&lt;Barem!$N$23),H769/1500,IF(AND(H769&gt;=1000,H769&lt;1500,I769&lt;Barem!$N$24),H769/1500,IF(AND(H769&gt;=1500,H769&lt;2000,I769&lt;Barem!$N$25),H769/1500,IF(AND(H769&gt;=2000,H769&lt;3000,I769&lt;Barem!$N$26),H769/1500,IF(AND(H769&gt;=3000,I769&lt;Barem!$N$27),H769/1500,0))))))),IF(AND(H769&gt;=200,H769&lt;500,I769&lt;Barem!$O$21),H769/1500,IF(AND(H769&gt;=500,H769&lt;750,I769&lt;Barem!$O$22),H769/1500,IF(AND(H769&gt;=750,H769&lt;1000,I769&lt;Barem!$O$23),H769/1500,IF(AND(H769&gt;=1000,H769&lt;1500,I769&lt;Barem!$O$24),H769/1500,IF(AND(H769&gt;=1500,H769&lt;2000,I769&lt;Barem!$O$25),H769/1500,IF(AND(H769&gt;=2000,H769&lt;3000,I769&lt;Barem!$O$26),H769/1500,IF(AND(H769&gt;=3000,I769&lt;Barem!$O$27),H769/1500,0))))))))</f>
        <v>0.18266666666666667</v>
      </c>
      <c r="R769" s="19">
        <f>IF(D769&gt;21,VLOOKUP(D769,Barem!$T$1:$U$141,2,1),0)</f>
        <v>0</v>
      </c>
      <c r="S769" s="104">
        <f>IF(D769&lt;1,0,IF(B769="F",VLOOKUP(I769,Barem!$X$2:$Z$13,2,1),VLOOKUP(I769,Barem!$X$14:$Z$25,2,1)))</f>
        <v>0</v>
      </c>
      <c r="T769" s="19">
        <f>VLOOKUP(A769,Participanti!A:C,3,0)</f>
        <v>0</v>
      </c>
      <c r="U769" s="17">
        <f t="shared" si="276"/>
        <v>2.1289166666666666</v>
      </c>
      <c r="W769" s="179"/>
      <c r="X769" s="108">
        <f t="shared" si="256"/>
        <v>5</v>
      </c>
      <c r="Y769" s="63">
        <f t="shared" si="257"/>
        <v>1</v>
      </c>
      <c r="Z769" s="92">
        <f t="shared" si="277"/>
        <v>1</v>
      </c>
      <c r="AA769" s="141"/>
      <c r="AB769" s="107" t="str">
        <f>VLOOKUP(A769,Participanti!A:E,5,0)</f>
        <v>Silver</v>
      </c>
    </row>
    <row r="770" spans="1:28" x14ac:dyDescent="0.2">
      <c r="A770" s="42" t="s">
        <v>258</v>
      </c>
      <c r="B770" s="1" t="str">
        <f>VLOOKUP(A770,Participanti!A:B,2,0)</f>
        <v>M</v>
      </c>
      <c r="C770" s="61">
        <v>12</v>
      </c>
      <c r="D770" s="43">
        <v>42.6</v>
      </c>
      <c r="E770" s="44">
        <v>0.11944444444444445</v>
      </c>
      <c r="F770" s="44">
        <v>0.11944444444444445</v>
      </c>
      <c r="G770" s="59">
        <f t="shared" si="273"/>
        <v>0.11944444444444445</v>
      </c>
      <c r="H770" s="45">
        <v>77</v>
      </c>
      <c r="I770" s="11">
        <f t="shared" si="274"/>
        <v>2.8038601982263954E-3</v>
      </c>
      <c r="J770" s="31">
        <f t="shared" si="275"/>
        <v>5</v>
      </c>
      <c r="K770" s="31">
        <f>IF(J770=0,0,IF(B770="F",VLOOKUP(I770,Barem!$G$2:$H$16,2,1),VLOOKUP(I770,Barem!$G$17:$H$31,2,1)))</f>
        <v>4.5</v>
      </c>
      <c r="L770" s="43">
        <v>4.75</v>
      </c>
      <c r="M770" s="95" t="s">
        <v>83</v>
      </c>
      <c r="N770" s="10">
        <f t="shared" si="272"/>
        <v>0.25</v>
      </c>
      <c r="O770" s="10">
        <f t="shared" si="272"/>
        <v>0.25</v>
      </c>
      <c r="P770" s="10">
        <f t="shared" si="272"/>
        <v>0.5</v>
      </c>
      <c r="Q770" s="33">
        <f>IF(B770="M",IF(AND(H770&gt;=200,H770&lt;500,I770&lt;Barem!$N$21),H770/1500,IF(AND(H770&gt;=500,H770&lt;750,I770&lt;Barem!$N$22),H770/1500,IF(AND(H770&gt;=750,H770&lt;1000,I770&lt;Barem!$N$23),H770/1500,IF(AND(H770&gt;=1000,H770&lt;1500,I770&lt;Barem!$N$24),H770/1500,IF(AND(H770&gt;=1500,H770&lt;2000,I770&lt;Barem!$N$25),H770/1500,IF(AND(H770&gt;=2000,H770&lt;3000,I770&lt;Barem!$N$26),H770/1500,IF(AND(H770&gt;=3000,I770&lt;Barem!$N$27),H770/1500,0))))))),IF(AND(H770&gt;=200,H770&lt;500,I770&lt;Barem!$O$21),H770/1500,IF(AND(H770&gt;=500,H770&lt;750,I770&lt;Barem!$O$22),H770/1500,IF(AND(H770&gt;=750,H770&lt;1000,I770&lt;Barem!$O$23),H770/1500,IF(AND(H770&gt;=1000,H770&lt;1500,I770&lt;Barem!$O$24),H770/1500,IF(AND(H770&gt;=1500,H770&lt;2000,I770&lt;Barem!$O$25),H770/1500,IF(AND(H770&gt;=2000,H770&lt;3000,I770&lt;Barem!$O$26),H770/1500,IF(AND(H770&gt;=3000,I770&lt;Barem!$O$27),H770/1500,0))))))))</f>
        <v>0</v>
      </c>
      <c r="R770" s="19">
        <f>IF(D770&gt;21,VLOOKUP(D770,Barem!$T$1:$U$141,2,1),0)</f>
        <v>1</v>
      </c>
      <c r="S770" s="104">
        <f>IF(D770&lt;1,0,IF(B770="F",VLOOKUP(I770,Barem!$X$2:$Z$13,2,1),VLOOKUP(I770,Barem!$X$14:$Z$25,2,1)))</f>
        <v>0</v>
      </c>
      <c r="T770" s="19">
        <f>VLOOKUP(A770,Participanti!A:C,3,0)</f>
        <v>0</v>
      </c>
      <c r="U770" s="17">
        <f t="shared" si="276"/>
        <v>5.75</v>
      </c>
      <c r="W770" s="162" t="s">
        <v>592</v>
      </c>
      <c r="X770" s="108">
        <f t="shared" ref="X770:X833" si="278">COUNTIFS(A:A,A770,M:M,M770)</f>
        <v>5</v>
      </c>
      <c r="Y770" s="63">
        <f t="shared" ref="Y770:Y833" si="279">COUNTIFS(A:A,A770,C:C,C770)</f>
        <v>1</v>
      </c>
      <c r="Z770" s="92">
        <f t="shared" si="277"/>
        <v>1</v>
      </c>
      <c r="AA770" s="141"/>
      <c r="AB770" s="107" t="str">
        <f>VLOOKUP(A770,Participanti!A:E,5,0)</f>
        <v>Gold</v>
      </c>
    </row>
    <row r="771" spans="1:28" x14ac:dyDescent="0.2">
      <c r="A771" s="42" t="s">
        <v>171</v>
      </c>
      <c r="B771" s="1" t="str">
        <f>VLOOKUP(A771,Participanti!A:B,2,0)</f>
        <v>M</v>
      </c>
      <c r="C771" s="61">
        <v>12</v>
      </c>
      <c r="D771" s="43">
        <v>42.4</v>
      </c>
      <c r="E771" s="44">
        <v>0.12434027777777777</v>
      </c>
      <c r="F771" s="44">
        <v>0.12434027777777777</v>
      </c>
      <c r="G771" s="59">
        <f t="shared" si="273"/>
        <v>0.12434027777777777</v>
      </c>
      <c r="H771" s="45">
        <v>0</v>
      </c>
      <c r="I771" s="11">
        <f t="shared" si="274"/>
        <v>2.9325537211740043E-3</v>
      </c>
      <c r="J771" s="31">
        <f t="shared" si="275"/>
        <v>5</v>
      </c>
      <c r="K771" s="31">
        <f>IF(J771=0,0,IF(B771="F",VLOOKUP(I771,Barem!$G$2:$H$16,2,1),VLOOKUP(I771,Barem!$G$17:$H$31,2,1)))</f>
        <v>4.5</v>
      </c>
      <c r="L771" s="43">
        <v>4.5</v>
      </c>
      <c r="M771" s="95" t="s">
        <v>82</v>
      </c>
      <c r="N771" s="10">
        <f t="shared" si="272"/>
        <v>0.5</v>
      </c>
      <c r="O771" s="10">
        <f t="shared" si="272"/>
        <v>0.25</v>
      </c>
      <c r="P771" s="10">
        <f t="shared" si="272"/>
        <v>0.25</v>
      </c>
      <c r="Q771" s="33">
        <f>IF(B771="M",IF(AND(H771&gt;=200,H771&lt;500,I771&lt;Barem!$N$21),H771/1500,IF(AND(H771&gt;=500,H771&lt;750,I771&lt;Barem!$N$22),H771/1500,IF(AND(H771&gt;=750,H771&lt;1000,I771&lt;Barem!$N$23),H771/1500,IF(AND(H771&gt;=1000,H771&lt;1500,I771&lt;Barem!$N$24),H771/1500,IF(AND(H771&gt;=1500,H771&lt;2000,I771&lt;Barem!$N$25),H771/1500,IF(AND(H771&gt;=2000,H771&lt;3000,I771&lt;Barem!$N$26),H771/1500,IF(AND(H771&gt;=3000,I771&lt;Barem!$N$27),H771/1500,0))))))),IF(AND(H771&gt;=200,H771&lt;500,I771&lt;Barem!$O$21),H771/1500,IF(AND(H771&gt;=500,H771&lt;750,I771&lt;Barem!$O$22),H771/1500,IF(AND(H771&gt;=750,H771&lt;1000,I771&lt;Barem!$O$23),H771/1500,IF(AND(H771&gt;=1000,H771&lt;1500,I771&lt;Barem!$O$24),H771/1500,IF(AND(H771&gt;=1500,H771&lt;2000,I771&lt;Barem!$O$25),H771/1500,IF(AND(H771&gt;=2000,H771&lt;3000,I771&lt;Barem!$O$26),H771/1500,IF(AND(H771&gt;=3000,I771&lt;Barem!$O$27),H771/1500,0))))))))</f>
        <v>0</v>
      </c>
      <c r="R771" s="19">
        <f>IF(D771&gt;21,VLOOKUP(D771,Barem!$T$1:$U$141,2,1),0)</f>
        <v>1</v>
      </c>
      <c r="S771" s="104">
        <f>IF(D771&lt;1,0,IF(B771="F",VLOOKUP(I771,Barem!$X$2:$Z$13,2,1),VLOOKUP(I771,Barem!$X$14:$Z$25,2,1)))</f>
        <v>0</v>
      </c>
      <c r="T771" s="19">
        <f>VLOOKUP(A771,Participanti!A:C,3,0)</f>
        <v>0</v>
      </c>
      <c r="U771" s="17">
        <f t="shared" si="276"/>
        <v>5.75</v>
      </c>
      <c r="W771" s="162"/>
      <c r="X771" s="108">
        <f t="shared" si="278"/>
        <v>5</v>
      </c>
      <c r="Y771" s="63">
        <f t="shared" si="279"/>
        <v>1</v>
      </c>
      <c r="Z771" s="92">
        <f t="shared" si="277"/>
        <v>1</v>
      </c>
      <c r="AA771" s="141"/>
      <c r="AB771" s="107" t="str">
        <f>VLOOKUP(A771,Participanti!A:E,5,0)</f>
        <v>Gold</v>
      </c>
    </row>
    <row r="772" spans="1:28" x14ac:dyDescent="0.2">
      <c r="A772" s="42" t="s">
        <v>417</v>
      </c>
      <c r="B772" s="1" t="str">
        <f>VLOOKUP(A772,Participanti!A:B,2,0)</f>
        <v>F</v>
      </c>
      <c r="C772" s="61">
        <v>12</v>
      </c>
      <c r="D772" s="43">
        <v>21</v>
      </c>
      <c r="E772" s="44">
        <v>7.9768518518518516E-2</v>
      </c>
      <c r="F772" s="44">
        <v>8.1423611111111113E-2</v>
      </c>
      <c r="G772" s="59">
        <f t="shared" si="273"/>
        <v>8.0596064814814822E-2</v>
      </c>
      <c r="H772" s="45">
        <v>89</v>
      </c>
      <c r="I772" s="11">
        <f t="shared" si="274"/>
        <v>3.8379078483245154E-3</v>
      </c>
      <c r="J772" s="31">
        <f t="shared" si="275"/>
        <v>5</v>
      </c>
      <c r="K772" s="31">
        <f>IF(J772=0,0,IF(B772="F",VLOOKUP(I772,Barem!$G$2:$H$16,2,1),VLOOKUP(I772,Barem!$G$17:$H$31,2,1)))</f>
        <v>2.5</v>
      </c>
      <c r="L772" s="43">
        <v>3</v>
      </c>
      <c r="M772" s="95" t="s">
        <v>82</v>
      </c>
      <c r="N772" s="10">
        <f t="shared" si="272"/>
        <v>0.5</v>
      </c>
      <c r="O772" s="10">
        <f t="shared" si="272"/>
        <v>0.25</v>
      </c>
      <c r="P772" s="10">
        <f t="shared" si="272"/>
        <v>0.25</v>
      </c>
      <c r="Q772" s="33">
        <f>IF(B772="M",IF(AND(H772&gt;=200,H772&lt;500,I772&lt;Barem!$N$21),H772/1500,IF(AND(H772&gt;=500,H772&lt;750,I772&lt;Barem!$N$22),H772/1500,IF(AND(H772&gt;=750,H772&lt;1000,I772&lt;Barem!$N$23),H772/1500,IF(AND(H772&gt;=1000,H772&lt;1500,I772&lt;Barem!$N$24),H772/1500,IF(AND(H772&gt;=1500,H772&lt;2000,I772&lt;Barem!$N$25),H772/1500,IF(AND(H772&gt;=2000,H772&lt;3000,I772&lt;Barem!$N$26),H772/1500,IF(AND(H772&gt;=3000,I772&lt;Barem!$N$27),H772/1500,0))))))),IF(AND(H772&gt;=200,H772&lt;500,I772&lt;Barem!$O$21),H772/1500,IF(AND(H772&gt;=500,H772&lt;750,I772&lt;Barem!$O$22),H772/1500,IF(AND(H772&gt;=750,H772&lt;1000,I772&lt;Barem!$O$23),H772/1500,IF(AND(H772&gt;=1000,H772&lt;1500,I772&lt;Barem!$O$24),H772/1500,IF(AND(H772&gt;=1500,H772&lt;2000,I772&lt;Barem!$O$25),H772/1500,IF(AND(H772&gt;=2000,H772&lt;3000,I772&lt;Barem!$O$26),H772/1500,IF(AND(H772&gt;=3000,I772&lt;Barem!$O$27),H772/1500,0))))))))</f>
        <v>0</v>
      </c>
      <c r="R772" s="19">
        <f>IF(D772&gt;21,VLOOKUP(D772,Barem!$T$1:$U$141,2,1),0)</f>
        <v>0</v>
      </c>
      <c r="S772" s="104">
        <f>IF(D772&lt;1,0,IF(B772="F",VLOOKUP(I772,Barem!$X$2:$Z$13,2,1),VLOOKUP(I772,Barem!$X$14:$Z$25,2,1)))</f>
        <v>0</v>
      </c>
      <c r="T772" s="19">
        <f>VLOOKUP(A772,Participanti!A:C,3,0)</f>
        <v>0</v>
      </c>
      <c r="U772" s="17">
        <f t="shared" si="276"/>
        <v>3.875</v>
      </c>
      <c r="W772" s="162" t="s">
        <v>590</v>
      </c>
      <c r="X772" s="108">
        <f t="shared" si="278"/>
        <v>5</v>
      </c>
      <c r="Y772" s="63">
        <f t="shared" si="279"/>
        <v>1</v>
      </c>
      <c r="Z772" s="92">
        <f t="shared" si="277"/>
        <v>1</v>
      </c>
      <c r="AA772" s="141"/>
      <c r="AB772" s="107" t="str">
        <f>VLOOKUP(A772,Participanti!A:E,5,0)</f>
        <v>Gold</v>
      </c>
    </row>
    <row r="773" spans="1:28" x14ac:dyDescent="0.2">
      <c r="A773" s="42" t="s">
        <v>293</v>
      </c>
      <c r="B773" s="1" t="str">
        <f>VLOOKUP(A773,Participanti!A:B,2,0)</f>
        <v>M</v>
      </c>
      <c r="C773" s="61">
        <v>12</v>
      </c>
      <c r="D773" s="43">
        <v>21</v>
      </c>
      <c r="E773" s="44">
        <v>9.4409722222222228E-2</v>
      </c>
      <c r="F773" s="44">
        <v>9.4444444444444442E-2</v>
      </c>
      <c r="G773" s="59">
        <f t="shared" si="273"/>
        <v>9.4427083333333328E-2</v>
      </c>
      <c r="H773" s="45">
        <v>477</v>
      </c>
      <c r="I773" s="11">
        <f t="shared" si="274"/>
        <v>4.4965277777777772E-3</v>
      </c>
      <c r="J773" s="31">
        <f t="shared" si="275"/>
        <v>5</v>
      </c>
      <c r="K773" s="31">
        <f>IF(J773=0,0,IF(B773="F",VLOOKUP(I773,Barem!$G$2:$H$16,2,1),VLOOKUP(I773,Barem!$G$17:$H$31,2,1)))</f>
        <v>1</v>
      </c>
      <c r="L773" s="43">
        <v>3</v>
      </c>
      <c r="M773" s="95" t="s">
        <v>82</v>
      </c>
      <c r="N773" s="10">
        <f t="shared" si="272"/>
        <v>0.5</v>
      </c>
      <c r="O773" s="10">
        <f t="shared" si="272"/>
        <v>0.25</v>
      </c>
      <c r="P773" s="10">
        <f t="shared" si="272"/>
        <v>0.25</v>
      </c>
      <c r="Q773" s="33">
        <f>IF(B773="M",IF(AND(H773&gt;=200,H773&lt;500,I773&lt;Barem!$N$21),H773/1500,IF(AND(H773&gt;=500,H773&lt;750,I773&lt;Barem!$N$22),H773/1500,IF(AND(H773&gt;=750,H773&lt;1000,I773&lt;Barem!$N$23),H773/1500,IF(AND(H773&gt;=1000,H773&lt;1500,I773&lt;Barem!$N$24),H773/1500,IF(AND(H773&gt;=1500,H773&lt;2000,I773&lt;Barem!$N$25),H773/1500,IF(AND(H773&gt;=2000,H773&lt;3000,I773&lt;Barem!$N$26),H773/1500,IF(AND(H773&gt;=3000,I773&lt;Barem!$N$27),H773/1500,0))))))),IF(AND(H773&gt;=200,H773&lt;500,I773&lt;Barem!$O$21),H773/1500,IF(AND(H773&gt;=500,H773&lt;750,I773&lt;Barem!$O$22),H773/1500,IF(AND(H773&gt;=750,H773&lt;1000,I773&lt;Barem!$O$23),H773/1500,IF(AND(H773&gt;=1000,H773&lt;1500,I773&lt;Barem!$O$24),H773/1500,IF(AND(H773&gt;=1500,H773&lt;2000,I773&lt;Barem!$O$25),H773/1500,IF(AND(H773&gt;=2000,H773&lt;3000,I773&lt;Barem!$O$26),H773/1500,IF(AND(H773&gt;=3000,I773&lt;Barem!$O$27),H773/1500,0))))))))</f>
        <v>0.318</v>
      </c>
      <c r="R773" s="19">
        <f>IF(D773&gt;21,VLOOKUP(D773,Barem!$T$1:$U$141,2,1),0)</f>
        <v>0</v>
      </c>
      <c r="S773" s="104">
        <f>IF(D773&lt;1,0,IF(B773="F",VLOOKUP(I773,Barem!$X$2:$Z$13,2,1),VLOOKUP(I773,Barem!$X$14:$Z$25,2,1)))</f>
        <v>0</v>
      </c>
      <c r="T773" s="19">
        <f>VLOOKUP(A773,Participanti!A:C,3,0)</f>
        <v>0</v>
      </c>
      <c r="U773" s="17">
        <f t="shared" si="276"/>
        <v>3.8180000000000001</v>
      </c>
      <c r="W773" s="162"/>
      <c r="X773" s="108">
        <f t="shared" si="278"/>
        <v>5</v>
      </c>
      <c r="Y773" s="63">
        <f t="shared" si="279"/>
        <v>1</v>
      </c>
      <c r="Z773" s="92">
        <f t="shared" si="277"/>
        <v>1</v>
      </c>
      <c r="AA773" s="141"/>
      <c r="AB773" s="107" t="str">
        <f>VLOOKUP(A773,Participanti!A:E,5,0)</f>
        <v>Gold</v>
      </c>
    </row>
    <row r="774" spans="1:28" x14ac:dyDescent="0.2">
      <c r="A774" s="42" t="s">
        <v>39</v>
      </c>
      <c r="B774" s="1" t="str">
        <f>VLOOKUP(A774,Participanti!A:B,2,0)</f>
        <v>M</v>
      </c>
      <c r="C774" s="61">
        <v>12</v>
      </c>
      <c r="D774" s="43">
        <v>10.02</v>
      </c>
      <c r="E774" s="44">
        <v>3.0405092592592591E-2</v>
      </c>
      <c r="F774" s="44">
        <v>3.0405092592592591E-2</v>
      </c>
      <c r="G774" s="59">
        <f t="shared" si="273"/>
        <v>3.0405092592592591E-2</v>
      </c>
      <c r="H774" s="45">
        <v>19</v>
      </c>
      <c r="I774" s="11">
        <f t="shared" si="274"/>
        <v>3.0344403785022549E-3</v>
      </c>
      <c r="J774" s="31">
        <f t="shared" si="275"/>
        <v>2.3857142857142857</v>
      </c>
      <c r="K774" s="31">
        <f>IF(J774=0,0,IF(B774="F",VLOOKUP(I774,Barem!$G$2:$H$16,2,1),VLOOKUP(I774,Barem!$G$17:$H$31,2,1)))</f>
        <v>4</v>
      </c>
      <c r="L774" s="43">
        <v>2</v>
      </c>
      <c r="M774" s="95" t="s">
        <v>82</v>
      </c>
      <c r="N774" s="10">
        <f t="shared" si="272"/>
        <v>0.5</v>
      </c>
      <c r="O774" s="10">
        <f t="shared" si="272"/>
        <v>0.25</v>
      </c>
      <c r="P774" s="10">
        <f t="shared" si="272"/>
        <v>0.25</v>
      </c>
      <c r="Q774" s="33">
        <f>IF(B774="M",IF(AND(H774&gt;=200,H774&lt;500,I774&lt;Barem!$N$21),H774/1500,IF(AND(H774&gt;=500,H774&lt;750,I774&lt;Barem!$N$22),H774/1500,IF(AND(H774&gt;=750,H774&lt;1000,I774&lt;Barem!$N$23),H774/1500,IF(AND(H774&gt;=1000,H774&lt;1500,I774&lt;Barem!$N$24),H774/1500,IF(AND(H774&gt;=1500,H774&lt;2000,I774&lt;Barem!$N$25),H774/1500,IF(AND(H774&gt;=2000,H774&lt;3000,I774&lt;Barem!$N$26),H774/1500,IF(AND(H774&gt;=3000,I774&lt;Barem!$N$27),H774/1500,0))))))),IF(AND(H774&gt;=200,H774&lt;500,I774&lt;Barem!$O$21),H774/1500,IF(AND(H774&gt;=500,H774&lt;750,I774&lt;Barem!$O$22),H774/1500,IF(AND(H774&gt;=750,H774&lt;1000,I774&lt;Barem!$O$23),H774/1500,IF(AND(H774&gt;=1000,H774&lt;1500,I774&lt;Barem!$O$24),H774/1500,IF(AND(H774&gt;=1500,H774&lt;2000,I774&lt;Barem!$O$25),H774/1500,IF(AND(H774&gt;=2000,H774&lt;3000,I774&lt;Barem!$O$26),H774/1500,IF(AND(H774&gt;=3000,I774&lt;Barem!$O$27),H774/1500,0))))))))</f>
        <v>0</v>
      </c>
      <c r="R774" s="19">
        <f>IF(D774&gt;21,VLOOKUP(D774,Barem!$T$1:$U$141,2,1),0)</f>
        <v>0</v>
      </c>
      <c r="S774" s="104">
        <f>IF(D774&lt;1,0,IF(B774="F",VLOOKUP(I774,Barem!$X$2:$Z$13,2,1),VLOOKUP(I774,Barem!$X$14:$Z$25,2,1)))</f>
        <v>0</v>
      </c>
      <c r="T774" s="19">
        <f>VLOOKUP(A774,Participanti!A:C,3,0)</f>
        <v>0</v>
      </c>
      <c r="U774" s="17">
        <f t="shared" si="276"/>
        <v>2.6928571428571431</v>
      </c>
      <c r="W774" s="162"/>
      <c r="X774" s="108">
        <f t="shared" si="278"/>
        <v>5</v>
      </c>
      <c r="Y774" s="63">
        <f t="shared" si="279"/>
        <v>1</v>
      </c>
      <c r="Z774" s="92">
        <f t="shared" si="277"/>
        <v>1</v>
      </c>
      <c r="AA774" s="141"/>
      <c r="AB774" s="107" t="str">
        <f>VLOOKUP(A774,Participanti!A:E,5,0)</f>
        <v>Gold</v>
      </c>
    </row>
    <row r="775" spans="1:28" x14ac:dyDescent="0.2">
      <c r="A775" s="42" t="s">
        <v>10</v>
      </c>
      <c r="B775" s="1" t="str">
        <f>VLOOKUP(A775,Participanti!A:B,2,0)</f>
        <v>F</v>
      </c>
      <c r="C775" s="61">
        <v>12</v>
      </c>
      <c r="D775" s="43">
        <v>17.3</v>
      </c>
      <c r="E775" s="44">
        <v>5.9282407407407409E-2</v>
      </c>
      <c r="F775" s="44">
        <v>6.6076388888888893E-2</v>
      </c>
      <c r="G775" s="59">
        <f t="shared" si="273"/>
        <v>6.2679398148148158E-2</v>
      </c>
      <c r="H775" s="45">
        <v>50</v>
      </c>
      <c r="I775" s="11">
        <f t="shared" si="274"/>
        <v>3.6230865981588529E-3</v>
      </c>
      <c r="J775" s="31">
        <f t="shared" si="275"/>
        <v>4.3250000000000002</v>
      </c>
      <c r="K775" s="31">
        <f>IF(J775=0,0,IF(B775="F",VLOOKUP(I775,Barem!$G$2:$H$16,2,1),VLOOKUP(I775,Barem!$G$17:$H$31,2,1)))</f>
        <v>3.5</v>
      </c>
      <c r="L775" s="43">
        <v>4.75</v>
      </c>
      <c r="M775" s="95" t="s">
        <v>83</v>
      </c>
      <c r="N775" s="10">
        <f t="shared" ref="N775:P790" si="280">IF($M775=N$1,50%,25%)</f>
        <v>0.25</v>
      </c>
      <c r="O775" s="10">
        <f t="shared" si="280"/>
        <v>0.25</v>
      </c>
      <c r="P775" s="10">
        <f t="shared" si="280"/>
        <v>0.5</v>
      </c>
      <c r="Q775" s="33">
        <f>IF(B775="M",IF(AND(H775&gt;=200,H775&lt;500,I775&lt;Barem!$N$21),H775/1500,IF(AND(H775&gt;=500,H775&lt;750,I775&lt;Barem!$N$22),H775/1500,IF(AND(H775&gt;=750,H775&lt;1000,I775&lt;Barem!$N$23),H775/1500,IF(AND(H775&gt;=1000,H775&lt;1500,I775&lt;Barem!$N$24),H775/1500,IF(AND(H775&gt;=1500,H775&lt;2000,I775&lt;Barem!$N$25),H775/1500,IF(AND(H775&gt;=2000,H775&lt;3000,I775&lt;Barem!$N$26),H775/1500,IF(AND(H775&gt;=3000,I775&lt;Barem!$N$27),H775/1500,0))))))),IF(AND(H775&gt;=200,H775&lt;500,I775&lt;Barem!$O$21),H775/1500,IF(AND(H775&gt;=500,H775&lt;750,I775&lt;Barem!$O$22),H775/1500,IF(AND(H775&gt;=750,H775&lt;1000,I775&lt;Barem!$O$23),H775/1500,IF(AND(H775&gt;=1000,H775&lt;1500,I775&lt;Barem!$O$24),H775/1500,IF(AND(H775&gt;=1500,H775&lt;2000,I775&lt;Barem!$O$25),H775/1500,IF(AND(H775&gt;=2000,H775&lt;3000,I775&lt;Barem!$O$26),H775/1500,IF(AND(H775&gt;=3000,I775&lt;Barem!$O$27),H775/1500,0))))))))</f>
        <v>0</v>
      </c>
      <c r="R775" s="19">
        <f>IF(D775&gt;21,VLOOKUP(D775,Barem!$T$1:$U$141,2,1),0)</f>
        <v>0</v>
      </c>
      <c r="S775" s="104">
        <f>IF(D775&lt;1,0,IF(B775="F",VLOOKUP(I775,Barem!$X$2:$Z$13,2,1),VLOOKUP(I775,Barem!$X$14:$Z$25,2,1)))</f>
        <v>0</v>
      </c>
      <c r="T775" s="19">
        <f>VLOOKUP(A775,Participanti!A:C,3,0)</f>
        <v>0</v>
      </c>
      <c r="U775" s="17">
        <f t="shared" si="276"/>
        <v>4.3312499999999998</v>
      </c>
      <c r="W775" s="162"/>
      <c r="X775" s="108">
        <f t="shared" si="278"/>
        <v>4</v>
      </c>
      <c r="Y775" s="63">
        <f t="shared" si="279"/>
        <v>1</v>
      </c>
      <c r="Z775" s="92">
        <f t="shared" si="277"/>
        <v>1</v>
      </c>
      <c r="AA775" s="141"/>
      <c r="AB775" s="107" t="str">
        <f>VLOOKUP(A775,Participanti!A:E,5,0)</f>
        <v>Gold</v>
      </c>
    </row>
    <row r="776" spans="1:28" x14ac:dyDescent="0.2">
      <c r="A776" s="42" t="s">
        <v>370</v>
      </c>
      <c r="B776" s="1" t="str">
        <f>VLOOKUP(A776,Participanti!A:B,2,0)</f>
        <v>M</v>
      </c>
      <c r="C776" s="61">
        <v>12</v>
      </c>
      <c r="D776" s="43">
        <v>22.22</v>
      </c>
      <c r="E776" s="44">
        <v>9.211805555555555E-2</v>
      </c>
      <c r="F776" s="44">
        <v>9.2430555555555557E-2</v>
      </c>
      <c r="G776" s="59">
        <f t="shared" si="273"/>
        <v>9.2274305555555547E-2</v>
      </c>
      <c r="H776" s="45">
        <v>102</v>
      </c>
      <c r="I776" s="11">
        <f t="shared" si="274"/>
        <v>4.1527590259025898E-3</v>
      </c>
      <c r="J776" s="31">
        <f t="shared" si="275"/>
        <v>5</v>
      </c>
      <c r="K776" s="31">
        <f>IF(J776=0,0,IF(B776="F",VLOOKUP(I776,Barem!$G$2:$H$16,2,1),VLOOKUP(I776,Barem!$G$17:$H$31,2,1)))</f>
        <v>1.5</v>
      </c>
      <c r="L776" s="43">
        <v>3.25</v>
      </c>
      <c r="M776" s="95" t="s">
        <v>82</v>
      </c>
      <c r="N776" s="10">
        <f t="shared" si="280"/>
        <v>0.5</v>
      </c>
      <c r="O776" s="10">
        <f t="shared" si="280"/>
        <v>0.25</v>
      </c>
      <c r="P776" s="10">
        <f t="shared" si="280"/>
        <v>0.25</v>
      </c>
      <c r="Q776" s="33">
        <f>IF(B776="M",IF(AND(H776&gt;=200,H776&lt;500,I776&lt;Barem!$N$21),H776/1500,IF(AND(H776&gt;=500,H776&lt;750,I776&lt;Barem!$N$22),H776/1500,IF(AND(H776&gt;=750,H776&lt;1000,I776&lt;Barem!$N$23),H776/1500,IF(AND(H776&gt;=1000,H776&lt;1500,I776&lt;Barem!$N$24),H776/1500,IF(AND(H776&gt;=1500,H776&lt;2000,I776&lt;Barem!$N$25),H776/1500,IF(AND(H776&gt;=2000,H776&lt;3000,I776&lt;Barem!$N$26),H776/1500,IF(AND(H776&gt;=3000,I776&lt;Barem!$N$27),H776/1500,0))))))),IF(AND(H776&gt;=200,H776&lt;500,I776&lt;Barem!$O$21),H776/1500,IF(AND(H776&gt;=500,H776&lt;750,I776&lt;Barem!$O$22),H776/1500,IF(AND(H776&gt;=750,H776&lt;1000,I776&lt;Barem!$O$23),H776/1500,IF(AND(H776&gt;=1000,H776&lt;1500,I776&lt;Barem!$O$24),H776/1500,IF(AND(H776&gt;=1500,H776&lt;2000,I776&lt;Barem!$O$25),H776/1500,IF(AND(H776&gt;=2000,H776&lt;3000,I776&lt;Barem!$O$26),H776/1500,IF(AND(H776&gt;=3000,I776&lt;Barem!$O$27),H776/1500,0))))))))</f>
        <v>0</v>
      </c>
      <c r="R776" s="19">
        <f>IF(D776&gt;21,VLOOKUP(D776,Barem!$T$1:$U$141,2,1),0)</f>
        <v>0</v>
      </c>
      <c r="S776" s="104">
        <f>IF(D776&lt;1,0,IF(B776="F",VLOOKUP(I776,Barem!$X$2:$Z$13,2,1),VLOOKUP(I776,Barem!$X$14:$Z$25,2,1)))</f>
        <v>0</v>
      </c>
      <c r="T776" s="19">
        <f>VLOOKUP(A776,Participanti!A:C,3,0)</f>
        <v>0.7</v>
      </c>
      <c r="U776" s="17">
        <f t="shared" si="276"/>
        <v>4.3875000000000002</v>
      </c>
      <c r="W776" s="162"/>
      <c r="X776" s="108">
        <f t="shared" si="278"/>
        <v>5</v>
      </c>
      <c r="Y776" s="63">
        <f t="shared" si="279"/>
        <v>1</v>
      </c>
      <c r="Z776" s="92">
        <f t="shared" si="277"/>
        <v>1</v>
      </c>
      <c r="AA776" s="141"/>
      <c r="AB776" s="107" t="str">
        <f>VLOOKUP(A776,Participanti!A:E,5,0)</f>
        <v>Gold</v>
      </c>
    </row>
    <row r="777" spans="1:28" x14ac:dyDescent="0.2">
      <c r="A777" s="42" t="s">
        <v>149</v>
      </c>
      <c r="B777" s="1" t="str">
        <f>VLOOKUP(A777,Participanti!A:B,2,0)</f>
        <v>M</v>
      </c>
      <c r="C777" s="61">
        <v>12</v>
      </c>
      <c r="D777" s="43">
        <v>10.09</v>
      </c>
      <c r="E777" s="44">
        <v>3.9814814814814817E-2</v>
      </c>
      <c r="F777" s="44">
        <v>4.0162037037037038E-2</v>
      </c>
      <c r="G777" s="59">
        <f t="shared" si="273"/>
        <v>3.9988425925925927E-2</v>
      </c>
      <c r="H777" s="45">
        <v>10</v>
      </c>
      <c r="I777" s="11">
        <f t="shared" si="274"/>
        <v>3.9631740263553943E-3</v>
      </c>
      <c r="J777" s="31">
        <f t="shared" si="275"/>
        <v>2.4023809523809523</v>
      </c>
      <c r="K777" s="31">
        <f>IF(J777=0,0,IF(B777="F",VLOOKUP(I777,Barem!$G$2:$H$16,2,1),VLOOKUP(I777,Barem!$G$17:$H$31,2,1)))</f>
        <v>1.75</v>
      </c>
      <c r="L777" s="43">
        <v>2.5</v>
      </c>
      <c r="M777" s="95" t="s">
        <v>83</v>
      </c>
      <c r="N777" s="10">
        <f t="shared" si="280"/>
        <v>0.25</v>
      </c>
      <c r="O777" s="10">
        <f t="shared" si="280"/>
        <v>0.25</v>
      </c>
      <c r="P777" s="10">
        <f t="shared" si="280"/>
        <v>0.5</v>
      </c>
      <c r="Q777" s="33">
        <f>IF(B777="M",IF(AND(H777&gt;=200,H777&lt;500,I777&lt;Barem!$N$21),H777/1500,IF(AND(H777&gt;=500,H777&lt;750,I777&lt;Barem!$N$22),H777/1500,IF(AND(H777&gt;=750,H777&lt;1000,I777&lt;Barem!$N$23),H777/1500,IF(AND(H777&gt;=1000,H777&lt;1500,I777&lt;Barem!$N$24),H777/1500,IF(AND(H777&gt;=1500,H777&lt;2000,I777&lt;Barem!$N$25),H777/1500,IF(AND(H777&gt;=2000,H777&lt;3000,I777&lt;Barem!$N$26),H777/1500,IF(AND(H777&gt;=3000,I777&lt;Barem!$N$27),H777/1500,0))))))),IF(AND(H777&gt;=200,H777&lt;500,I777&lt;Barem!$O$21),H777/1500,IF(AND(H777&gt;=500,H777&lt;750,I777&lt;Barem!$O$22),H777/1500,IF(AND(H777&gt;=750,H777&lt;1000,I777&lt;Barem!$O$23),H777/1500,IF(AND(H777&gt;=1000,H777&lt;1500,I777&lt;Barem!$O$24),H777/1500,IF(AND(H777&gt;=1500,H777&lt;2000,I777&lt;Barem!$O$25),H777/1500,IF(AND(H777&gt;=2000,H777&lt;3000,I777&lt;Barem!$O$26),H777/1500,IF(AND(H777&gt;=3000,I777&lt;Barem!$O$27),H777/1500,0))))))))</f>
        <v>0</v>
      </c>
      <c r="R777" s="19">
        <f>IF(D777&gt;21,VLOOKUP(D777,Barem!$T$1:$U$141,2,1),0)</f>
        <v>0</v>
      </c>
      <c r="S777" s="104">
        <f>IF(D777&lt;1,0,IF(B777="F",VLOOKUP(I777,Barem!$X$2:$Z$13,2,1),VLOOKUP(I777,Barem!$X$14:$Z$25,2,1)))</f>
        <v>0</v>
      </c>
      <c r="T777" s="19">
        <f>VLOOKUP(A777,Participanti!A:C,3,0)</f>
        <v>0</v>
      </c>
      <c r="U777" s="17">
        <f t="shared" si="276"/>
        <v>2.288095238095238</v>
      </c>
      <c r="W777" s="162"/>
      <c r="X777" s="108">
        <f t="shared" si="278"/>
        <v>5</v>
      </c>
      <c r="Y777" s="63">
        <f t="shared" si="279"/>
        <v>1</v>
      </c>
      <c r="Z777" s="92">
        <f t="shared" si="277"/>
        <v>1</v>
      </c>
      <c r="AA777" s="141"/>
      <c r="AB777" s="107" t="str">
        <f>VLOOKUP(A777,Participanti!A:E,5,0)</f>
        <v>Gold</v>
      </c>
    </row>
    <row r="778" spans="1:28" x14ac:dyDescent="0.2">
      <c r="A778" s="42" t="s">
        <v>427</v>
      </c>
      <c r="B778" s="1" t="str">
        <f>VLOOKUP(A778,Participanti!A:B,2,0)</f>
        <v>M</v>
      </c>
      <c r="C778" s="61">
        <v>12</v>
      </c>
      <c r="D778" s="43">
        <v>15.23</v>
      </c>
      <c r="E778" s="44">
        <v>4.9861111111111113E-2</v>
      </c>
      <c r="F778" s="44">
        <v>4.9861111111111113E-2</v>
      </c>
      <c r="G778" s="59">
        <f t="shared" si="273"/>
        <v>4.9861111111111113E-2</v>
      </c>
      <c r="H778" s="45">
        <v>39</v>
      </c>
      <c r="I778" s="11">
        <f t="shared" si="274"/>
        <v>3.2738746625811631E-3</v>
      </c>
      <c r="J778" s="31">
        <f t="shared" si="275"/>
        <v>3.6261904761904762</v>
      </c>
      <c r="K778" s="31">
        <f>IF(J778=0,0,IF(B778="F",VLOOKUP(I778,Barem!$G$2:$H$16,2,1),VLOOKUP(I778,Barem!$G$17:$H$31,2,1)))</f>
        <v>3.5</v>
      </c>
      <c r="L778" s="43">
        <v>0.5</v>
      </c>
      <c r="M778" s="95" t="s">
        <v>82</v>
      </c>
      <c r="N778" s="10">
        <f t="shared" si="280"/>
        <v>0.5</v>
      </c>
      <c r="O778" s="10">
        <f t="shared" si="280"/>
        <v>0.25</v>
      </c>
      <c r="P778" s="10">
        <f t="shared" si="280"/>
        <v>0.25</v>
      </c>
      <c r="Q778" s="33">
        <f>IF(B778="M",IF(AND(H778&gt;=200,H778&lt;500,I778&lt;Barem!$N$21),H778/1500,IF(AND(H778&gt;=500,H778&lt;750,I778&lt;Barem!$N$22),H778/1500,IF(AND(H778&gt;=750,H778&lt;1000,I778&lt;Barem!$N$23),H778/1500,IF(AND(H778&gt;=1000,H778&lt;1500,I778&lt;Barem!$N$24),H778/1500,IF(AND(H778&gt;=1500,H778&lt;2000,I778&lt;Barem!$N$25),H778/1500,IF(AND(H778&gt;=2000,H778&lt;3000,I778&lt;Barem!$N$26),H778/1500,IF(AND(H778&gt;=3000,I778&lt;Barem!$N$27),H778/1500,0))))))),IF(AND(H778&gt;=200,H778&lt;500,I778&lt;Barem!$O$21),H778/1500,IF(AND(H778&gt;=500,H778&lt;750,I778&lt;Barem!$O$22),H778/1500,IF(AND(H778&gt;=750,H778&lt;1000,I778&lt;Barem!$O$23),H778/1500,IF(AND(H778&gt;=1000,H778&lt;1500,I778&lt;Barem!$O$24),H778/1500,IF(AND(H778&gt;=1500,H778&lt;2000,I778&lt;Barem!$O$25),H778/1500,IF(AND(H778&gt;=2000,H778&lt;3000,I778&lt;Barem!$O$26),H778/1500,IF(AND(H778&gt;=3000,I778&lt;Barem!$O$27),H778/1500,0))))))))</f>
        <v>0</v>
      </c>
      <c r="R778" s="19">
        <f>IF(D778&gt;21,VLOOKUP(D778,Barem!$T$1:$U$141,2,1),0)</f>
        <v>0</v>
      </c>
      <c r="S778" s="104">
        <f>IF(D778&lt;1,0,IF(B778="F",VLOOKUP(I778,Barem!$X$2:$Z$13,2,1),VLOOKUP(I778,Barem!$X$14:$Z$25,2,1)))</f>
        <v>0</v>
      </c>
      <c r="T778" s="19">
        <f>VLOOKUP(A778,Participanti!A:C,3,0)</f>
        <v>0</v>
      </c>
      <c r="U778" s="17">
        <f t="shared" si="276"/>
        <v>2.8130952380952383</v>
      </c>
      <c r="W778" s="162"/>
      <c r="X778" s="108">
        <f t="shared" si="278"/>
        <v>5</v>
      </c>
      <c r="Y778" s="63">
        <f t="shared" si="279"/>
        <v>1</v>
      </c>
      <c r="Z778" s="92">
        <f t="shared" si="277"/>
        <v>1</v>
      </c>
      <c r="AA778" s="141"/>
      <c r="AB778" s="107" t="str">
        <f>VLOOKUP(A778,Participanti!A:E,5,0)</f>
        <v>Gold</v>
      </c>
    </row>
    <row r="779" spans="1:28" x14ac:dyDescent="0.2">
      <c r="A779" s="42" t="s">
        <v>366</v>
      </c>
      <c r="B779" s="1" t="str">
        <f>VLOOKUP(A779,Participanti!A:B,2,0)</f>
        <v>F</v>
      </c>
      <c r="C779" s="61">
        <v>12</v>
      </c>
      <c r="D779" s="43">
        <v>42.31</v>
      </c>
      <c r="E779" s="44">
        <v>0.18081018518518518</v>
      </c>
      <c r="F779" s="44">
        <v>0.18603009259259259</v>
      </c>
      <c r="G779" s="59">
        <f t="shared" si="273"/>
        <v>0.18342013888888889</v>
      </c>
      <c r="H779" s="45">
        <v>63</v>
      </c>
      <c r="I779" s="11">
        <f t="shared" si="274"/>
        <v>4.3351486383570994E-3</v>
      </c>
      <c r="J779" s="31">
        <f t="shared" si="275"/>
        <v>5</v>
      </c>
      <c r="K779" s="31">
        <f>IF(J779=0,0,IF(B779="F",VLOOKUP(I779,Barem!$G$2:$H$16,2,1),VLOOKUP(I779,Barem!$G$17:$H$31,2,1)))</f>
        <v>1.75</v>
      </c>
      <c r="L779" s="43">
        <v>4.75</v>
      </c>
      <c r="M779" s="95" t="s">
        <v>82</v>
      </c>
      <c r="N779" s="10">
        <f t="shared" si="280"/>
        <v>0.5</v>
      </c>
      <c r="O779" s="10">
        <f t="shared" si="280"/>
        <v>0.25</v>
      </c>
      <c r="P779" s="10">
        <f t="shared" si="280"/>
        <v>0.25</v>
      </c>
      <c r="Q779" s="33">
        <f>IF(B779="M",IF(AND(H779&gt;=200,H779&lt;500,I779&lt;Barem!$N$21),H779/1500,IF(AND(H779&gt;=500,H779&lt;750,I779&lt;Barem!$N$22),H779/1500,IF(AND(H779&gt;=750,H779&lt;1000,I779&lt;Barem!$N$23),H779/1500,IF(AND(H779&gt;=1000,H779&lt;1500,I779&lt;Barem!$N$24),H779/1500,IF(AND(H779&gt;=1500,H779&lt;2000,I779&lt;Barem!$N$25),H779/1500,IF(AND(H779&gt;=2000,H779&lt;3000,I779&lt;Barem!$N$26),H779/1500,IF(AND(H779&gt;=3000,I779&lt;Barem!$N$27),H779/1500,0))))))),IF(AND(H779&gt;=200,H779&lt;500,I779&lt;Barem!$O$21),H779/1500,IF(AND(H779&gt;=500,H779&lt;750,I779&lt;Barem!$O$22),H779/1500,IF(AND(H779&gt;=750,H779&lt;1000,I779&lt;Barem!$O$23),H779/1500,IF(AND(H779&gt;=1000,H779&lt;1500,I779&lt;Barem!$O$24),H779/1500,IF(AND(H779&gt;=1500,H779&lt;2000,I779&lt;Barem!$O$25),H779/1500,IF(AND(H779&gt;=2000,H779&lt;3000,I779&lt;Barem!$O$26),H779/1500,IF(AND(H779&gt;=3000,I779&lt;Barem!$O$27),H779/1500,0))))))))</f>
        <v>0</v>
      </c>
      <c r="R779" s="19">
        <f>IF(D779&gt;21,VLOOKUP(D779,Barem!$T$1:$U$141,2,1),0)</f>
        <v>1</v>
      </c>
      <c r="S779" s="104">
        <f>IF(D779&lt;1,0,IF(B779="F",VLOOKUP(I779,Barem!$X$2:$Z$13,2,1),VLOOKUP(I779,Barem!$X$14:$Z$25,2,1)))</f>
        <v>0</v>
      </c>
      <c r="T779" s="19">
        <f>VLOOKUP(A779,Participanti!A:C,3,0)</f>
        <v>0</v>
      </c>
      <c r="U779" s="17">
        <f t="shared" si="276"/>
        <v>5.125</v>
      </c>
      <c r="W779" s="162"/>
      <c r="X779" s="108">
        <f t="shared" si="278"/>
        <v>5</v>
      </c>
      <c r="Y779" s="63">
        <f t="shared" si="279"/>
        <v>1</v>
      </c>
      <c r="Z779" s="92">
        <f t="shared" si="277"/>
        <v>1</v>
      </c>
      <c r="AA779" s="141"/>
      <c r="AB779" s="107" t="str">
        <f>VLOOKUP(A779,Participanti!A:E,5,0)</f>
        <v>Gold</v>
      </c>
    </row>
    <row r="780" spans="1:28" x14ac:dyDescent="0.2">
      <c r="A780" s="42" t="s">
        <v>187</v>
      </c>
      <c r="B780" s="1" t="str">
        <f>VLOOKUP(A780,Participanti!A:B,2,0)</f>
        <v>M</v>
      </c>
      <c r="C780" s="61">
        <v>12</v>
      </c>
      <c r="D780" s="43">
        <v>42.67</v>
      </c>
      <c r="E780" s="44">
        <v>0.14118055555555556</v>
      </c>
      <c r="F780" s="44">
        <v>0.14232638888888888</v>
      </c>
      <c r="G780" s="59">
        <f t="shared" si="273"/>
        <v>0.14175347222222223</v>
      </c>
      <c r="H780" s="45">
        <v>59</v>
      </c>
      <c r="I780" s="11">
        <f t="shared" si="274"/>
        <v>3.3220874671249642E-3</v>
      </c>
      <c r="J780" s="31">
        <f t="shared" si="275"/>
        <v>5</v>
      </c>
      <c r="K780" s="31">
        <f>IF(J780=0,0,IF(B780="F",VLOOKUP(I780,Barem!$G$2:$H$16,2,1),VLOOKUP(I780,Barem!$G$17:$H$31,2,1)))</f>
        <v>3</v>
      </c>
      <c r="L780" s="43">
        <v>3.5</v>
      </c>
      <c r="M780" s="95" t="s">
        <v>83</v>
      </c>
      <c r="N780" s="10">
        <f t="shared" si="280"/>
        <v>0.25</v>
      </c>
      <c r="O780" s="10">
        <f t="shared" si="280"/>
        <v>0.25</v>
      </c>
      <c r="P780" s="10">
        <f t="shared" si="280"/>
        <v>0.5</v>
      </c>
      <c r="Q780" s="33">
        <f>IF(B780="M",IF(AND(H780&gt;=200,H780&lt;500,I780&lt;Barem!$N$21),H780/1500,IF(AND(H780&gt;=500,H780&lt;750,I780&lt;Barem!$N$22),H780/1500,IF(AND(H780&gt;=750,H780&lt;1000,I780&lt;Barem!$N$23),H780/1500,IF(AND(H780&gt;=1000,H780&lt;1500,I780&lt;Barem!$N$24),H780/1500,IF(AND(H780&gt;=1500,H780&lt;2000,I780&lt;Barem!$N$25),H780/1500,IF(AND(H780&gt;=2000,H780&lt;3000,I780&lt;Barem!$N$26),H780/1500,IF(AND(H780&gt;=3000,I780&lt;Barem!$N$27),H780/1500,0))))))),IF(AND(H780&gt;=200,H780&lt;500,I780&lt;Barem!$O$21),H780/1500,IF(AND(H780&gt;=500,H780&lt;750,I780&lt;Barem!$O$22),H780/1500,IF(AND(H780&gt;=750,H780&lt;1000,I780&lt;Barem!$O$23),H780/1500,IF(AND(H780&gt;=1000,H780&lt;1500,I780&lt;Barem!$O$24),H780/1500,IF(AND(H780&gt;=1500,H780&lt;2000,I780&lt;Barem!$O$25),H780/1500,IF(AND(H780&gt;=2000,H780&lt;3000,I780&lt;Barem!$O$26),H780/1500,IF(AND(H780&gt;=3000,I780&lt;Barem!$O$27),H780/1500,0))))))))</f>
        <v>0</v>
      </c>
      <c r="R780" s="19">
        <f>IF(D780&gt;21,VLOOKUP(D780,Barem!$T$1:$U$141,2,1),0)</f>
        <v>1</v>
      </c>
      <c r="S780" s="104">
        <f>IF(D780&lt;1,0,IF(B780="F",VLOOKUP(I780,Barem!$X$2:$Z$13,2,1),VLOOKUP(I780,Barem!$X$14:$Z$25,2,1)))</f>
        <v>0</v>
      </c>
      <c r="T780" s="19">
        <f>VLOOKUP(A780,Participanti!A:C,3,0)</f>
        <v>0</v>
      </c>
      <c r="U780" s="17">
        <f t="shared" si="276"/>
        <v>4.75</v>
      </c>
      <c r="W780" s="162" t="s">
        <v>592</v>
      </c>
      <c r="X780" s="108">
        <f t="shared" si="278"/>
        <v>5</v>
      </c>
      <c r="Y780" s="63">
        <f t="shared" si="279"/>
        <v>1</v>
      </c>
      <c r="Z780" s="92">
        <f t="shared" si="277"/>
        <v>1</v>
      </c>
      <c r="AA780" s="141"/>
      <c r="AB780" s="107" t="str">
        <f>VLOOKUP(A780,Participanti!A:E,5,0)</f>
        <v>Gold</v>
      </c>
    </row>
    <row r="781" spans="1:28" x14ac:dyDescent="0.2">
      <c r="A781" s="42" t="s">
        <v>342</v>
      </c>
      <c r="B781" s="1" t="str">
        <f>VLOOKUP(A781,Participanti!A:B,2,0)</f>
        <v>F</v>
      </c>
      <c r="C781" s="61">
        <v>12</v>
      </c>
      <c r="D781" s="43">
        <v>21.58</v>
      </c>
      <c r="E781" s="44">
        <v>9.194444444444444E-2</v>
      </c>
      <c r="F781" s="44">
        <v>9.2245370370370366E-2</v>
      </c>
      <c r="G781" s="59">
        <f t="shared" si="273"/>
        <v>9.2094907407407403E-2</v>
      </c>
      <c r="H781" s="45">
        <v>452</v>
      </c>
      <c r="I781" s="11">
        <f t="shared" si="274"/>
        <v>4.2676046064600284E-3</v>
      </c>
      <c r="J781" s="31">
        <f t="shared" si="275"/>
        <v>5</v>
      </c>
      <c r="K781" s="31">
        <f>IF(J781=0,0,IF(B781="F",VLOOKUP(I781,Barem!$G$2:$H$16,2,1),VLOOKUP(I781,Barem!$G$17:$H$31,2,1)))</f>
        <v>1.75</v>
      </c>
      <c r="L781" s="43">
        <v>4.25</v>
      </c>
      <c r="M781" s="95" t="s">
        <v>82</v>
      </c>
      <c r="N781" s="10">
        <f t="shared" si="280"/>
        <v>0.5</v>
      </c>
      <c r="O781" s="10">
        <f t="shared" si="280"/>
        <v>0.25</v>
      </c>
      <c r="P781" s="10">
        <f t="shared" si="280"/>
        <v>0.25</v>
      </c>
      <c r="Q781" s="33">
        <f>IF(B781="M",IF(AND(H781&gt;=200,H781&lt;500,I781&lt;Barem!$N$21),H781/1500,IF(AND(H781&gt;=500,H781&lt;750,I781&lt;Barem!$N$22),H781/1500,IF(AND(H781&gt;=750,H781&lt;1000,I781&lt;Barem!$N$23),H781/1500,IF(AND(H781&gt;=1000,H781&lt;1500,I781&lt;Barem!$N$24),H781/1500,IF(AND(H781&gt;=1500,H781&lt;2000,I781&lt;Barem!$N$25),H781/1500,IF(AND(H781&gt;=2000,H781&lt;3000,I781&lt;Barem!$N$26),H781/1500,IF(AND(H781&gt;=3000,I781&lt;Barem!$N$27),H781/1500,0))))))),IF(AND(H781&gt;=200,H781&lt;500,I781&lt;Barem!$O$21),H781/1500,IF(AND(H781&gt;=500,H781&lt;750,I781&lt;Barem!$O$22),H781/1500,IF(AND(H781&gt;=750,H781&lt;1000,I781&lt;Barem!$O$23),H781/1500,IF(AND(H781&gt;=1000,H781&lt;1500,I781&lt;Barem!$O$24),H781/1500,IF(AND(H781&gt;=1500,H781&lt;2000,I781&lt;Barem!$O$25),H781/1500,IF(AND(H781&gt;=2000,H781&lt;3000,I781&lt;Barem!$O$26),H781/1500,IF(AND(H781&gt;=3000,I781&lt;Barem!$O$27),H781/1500,0))))))))</f>
        <v>0.30133333333333334</v>
      </c>
      <c r="R781" s="19">
        <f>IF(D781&gt;21,VLOOKUP(D781,Barem!$T$1:$U$141,2,1),0)</f>
        <v>0</v>
      </c>
      <c r="S781" s="104">
        <f>IF(D781&lt;1,0,IF(B781="F",VLOOKUP(I781,Barem!$X$2:$Z$13,2,1),VLOOKUP(I781,Barem!$X$14:$Z$25,2,1)))</f>
        <v>0</v>
      </c>
      <c r="T781" s="19">
        <f>VLOOKUP(A781,Participanti!A:C,3,0)</f>
        <v>0</v>
      </c>
      <c r="U781" s="17">
        <f t="shared" si="276"/>
        <v>4.301333333333333</v>
      </c>
      <c r="W781" s="162"/>
      <c r="X781" s="108">
        <f t="shared" si="278"/>
        <v>5</v>
      </c>
      <c r="Y781" s="63">
        <f t="shared" si="279"/>
        <v>1</v>
      </c>
      <c r="Z781" s="92">
        <f t="shared" si="277"/>
        <v>1</v>
      </c>
      <c r="AA781" s="141"/>
      <c r="AB781" s="107" t="str">
        <f>VLOOKUP(A781,Participanti!A:E,5,0)</f>
        <v>Gold</v>
      </c>
    </row>
    <row r="782" spans="1:28" x14ac:dyDescent="0.2">
      <c r="A782" s="42" t="s">
        <v>209</v>
      </c>
      <c r="B782" s="1" t="str">
        <f>VLOOKUP(A782,Participanti!A:B,2,0)</f>
        <v>M</v>
      </c>
      <c r="C782" s="61">
        <v>12</v>
      </c>
      <c r="D782" s="43">
        <v>42.64</v>
      </c>
      <c r="E782" s="44">
        <v>0.1660763888888889</v>
      </c>
      <c r="F782" s="44">
        <v>0.16646990740740741</v>
      </c>
      <c r="G782" s="59">
        <f t="shared" si="273"/>
        <v>0.16627314814814814</v>
      </c>
      <c r="H782" s="45">
        <v>206</v>
      </c>
      <c r="I782" s="11">
        <f t="shared" si="274"/>
        <v>3.8994640747689528E-3</v>
      </c>
      <c r="J782" s="31">
        <f t="shared" si="275"/>
        <v>5</v>
      </c>
      <c r="K782" s="31">
        <f>IF(J782=0,0,IF(B782="F",VLOOKUP(I782,Barem!$G$2:$H$16,2,1),VLOOKUP(I782,Barem!$G$17:$H$31,2,1)))</f>
        <v>1.75</v>
      </c>
      <c r="L782" s="43">
        <v>4.5</v>
      </c>
      <c r="M782" s="95" t="s">
        <v>83</v>
      </c>
      <c r="N782" s="10">
        <f t="shared" si="280"/>
        <v>0.25</v>
      </c>
      <c r="O782" s="10">
        <f t="shared" si="280"/>
        <v>0.25</v>
      </c>
      <c r="P782" s="10">
        <f t="shared" si="280"/>
        <v>0.5</v>
      </c>
      <c r="Q782" s="33">
        <f>IF(B782="M",IF(AND(H782&gt;=200,H782&lt;500,I782&lt;Barem!$N$21),H782/1500,IF(AND(H782&gt;=500,H782&lt;750,I782&lt;Barem!$N$22),H782/1500,IF(AND(H782&gt;=750,H782&lt;1000,I782&lt;Barem!$N$23),H782/1500,IF(AND(H782&gt;=1000,H782&lt;1500,I782&lt;Barem!$N$24),H782/1500,IF(AND(H782&gt;=1500,H782&lt;2000,I782&lt;Barem!$N$25),H782/1500,IF(AND(H782&gt;=2000,H782&lt;3000,I782&lt;Barem!$N$26),H782/1500,IF(AND(H782&gt;=3000,I782&lt;Barem!$N$27),H782/1500,0))))))),IF(AND(H782&gt;=200,H782&lt;500,I782&lt;Barem!$O$21),H782/1500,IF(AND(H782&gt;=500,H782&lt;750,I782&lt;Barem!$O$22),H782/1500,IF(AND(H782&gt;=750,H782&lt;1000,I782&lt;Barem!$O$23),H782/1500,IF(AND(H782&gt;=1000,H782&lt;1500,I782&lt;Barem!$O$24),H782/1500,IF(AND(H782&gt;=1500,H782&lt;2000,I782&lt;Barem!$O$25),H782/1500,IF(AND(H782&gt;=2000,H782&lt;3000,I782&lt;Barem!$O$26),H782/1500,IF(AND(H782&gt;=3000,I782&lt;Barem!$O$27),H782/1500,0))))))))</f>
        <v>0.13733333333333334</v>
      </c>
      <c r="R782" s="19">
        <f>IF(D782&gt;21,VLOOKUP(D782,Barem!$T$1:$U$141,2,1),0)</f>
        <v>1</v>
      </c>
      <c r="S782" s="104">
        <f>IF(D782&lt;1,0,IF(B782="F",VLOOKUP(I782,Barem!$X$2:$Z$13,2,1),VLOOKUP(I782,Barem!$X$14:$Z$25,2,1)))</f>
        <v>0</v>
      </c>
      <c r="T782" s="19">
        <f>VLOOKUP(A782,Participanti!A:C,3,0)</f>
        <v>0</v>
      </c>
      <c r="U782" s="17">
        <f t="shared" si="276"/>
        <v>5.0748333333333333</v>
      </c>
      <c r="W782" s="162" t="s">
        <v>590</v>
      </c>
      <c r="X782" s="108">
        <f t="shared" si="278"/>
        <v>5</v>
      </c>
      <c r="Y782" s="63">
        <f t="shared" si="279"/>
        <v>1</v>
      </c>
      <c r="Z782" s="92">
        <f t="shared" si="277"/>
        <v>1</v>
      </c>
      <c r="AA782" s="141"/>
      <c r="AB782" s="107" t="str">
        <f>VLOOKUP(A782,Participanti!A:E,5,0)</f>
        <v>Gold</v>
      </c>
    </row>
    <row r="783" spans="1:28" x14ac:dyDescent="0.2">
      <c r="A783" s="42" t="s">
        <v>235</v>
      </c>
      <c r="B783" s="1" t="str">
        <f>VLOOKUP(A783,Participanti!A:B,2,0)</f>
        <v>M</v>
      </c>
      <c r="C783" s="61">
        <v>12</v>
      </c>
      <c r="D783" s="43">
        <v>10.43</v>
      </c>
      <c r="E783" s="44">
        <v>3.7430555555555557E-2</v>
      </c>
      <c r="F783" s="44">
        <v>3.8379629629629632E-2</v>
      </c>
      <c r="G783" s="59">
        <f t="shared" si="273"/>
        <v>3.7905092592592594E-2</v>
      </c>
      <c r="H783" s="45">
        <v>46</v>
      </c>
      <c r="I783" s="11">
        <f t="shared" si="274"/>
        <v>3.6342370654451196E-3</v>
      </c>
      <c r="J783" s="31">
        <f t="shared" si="275"/>
        <v>2.4833333333333329</v>
      </c>
      <c r="K783" s="31">
        <f>IF(J783=0,0,IF(B783="F",VLOOKUP(I783,Barem!$G$2:$H$16,2,1),VLOOKUP(I783,Barem!$G$17:$H$31,2,1)))</f>
        <v>2.5</v>
      </c>
      <c r="L783" s="43">
        <v>2.75</v>
      </c>
      <c r="M783" s="95" t="s">
        <v>83</v>
      </c>
      <c r="N783" s="10">
        <f t="shared" si="280"/>
        <v>0.25</v>
      </c>
      <c r="O783" s="10">
        <f t="shared" si="280"/>
        <v>0.25</v>
      </c>
      <c r="P783" s="10">
        <f t="shared" si="280"/>
        <v>0.5</v>
      </c>
      <c r="Q783" s="33">
        <f>IF(B783="M",IF(AND(H783&gt;=200,H783&lt;500,I783&lt;Barem!$N$21),H783/1500,IF(AND(H783&gt;=500,H783&lt;750,I783&lt;Barem!$N$22),H783/1500,IF(AND(H783&gt;=750,H783&lt;1000,I783&lt;Barem!$N$23),H783/1500,IF(AND(H783&gt;=1000,H783&lt;1500,I783&lt;Barem!$N$24),H783/1500,IF(AND(H783&gt;=1500,H783&lt;2000,I783&lt;Barem!$N$25),H783/1500,IF(AND(H783&gt;=2000,H783&lt;3000,I783&lt;Barem!$N$26),H783/1500,IF(AND(H783&gt;=3000,I783&lt;Barem!$N$27),H783/1500,0))))))),IF(AND(H783&gt;=200,H783&lt;500,I783&lt;Barem!$O$21),H783/1500,IF(AND(H783&gt;=500,H783&lt;750,I783&lt;Barem!$O$22),H783/1500,IF(AND(H783&gt;=750,H783&lt;1000,I783&lt;Barem!$O$23),H783/1500,IF(AND(H783&gt;=1000,H783&lt;1500,I783&lt;Barem!$O$24),H783/1500,IF(AND(H783&gt;=1500,H783&lt;2000,I783&lt;Barem!$O$25),H783/1500,IF(AND(H783&gt;=2000,H783&lt;3000,I783&lt;Barem!$O$26),H783/1500,IF(AND(H783&gt;=3000,I783&lt;Barem!$O$27),H783/1500,0))))))))</f>
        <v>0</v>
      </c>
      <c r="R783" s="19">
        <f>IF(D783&gt;21,VLOOKUP(D783,Barem!$T$1:$U$141,2,1),0)</f>
        <v>0</v>
      </c>
      <c r="S783" s="104">
        <f>IF(D783&lt;1,0,IF(B783="F",VLOOKUP(I783,Barem!$X$2:$Z$13,2,1),VLOOKUP(I783,Barem!$X$14:$Z$25,2,1)))</f>
        <v>0</v>
      </c>
      <c r="T783" s="19">
        <f>VLOOKUP(A783,Participanti!A:C,3,0)</f>
        <v>0</v>
      </c>
      <c r="U783" s="17">
        <f t="shared" si="276"/>
        <v>2.6208333333333331</v>
      </c>
      <c r="W783" s="162"/>
      <c r="X783" s="108">
        <f t="shared" si="278"/>
        <v>5</v>
      </c>
      <c r="Y783" s="63">
        <f t="shared" si="279"/>
        <v>1</v>
      </c>
      <c r="Z783" s="92">
        <f t="shared" si="277"/>
        <v>1</v>
      </c>
      <c r="AA783" s="141"/>
      <c r="AB783" s="107" t="str">
        <f>VLOOKUP(A783,Participanti!A:E,5,0)</f>
        <v>Gold</v>
      </c>
    </row>
    <row r="784" spans="1:28" x14ac:dyDescent="0.2">
      <c r="A784" s="42" t="s">
        <v>201</v>
      </c>
      <c r="B784" s="1" t="str">
        <f>VLOOKUP(A784,Participanti!A:B,2,0)</f>
        <v>M</v>
      </c>
      <c r="C784" s="61">
        <v>12</v>
      </c>
      <c r="D784" s="43">
        <v>20.34</v>
      </c>
      <c r="E784" s="44">
        <v>6.6307870370370364E-2</v>
      </c>
      <c r="F784" s="44">
        <v>6.6840277777777776E-2</v>
      </c>
      <c r="G784" s="59">
        <f t="shared" si="273"/>
        <v>6.6574074074074063E-2</v>
      </c>
      <c r="H784" s="45">
        <v>0</v>
      </c>
      <c r="I784" s="11">
        <f t="shared" si="274"/>
        <v>3.2730616555591971E-3</v>
      </c>
      <c r="J784" s="31">
        <f t="shared" si="275"/>
        <v>4.8428571428571425</v>
      </c>
      <c r="K784" s="31">
        <f>IF(J784=0,0,IF(B784="F",VLOOKUP(I784,Barem!$G$2:$H$16,2,1),VLOOKUP(I784,Barem!$G$17:$H$31,2,1)))</f>
        <v>3.5</v>
      </c>
      <c r="L784" s="43">
        <v>3</v>
      </c>
      <c r="M784" s="95" t="s">
        <v>82</v>
      </c>
      <c r="N784" s="10">
        <f t="shared" si="280"/>
        <v>0.5</v>
      </c>
      <c r="O784" s="10">
        <f t="shared" si="280"/>
        <v>0.25</v>
      </c>
      <c r="P784" s="10">
        <f t="shared" si="280"/>
        <v>0.25</v>
      </c>
      <c r="Q784" s="33">
        <f>IF(B784="M",IF(AND(H784&gt;=200,H784&lt;500,I784&lt;Barem!$N$21),H784/1500,IF(AND(H784&gt;=500,H784&lt;750,I784&lt;Barem!$N$22),H784/1500,IF(AND(H784&gt;=750,H784&lt;1000,I784&lt;Barem!$N$23),H784/1500,IF(AND(H784&gt;=1000,H784&lt;1500,I784&lt;Barem!$N$24),H784/1500,IF(AND(H784&gt;=1500,H784&lt;2000,I784&lt;Barem!$N$25),H784/1500,IF(AND(H784&gt;=2000,H784&lt;3000,I784&lt;Barem!$N$26),H784/1500,IF(AND(H784&gt;=3000,I784&lt;Barem!$N$27),H784/1500,0))))))),IF(AND(H784&gt;=200,H784&lt;500,I784&lt;Barem!$O$21),H784/1500,IF(AND(H784&gt;=500,H784&lt;750,I784&lt;Barem!$O$22),H784/1500,IF(AND(H784&gt;=750,H784&lt;1000,I784&lt;Barem!$O$23),H784/1500,IF(AND(H784&gt;=1000,H784&lt;1500,I784&lt;Barem!$O$24),H784/1500,IF(AND(H784&gt;=1500,H784&lt;2000,I784&lt;Barem!$O$25),H784/1500,IF(AND(H784&gt;=2000,H784&lt;3000,I784&lt;Barem!$O$26),H784/1500,IF(AND(H784&gt;=3000,I784&lt;Barem!$O$27),H784/1500,0))))))))</f>
        <v>0</v>
      </c>
      <c r="R784" s="19">
        <f>IF(D784&gt;21,VLOOKUP(D784,Barem!$T$1:$U$141,2,1),0)</f>
        <v>0</v>
      </c>
      <c r="S784" s="104">
        <f>IF(D784&lt;1,0,IF(B784="F",VLOOKUP(I784,Barem!$X$2:$Z$13,2,1),VLOOKUP(I784,Barem!$X$14:$Z$25,2,1)))</f>
        <v>0</v>
      </c>
      <c r="T784" s="19">
        <f>VLOOKUP(A784,Participanti!A:C,3,0)</f>
        <v>0</v>
      </c>
      <c r="U784" s="17">
        <f t="shared" si="276"/>
        <v>4.0464285714285708</v>
      </c>
      <c r="W784" s="162"/>
      <c r="X784" s="108">
        <f t="shared" si="278"/>
        <v>4</v>
      </c>
      <c r="Y784" s="63">
        <f t="shared" si="279"/>
        <v>1</v>
      </c>
      <c r="Z784" s="92">
        <f t="shared" si="277"/>
        <v>1</v>
      </c>
      <c r="AA784" s="141"/>
      <c r="AB784" s="107" t="str">
        <f>VLOOKUP(A784,Participanti!A:E,5,0)</f>
        <v>Gold</v>
      </c>
    </row>
    <row r="785" spans="1:28" x14ac:dyDescent="0.2">
      <c r="A785" s="42" t="s">
        <v>363</v>
      </c>
      <c r="B785" s="1" t="str">
        <f>VLOOKUP(A785,Participanti!A:B,2,0)</f>
        <v>M</v>
      </c>
      <c r="C785" s="61">
        <v>12</v>
      </c>
      <c r="D785" s="43">
        <v>19.899999999999999</v>
      </c>
      <c r="E785" s="44">
        <v>6.4629629629629634E-2</v>
      </c>
      <c r="F785" s="44">
        <v>7.8495370370370368E-2</v>
      </c>
      <c r="G785" s="59">
        <f t="shared" ref="G785:G838" si="281">AVERAGE(E785:F785)</f>
        <v>7.1562500000000001E-2</v>
      </c>
      <c r="H785" s="45">
        <v>555</v>
      </c>
      <c r="I785" s="11">
        <f t="shared" ref="I785:I838" si="282">G785/D785</f>
        <v>3.5961055276381914E-3</v>
      </c>
      <c r="J785" s="31">
        <f t="shared" ref="J785:J838" si="283">IF(B785="F",IF(D785&lt;2.5,0,IF(D785&gt;19.99,5,D785/4)),IF(D785&lt;3,0, IF(D785&gt;20.99,5,D785/4.2)))</f>
        <v>4.7380952380952372</v>
      </c>
      <c r="K785" s="31">
        <f>IF(J785=0,0,IF(B785="F",VLOOKUP(I785,Barem!$G$2:$H$16,2,1),VLOOKUP(I785,Barem!$G$17:$H$31,2,1)))</f>
        <v>2.5</v>
      </c>
      <c r="L785" s="43">
        <v>3.5</v>
      </c>
      <c r="M785" s="95" t="s">
        <v>82</v>
      </c>
      <c r="N785" s="10">
        <f t="shared" si="280"/>
        <v>0.5</v>
      </c>
      <c r="O785" s="10">
        <f t="shared" si="280"/>
        <v>0.25</v>
      </c>
      <c r="P785" s="10">
        <f t="shared" si="280"/>
        <v>0.25</v>
      </c>
      <c r="Q785" s="33">
        <f>IF(B785="M",IF(AND(H785&gt;=200,H785&lt;500,I785&lt;Barem!$N$21),H785/1500,IF(AND(H785&gt;=500,H785&lt;750,I785&lt;Barem!$N$22),H785/1500,IF(AND(H785&gt;=750,H785&lt;1000,I785&lt;Barem!$N$23),H785/1500,IF(AND(H785&gt;=1000,H785&lt;1500,I785&lt;Barem!$N$24),H785/1500,IF(AND(H785&gt;=1500,H785&lt;2000,I785&lt;Barem!$N$25),H785/1500,IF(AND(H785&gt;=2000,H785&lt;3000,I785&lt;Barem!$N$26),H785/1500,IF(AND(H785&gt;=3000,I785&lt;Barem!$N$27),H785/1500,0))))))),IF(AND(H785&gt;=200,H785&lt;500,I785&lt;Barem!$O$21),H785/1500,IF(AND(H785&gt;=500,H785&lt;750,I785&lt;Barem!$O$22),H785/1500,IF(AND(H785&gt;=750,H785&lt;1000,I785&lt;Barem!$O$23),H785/1500,IF(AND(H785&gt;=1000,H785&lt;1500,I785&lt;Barem!$O$24),H785/1500,IF(AND(H785&gt;=1500,H785&lt;2000,I785&lt;Barem!$O$25),H785/1500,IF(AND(H785&gt;=2000,H785&lt;3000,I785&lt;Barem!$O$26),H785/1500,IF(AND(H785&gt;=3000,I785&lt;Barem!$O$27),H785/1500,0))))))))</f>
        <v>0.37</v>
      </c>
      <c r="R785" s="19">
        <f>IF(D785&gt;21,VLOOKUP(D785,Barem!$T$1:$U$141,2,1),0)</f>
        <v>0</v>
      </c>
      <c r="S785" s="104">
        <f>IF(D785&lt;1,0,IF(B785="F",VLOOKUP(I785,Barem!$X$2:$Z$13,2,1),VLOOKUP(I785,Barem!$X$14:$Z$25,2,1)))</f>
        <v>0</v>
      </c>
      <c r="T785" s="19">
        <f>VLOOKUP(A785,Participanti!A:C,3,0)</f>
        <v>0</v>
      </c>
      <c r="U785" s="17">
        <f t="shared" ref="U785:U838" si="284">IF(H785&lt;0,0,J785*N785+K785*O785+L785*P785+Q785+R785+S785+T785)</f>
        <v>4.2390476190476187</v>
      </c>
      <c r="W785" s="162"/>
      <c r="X785" s="108">
        <f t="shared" si="278"/>
        <v>5</v>
      </c>
      <c r="Y785" s="63">
        <f t="shared" si="279"/>
        <v>1</v>
      </c>
      <c r="Z785" s="92">
        <f t="shared" ref="Z785:Z838" si="285">IF(K785&gt;0,1,0)</f>
        <v>1</v>
      </c>
      <c r="AA785" s="141"/>
      <c r="AB785" s="107" t="str">
        <f>VLOOKUP(A785,Participanti!A:E,5,0)</f>
        <v>Gold</v>
      </c>
    </row>
    <row r="786" spans="1:28" x14ac:dyDescent="0.2">
      <c r="A786" s="42" t="s">
        <v>7</v>
      </c>
      <c r="B786" s="1" t="str">
        <f>VLOOKUP(A786,Participanti!A:B,2,0)</f>
        <v>M</v>
      </c>
      <c r="C786" s="61">
        <v>12</v>
      </c>
      <c r="D786" s="43"/>
      <c r="E786" s="44"/>
      <c r="F786" s="44"/>
      <c r="G786" s="59"/>
      <c r="H786" s="45"/>
      <c r="I786" s="11"/>
      <c r="J786" s="31"/>
      <c r="K786" s="31"/>
      <c r="L786" s="43"/>
      <c r="M786" s="95" t="s">
        <v>533</v>
      </c>
      <c r="N786" s="10"/>
      <c r="O786" s="10"/>
      <c r="P786" s="10"/>
      <c r="Q786" s="33"/>
      <c r="S786" s="104"/>
      <c r="U786" s="177">
        <v>0.5</v>
      </c>
      <c r="W786" s="162"/>
      <c r="X786" s="108">
        <f t="shared" si="278"/>
        <v>1</v>
      </c>
      <c r="Y786" s="63">
        <f t="shared" si="279"/>
        <v>1</v>
      </c>
      <c r="Z786" s="92">
        <f t="shared" si="285"/>
        <v>0</v>
      </c>
      <c r="AA786" s="141"/>
      <c r="AB786" s="107" t="str">
        <f>VLOOKUP(A786,Participanti!A:E,5,0)</f>
        <v>Gold</v>
      </c>
    </row>
    <row r="787" spans="1:28" x14ac:dyDescent="0.2">
      <c r="A787" s="42" t="s">
        <v>194</v>
      </c>
      <c r="B787" s="1" t="str">
        <f>VLOOKUP(A787,Participanti!A:B,2,0)</f>
        <v>M</v>
      </c>
      <c r="C787" s="61">
        <v>12</v>
      </c>
      <c r="D787" s="43">
        <v>5</v>
      </c>
      <c r="E787" s="44">
        <v>1.6134259259259258E-2</v>
      </c>
      <c r="F787" s="44">
        <v>1.6250000000000001E-2</v>
      </c>
      <c r="G787" s="59">
        <f t="shared" si="281"/>
        <v>1.6192129629629629E-2</v>
      </c>
      <c r="H787" s="45">
        <v>41</v>
      </c>
      <c r="I787" s="11">
        <f t="shared" si="282"/>
        <v>3.2384259259259258E-3</v>
      </c>
      <c r="J787" s="31">
        <f t="shared" si="283"/>
        <v>1.1904761904761905</v>
      </c>
      <c r="K787" s="31">
        <f>IF(J787=0,0,IF(B787="F",VLOOKUP(I787,Barem!$G$2:$H$16,2,1),VLOOKUP(I787,Barem!$G$17:$H$31,2,1)))</f>
        <v>3.5</v>
      </c>
      <c r="L787" s="43">
        <v>1.75</v>
      </c>
      <c r="M787" s="95" t="s">
        <v>80</v>
      </c>
      <c r="N787" s="10">
        <f t="shared" si="280"/>
        <v>0.25</v>
      </c>
      <c r="O787" s="10">
        <f t="shared" si="280"/>
        <v>0.5</v>
      </c>
      <c r="P787" s="10">
        <f t="shared" si="280"/>
        <v>0.25</v>
      </c>
      <c r="Q787" s="33">
        <f>IF(B787="M",IF(AND(H787&gt;=200,H787&lt;500,I787&lt;Barem!$N$21),H787/1500,IF(AND(H787&gt;=500,H787&lt;750,I787&lt;Barem!$N$22),H787/1500,IF(AND(H787&gt;=750,H787&lt;1000,I787&lt;Barem!$N$23),H787/1500,IF(AND(H787&gt;=1000,H787&lt;1500,I787&lt;Barem!$N$24),H787/1500,IF(AND(H787&gt;=1500,H787&lt;2000,I787&lt;Barem!$N$25),H787/1500,IF(AND(H787&gt;=2000,H787&lt;3000,I787&lt;Barem!$N$26),H787/1500,IF(AND(H787&gt;=3000,I787&lt;Barem!$N$27),H787/1500,0))))))),IF(AND(H787&gt;=200,H787&lt;500,I787&lt;Barem!$O$21),H787/1500,IF(AND(H787&gt;=500,H787&lt;750,I787&lt;Barem!$O$22),H787/1500,IF(AND(H787&gt;=750,H787&lt;1000,I787&lt;Barem!$O$23),H787/1500,IF(AND(H787&gt;=1000,H787&lt;1500,I787&lt;Barem!$O$24),H787/1500,IF(AND(H787&gt;=1500,H787&lt;2000,I787&lt;Barem!$O$25),H787/1500,IF(AND(H787&gt;=2000,H787&lt;3000,I787&lt;Barem!$O$26),H787/1500,IF(AND(H787&gt;=3000,I787&lt;Barem!$O$27),H787/1500,0))))))))</f>
        <v>0</v>
      </c>
      <c r="R787" s="19">
        <f>IF(D787&gt;21,VLOOKUP(D787,Barem!$T$1:$U$141,2,1),0)</f>
        <v>0</v>
      </c>
      <c r="S787" s="104">
        <f>IF(D787&lt;1,0,IF(B787="F",VLOOKUP(I787,Barem!$X$2:$Z$13,2,1),VLOOKUP(I787,Barem!$X$14:$Z$25,2,1)))</f>
        <v>0</v>
      </c>
      <c r="T787" s="19">
        <f>VLOOKUP(A787,Participanti!A:C,3,0)</f>
        <v>0</v>
      </c>
      <c r="U787" s="17">
        <f t="shared" si="284"/>
        <v>2.4851190476190474</v>
      </c>
      <c r="W787" s="162"/>
      <c r="X787" s="108">
        <f t="shared" si="278"/>
        <v>5</v>
      </c>
      <c r="Y787" s="63">
        <f t="shared" si="279"/>
        <v>1</v>
      </c>
      <c r="Z787" s="92">
        <f t="shared" si="285"/>
        <v>1</v>
      </c>
      <c r="AA787" s="141"/>
      <c r="AB787" s="107" t="str">
        <f>VLOOKUP(A787,Participanti!A:E,5,0)</f>
        <v>Gold</v>
      </c>
    </row>
    <row r="788" spans="1:28" x14ac:dyDescent="0.2">
      <c r="A788" s="42" t="s">
        <v>231</v>
      </c>
      <c r="B788" s="1" t="str">
        <f>VLOOKUP(A788,Participanti!A:B,2,0)</f>
        <v>M</v>
      </c>
      <c r="C788" s="61">
        <v>12</v>
      </c>
      <c r="D788" s="43">
        <v>10.88</v>
      </c>
      <c r="E788" s="44">
        <v>4.4305555555555556E-2</v>
      </c>
      <c r="F788" s="44">
        <v>4.4525462962962961E-2</v>
      </c>
      <c r="G788" s="59">
        <f t="shared" si="281"/>
        <v>4.4415509259259259E-2</v>
      </c>
      <c r="H788" s="45">
        <v>41</v>
      </c>
      <c r="I788" s="11">
        <f t="shared" si="282"/>
        <v>4.082307836328976E-3</v>
      </c>
      <c r="J788" s="31">
        <f t="shared" si="283"/>
        <v>2.5904761904761906</v>
      </c>
      <c r="K788" s="31">
        <f>IF(J788=0,0,IF(B788="F",VLOOKUP(I788,Barem!$G$2:$H$16,2,1),VLOOKUP(I788,Barem!$G$17:$H$31,2,1)))</f>
        <v>1.5</v>
      </c>
      <c r="L788" s="43">
        <v>3</v>
      </c>
      <c r="M788" s="95" t="s">
        <v>83</v>
      </c>
      <c r="N788" s="10">
        <f t="shared" si="280"/>
        <v>0.25</v>
      </c>
      <c r="O788" s="10">
        <f t="shared" si="280"/>
        <v>0.25</v>
      </c>
      <c r="P788" s="10">
        <f t="shared" si="280"/>
        <v>0.5</v>
      </c>
      <c r="Q788" s="33">
        <f>IF(B788="M",IF(AND(H788&gt;=200,H788&lt;500,I788&lt;Barem!$N$21),H788/1500,IF(AND(H788&gt;=500,H788&lt;750,I788&lt;Barem!$N$22),H788/1500,IF(AND(H788&gt;=750,H788&lt;1000,I788&lt;Barem!$N$23),H788/1500,IF(AND(H788&gt;=1000,H788&lt;1500,I788&lt;Barem!$N$24),H788/1500,IF(AND(H788&gt;=1500,H788&lt;2000,I788&lt;Barem!$N$25),H788/1500,IF(AND(H788&gt;=2000,H788&lt;3000,I788&lt;Barem!$N$26),H788/1500,IF(AND(H788&gt;=3000,I788&lt;Barem!$N$27),H788/1500,0))))))),IF(AND(H788&gt;=200,H788&lt;500,I788&lt;Barem!$O$21),H788/1500,IF(AND(H788&gt;=500,H788&lt;750,I788&lt;Barem!$O$22),H788/1500,IF(AND(H788&gt;=750,H788&lt;1000,I788&lt;Barem!$O$23),H788/1500,IF(AND(H788&gt;=1000,H788&lt;1500,I788&lt;Barem!$O$24),H788/1500,IF(AND(H788&gt;=1500,H788&lt;2000,I788&lt;Barem!$O$25),H788/1500,IF(AND(H788&gt;=2000,H788&lt;3000,I788&lt;Barem!$O$26),H788/1500,IF(AND(H788&gt;=3000,I788&lt;Barem!$O$27),H788/1500,0))))))))</f>
        <v>0</v>
      </c>
      <c r="R788" s="19">
        <f>IF(D788&gt;21,VLOOKUP(D788,Barem!$T$1:$U$141,2,1),0)</f>
        <v>0</v>
      </c>
      <c r="S788" s="104">
        <f>IF(D788&lt;1,0,IF(B788="F",VLOOKUP(I788,Barem!$X$2:$Z$13,2,1),VLOOKUP(I788,Barem!$X$14:$Z$25,2,1)))</f>
        <v>0</v>
      </c>
      <c r="T788" s="19">
        <f>VLOOKUP(A788,Participanti!A:C,3,0)</f>
        <v>0</v>
      </c>
      <c r="U788" s="17">
        <f t="shared" si="284"/>
        <v>2.5226190476190475</v>
      </c>
      <c r="W788" s="162"/>
      <c r="X788" s="108">
        <f t="shared" si="278"/>
        <v>5</v>
      </c>
      <c r="Y788" s="63">
        <f t="shared" si="279"/>
        <v>1</v>
      </c>
      <c r="Z788" s="92">
        <f t="shared" si="285"/>
        <v>1</v>
      </c>
      <c r="AA788" s="141"/>
      <c r="AB788" s="107" t="str">
        <f>VLOOKUP(A788,Participanti!A:E,5,0)</f>
        <v>Gold</v>
      </c>
    </row>
    <row r="789" spans="1:28" x14ac:dyDescent="0.2">
      <c r="A789" s="42" t="s">
        <v>368</v>
      </c>
      <c r="B789" s="1" t="str">
        <f>VLOOKUP(A789,Participanti!A:B,2,0)</f>
        <v>M</v>
      </c>
      <c r="C789" s="61">
        <v>12</v>
      </c>
      <c r="D789" s="43">
        <v>12.12</v>
      </c>
      <c r="E789" s="44">
        <v>5.3067129629629631E-2</v>
      </c>
      <c r="F789" s="44">
        <v>5.3530092592592594E-2</v>
      </c>
      <c r="G789" s="59">
        <f t="shared" si="281"/>
        <v>5.3298611111111116E-2</v>
      </c>
      <c r="H789" s="45">
        <v>97</v>
      </c>
      <c r="I789" s="11">
        <f t="shared" si="282"/>
        <v>4.3975751741840855E-3</v>
      </c>
      <c r="J789" s="31">
        <f t="shared" si="283"/>
        <v>2.8857142857142852</v>
      </c>
      <c r="K789" s="31">
        <f>IF(J789=0,0,IF(B789="F",VLOOKUP(I789,Barem!$G$2:$H$16,2,1),VLOOKUP(I789,Barem!$G$17:$H$31,2,1)))</f>
        <v>1</v>
      </c>
      <c r="L789" s="43">
        <v>0.75</v>
      </c>
      <c r="M789" s="95" t="s">
        <v>80</v>
      </c>
      <c r="N789" s="10">
        <f t="shared" si="280"/>
        <v>0.25</v>
      </c>
      <c r="O789" s="10">
        <f t="shared" si="280"/>
        <v>0.5</v>
      </c>
      <c r="P789" s="10">
        <f t="shared" si="280"/>
        <v>0.25</v>
      </c>
      <c r="Q789" s="33">
        <f>IF(B789="M",IF(AND(H789&gt;=200,H789&lt;500,I789&lt;Barem!$N$21),H789/1500,IF(AND(H789&gt;=500,H789&lt;750,I789&lt;Barem!$N$22),H789/1500,IF(AND(H789&gt;=750,H789&lt;1000,I789&lt;Barem!$N$23),H789/1500,IF(AND(H789&gt;=1000,H789&lt;1500,I789&lt;Barem!$N$24),H789/1500,IF(AND(H789&gt;=1500,H789&lt;2000,I789&lt;Barem!$N$25),H789/1500,IF(AND(H789&gt;=2000,H789&lt;3000,I789&lt;Barem!$N$26),H789/1500,IF(AND(H789&gt;=3000,I789&lt;Barem!$N$27),H789/1500,0))))))),IF(AND(H789&gt;=200,H789&lt;500,I789&lt;Barem!$O$21),H789/1500,IF(AND(H789&gt;=500,H789&lt;750,I789&lt;Barem!$O$22),H789/1500,IF(AND(H789&gt;=750,H789&lt;1000,I789&lt;Barem!$O$23),H789/1500,IF(AND(H789&gt;=1000,H789&lt;1500,I789&lt;Barem!$O$24),H789/1500,IF(AND(H789&gt;=1500,H789&lt;2000,I789&lt;Barem!$O$25),H789/1500,IF(AND(H789&gt;=2000,H789&lt;3000,I789&lt;Barem!$O$26),H789/1500,IF(AND(H789&gt;=3000,I789&lt;Barem!$O$27),H789/1500,0))))))))</f>
        <v>0</v>
      </c>
      <c r="R789" s="19">
        <f>IF(D789&gt;21,VLOOKUP(D789,Barem!$T$1:$U$141,2,1),0)</f>
        <v>0</v>
      </c>
      <c r="S789" s="104">
        <f>IF(D789&lt;1,0,IF(B789="F",VLOOKUP(I789,Barem!$X$2:$Z$13,2,1),VLOOKUP(I789,Barem!$X$14:$Z$25,2,1)))</f>
        <v>0</v>
      </c>
      <c r="T789" s="19">
        <f>VLOOKUP(A789,Participanti!A:C,3,0)</f>
        <v>0</v>
      </c>
      <c r="U789" s="17">
        <f t="shared" si="284"/>
        <v>1.4089285714285713</v>
      </c>
      <c r="W789" s="162"/>
      <c r="X789" s="108">
        <f t="shared" si="278"/>
        <v>4</v>
      </c>
      <c r="Y789" s="63">
        <f t="shared" si="279"/>
        <v>1</v>
      </c>
      <c r="Z789" s="92">
        <f t="shared" si="285"/>
        <v>1</v>
      </c>
      <c r="AA789" s="141"/>
      <c r="AB789" s="107" t="str">
        <f>VLOOKUP(A789,Participanti!A:E,5,0)</f>
        <v>Gold</v>
      </c>
    </row>
    <row r="790" spans="1:28" ht="24" x14ac:dyDescent="0.2">
      <c r="A790" s="42" t="s">
        <v>512</v>
      </c>
      <c r="B790" s="1" t="str">
        <f>VLOOKUP(A790,Participanti!A:B,2,0)</f>
        <v>M</v>
      </c>
      <c r="C790" s="61">
        <v>13</v>
      </c>
      <c r="D790" s="43">
        <v>15.13</v>
      </c>
      <c r="E790" s="44">
        <v>4.8032407407407406E-2</v>
      </c>
      <c r="F790" s="44">
        <v>4.9687499999999996E-2</v>
      </c>
      <c r="G790" s="59">
        <f t="shared" si="281"/>
        <v>4.8859953703703704E-2</v>
      </c>
      <c r="H790" s="45">
        <v>17</v>
      </c>
      <c r="I790" s="11">
        <f t="shared" si="282"/>
        <v>3.2293426109519961E-3</v>
      </c>
      <c r="J790" s="31">
        <f t="shared" si="283"/>
        <v>3.6023809523809525</v>
      </c>
      <c r="K790" s="31">
        <f>IF(J790=0,0,IF(B790="F",VLOOKUP(I790,Barem!$G$2:$H$16,2,1),VLOOKUP(I790,Barem!$G$17:$H$31,2,1)))</f>
        <v>3.5</v>
      </c>
      <c r="L790" s="43">
        <v>2</v>
      </c>
      <c r="M790" s="95" t="str">
        <f>VLOOKUP(C790,Barem!L:R,7,0)</f>
        <v>P</v>
      </c>
      <c r="N790" s="10">
        <f t="shared" si="280"/>
        <v>0.25</v>
      </c>
      <c r="O790" s="10">
        <f t="shared" si="280"/>
        <v>0.25</v>
      </c>
      <c r="P790" s="10">
        <f t="shared" si="280"/>
        <v>0.5</v>
      </c>
      <c r="Q790" s="33">
        <f>IF(B790="M",IF(AND(H790&gt;=200,H790&lt;500,I790&lt;Barem!$N$21),H790/1500,IF(AND(H790&gt;=500,H790&lt;750,I790&lt;Barem!$N$22),H790/1500,IF(AND(H790&gt;=750,H790&lt;1000,I790&lt;Barem!$N$23),H790/1500,IF(AND(H790&gt;=1000,H790&lt;1500,I790&lt;Barem!$N$24),H790/1500,IF(AND(H790&gt;=1500,H790&lt;2000,I790&lt;Barem!$N$25),H790/1500,IF(AND(H790&gt;=2000,H790&lt;3000,I790&lt;Barem!$N$26),H790/1500,IF(AND(H790&gt;=3000,I790&lt;Barem!$N$27),H790/1500,0))))))),IF(AND(H790&gt;=200,H790&lt;500,I790&lt;Barem!$O$21),H790/1500,IF(AND(H790&gt;=500,H790&lt;750,I790&lt;Barem!$O$22),H790/1500,IF(AND(H790&gt;=750,H790&lt;1000,I790&lt;Barem!$O$23),H790/1500,IF(AND(H790&gt;=1000,H790&lt;1500,I790&lt;Barem!$O$24),H790/1500,IF(AND(H790&gt;=1500,H790&lt;2000,I790&lt;Barem!$O$25),H790/1500,IF(AND(H790&gt;=2000,H790&lt;3000,I790&lt;Barem!$O$26),H790/1500,IF(AND(H790&gt;=3000,I790&lt;Barem!$O$27),H790/1500,0))))))))</f>
        <v>0</v>
      </c>
      <c r="R790" s="19">
        <f>IF(D790&gt;21,VLOOKUP(D790,Barem!$T$1:$U$141,2,1),0)</f>
        <v>0</v>
      </c>
      <c r="S790" s="104">
        <f>IF(D790&lt;1,0,IF(B790="F",VLOOKUP(I790,Barem!$X$2:$Z$13,2,1),VLOOKUP(I790,Barem!$X$14:$Z$25,2,1)))</f>
        <v>0</v>
      </c>
      <c r="T790" s="19">
        <f>VLOOKUP(A790,Participanti!A:C,3,0)</f>
        <v>0</v>
      </c>
      <c r="U790" s="17">
        <f t="shared" si="284"/>
        <v>2.7755952380952382</v>
      </c>
      <c r="W790" s="162"/>
      <c r="X790" s="108">
        <f t="shared" si="278"/>
        <v>5</v>
      </c>
      <c r="Y790" s="63">
        <f t="shared" si="279"/>
        <v>1</v>
      </c>
      <c r="Z790" s="92">
        <f t="shared" si="285"/>
        <v>1</v>
      </c>
      <c r="AA790" s="141"/>
      <c r="AB790" s="107" t="str">
        <f>VLOOKUP(A790,Participanti!A:E,5,0)</f>
        <v>Bronze</v>
      </c>
    </row>
    <row r="791" spans="1:28" x14ac:dyDescent="0.2">
      <c r="A791" s="42" t="s">
        <v>511</v>
      </c>
      <c r="B791" s="1" t="str">
        <f>VLOOKUP(A791,Participanti!A:B,2,0)</f>
        <v>M</v>
      </c>
      <c r="C791" s="61">
        <v>13</v>
      </c>
      <c r="D791" s="43">
        <v>23.02</v>
      </c>
      <c r="E791" s="44">
        <v>8.4340277777777764E-2</v>
      </c>
      <c r="F791" s="44">
        <v>8.4409722222222219E-2</v>
      </c>
      <c r="G791" s="59">
        <f t="shared" si="281"/>
        <v>8.4374999999999992E-2</v>
      </c>
      <c r="H791" s="45">
        <v>33</v>
      </c>
      <c r="I791" s="11">
        <f t="shared" si="282"/>
        <v>3.665291051259774E-3</v>
      </c>
      <c r="J791" s="31">
        <f t="shared" si="283"/>
        <v>5</v>
      </c>
      <c r="K791" s="31">
        <f>IF(J791=0,0,IF(B791="F",VLOOKUP(I791,Barem!$G$2:$H$16,2,1),VLOOKUP(I791,Barem!$G$17:$H$31,2,1)))</f>
        <v>2</v>
      </c>
      <c r="L791" s="43">
        <v>2</v>
      </c>
      <c r="M791" s="95" t="s">
        <v>82</v>
      </c>
      <c r="N791" s="10">
        <f t="shared" ref="N791:P844" si="286">IF($M791=N$1,50%,25%)</f>
        <v>0.5</v>
      </c>
      <c r="O791" s="10">
        <f t="shared" si="286"/>
        <v>0.25</v>
      </c>
      <c r="P791" s="10">
        <f t="shared" si="286"/>
        <v>0.25</v>
      </c>
      <c r="Q791" s="33">
        <f>IF(B791="M",IF(AND(H791&gt;=200,H791&lt;500,I791&lt;Barem!$N$21),H791/1500,IF(AND(H791&gt;=500,H791&lt;750,I791&lt;Barem!$N$22),H791/1500,IF(AND(H791&gt;=750,H791&lt;1000,I791&lt;Barem!$N$23),H791/1500,IF(AND(H791&gt;=1000,H791&lt;1500,I791&lt;Barem!$N$24),H791/1500,IF(AND(H791&gt;=1500,H791&lt;2000,I791&lt;Barem!$N$25),H791/1500,IF(AND(H791&gt;=2000,H791&lt;3000,I791&lt;Barem!$N$26),H791/1500,IF(AND(H791&gt;=3000,I791&lt;Barem!$N$27),H791/1500,0))))))),IF(AND(H791&gt;=200,H791&lt;500,I791&lt;Barem!$O$21),H791/1500,IF(AND(H791&gt;=500,H791&lt;750,I791&lt;Barem!$O$22),H791/1500,IF(AND(H791&gt;=750,H791&lt;1000,I791&lt;Barem!$O$23),H791/1500,IF(AND(H791&gt;=1000,H791&lt;1500,I791&lt;Barem!$O$24),H791/1500,IF(AND(H791&gt;=1500,H791&lt;2000,I791&lt;Barem!$O$25),H791/1500,IF(AND(H791&gt;=2000,H791&lt;3000,I791&lt;Barem!$O$26),H791/1500,IF(AND(H791&gt;=3000,I791&lt;Barem!$O$27),H791/1500,0))))))))</f>
        <v>0</v>
      </c>
      <c r="R791" s="19">
        <f>IF(D791&gt;21,VLOOKUP(D791,Barem!$T$1:$U$141,2,1),0)</f>
        <v>0.1</v>
      </c>
      <c r="S791" s="104">
        <f>IF(D791&lt;1,0,IF(B791="F",VLOOKUP(I791,Barem!$X$2:$Z$13,2,1),VLOOKUP(I791,Barem!$X$14:$Z$25,2,1)))</f>
        <v>0</v>
      </c>
      <c r="T791" s="19">
        <f>VLOOKUP(A791,Participanti!A:C,3,0)</f>
        <v>0</v>
      </c>
      <c r="U791" s="17">
        <f t="shared" si="284"/>
        <v>3.6</v>
      </c>
      <c r="W791" s="162"/>
      <c r="X791" s="108">
        <f t="shared" si="278"/>
        <v>5</v>
      </c>
      <c r="Y791" s="63">
        <f t="shared" si="279"/>
        <v>1</v>
      </c>
      <c r="Z791" s="92">
        <f t="shared" si="285"/>
        <v>1</v>
      </c>
      <c r="AA791" s="141"/>
      <c r="AB791" s="107" t="str">
        <f>VLOOKUP(A791,Participanti!A:E,5,0)</f>
        <v>Bronze</v>
      </c>
    </row>
    <row r="792" spans="1:28" x14ac:dyDescent="0.2">
      <c r="A792" s="42" t="s">
        <v>17</v>
      </c>
      <c r="B792" s="1" t="str">
        <f>VLOOKUP(A792,Participanti!A:B,2,0)</f>
        <v>M</v>
      </c>
      <c r="C792" s="61">
        <v>13</v>
      </c>
      <c r="D792" s="43">
        <v>10.050000000000001</v>
      </c>
      <c r="E792" s="44">
        <v>3.0844907407407404E-2</v>
      </c>
      <c r="F792" s="44">
        <v>3.0844907407407404E-2</v>
      </c>
      <c r="G792" s="59">
        <f t="shared" si="281"/>
        <v>3.0844907407407404E-2</v>
      </c>
      <c r="H792" s="45">
        <v>126</v>
      </c>
      <c r="I792" s="11">
        <f t="shared" si="282"/>
        <v>3.0691450156624281E-3</v>
      </c>
      <c r="J792" s="31">
        <f t="shared" si="283"/>
        <v>2.3928571428571428</v>
      </c>
      <c r="K792" s="31">
        <f>IF(J792=0,0,IF(B792="F",VLOOKUP(I792,Barem!$G$2:$H$16,2,1),VLOOKUP(I792,Barem!$G$17:$H$31,2,1)))</f>
        <v>4</v>
      </c>
      <c r="L792" s="43">
        <v>1.5</v>
      </c>
      <c r="M792" s="95" t="s">
        <v>80</v>
      </c>
      <c r="N792" s="10">
        <f t="shared" si="286"/>
        <v>0.25</v>
      </c>
      <c r="O792" s="10">
        <f t="shared" si="286"/>
        <v>0.5</v>
      </c>
      <c r="P792" s="10">
        <f t="shared" si="286"/>
        <v>0.25</v>
      </c>
      <c r="Q792" s="33">
        <f>IF(B792="M",IF(AND(H792&gt;=200,H792&lt;500,I792&lt;Barem!$N$21),H792/1500,IF(AND(H792&gt;=500,H792&lt;750,I792&lt;Barem!$N$22),H792/1500,IF(AND(H792&gt;=750,H792&lt;1000,I792&lt;Barem!$N$23),H792/1500,IF(AND(H792&gt;=1000,H792&lt;1500,I792&lt;Barem!$N$24),H792/1500,IF(AND(H792&gt;=1500,H792&lt;2000,I792&lt;Barem!$N$25),H792/1500,IF(AND(H792&gt;=2000,H792&lt;3000,I792&lt;Barem!$N$26),H792/1500,IF(AND(H792&gt;=3000,I792&lt;Barem!$N$27),H792/1500,0))))))),IF(AND(H792&gt;=200,H792&lt;500,I792&lt;Barem!$O$21),H792/1500,IF(AND(H792&gt;=500,H792&lt;750,I792&lt;Barem!$O$22),H792/1500,IF(AND(H792&gt;=750,H792&lt;1000,I792&lt;Barem!$O$23),H792/1500,IF(AND(H792&gt;=1000,H792&lt;1500,I792&lt;Barem!$O$24),H792/1500,IF(AND(H792&gt;=1500,H792&lt;2000,I792&lt;Barem!$O$25),H792/1500,IF(AND(H792&gt;=2000,H792&lt;3000,I792&lt;Barem!$O$26),H792/1500,IF(AND(H792&gt;=3000,I792&lt;Barem!$O$27),H792/1500,0))))))))</f>
        <v>0</v>
      </c>
      <c r="R792" s="19">
        <f>IF(D792&gt;21,VLOOKUP(D792,Barem!$T$1:$U$141,2,1),0)</f>
        <v>0</v>
      </c>
      <c r="S792" s="104">
        <f>IF(D792&lt;1,0,IF(B792="F",VLOOKUP(I792,Barem!$X$2:$Z$13,2,1),VLOOKUP(I792,Barem!$X$14:$Z$25,2,1)))</f>
        <v>0</v>
      </c>
      <c r="T792" s="19">
        <f>VLOOKUP(A792,Participanti!A:C,3,0)</f>
        <v>0</v>
      </c>
      <c r="U792" s="17">
        <f t="shared" si="284"/>
        <v>2.9732142857142856</v>
      </c>
      <c r="W792" s="162"/>
      <c r="X792" s="108">
        <f t="shared" si="278"/>
        <v>4</v>
      </c>
      <c r="Y792" s="63">
        <f t="shared" si="279"/>
        <v>1</v>
      </c>
      <c r="Z792" s="92">
        <f t="shared" si="285"/>
        <v>1</v>
      </c>
      <c r="AA792" s="141"/>
      <c r="AB792" s="107" t="str">
        <f>VLOOKUP(A792,Participanti!A:E,5,0)</f>
        <v>Bronze</v>
      </c>
    </row>
    <row r="793" spans="1:28" x14ac:dyDescent="0.2">
      <c r="A793" s="42" t="s">
        <v>514</v>
      </c>
      <c r="B793" s="1" t="str">
        <f>VLOOKUP(A793,Participanti!A:B,2,0)</f>
        <v>M</v>
      </c>
      <c r="C793" s="61">
        <v>13</v>
      </c>
      <c r="D793" s="43">
        <v>7.06</v>
      </c>
      <c r="E793" s="44">
        <v>2.3622685185185188E-2</v>
      </c>
      <c r="F793" s="44">
        <v>2.3622685185185188E-2</v>
      </c>
      <c r="G793" s="59">
        <f t="shared" si="281"/>
        <v>2.3622685185185188E-2</v>
      </c>
      <c r="H793" s="45">
        <v>15</v>
      </c>
      <c r="I793" s="11">
        <f t="shared" si="282"/>
        <v>3.3459894030007349E-3</v>
      </c>
      <c r="J793" s="31">
        <f t="shared" si="283"/>
        <v>1.6809523809523808</v>
      </c>
      <c r="K793" s="31">
        <f>IF(J793=0,0,IF(B793="F",VLOOKUP(I793,Barem!$G$2:$H$16,2,1),VLOOKUP(I793,Barem!$G$17:$H$31,2,1)))</f>
        <v>3</v>
      </c>
      <c r="L793" s="43">
        <v>1</v>
      </c>
      <c r="M793" s="95" t="s">
        <v>80</v>
      </c>
      <c r="N793" s="10">
        <f t="shared" si="286"/>
        <v>0.25</v>
      </c>
      <c r="O793" s="10">
        <f t="shared" si="286"/>
        <v>0.5</v>
      </c>
      <c r="P793" s="10">
        <f t="shared" si="286"/>
        <v>0.25</v>
      </c>
      <c r="Q793" s="33">
        <f>IF(B793="M",IF(AND(H793&gt;=200,H793&lt;500,I793&lt;Barem!$N$21),H793/1500,IF(AND(H793&gt;=500,H793&lt;750,I793&lt;Barem!$N$22),H793/1500,IF(AND(H793&gt;=750,H793&lt;1000,I793&lt;Barem!$N$23),H793/1500,IF(AND(H793&gt;=1000,H793&lt;1500,I793&lt;Barem!$N$24),H793/1500,IF(AND(H793&gt;=1500,H793&lt;2000,I793&lt;Barem!$N$25),H793/1500,IF(AND(H793&gt;=2000,H793&lt;3000,I793&lt;Barem!$N$26),H793/1500,IF(AND(H793&gt;=3000,I793&lt;Barem!$N$27),H793/1500,0))))))),IF(AND(H793&gt;=200,H793&lt;500,I793&lt;Barem!$O$21),H793/1500,IF(AND(H793&gt;=500,H793&lt;750,I793&lt;Barem!$O$22),H793/1500,IF(AND(H793&gt;=750,H793&lt;1000,I793&lt;Barem!$O$23),H793/1500,IF(AND(H793&gt;=1000,H793&lt;1500,I793&lt;Barem!$O$24),H793/1500,IF(AND(H793&gt;=1500,H793&lt;2000,I793&lt;Barem!$O$25),H793/1500,IF(AND(H793&gt;=2000,H793&lt;3000,I793&lt;Barem!$O$26),H793/1500,IF(AND(H793&gt;=3000,I793&lt;Barem!$O$27),H793/1500,0))))))))</f>
        <v>0</v>
      </c>
      <c r="R793" s="19">
        <f>IF(D793&gt;21,VLOOKUP(D793,Barem!$T$1:$U$141,2,1),0)</f>
        <v>0</v>
      </c>
      <c r="S793" s="104">
        <f>IF(D793&lt;1,0,IF(B793="F",VLOOKUP(I793,Barem!$X$2:$Z$13,2,1),VLOOKUP(I793,Barem!$X$14:$Z$25,2,1)))</f>
        <v>0</v>
      </c>
      <c r="T793" s="19">
        <f>VLOOKUP(A793,Participanti!A:C,3,0)</f>
        <v>0</v>
      </c>
      <c r="U793" s="17">
        <f t="shared" si="284"/>
        <v>2.1702380952380951</v>
      </c>
      <c r="W793" s="162"/>
      <c r="X793" s="108">
        <f t="shared" si="278"/>
        <v>4</v>
      </c>
      <c r="Y793" s="63">
        <f t="shared" si="279"/>
        <v>1</v>
      </c>
      <c r="Z793" s="92">
        <f t="shared" si="285"/>
        <v>1</v>
      </c>
      <c r="AA793" s="141"/>
      <c r="AB793" s="107" t="str">
        <f>VLOOKUP(A793,Participanti!A:E,5,0)</f>
        <v>Bronze</v>
      </c>
    </row>
    <row r="794" spans="1:28" x14ac:dyDescent="0.2">
      <c r="A794" s="42" t="s">
        <v>352</v>
      </c>
      <c r="B794" s="1" t="str">
        <f>VLOOKUP(A794,Participanti!A:B,2,0)</f>
        <v>M</v>
      </c>
      <c r="C794" s="61">
        <v>13</v>
      </c>
      <c r="D794" s="43">
        <v>39.39</v>
      </c>
      <c r="E794" s="44">
        <v>0.14918981481481483</v>
      </c>
      <c r="F794" s="44">
        <v>0.16024305555555554</v>
      </c>
      <c r="G794" s="59">
        <f t="shared" si="281"/>
        <v>0.15471643518518519</v>
      </c>
      <c r="H794" s="45">
        <v>657</v>
      </c>
      <c r="I794" s="11">
        <f t="shared" si="282"/>
        <v>3.9278099818528863E-3</v>
      </c>
      <c r="J794" s="31">
        <f t="shared" si="283"/>
        <v>5</v>
      </c>
      <c r="K794" s="31">
        <f>IF(J794=0,0,IF(B794="F",VLOOKUP(I794,Barem!$G$2:$H$16,2,1),VLOOKUP(I794,Barem!$G$17:$H$31,2,1)))</f>
        <v>1.75</v>
      </c>
      <c r="L794" s="43">
        <v>2.75</v>
      </c>
      <c r="M794" s="95" t="str">
        <f>VLOOKUP(C794,Barem!L:R,7,0)</f>
        <v>P</v>
      </c>
      <c r="N794" s="10">
        <f t="shared" si="286"/>
        <v>0.25</v>
      </c>
      <c r="O794" s="10">
        <f t="shared" si="286"/>
        <v>0.25</v>
      </c>
      <c r="P794" s="10">
        <f t="shared" si="286"/>
        <v>0.5</v>
      </c>
      <c r="Q794" s="33">
        <f>IF(B794="M",IF(AND(H794&gt;=200,H794&lt;500,I794&lt;Barem!$N$21),H794/1500,IF(AND(H794&gt;=500,H794&lt;750,I794&lt;Barem!$N$22),H794/1500,IF(AND(H794&gt;=750,H794&lt;1000,I794&lt;Barem!$N$23),H794/1500,IF(AND(H794&gt;=1000,H794&lt;1500,I794&lt;Barem!$N$24),H794/1500,IF(AND(H794&gt;=1500,H794&lt;2000,I794&lt;Barem!$N$25),H794/1500,IF(AND(H794&gt;=2000,H794&lt;3000,I794&lt;Barem!$N$26),H794/1500,IF(AND(H794&gt;=3000,I794&lt;Barem!$N$27),H794/1500,0))))))),IF(AND(H794&gt;=200,H794&lt;500,I794&lt;Barem!$O$21),H794/1500,IF(AND(H794&gt;=500,H794&lt;750,I794&lt;Barem!$O$22),H794/1500,IF(AND(H794&gt;=750,H794&lt;1000,I794&lt;Barem!$O$23),H794/1500,IF(AND(H794&gt;=1000,H794&lt;1500,I794&lt;Barem!$O$24),H794/1500,IF(AND(H794&gt;=1500,H794&lt;2000,I794&lt;Barem!$O$25),H794/1500,IF(AND(H794&gt;=2000,H794&lt;3000,I794&lt;Barem!$O$26),H794/1500,IF(AND(H794&gt;=3000,I794&lt;Barem!$O$27),H794/1500,0))))))))</f>
        <v>0.438</v>
      </c>
      <c r="R794" s="19">
        <f>IF(D794&gt;21,VLOOKUP(D794,Barem!$T$1:$U$141,2,1),0)</f>
        <v>0.9</v>
      </c>
      <c r="S794" s="104">
        <f>IF(D794&lt;1,0,IF(B794="F",VLOOKUP(I794,Barem!$X$2:$Z$13,2,1),VLOOKUP(I794,Barem!$X$14:$Z$25,2,1)))</f>
        <v>0</v>
      </c>
      <c r="T794" s="19">
        <f>VLOOKUP(A794,Participanti!A:C,3,0)</f>
        <v>0</v>
      </c>
      <c r="U794" s="17">
        <f t="shared" si="284"/>
        <v>4.4005000000000001</v>
      </c>
      <c r="W794" s="162"/>
      <c r="X794" s="108">
        <f t="shared" si="278"/>
        <v>5</v>
      </c>
      <c r="Y794" s="63">
        <f t="shared" si="279"/>
        <v>1</v>
      </c>
      <c r="Z794" s="92">
        <f t="shared" si="285"/>
        <v>1</v>
      </c>
      <c r="AA794" s="141"/>
      <c r="AB794" s="107" t="str">
        <f>VLOOKUP(A794,Participanti!A:E,5,0)</f>
        <v>Bronze</v>
      </c>
    </row>
    <row r="795" spans="1:28" x14ac:dyDescent="0.2">
      <c r="A795" s="42" t="s">
        <v>428</v>
      </c>
      <c r="B795" s="1" t="str">
        <f>VLOOKUP(A795,Participanti!A:B,2,0)</f>
        <v>M</v>
      </c>
      <c r="C795" s="61">
        <v>13</v>
      </c>
      <c r="D795" s="43">
        <v>18.14</v>
      </c>
      <c r="E795" s="44">
        <v>7.0567129629629632E-2</v>
      </c>
      <c r="F795" s="44">
        <v>7.1064814814814817E-2</v>
      </c>
      <c r="G795" s="59">
        <f t="shared" si="281"/>
        <v>7.0815972222222218E-2</v>
      </c>
      <c r="H795" s="45">
        <v>56</v>
      </c>
      <c r="I795" s="11">
        <f t="shared" si="282"/>
        <v>3.9038573441136835E-3</v>
      </c>
      <c r="J795" s="31">
        <f t="shared" si="283"/>
        <v>4.3190476190476188</v>
      </c>
      <c r="K795" s="31">
        <f>IF(J795=0,0,IF(B795="F",VLOOKUP(I795,Barem!$G$2:$H$16,2,1),VLOOKUP(I795,Barem!$G$17:$H$31,2,1)))</f>
        <v>1.75</v>
      </c>
      <c r="L795" s="43">
        <v>4.75</v>
      </c>
      <c r="M795" s="95" t="s">
        <v>80</v>
      </c>
      <c r="N795" s="10">
        <f t="shared" si="286"/>
        <v>0.25</v>
      </c>
      <c r="O795" s="10">
        <f t="shared" si="286"/>
        <v>0.5</v>
      </c>
      <c r="P795" s="10">
        <f t="shared" si="286"/>
        <v>0.25</v>
      </c>
      <c r="Q795" s="33">
        <f>IF(B795="M",IF(AND(H795&gt;=200,H795&lt;500,I795&lt;Barem!$N$21),H795/1500,IF(AND(H795&gt;=500,H795&lt;750,I795&lt;Barem!$N$22),H795/1500,IF(AND(H795&gt;=750,H795&lt;1000,I795&lt;Barem!$N$23),H795/1500,IF(AND(H795&gt;=1000,H795&lt;1500,I795&lt;Barem!$N$24),H795/1500,IF(AND(H795&gt;=1500,H795&lt;2000,I795&lt;Barem!$N$25),H795/1500,IF(AND(H795&gt;=2000,H795&lt;3000,I795&lt;Barem!$N$26),H795/1500,IF(AND(H795&gt;=3000,I795&lt;Barem!$N$27),H795/1500,0))))))),IF(AND(H795&gt;=200,H795&lt;500,I795&lt;Barem!$O$21),H795/1500,IF(AND(H795&gt;=500,H795&lt;750,I795&lt;Barem!$O$22),H795/1500,IF(AND(H795&gt;=750,H795&lt;1000,I795&lt;Barem!$O$23),H795/1500,IF(AND(H795&gt;=1000,H795&lt;1500,I795&lt;Barem!$O$24),H795/1500,IF(AND(H795&gt;=1500,H795&lt;2000,I795&lt;Barem!$O$25),H795/1500,IF(AND(H795&gt;=2000,H795&lt;3000,I795&lt;Barem!$O$26),H795/1500,IF(AND(H795&gt;=3000,I795&lt;Barem!$O$27),H795/1500,0))))))))</f>
        <v>0</v>
      </c>
      <c r="R795" s="19">
        <f>IF(D795&gt;21,VLOOKUP(D795,Barem!$T$1:$U$141,2,1),0)</f>
        <v>0</v>
      </c>
      <c r="S795" s="104">
        <f>IF(D795&lt;1,0,IF(B795="F",VLOOKUP(I795,Barem!$X$2:$Z$13,2,1),VLOOKUP(I795,Barem!$X$14:$Z$25,2,1)))</f>
        <v>0</v>
      </c>
      <c r="T795" s="19">
        <f>VLOOKUP(A795,Participanti!A:C,3,0)</f>
        <v>0</v>
      </c>
      <c r="U795" s="17">
        <f t="shared" si="284"/>
        <v>3.1422619047619049</v>
      </c>
      <c r="W795" s="162"/>
      <c r="X795" s="108">
        <f t="shared" si="278"/>
        <v>5</v>
      </c>
      <c r="Y795" s="63">
        <f t="shared" si="279"/>
        <v>1</v>
      </c>
      <c r="Z795" s="92">
        <f t="shared" si="285"/>
        <v>1</v>
      </c>
      <c r="AA795" s="141"/>
      <c r="AB795" s="107" t="str">
        <f>VLOOKUP(A795,Participanti!A:E,5,0)</f>
        <v>Bronze</v>
      </c>
    </row>
    <row r="796" spans="1:28" x14ac:dyDescent="0.2">
      <c r="A796" s="42" t="s">
        <v>528</v>
      </c>
      <c r="B796" s="1" t="str">
        <f>VLOOKUP(A796,Participanti!A:B,2,0)</f>
        <v>M</v>
      </c>
      <c r="C796" s="61">
        <v>13</v>
      </c>
      <c r="D796" s="43">
        <v>30.13</v>
      </c>
      <c r="E796" s="44">
        <v>0.11265046296296295</v>
      </c>
      <c r="F796" s="44">
        <v>0.11366898148148148</v>
      </c>
      <c r="G796" s="59">
        <f t="shared" si="281"/>
        <v>0.11315972222222222</v>
      </c>
      <c r="H796" s="45">
        <v>52</v>
      </c>
      <c r="I796" s="11">
        <f t="shared" si="282"/>
        <v>3.755715971530774E-3</v>
      </c>
      <c r="J796" s="31">
        <f t="shared" si="283"/>
        <v>5</v>
      </c>
      <c r="K796" s="31">
        <f>IF(J796=0,0,IF(B796="F",VLOOKUP(I796,Barem!$G$2:$H$16,2,1),VLOOKUP(I796,Barem!$G$17:$H$31,2,1)))</f>
        <v>2</v>
      </c>
      <c r="L796" s="43">
        <v>3</v>
      </c>
      <c r="M796" s="95" t="s">
        <v>82</v>
      </c>
      <c r="N796" s="10">
        <f t="shared" si="286"/>
        <v>0.5</v>
      </c>
      <c r="O796" s="10">
        <f t="shared" si="286"/>
        <v>0.25</v>
      </c>
      <c r="P796" s="10">
        <f t="shared" si="286"/>
        <v>0.25</v>
      </c>
      <c r="Q796" s="33">
        <f>IF(B796="M",IF(AND(H796&gt;=200,H796&lt;500,I796&lt;Barem!$N$21),H796/1500,IF(AND(H796&gt;=500,H796&lt;750,I796&lt;Barem!$N$22),H796/1500,IF(AND(H796&gt;=750,H796&lt;1000,I796&lt;Barem!$N$23),H796/1500,IF(AND(H796&gt;=1000,H796&lt;1500,I796&lt;Barem!$N$24),H796/1500,IF(AND(H796&gt;=1500,H796&lt;2000,I796&lt;Barem!$N$25),H796/1500,IF(AND(H796&gt;=2000,H796&lt;3000,I796&lt;Barem!$N$26),H796/1500,IF(AND(H796&gt;=3000,I796&lt;Barem!$N$27),H796/1500,0))))))),IF(AND(H796&gt;=200,H796&lt;500,I796&lt;Barem!$O$21),H796/1500,IF(AND(H796&gt;=500,H796&lt;750,I796&lt;Barem!$O$22),H796/1500,IF(AND(H796&gt;=750,H796&lt;1000,I796&lt;Barem!$O$23),H796/1500,IF(AND(H796&gt;=1000,H796&lt;1500,I796&lt;Barem!$O$24),H796/1500,IF(AND(H796&gt;=1500,H796&lt;2000,I796&lt;Barem!$O$25),H796/1500,IF(AND(H796&gt;=2000,H796&lt;3000,I796&lt;Barem!$O$26),H796/1500,IF(AND(H796&gt;=3000,I796&lt;Barem!$O$27),H796/1500,0))))))))</f>
        <v>0</v>
      </c>
      <c r="R796" s="19">
        <f>IF(D796&gt;21,VLOOKUP(D796,Barem!$T$1:$U$141,2,1),0)</f>
        <v>0.4</v>
      </c>
      <c r="S796" s="104">
        <f>IF(D796&lt;1,0,IF(B796="F",VLOOKUP(I796,Barem!$X$2:$Z$13,2,1),VLOOKUP(I796,Barem!$X$14:$Z$25,2,1)))</f>
        <v>0</v>
      </c>
      <c r="T796" s="19">
        <f>VLOOKUP(A796,Participanti!A:C,3,0)</f>
        <v>0</v>
      </c>
      <c r="U796" s="17">
        <f t="shared" si="284"/>
        <v>4.1500000000000004</v>
      </c>
      <c r="W796" s="162"/>
      <c r="X796" s="108">
        <f t="shared" si="278"/>
        <v>5</v>
      </c>
      <c r="Y796" s="63">
        <f t="shared" si="279"/>
        <v>1</v>
      </c>
      <c r="Z796" s="92">
        <f t="shared" si="285"/>
        <v>1</v>
      </c>
      <c r="AA796" s="141"/>
      <c r="AB796" s="107" t="str">
        <f>VLOOKUP(A796,Participanti!A:E,5,0)</f>
        <v>Bronze</v>
      </c>
    </row>
    <row r="797" spans="1:28" ht="13.15" customHeight="1" x14ac:dyDescent="0.2">
      <c r="A797" s="42" t="s">
        <v>513</v>
      </c>
      <c r="B797" s="1" t="str">
        <f>VLOOKUP(A797,Participanti!A:B,2,0)</f>
        <v>M</v>
      </c>
      <c r="C797" s="61">
        <v>13</v>
      </c>
      <c r="D797" s="43">
        <v>10.08</v>
      </c>
      <c r="E797" s="44">
        <v>2.8773148148148145E-2</v>
      </c>
      <c r="F797" s="44">
        <v>2.8773148148148145E-2</v>
      </c>
      <c r="G797" s="59">
        <f t="shared" si="281"/>
        <v>2.8773148148148145E-2</v>
      </c>
      <c r="H797" s="45">
        <v>9</v>
      </c>
      <c r="I797" s="11">
        <f t="shared" si="282"/>
        <v>2.8544789829512049E-3</v>
      </c>
      <c r="J797" s="31">
        <f t="shared" si="283"/>
        <v>2.4</v>
      </c>
      <c r="K797" s="31">
        <f>IF(J797=0,0,IF(B797="F",VLOOKUP(I797,Barem!$G$2:$H$16,2,1),VLOOKUP(I797,Barem!$G$17:$H$31,2,1)))</f>
        <v>4.5</v>
      </c>
      <c r="L797" s="43">
        <v>4</v>
      </c>
      <c r="M797" s="95" t="str">
        <f>VLOOKUP(C797,Barem!L:R,7,0)</f>
        <v>P</v>
      </c>
      <c r="N797" s="10">
        <f t="shared" si="286"/>
        <v>0.25</v>
      </c>
      <c r="O797" s="10">
        <f t="shared" si="286"/>
        <v>0.25</v>
      </c>
      <c r="P797" s="10">
        <f t="shared" si="286"/>
        <v>0.5</v>
      </c>
      <c r="Q797" s="33">
        <f>IF(B797="M",IF(AND(H797&gt;=200,H797&lt;500,I797&lt;Barem!$N$21),H797/1500,IF(AND(H797&gt;=500,H797&lt;750,I797&lt;Barem!$N$22),H797/1500,IF(AND(H797&gt;=750,H797&lt;1000,I797&lt;Barem!$N$23),H797/1500,IF(AND(H797&gt;=1000,H797&lt;1500,I797&lt;Barem!$N$24),H797/1500,IF(AND(H797&gt;=1500,H797&lt;2000,I797&lt;Barem!$N$25),H797/1500,IF(AND(H797&gt;=2000,H797&lt;3000,I797&lt;Barem!$N$26),H797/1500,IF(AND(H797&gt;=3000,I797&lt;Barem!$N$27),H797/1500,0))))))),IF(AND(H797&gt;=200,H797&lt;500,I797&lt;Barem!$O$21),H797/1500,IF(AND(H797&gt;=500,H797&lt;750,I797&lt;Barem!$O$22),H797/1500,IF(AND(H797&gt;=750,H797&lt;1000,I797&lt;Barem!$O$23),H797/1500,IF(AND(H797&gt;=1000,H797&lt;1500,I797&lt;Barem!$O$24),H797/1500,IF(AND(H797&gt;=1500,H797&lt;2000,I797&lt;Barem!$O$25),H797/1500,IF(AND(H797&gt;=2000,H797&lt;3000,I797&lt;Barem!$O$26),H797/1500,IF(AND(H797&gt;=3000,I797&lt;Barem!$O$27),H797/1500,0))))))))</f>
        <v>0</v>
      </c>
      <c r="R797" s="19">
        <f>IF(D797&gt;21,VLOOKUP(D797,Barem!$T$1:$U$141,2,1),0)</f>
        <v>0</v>
      </c>
      <c r="S797" s="104">
        <f>IF(D797&lt;1,0,IF(B797="F",VLOOKUP(I797,Barem!$X$2:$Z$13,2,1),VLOOKUP(I797,Barem!$X$14:$Z$25,2,1)))</f>
        <v>0</v>
      </c>
      <c r="T797" s="19">
        <f>VLOOKUP(A797,Participanti!A:C,3,0)</f>
        <v>0</v>
      </c>
      <c r="U797" s="17">
        <f t="shared" si="284"/>
        <v>3.7250000000000001</v>
      </c>
      <c r="W797" s="162" t="s">
        <v>593</v>
      </c>
      <c r="X797" s="108">
        <f t="shared" si="278"/>
        <v>5</v>
      </c>
      <c r="Y797" s="63">
        <f t="shared" si="279"/>
        <v>1</v>
      </c>
      <c r="Z797" s="92">
        <f t="shared" si="285"/>
        <v>1</v>
      </c>
      <c r="AA797" s="141"/>
      <c r="AB797" s="107" t="str">
        <f>VLOOKUP(A797,Participanti!A:E,5,0)</f>
        <v>Bronze</v>
      </c>
    </row>
    <row r="798" spans="1:28" x14ac:dyDescent="0.2">
      <c r="A798" s="42" t="s">
        <v>213</v>
      </c>
      <c r="B798" s="1" t="str">
        <f>VLOOKUP(A798,Participanti!A:B,2,0)</f>
        <v>M</v>
      </c>
      <c r="C798" s="61">
        <v>13</v>
      </c>
      <c r="D798" s="43">
        <v>13.02</v>
      </c>
      <c r="E798" s="44">
        <v>3.9004629629629632E-2</v>
      </c>
      <c r="F798" s="44">
        <v>3.9004629629629632E-2</v>
      </c>
      <c r="G798" s="59">
        <f t="shared" si="281"/>
        <v>3.9004629629629632E-2</v>
      </c>
      <c r="H798" s="45">
        <v>39</v>
      </c>
      <c r="I798" s="11">
        <f t="shared" si="282"/>
        <v>2.9957472833816922E-3</v>
      </c>
      <c r="J798" s="31">
        <f t="shared" si="283"/>
        <v>3.0999999999999996</v>
      </c>
      <c r="K798" s="31">
        <f>IF(J798=0,0,IF(B798="F",VLOOKUP(I798,Barem!$G$2:$H$16,2,1),VLOOKUP(I798,Barem!$G$17:$H$31,2,1)))</f>
        <v>4</v>
      </c>
      <c r="L798" s="43">
        <v>1.5</v>
      </c>
      <c r="M798" s="95" t="str">
        <f>VLOOKUP(C798,Barem!L:R,7,0)</f>
        <v>P</v>
      </c>
      <c r="N798" s="10">
        <f t="shared" si="286"/>
        <v>0.25</v>
      </c>
      <c r="O798" s="10">
        <f t="shared" si="286"/>
        <v>0.25</v>
      </c>
      <c r="P798" s="10">
        <f t="shared" si="286"/>
        <v>0.5</v>
      </c>
      <c r="Q798" s="33">
        <f>IF(B798="M",IF(AND(H798&gt;=200,H798&lt;500,I798&lt;Barem!$N$21),H798/1500,IF(AND(H798&gt;=500,H798&lt;750,I798&lt;Barem!$N$22),H798/1500,IF(AND(H798&gt;=750,H798&lt;1000,I798&lt;Barem!$N$23),H798/1500,IF(AND(H798&gt;=1000,H798&lt;1500,I798&lt;Barem!$N$24),H798/1500,IF(AND(H798&gt;=1500,H798&lt;2000,I798&lt;Barem!$N$25),H798/1500,IF(AND(H798&gt;=2000,H798&lt;3000,I798&lt;Barem!$N$26),H798/1500,IF(AND(H798&gt;=3000,I798&lt;Barem!$N$27),H798/1500,0))))))),IF(AND(H798&gt;=200,H798&lt;500,I798&lt;Barem!$O$21),H798/1500,IF(AND(H798&gt;=500,H798&lt;750,I798&lt;Barem!$O$22),H798/1500,IF(AND(H798&gt;=750,H798&lt;1000,I798&lt;Barem!$O$23),H798/1500,IF(AND(H798&gt;=1000,H798&lt;1500,I798&lt;Barem!$O$24),H798/1500,IF(AND(H798&gt;=1500,H798&lt;2000,I798&lt;Barem!$O$25),H798/1500,IF(AND(H798&gt;=2000,H798&lt;3000,I798&lt;Barem!$O$26),H798/1500,IF(AND(H798&gt;=3000,I798&lt;Barem!$O$27),H798/1500,0))))))))</f>
        <v>0</v>
      </c>
      <c r="R798" s="19">
        <f>IF(D798&gt;21,VLOOKUP(D798,Barem!$T$1:$U$141,2,1),0)</f>
        <v>0</v>
      </c>
      <c r="S798" s="104">
        <f>IF(D798&lt;1,0,IF(B798="F",VLOOKUP(I798,Barem!$X$2:$Z$13,2,1),VLOOKUP(I798,Barem!$X$14:$Z$25,2,1)))</f>
        <v>0</v>
      </c>
      <c r="T798" s="19">
        <f>VLOOKUP(A798,Participanti!A:C,3,0)</f>
        <v>0</v>
      </c>
      <c r="U798" s="17">
        <f t="shared" si="284"/>
        <v>2.5249999999999999</v>
      </c>
      <c r="W798" s="162"/>
      <c r="X798" s="108">
        <f t="shared" si="278"/>
        <v>4</v>
      </c>
      <c r="Y798" s="63">
        <f t="shared" si="279"/>
        <v>1</v>
      </c>
      <c r="Z798" s="92">
        <f t="shared" si="285"/>
        <v>1</v>
      </c>
      <c r="AA798" s="141"/>
      <c r="AB798" s="107" t="str">
        <f>VLOOKUP(A798,Participanti!A:E,5,0)</f>
        <v>Bronze</v>
      </c>
    </row>
    <row r="799" spans="1:28" x14ac:dyDescent="0.2">
      <c r="A799" s="42" t="s">
        <v>233</v>
      </c>
      <c r="B799" s="1" t="str">
        <f>VLOOKUP(A799,Participanti!A:B,2,0)</f>
        <v>M</v>
      </c>
      <c r="C799" s="61">
        <v>13</v>
      </c>
      <c r="D799" s="43">
        <v>10.01</v>
      </c>
      <c r="E799" s="44">
        <v>3.6944444444444446E-2</v>
      </c>
      <c r="F799" s="44">
        <v>3.8437499999999999E-2</v>
      </c>
      <c r="G799" s="59">
        <f t="shared" si="281"/>
        <v>3.7690972222222223E-2</v>
      </c>
      <c r="H799" s="45">
        <v>183</v>
      </c>
      <c r="I799" s="11">
        <f t="shared" si="282"/>
        <v>3.7653318903318905E-3</v>
      </c>
      <c r="J799" s="31">
        <f t="shared" si="283"/>
        <v>2.3833333333333333</v>
      </c>
      <c r="K799" s="31">
        <f>IF(J799=0,0,IF(B799="F",VLOOKUP(I799,Barem!$G$2:$H$16,2,1),VLOOKUP(I799,Barem!$G$17:$H$31,2,1)))</f>
        <v>2</v>
      </c>
      <c r="L799" s="43">
        <v>4</v>
      </c>
      <c r="M799" s="95" t="str">
        <f>VLOOKUP(C799,Barem!L:R,7,0)</f>
        <v>P</v>
      </c>
      <c r="N799" s="10">
        <f t="shared" si="286"/>
        <v>0.25</v>
      </c>
      <c r="O799" s="10">
        <f t="shared" si="286"/>
        <v>0.25</v>
      </c>
      <c r="P799" s="10">
        <f t="shared" si="286"/>
        <v>0.5</v>
      </c>
      <c r="Q799" s="33">
        <f>IF(B799="M",IF(AND(H799&gt;=200,H799&lt;500,I799&lt;Barem!$N$21),H799/1500,IF(AND(H799&gt;=500,H799&lt;750,I799&lt;Barem!$N$22),H799/1500,IF(AND(H799&gt;=750,H799&lt;1000,I799&lt;Barem!$N$23),H799/1500,IF(AND(H799&gt;=1000,H799&lt;1500,I799&lt;Barem!$N$24),H799/1500,IF(AND(H799&gt;=1500,H799&lt;2000,I799&lt;Barem!$N$25),H799/1500,IF(AND(H799&gt;=2000,H799&lt;3000,I799&lt;Barem!$N$26),H799/1500,IF(AND(H799&gt;=3000,I799&lt;Barem!$N$27),H799/1500,0))))))),IF(AND(H799&gt;=200,H799&lt;500,I799&lt;Barem!$O$21),H799/1500,IF(AND(H799&gt;=500,H799&lt;750,I799&lt;Barem!$O$22),H799/1500,IF(AND(H799&gt;=750,H799&lt;1000,I799&lt;Barem!$O$23),H799/1500,IF(AND(H799&gt;=1000,H799&lt;1500,I799&lt;Barem!$O$24),H799/1500,IF(AND(H799&gt;=1500,H799&lt;2000,I799&lt;Barem!$O$25),H799/1500,IF(AND(H799&gt;=2000,H799&lt;3000,I799&lt;Barem!$O$26),H799/1500,IF(AND(H799&gt;=3000,I799&lt;Barem!$O$27),H799/1500,0))))))))</f>
        <v>0</v>
      </c>
      <c r="R799" s="19">
        <f>IF(D799&gt;21,VLOOKUP(D799,Barem!$T$1:$U$141,2,1),0)</f>
        <v>0</v>
      </c>
      <c r="S799" s="104">
        <f>IF(D799&lt;1,0,IF(B799="F",VLOOKUP(I799,Barem!$X$2:$Z$13,2,1),VLOOKUP(I799,Barem!$X$14:$Z$25,2,1)))</f>
        <v>0</v>
      </c>
      <c r="T799" s="19">
        <f>VLOOKUP(A799,Participanti!A:C,3,0)</f>
        <v>0</v>
      </c>
      <c r="U799" s="17">
        <f t="shared" si="284"/>
        <v>3.0958333333333332</v>
      </c>
      <c r="W799" s="162"/>
      <c r="X799" s="108">
        <f t="shared" si="278"/>
        <v>5</v>
      </c>
      <c r="Y799" s="63">
        <f t="shared" si="279"/>
        <v>1</v>
      </c>
      <c r="Z799" s="92">
        <f t="shared" si="285"/>
        <v>1</v>
      </c>
      <c r="AA799" s="141"/>
      <c r="AB799" s="107" t="str">
        <f>VLOOKUP(A799,Participanti!A:E,5,0)</f>
        <v>Bronze</v>
      </c>
    </row>
    <row r="800" spans="1:28" x14ac:dyDescent="0.2">
      <c r="A800" s="42" t="s">
        <v>509</v>
      </c>
      <c r="B800" s="1" t="str">
        <f>VLOOKUP(A800,Participanti!A:B,2,0)</f>
        <v>M</v>
      </c>
      <c r="C800" s="61">
        <v>13</v>
      </c>
      <c r="D800" s="43">
        <v>7.03</v>
      </c>
      <c r="E800" s="44">
        <v>2.6053240740740738E-2</v>
      </c>
      <c r="F800" s="44">
        <v>2.6053240740740738E-2</v>
      </c>
      <c r="G800" s="59">
        <f t="shared" si="281"/>
        <v>2.6053240740740738E-2</v>
      </c>
      <c r="H800" s="45">
        <v>9</v>
      </c>
      <c r="I800" s="11">
        <f t="shared" si="282"/>
        <v>3.7060086402191661E-3</v>
      </c>
      <c r="J800" s="31">
        <f t="shared" si="283"/>
        <v>1.6738095238095239</v>
      </c>
      <c r="K800" s="31">
        <f>IF(J800=0,0,IF(B800="F",VLOOKUP(I800,Barem!$G$2:$H$16,2,1),VLOOKUP(I800,Barem!$G$17:$H$31,2,1)))</f>
        <v>2</v>
      </c>
      <c r="L800" s="43">
        <v>1.25</v>
      </c>
      <c r="M800" s="95" t="s">
        <v>80</v>
      </c>
      <c r="N800" s="10">
        <f t="shared" si="286"/>
        <v>0.25</v>
      </c>
      <c r="O800" s="10">
        <f t="shared" si="286"/>
        <v>0.5</v>
      </c>
      <c r="P800" s="10">
        <f t="shared" si="286"/>
        <v>0.25</v>
      </c>
      <c r="Q800" s="33">
        <f>IF(B800="M",IF(AND(H800&gt;=200,H800&lt;500,I800&lt;Barem!$N$21),H800/1500,IF(AND(H800&gt;=500,H800&lt;750,I800&lt;Barem!$N$22),H800/1500,IF(AND(H800&gt;=750,H800&lt;1000,I800&lt;Barem!$N$23),H800/1500,IF(AND(H800&gt;=1000,H800&lt;1500,I800&lt;Barem!$N$24),H800/1500,IF(AND(H800&gt;=1500,H800&lt;2000,I800&lt;Barem!$N$25),H800/1500,IF(AND(H800&gt;=2000,H800&lt;3000,I800&lt;Barem!$N$26),H800/1500,IF(AND(H800&gt;=3000,I800&lt;Barem!$N$27),H800/1500,0))))))),IF(AND(H800&gt;=200,H800&lt;500,I800&lt;Barem!$O$21),H800/1500,IF(AND(H800&gt;=500,H800&lt;750,I800&lt;Barem!$O$22),H800/1500,IF(AND(H800&gt;=750,H800&lt;1000,I800&lt;Barem!$O$23),H800/1500,IF(AND(H800&gt;=1000,H800&lt;1500,I800&lt;Barem!$O$24),H800/1500,IF(AND(H800&gt;=1500,H800&lt;2000,I800&lt;Barem!$O$25),H800/1500,IF(AND(H800&gt;=2000,H800&lt;3000,I800&lt;Barem!$O$26),H800/1500,IF(AND(H800&gt;=3000,I800&lt;Barem!$O$27),H800/1500,0))))))))</f>
        <v>0</v>
      </c>
      <c r="R800" s="19">
        <f>IF(D800&gt;21,VLOOKUP(D800,Barem!$T$1:$U$141,2,1),0)</f>
        <v>0</v>
      </c>
      <c r="S800" s="104">
        <f>IF(D800&lt;1,0,IF(B800="F",VLOOKUP(I800,Barem!$X$2:$Z$13,2,1),VLOOKUP(I800,Barem!$X$14:$Z$25,2,1)))</f>
        <v>0</v>
      </c>
      <c r="T800" s="19">
        <f>VLOOKUP(A800,Participanti!A:C,3,0)</f>
        <v>0</v>
      </c>
      <c r="U800" s="17">
        <f t="shared" si="284"/>
        <v>1.730952380952381</v>
      </c>
      <c r="W800" s="162"/>
      <c r="X800" s="108">
        <f t="shared" si="278"/>
        <v>5</v>
      </c>
      <c r="Y800" s="63">
        <f t="shared" si="279"/>
        <v>1</v>
      </c>
      <c r="Z800" s="92">
        <f t="shared" si="285"/>
        <v>1</v>
      </c>
      <c r="AA800" s="141"/>
      <c r="AB800" s="107" t="str">
        <f>VLOOKUP(A800,Participanti!A:E,5,0)</f>
        <v>Bronze</v>
      </c>
    </row>
    <row r="801" spans="1:28" x14ac:dyDescent="0.2">
      <c r="A801" s="42" t="s">
        <v>520</v>
      </c>
      <c r="B801" s="1" t="str">
        <f>VLOOKUP(A801,Participanti!A:B,2,0)</f>
        <v>M</v>
      </c>
      <c r="C801" s="61">
        <v>13</v>
      </c>
      <c r="D801" s="43">
        <v>3.02</v>
      </c>
      <c r="E801" s="44">
        <v>9.3055555555555548E-3</v>
      </c>
      <c r="F801" s="44">
        <v>9.3171296296296283E-3</v>
      </c>
      <c r="G801" s="59">
        <f t="shared" si="281"/>
        <v>9.3113425925925915E-3</v>
      </c>
      <c r="H801" s="45">
        <v>0</v>
      </c>
      <c r="I801" s="11">
        <f t="shared" si="282"/>
        <v>3.0832260240372818E-3</v>
      </c>
      <c r="J801" s="31">
        <f t="shared" si="283"/>
        <v>0.71904761904761905</v>
      </c>
      <c r="K801" s="31">
        <f>IF(J801=0,0,IF(B801="F",VLOOKUP(I801,Barem!$G$2:$H$16,2,1),VLOOKUP(I801,Barem!$G$17:$H$31,2,1)))</f>
        <v>4</v>
      </c>
      <c r="L801" s="43">
        <v>3</v>
      </c>
      <c r="M801" s="95" t="s">
        <v>80</v>
      </c>
      <c r="N801" s="10">
        <f t="shared" si="286"/>
        <v>0.25</v>
      </c>
      <c r="O801" s="10">
        <f t="shared" si="286"/>
        <v>0.5</v>
      </c>
      <c r="P801" s="10">
        <f t="shared" si="286"/>
        <v>0.25</v>
      </c>
      <c r="Q801" s="33">
        <f>IF(B801="M",IF(AND(H801&gt;=200,H801&lt;500,I801&lt;Barem!$N$21),H801/1500,IF(AND(H801&gt;=500,H801&lt;750,I801&lt;Barem!$N$22),H801/1500,IF(AND(H801&gt;=750,H801&lt;1000,I801&lt;Barem!$N$23),H801/1500,IF(AND(H801&gt;=1000,H801&lt;1500,I801&lt;Barem!$N$24),H801/1500,IF(AND(H801&gt;=1500,H801&lt;2000,I801&lt;Barem!$N$25),H801/1500,IF(AND(H801&gt;=2000,H801&lt;3000,I801&lt;Barem!$N$26),H801/1500,IF(AND(H801&gt;=3000,I801&lt;Barem!$N$27),H801/1500,0))))))),IF(AND(H801&gt;=200,H801&lt;500,I801&lt;Barem!$O$21),H801/1500,IF(AND(H801&gt;=500,H801&lt;750,I801&lt;Barem!$O$22),H801/1500,IF(AND(H801&gt;=750,H801&lt;1000,I801&lt;Barem!$O$23),H801/1500,IF(AND(H801&gt;=1000,H801&lt;1500,I801&lt;Barem!$O$24),H801/1500,IF(AND(H801&gt;=1500,H801&lt;2000,I801&lt;Barem!$O$25),H801/1500,IF(AND(H801&gt;=2000,H801&lt;3000,I801&lt;Barem!$O$26),H801/1500,IF(AND(H801&gt;=3000,I801&lt;Barem!$O$27),H801/1500,0))))))))</f>
        <v>0</v>
      </c>
      <c r="R801" s="19">
        <f>IF(D801&gt;21,VLOOKUP(D801,Barem!$T$1:$U$141,2,1),0)</f>
        <v>0</v>
      </c>
      <c r="S801" s="104">
        <f>IF(D801&lt;1,0,IF(B801="F",VLOOKUP(I801,Barem!$X$2:$Z$13,2,1),VLOOKUP(I801,Barem!$X$14:$Z$25,2,1)))</f>
        <v>0</v>
      </c>
      <c r="T801" s="19">
        <f>VLOOKUP(A801,Participanti!A:C,3,0)</f>
        <v>0</v>
      </c>
      <c r="U801" s="17">
        <f t="shared" si="284"/>
        <v>2.9297619047619046</v>
      </c>
      <c r="W801" s="162"/>
      <c r="X801" s="108">
        <f t="shared" si="278"/>
        <v>5</v>
      </c>
      <c r="Y801" s="63">
        <f t="shared" si="279"/>
        <v>1</v>
      </c>
      <c r="Z801" s="92">
        <f t="shared" si="285"/>
        <v>1</v>
      </c>
      <c r="AA801" s="141"/>
      <c r="AB801" s="107" t="str">
        <f>VLOOKUP(A801,Participanti!A:E,5,0)</f>
        <v>Bronze</v>
      </c>
    </row>
    <row r="802" spans="1:28" x14ac:dyDescent="0.2">
      <c r="A802" s="42" t="s">
        <v>430</v>
      </c>
      <c r="B802" s="1" t="str">
        <f>VLOOKUP(A802,Participanti!A:B,2,0)</f>
        <v>M</v>
      </c>
      <c r="C802" s="61">
        <v>13</v>
      </c>
      <c r="D802" s="43">
        <v>10.71</v>
      </c>
      <c r="E802" s="44">
        <v>4.731481481481481E-2</v>
      </c>
      <c r="F802" s="44">
        <v>4.7430555555555559E-2</v>
      </c>
      <c r="G802" s="59">
        <f t="shared" si="281"/>
        <v>4.7372685185185184E-2</v>
      </c>
      <c r="H802" s="45">
        <v>180</v>
      </c>
      <c r="I802" s="11">
        <f t="shared" si="282"/>
        <v>4.4232199052460482E-3</v>
      </c>
      <c r="J802" s="31">
        <f t="shared" si="283"/>
        <v>2.5500000000000003</v>
      </c>
      <c r="K802" s="31">
        <f>IF(J802=0,0,IF(B802="F",VLOOKUP(I802,Barem!$G$2:$H$16,2,1),VLOOKUP(I802,Barem!$G$17:$H$31,2,1)))</f>
        <v>1</v>
      </c>
      <c r="L802" s="43">
        <v>2</v>
      </c>
      <c r="M802" s="95" t="str">
        <f>VLOOKUP(C802,Barem!L:R,7,0)</f>
        <v>P</v>
      </c>
      <c r="N802" s="10">
        <f t="shared" si="286"/>
        <v>0.25</v>
      </c>
      <c r="O802" s="10">
        <f t="shared" si="286"/>
        <v>0.25</v>
      </c>
      <c r="P802" s="10">
        <f t="shared" si="286"/>
        <v>0.5</v>
      </c>
      <c r="Q802" s="33">
        <f>IF(B802="M",IF(AND(H802&gt;=200,H802&lt;500,I802&lt;Barem!$N$21),H802/1500,IF(AND(H802&gt;=500,H802&lt;750,I802&lt;Barem!$N$22),H802/1500,IF(AND(H802&gt;=750,H802&lt;1000,I802&lt;Barem!$N$23),H802/1500,IF(AND(H802&gt;=1000,H802&lt;1500,I802&lt;Barem!$N$24),H802/1500,IF(AND(H802&gt;=1500,H802&lt;2000,I802&lt;Barem!$N$25),H802/1500,IF(AND(H802&gt;=2000,H802&lt;3000,I802&lt;Barem!$N$26),H802/1500,IF(AND(H802&gt;=3000,I802&lt;Barem!$N$27),H802/1500,0))))))),IF(AND(H802&gt;=200,H802&lt;500,I802&lt;Barem!$O$21),H802/1500,IF(AND(H802&gt;=500,H802&lt;750,I802&lt;Barem!$O$22),H802/1500,IF(AND(H802&gt;=750,H802&lt;1000,I802&lt;Barem!$O$23),H802/1500,IF(AND(H802&gt;=1000,H802&lt;1500,I802&lt;Barem!$O$24),H802/1500,IF(AND(H802&gt;=1500,H802&lt;2000,I802&lt;Barem!$O$25),H802/1500,IF(AND(H802&gt;=2000,H802&lt;3000,I802&lt;Barem!$O$26),H802/1500,IF(AND(H802&gt;=3000,I802&lt;Barem!$O$27),H802/1500,0))))))))</f>
        <v>0</v>
      </c>
      <c r="R802" s="19">
        <f>IF(D802&gt;21,VLOOKUP(D802,Barem!$T$1:$U$141,2,1),0)</f>
        <v>0</v>
      </c>
      <c r="S802" s="104">
        <f>IF(D802&lt;1,0,IF(B802="F",VLOOKUP(I802,Barem!$X$2:$Z$13,2,1),VLOOKUP(I802,Barem!$X$14:$Z$25,2,1)))</f>
        <v>0</v>
      </c>
      <c r="T802" s="19">
        <f>VLOOKUP(A802,Participanti!A:C,3,0)</f>
        <v>0.4</v>
      </c>
      <c r="U802" s="17">
        <f t="shared" si="284"/>
        <v>2.2875000000000001</v>
      </c>
      <c r="W802" s="162"/>
      <c r="X802" s="108">
        <f t="shared" si="278"/>
        <v>4</v>
      </c>
      <c r="Y802" s="63">
        <f t="shared" si="279"/>
        <v>1</v>
      </c>
      <c r="Z802" s="92">
        <f t="shared" si="285"/>
        <v>1</v>
      </c>
      <c r="AA802" s="141"/>
      <c r="AB802" s="107" t="str">
        <f>VLOOKUP(A802,Participanti!A:E,5,0)</f>
        <v>Bronze</v>
      </c>
    </row>
    <row r="803" spans="1:28" x14ac:dyDescent="0.2">
      <c r="A803" s="42" t="s">
        <v>573</v>
      </c>
      <c r="B803" s="1" t="str">
        <f>VLOOKUP(A803,Participanti!A:B,2,0)</f>
        <v>F</v>
      </c>
      <c r="C803" s="61">
        <v>13</v>
      </c>
      <c r="D803" s="43">
        <v>5.03</v>
      </c>
      <c r="E803" s="44">
        <v>2.0381944444444446E-2</v>
      </c>
      <c r="F803" s="44">
        <v>2.2627314814814819E-2</v>
      </c>
      <c r="G803" s="59">
        <f t="shared" si="281"/>
        <v>2.150462962962963E-2</v>
      </c>
      <c r="H803" s="45">
        <v>13</v>
      </c>
      <c r="I803" s="11">
        <f t="shared" si="282"/>
        <v>4.2752742802444595E-3</v>
      </c>
      <c r="J803" s="31">
        <f t="shared" si="283"/>
        <v>1.2575000000000001</v>
      </c>
      <c r="K803" s="31">
        <f>IF(J803=0,0,IF(B803="F",VLOOKUP(I803,Barem!$G$2:$H$16,2,1),VLOOKUP(I803,Barem!$G$17:$H$31,2,1)))</f>
        <v>1.75</v>
      </c>
      <c r="L803" s="43">
        <v>4</v>
      </c>
      <c r="M803" s="95" t="s">
        <v>80</v>
      </c>
      <c r="N803" s="10">
        <f t="shared" si="286"/>
        <v>0.25</v>
      </c>
      <c r="O803" s="10">
        <f t="shared" si="286"/>
        <v>0.5</v>
      </c>
      <c r="P803" s="10">
        <f t="shared" si="286"/>
        <v>0.25</v>
      </c>
      <c r="Q803" s="33">
        <f>IF(B803="M",IF(AND(H803&gt;=200,H803&lt;500,I803&lt;Barem!$N$21),H803/1500,IF(AND(H803&gt;=500,H803&lt;750,I803&lt;Barem!$N$22),H803/1500,IF(AND(H803&gt;=750,H803&lt;1000,I803&lt;Barem!$N$23),H803/1500,IF(AND(H803&gt;=1000,H803&lt;1500,I803&lt;Barem!$N$24),H803/1500,IF(AND(H803&gt;=1500,H803&lt;2000,I803&lt;Barem!$N$25),H803/1500,IF(AND(H803&gt;=2000,H803&lt;3000,I803&lt;Barem!$N$26),H803/1500,IF(AND(H803&gt;=3000,I803&lt;Barem!$N$27),H803/1500,0))))))),IF(AND(H803&gt;=200,H803&lt;500,I803&lt;Barem!$O$21),H803/1500,IF(AND(H803&gt;=500,H803&lt;750,I803&lt;Barem!$O$22),H803/1500,IF(AND(H803&gt;=750,H803&lt;1000,I803&lt;Barem!$O$23),H803/1500,IF(AND(H803&gt;=1000,H803&lt;1500,I803&lt;Barem!$O$24),H803/1500,IF(AND(H803&gt;=1500,H803&lt;2000,I803&lt;Barem!$O$25),H803/1500,IF(AND(H803&gt;=2000,H803&lt;3000,I803&lt;Barem!$O$26),H803/1500,IF(AND(H803&gt;=3000,I803&lt;Barem!$O$27),H803/1500,0))))))))</f>
        <v>0</v>
      </c>
      <c r="R803" s="19">
        <f>IF(D803&gt;21,VLOOKUP(D803,Barem!$T$1:$U$141,2,1),0)</f>
        <v>0</v>
      </c>
      <c r="S803" s="104">
        <f>IF(D803&lt;1,0,IF(B803="F",VLOOKUP(I803,Barem!$X$2:$Z$13,2,1),VLOOKUP(I803,Barem!$X$14:$Z$25,2,1)))</f>
        <v>0</v>
      </c>
      <c r="T803" s="19">
        <f>VLOOKUP(A803,Participanti!A:C,3,0)</f>
        <v>0.4</v>
      </c>
      <c r="U803" s="17">
        <f t="shared" si="284"/>
        <v>2.589375</v>
      </c>
      <c r="W803" s="162"/>
      <c r="X803" s="108">
        <f t="shared" si="278"/>
        <v>4</v>
      </c>
      <c r="Y803" s="63">
        <f t="shared" si="279"/>
        <v>1</v>
      </c>
      <c r="Z803" s="92">
        <f t="shared" si="285"/>
        <v>1</v>
      </c>
      <c r="AA803" s="141"/>
      <c r="AB803" s="107" t="str">
        <f>VLOOKUP(A803,Participanti!A:E,5,0)</f>
        <v>Bronze</v>
      </c>
    </row>
    <row r="804" spans="1:28" x14ac:dyDescent="0.2">
      <c r="A804" s="42" t="s">
        <v>519</v>
      </c>
      <c r="B804" s="1" t="str">
        <f>VLOOKUP(A804,Participanti!A:B,2,0)</f>
        <v>F</v>
      </c>
      <c r="C804" s="61">
        <v>13</v>
      </c>
      <c r="D804" s="43">
        <v>10.119999999999999</v>
      </c>
      <c r="E804" s="44">
        <v>4.476851851851852E-2</v>
      </c>
      <c r="F804" s="44">
        <v>4.5914351851851852E-2</v>
      </c>
      <c r="G804" s="59">
        <f t="shared" si="281"/>
        <v>4.5341435185185186E-2</v>
      </c>
      <c r="H804" s="45">
        <v>35</v>
      </c>
      <c r="I804" s="11">
        <f t="shared" si="282"/>
        <v>4.4803789708681013E-3</v>
      </c>
      <c r="J804" s="31">
        <f t="shared" si="283"/>
        <v>2.5299999999999998</v>
      </c>
      <c r="K804" s="31">
        <f>IF(J804=0,0,IF(B804="F",VLOOKUP(I804,Barem!$G$2:$H$16,2,1),VLOOKUP(I804,Barem!$G$17:$H$31,2,1)))</f>
        <v>1.5</v>
      </c>
      <c r="L804" s="43">
        <v>4</v>
      </c>
      <c r="M804" s="95" t="s">
        <v>82</v>
      </c>
      <c r="N804" s="10">
        <f t="shared" si="286"/>
        <v>0.5</v>
      </c>
      <c r="O804" s="10">
        <f t="shared" si="286"/>
        <v>0.25</v>
      </c>
      <c r="P804" s="10">
        <f t="shared" si="286"/>
        <v>0.25</v>
      </c>
      <c r="Q804" s="33">
        <f>IF(B804="M",IF(AND(H804&gt;=200,H804&lt;500,I804&lt;Barem!$N$21),H804/1500,IF(AND(H804&gt;=500,H804&lt;750,I804&lt;Barem!$N$22),H804/1500,IF(AND(H804&gt;=750,H804&lt;1000,I804&lt;Barem!$N$23),H804/1500,IF(AND(H804&gt;=1000,H804&lt;1500,I804&lt;Barem!$N$24),H804/1500,IF(AND(H804&gt;=1500,H804&lt;2000,I804&lt;Barem!$N$25),H804/1500,IF(AND(H804&gt;=2000,H804&lt;3000,I804&lt;Barem!$N$26),H804/1500,IF(AND(H804&gt;=3000,I804&lt;Barem!$N$27),H804/1500,0))))))),IF(AND(H804&gt;=200,H804&lt;500,I804&lt;Barem!$O$21),H804/1500,IF(AND(H804&gt;=500,H804&lt;750,I804&lt;Barem!$O$22),H804/1500,IF(AND(H804&gt;=750,H804&lt;1000,I804&lt;Barem!$O$23),H804/1500,IF(AND(H804&gt;=1000,H804&lt;1500,I804&lt;Barem!$O$24),H804/1500,IF(AND(H804&gt;=1500,H804&lt;2000,I804&lt;Barem!$O$25),H804/1500,IF(AND(H804&gt;=2000,H804&lt;3000,I804&lt;Barem!$O$26),H804/1500,IF(AND(H804&gt;=3000,I804&lt;Barem!$O$27),H804/1500,0))))))))</f>
        <v>0</v>
      </c>
      <c r="R804" s="19">
        <f>IF(D804&gt;21,VLOOKUP(D804,Barem!$T$1:$U$141,2,1),0)</f>
        <v>0</v>
      </c>
      <c r="S804" s="104">
        <f>IF(D804&lt;1,0,IF(B804="F",VLOOKUP(I804,Barem!$X$2:$Z$13,2,1),VLOOKUP(I804,Barem!$X$14:$Z$25,2,1)))</f>
        <v>0</v>
      </c>
      <c r="T804" s="19">
        <f>VLOOKUP(A804,Participanti!A:C,3,0)</f>
        <v>0</v>
      </c>
      <c r="U804" s="17">
        <f t="shared" si="284"/>
        <v>2.6399999999999997</v>
      </c>
      <c r="W804" s="162"/>
      <c r="X804" s="108">
        <f t="shared" si="278"/>
        <v>5</v>
      </c>
      <c r="Y804" s="63">
        <f t="shared" si="279"/>
        <v>1</v>
      </c>
      <c r="Z804" s="92">
        <f t="shared" si="285"/>
        <v>1</v>
      </c>
      <c r="AA804" s="141"/>
      <c r="AB804" s="107" t="str">
        <f>VLOOKUP(A804,Participanti!A:E,5,0)</f>
        <v>Bronze</v>
      </c>
    </row>
    <row r="805" spans="1:28" x14ac:dyDescent="0.2">
      <c r="A805" s="42" t="s">
        <v>517</v>
      </c>
      <c r="B805" s="1" t="str">
        <f>VLOOKUP(A805,Participanti!A:B,2,0)</f>
        <v>F</v>
      </c>
      <c r="C805" s="61">
        <v>13</v>
      </c>
      <c r="D805" s="43">
        <v>10.01</v>
      </c>
      <c r="E805" s="44">
        <v>3.4293981481481481E-2</v>
      </c>
      <c r="F805" s="44">
        <v>3.5717592592592592E-2</v>
      </c>
      <c r="G805" s="59">
        <f t="shared" si="281"/>
        <v>3.5005787037037037E-2</v>
      </c>
      <c r="H805" s="45">
        <v>8</v>
      </c>
      <c r="I805" s="11">
        <f t="shared" si="282"/>
        <v>3.4970816220816223E-3</v>
      </c>
      <c r="J805" s="31">
        <f t="shared" si="283"/>
        <v>2.5024999999999999</v>
      </c>
      <c r="K805" s="31">
        <f>IF(J805=0,0,IF(B805="F",VLOOKUP(I805,Barem!$G$2:$H$16,2,1),VLOOKUP(I805,Barem!$G$17:$H$31,2,1)))</f>
        <v>3.5</v>
      </c>
      <c r="L805" s="43">
        <v>2</v>
      </c>
      <c r="M805" s="95" t="s">
        <v>83</v>
      </c>
      <c r="N805" s="10">
        <f t="shared" si="286"/>
        <v>0.25</v>
      </c>
      <c r="O805" s="10">
        <f t="shared" si="286"/>
        <v>0.25</v>
      </c>
      <c r="P805" s="10">
        <f t="shared" si="286"/>
        <v>0.5</v>
      </c>
      <c r="Q805" s="33">
        <f>IF(B805="M",IF(AND(H805&gt;=200,H805&lt;500,I805&lt;Barem!$N$21),H805/1500,IF(AND(H805&gt;=500,H805&lt;750,I805&lt;Barem!$N$22),H805/1500,IF(AND(H805&gt;=750,H805&lt;1000,I805&lt;Barem!$N$23),H805/1500,IF(AND(H805&gt;=1000,H805&lt;1500,I805&lt;Barem!$N$24),H805/1500,IF(AND(H805&gt;=1500,H805&lt;2000,I805&lt;Barem!$N$25),H805/1500,IF(AND(H805&gt;=2000,H805&lt;3000,I805&lt;Barem!$N$26),H805/1500,IF(AND(H805&gt;=3000,I805&lt;Barem!$N$27),H805/1500,0))))))),IF(AND(H805&gt;=200,H805&lt;500,I805&lt;Barem!$O$21),H805/1500,IF(AND(H805&gt;=500,H805&lt;750,I805&lt;Barem!$O$22),H805/1500,IF(AND(H805&gt;=750,H805&lt;1000,I805&lt;Barem!$O$23),H805/1500,IF(AND(H805&gt;=1000,H805&lt;1500,I805&lt;Barem!$O$24),H805/1500,IF(AND(H805&gt;=1500,H805&lt;2000,I805&lt;Barem!$O$25),H805/1500,IF(AND(H805&gt;=2000,H805&lt;3000,I805&lt;Barem!$O$26),H805/1500,IF(AND(H805&gt;=3000,I805&lt;Barem!$O$27),H805/1500,0))))))))</f>
        <v>0</v>
      </c>
      <c r="R805" s="19">
        <f>IF(D805&gt;21,VLOOKUP(D805,Barem!$T$1:$U$141,2,1),0)</f>
        <v>0</v>
      </c>
      <c r="S805" s="104">
        <f>IF(D805&lt;1,0,IF(B805="F",VLOOKUP(I805,Barem!$X$2:$Z$13,2,1),VLOOKUP(I805,Barem!$X$14:$Z$25,2,1)))</f>
        <v>0</v>
      </c>
      <c r="T805" s="19">
        <f>VLOOKUP(A805,Participanti!A:C,3,0)</f>
        <v>0</v>
      </c>
      <c r="U805" s="17">
        <f t="shared" si="284"/>
        <v>2.5006249999999999</v>
      </c>
      <c r="W805" s="162"/>
      <c r="X805" s="108">
        <f t="shared" si="278"/>
        <v>2</v>
      </c>
      <c r="Y805" s="63">
        <f t="shared" si="279"/>
        <v>1</v>
      </c>
      <c r="Z805" s="92">
        <f t="shared" si="285"/>
        <v>1</v>
      </c>
      <c r="AA805" s="141"/>
      <c r="AB805" s="107" t="str">
        <f>VLOOKUP(A805,Participanti!A:E,5,0)</f>
        <v>Bronze</v>
      </c>
    </row>
    <row r="806" spans="1:28" x14ac:dyDescent="0.2">
      <c r="A806" s="42" t="s">
        <v>232</v>
      </c>
      <c r="B806" s="1" t="str">
        <f>VLOOKUP(A806,Participanti!A:B,2,0)</f>
        <v>M</v>
      </c>
      <c r="C806" s="61">
        <v>13</v>
      </c>
      <c r="D806" s="43">
        <v>3.45</v>
      </c>
      <c r="E806" s="44">
        <v>1.1793981481481482E-2</v>
      </c>
      <c r="F806" s="44">
        <v>1.1793981481481482E-2</v>
      </c>
      <c r="G806" s="59">
        <f t="shared" si="281"/>
        <v>1.1793981481481482E-2</v>
      </c>
      <c r="H806" s="45">
        <v>10</v>
      </c>
      <c r="I806" s="11">
        <f t="shared" si="282"/>
        <v>3.4185453569511538E-3</v>
      </c>
      <c r="J806" s="31">
        <f t="shared" si="283"/>
        <v>0.8214285714285714</v>
      </c>
      <c r="K806" s="31">
        <f>IF(J806=0,0,IF(B806="F",VLOOKUP(I806,Barem!$G$2:$H$16,2,1),VLOOKUP(I806,Barem!$G$17:$H$31,2,1)))</f>
        <v>3</v>
      </c>
      <c r="L806" s="43">
        <v>1</v>
      </c>
      <c r="M806" s="95" t="s">
        <v>82</v>
      </c>
      <c r="N806" s="10">
        <f t="shared" si="286"/>
        <v>0.5</v>
      </c>
      <c r="O806" s="10">
        <f t="shared" si="286"/>
        <v>0.25</v>
      </c>
      <c r="P806" s="10">
        <f t="shared" si="286"/>
        <v>0.25</v>
      </c>
      <c r="Q806" s="33">
        <f>IF(B806="M",IF(AND(H806&gt;=200,H806&lt;500,I806&lt;Barem!$N$21),H806/1500,IF(AND(H806&gt;=500,H806&lt;750,I806&lt;Barem!$N$22),H806/1500,IF(AND(H806&gt;=750,H806&lt;1000,I806&lt;Barem!$N$23),H806/1500,IF(AND(H806&gt;=1000,H806&lt;1500,I806&lt;Barem!$N$24),H806/1500,IF(AND(H806&gt;=1500,H806&lt;2000,I806&lt;Barem!$N$25),H806/1500,IF(AND(H806&gt;=2000,H806&lt;3000,I806&lt;Barem!$N$26),H806/1500,IF(AND(H806&gt;=3000,I806&lt;Barem!$N$27),H806/1500,0))))))),IF(AND(H806&gt;=200,H806&lt;500,I806&lt;Barem!$O$21),H806/1500,IF(AND(H806&gt;=500,H806&lt;750,I806&lt;Barem!$O$22),H806/1500,IF(AND(H806&gt;=750,H806&lt;1000,I806&lt;Barem!$O$23),H806/1500,IF(AND(H806&gt;=1000,H806&lt;1500,I806&lt;Barem!$O$24),H806/1500,IF(AND(H806&gt;=1500,H806&lt;2000,I806&lt;Barem!$O$25),H806/1500,IF(AND(H806&gt;=2000,H806&lt;3000,I806&lt;Barem!$O$26),H806/1500,IF(AND(H806&gt;=3000,I806&lt;Barem!$O$27),H806/1500,0))))))))</f>
        <v>0</v>
      </c>
      <c r="R806" s="19">
        <f>IF(D806&gt;21,VLOOKUP(D806,Barem!$T$1:$U$141,2,1),0)</f>
        <v>0</v>
      </c>
      <c r="S806" s="104">
        <f>IF(D806&lt;1,0,IF(B806="F",VLOOKUP(I806,Barem!$X$2:$Z$13,2,1),VLOOKUP(I806,Barem!$X$14:$Z$25,2,1)))</f>
        <v>0</v>
      </c>
      <c r="T806" s="19">
        <f>VLOOKUP(A806,Participanti!A:C,3,0)</f>
        <v>0</v>
      </c>
      <c r="U806" s="17">
        <f t="shared" si="284"/>
        <v>1.4107142857142856</v>
      </c>
      <c r="W806" s="162"/>
      <c r="X806" s="108">
        <f t="shared" si="278"/>
        <v>5</v>
      </c>
      <c r="Y806" s="63">
        <f t="shared" si="279"/>
        <v>1</v>
      </c>
      <c r="Z806" s="92">
        <f t="shared" si="285"/>
        <v>1</v>
      </c>
      <c r="AA806" s="141"/>
      <c r="AB806" s="107" t="str">
        <f>VLOOKUP(A806,Participanti!A:E,5,0)</f>
        <v>Bronze</v>
      </c>
    </row>
    <row r="807" spans="1:28" x14ac:dyDescent="0.2">
      <c r="A807" s="42" t="s">
        <v>205</v>
      </c>
      <c r="B807" s="1" t="str">
        <f>VLOOKUP(A807,Participanti!A:B,2,0)</f>
        <v>F</v>
      </c>
      <c r="C807" s="61">
        <v>13</v>
      </c>
      <c r="D807" s="43">
        <v>5.64</v>
      </c>
      <c r="E807" s="44">
        <v>2.5486111111111112E-2</v>
      </c>
      <c r="F807" s="44">
        <v>2.7800925925925923E-2</v>
      </c>
      <c r="G807" s="59">
        <f t="shared" si="281"/>
        <v>2.6643518518518518E-2</v>
      </c>
      <c r="H807" s="45">
        <v>17</v>
      </c>
      <c r="I807" s="11">
        <f t="shared" si="282"/>
        <v>4.7240281061203052E-3</v>
      </c>
      <c r="J807" s="31">
        <f t="shared" si="283"/>
        <v>1.41</v>
      </c>
      <c r="K807" s="31">
        <f>IF(J807=0,0,IF(B807="F",VLOOKUP(I807,Barem!$G$2:$H$16,2,1),VLOOKUP(I807,Barem!$G$17:$H$31,2,1)))</f>
        <v>1</v>
      </c>
      <c r="L807" s="43">
        <v>3.5</v>
      </c>
      <c r="M807" s="95" t="str">
        <f>VLOOKUP(C807,Barem!L:R,7,0)</f>
        <v>P</v>
      </c>
      <c r="N807" s="10">
        <f t="shared" si="286"/>
        <v>0.25</v>
      </c>
      <c r="O807" s="10">
        <f t="shared" si="286"/>
        <v>0.25</v>
      </c>
      <c r="P807" s="10">
        <f t="shared" si="286"/>
        <v>0.5</v>
      </c>
      <c r="Q807" s="33">
        <f>IF(B807="M",IF(AND(H807&gt;=200,H807&lt;500,I807&lt;Barem!$N$21),H807/1500,IF(AND(H807&gt;=500,H807&lt;750,I807&lt;Barem!$N$22),H807/1500,IF(AND(H807&gt;=750,H807&lt;1000,I807&lt;Barem!$N$23),H807/1500,IF(AND(H807&gt;=1000,H807&lt;1500,I807&lt;Barem!$N$24),H807/1500,IF(AND(H807&gt;=1500,H807&lt;2000,I807&lt;Barem!$N$25),H807/1500,IF(AND(H807&gt;=2000,H807&lt;3000,I807&lt;Barem!$N$26),H807/1500,IF(AND(H807&gt;=3000,I807&lt;Barem!$N$27),H807/1500,0))))))),IF(AND(H807&gt;=200,H807&lt;500,I807&lt;Barem!$O$21),H807/1500,IF(AND(H807&gt;=500,H807&lt;750,I807&lt;Barem!$O$22),H807/1500,IF(AND(H807&gt;=750,H807&lt;1000,I807&lt;Barem!$O$23),H807/1500,IF(AND(H807&gt;=1000,H807&lt;1500,I807&lt;Barem!$O$24),H807/1500,IF(AND(H807&gt;=1500,H807&lt;2000,I807&lt;Barem!$O$25),H807/1500,IF(AND(H807&gt;=2000,H807&lt;3000,I807&lt;Barem!$O$26),H807/1500,IF(AND(H807&gt;=3000,I807&lt;Barem!$O$27),H807/1500,0))))))))</f>
        <v>0</v>
      </c>
      <c r="R807" s="19">
        <f>IF(D807&gt;21,VLOOKUP(D807,Barem!$T$1:$U$141,2,1),0)</f>
        <v>0</v>
      </c>
      <c r="S807" s="104">
        <f>IF(D807&lt;1,0,IF(B807="F",VLOOKUP(I807,Barem!$X$2:$Z$13,2,1),VLOOKUP(I807,Barem!$X$14:$Z$25,2,1)))</f>
        <v>0</v>
      </c>
      <c r="T807" s="19">
        <f>VLOOKUP(A807,Participanti!A:C,3,0)</f>
        <v>0</v>
      </c>
      <c r="U807" s="17">
        <f t="shared" si="284"/>
        <v>2.3525</v>
      </c>
      <c r="W807" s="162"/>
      <c r="X807" s="108">
        <f t="shared" si="278"/>
        <v>4</v>
      </c>
      <c r="Y807" s="63">
        <f t="shared" si="279"/>
        <v>1</v>
      </c>
      <c r="Z807" s="92">
        <f t="shared" si="285"/>
        <v>1</v>
      </c>
      <c r="AA807" s="141"/>
      <c r="AB807" s="107" t="str">
        <f>VLOOKUP(A807,Participanti!A:E,5,0)</f>
        <v>Bronze</v>
      </c>
    </row>
    <row r="808" spans="1:28" x14ac:dyDescent="0.2">
      <c r="A808" s="42" t="s">
        <v>306</v>
      </c>
      <c r="B808" s="1" t="str">
        <f>VLOOKUP(A808,Participanti!A:B,2,0)</f>
        <v>F</v>
      </c>
      <c r="C808" s="61">
        <v>13</v>
      </c>
      <c r="D808" s="43">
        <v>11.69</v>
      </c>
      <c r="E808" s="44">
        <v>6.8136574074074072E-2</v>
      </c>
      <c r="F808" s="44">
        <v>8.9594907407407401E-2</v>
      </c>
      <c r="G808" s="59">
        <f t="shared" si="281"/>
        <v>7.8865740740740736E-2</v>
      </c>
      <c r="H808" s="45">
        <v>424</v>
      </c>
      <c r="I808" s="11">
        <f t="shared" si="282"/>
        <v>6.7464277793619111E-3</v>
      </c>
      <c r="J808" s="31">
        <f t="shared" si="283"/>
        <v>2.9224999999999999</v>
      </c>
      <c r="K808" s="31">
        <f>IF(J808=0,0,IF(B808="F",VLOOKUP(I808,Barem!$G$2:$H$16,2,1),VLOOKUP(I808,Barem!$G$17:$H$31,2,1)))</f>
        <v>0</v>
      </c>
      <c r="L808" s="43">
        <v>1.5</v>
      </c>
      <c r="M808" s="95" t="str">
        <f>VLOOKUP(C808,Barem!L:R,7,0)</f>
        <v>P</v>
      </c>
      <c r="N808" s="10">
        <f t="shared" si="286"/>
        <v>0.25</v>
      </c>
      <c r="O808" s="10">
        <f t="shared" si="286"/>
        <v>0.25</v>
      </c>
      <c r="P808" s="10">
        <f t="shared" si="286"/>
        <v>0.5</v>
      </c>
      <c r="Q808" s="33">
        <f>IF(B808="M",IF(AND(H808&gt;=200,H808&lt;500,I808&lt;Barem!$N$21),H808/1500,IF(AND(H808&gt;=500,H808&lt;750,I808&lt;Barem!$N$22),H808/1500,IF(AND(H808&gt;=750,H808&lt;1000,I808&lt;Barem!$N$23),H808/1500,IF(AND(H808&gt;=1000,H808&lt;1500,I808&lt;Barem!$N$24),H808/1500,IF(AND(H808&gt;=1500,H808&lt;2000,I808&lt;Barem!$N$25),H808/1500,IF(AND(H808&gt;=2000,H808&lt;3000,I808&lt;Barem!$N$26),H808/1500,IF(AND(H808&gt;=3000,I808&lt;Barem!$N$27),H808/1500,0))))))),IF(AND(H808&gt;=200,H808&lt;500,I808&lt;Barem!$O$21),H808/1500,IF(AND(H808&gt;=500,H808&lt;750,I808&lt;Barem!$O$22),H808/1500,IF(AND(H808&gt;=750,H808&lt;1000,I808&lt;Barem!$O$23),H808/1500,IF(AND(H808&gt;=1000,H808&lt;1500,I808&lt;Barem!$O$24),H808/1500,IF(AND(H808&gt;=1500,H808&lt;2000,I808&lt;Barem!$O$25),H808/1500,IF(AND(H808&gt;=2000,H808&lt;3000,I808&lt;Barem!$O$26),H808/1500,IF(AND(H808&gt;=3000,I808&lt;Barem!$O$27),H808/1500,0))))))))</f>
        <v>0</v>
      </c>
      <c r="R808" s="19">
        <f>IF(D808&gt;21,VLOOKUP(D808,Barem!$T$1:$U$141,2,1),0)</f>
        <v>0</v>
      </c>
      <c r="S808" s="104">
        <f>IF(D808&lt;1,0,IF(B808="F",VLOOKUP(I808,Barem!$X$2:$Z$13,2,1),VLOOKUP(I808,Barem!$X$14:$Z$25,2,1)))</f>
        <v>0</v>
      </c>
      <c r="T808" s="19">
        <f>VLOOKUP(A808,Participanti!A:C,3,0)</f>
        <v>0</v>
      </c>
      <c r="U808" s="17">
        <f t="shared" si="284"/>
        <v>1.4806249999999999</v>
      </c>
      <c r="W808" s="162"/>
      <c r="X808" s="108">
        <f t="shared" si="278"/>
        <v>5</v>
      </c>
      <c r="Y808" s="63">
        <f t="shared" si="279"/>
        <v>1</v>
      </c>
      <c r="Z808" s="92">
        <f t="shared" si="285"/>
        <v>0</v>
      </c>
      <c r="AA808" s="141"/>
      <c r="AB808" s="107" t="str">
        <f>VLOOKUP(A808,Participanti!A:E,5,0)</f>
        <v>Bronze</v>
      </c>
    </row>
    <row r="809" spans="1:28" x14ac:dyDescent="0.2">
      <c r="A809" s="42" t="s">
        <v>360</v>
      </c>
      <c r="B809" s="1" t="str">
        <f>VLOOKUP(A809,Participanti!A:B,2,0)</f>
        <v>F</v>
      </c>
      <c r="C809" s="61">
        <v>13</v>
      </c>
      <c r="D809" s="43">
        <v>8.9700000000000006</v>
      </c>
      <c r="E809" s="44">
        <v>3.9004629629629632E-2</v>
      </c>
      <c r="F809" s="44">
        <v>4.2766203703703702E-2</v>
      </c>
      <c r="G809" s="59">
        <f t="shared" si="281"/>
        <v>4.0885416666666667E-2</v>
      </c>
      <c r="H809" s="45">
        <v>21</v>
      </c>
      <c r="I809" s="11">
        <f t="shared" si="282"/>
        <v>4.558017465626161E-3</v>
      </c>
      <c r="J809" s="31">
        <f t="shared" si="283"/>
        <v>2.2425000000000002</v>
      </c>
      <c r="K809" s="31">
        <f>IF(J809=0,0,IF(B809="F",VLOOKUP(I809,Barem!$G$2:$H$16,2,1),VLOOKUP(I809,Barem!$G$17:$H$31,2,1)))</f>
        <v>1.25</v>
      </c>
      <c r="L809" s="43">
        <v>1.5</v>
      </c>
      <c r="M809" s="95" t="str">
        <f>VLOOKUP(C809,Barem!L:R,7,0)</f>
        <v>P</v>
      </c>
      <c r="N809" s="10">
        <f t="shared" si="286"/>
        <v>0.25</v>
      </c>
      <c r="O809" s="10">
        <f t="shared" si="286"/>
        <v>0.25</v>
      </c>
      <c r="P809" s="10">
        <f t="shared" si="286"/>
        <v>0.5</v>
      </c>
      <c r="Q809" s="33">
        <f>IF(B809="M",IF(AND(H809&gt;=200,H809&lt;500,I809&lt;Barem!$N$21),H809/1500,IF(AND(H809&gt;=500,H809&lt;750,I809&lt;Barem!$N$22),H809/1500,IF(AND(H809&gt;=750,H809&lt;1000,I809&lt;Barem!$N$23),H809/1500,IF(AND(H809&gt;=1000,H809&lt;1500,I809&lt;Barem!$N$24),H809/1500,IF(AND(H809&gt;=1500,H809&lt;2000,I809&lt;Barem!$N$25),H809/1500,IF(AND(H809&gt;=2000,H809&lt;3000,I809&lt;Barem!$N$26),H809/1500,IF(AND(H809&gt;=3000,I809&lt;Barem!$N$27),H809/1500,0))))))),IF(AND(H809&gt;=200,H809&lt;500,I809&lt;Barem!$O$21),H809/1500,IF(AND(H809&gt;=500,H809&lt;750,I809&lt;Barem!$O$22),H809/1500,IF(AND(H809&gt;=750,H809&lt;1000,I809&lt;Barem!$O$23),H809/1500,IF(AND(H809&gt;=1000,H809&lt;1500,I809&lt;Barem!$O$24),H809/1500,IF(AND(H809&gt;=1500,H809&lt;2000,I809&lt;Barem!$O$25),H809/1500,IF(AND(H809&gt;=2000,H809&lt;3000,I809&lt;Barem!$O$26),H809/1500,IF(AND(H809&gt;=3000,I809&lt;Barem!$O$27),H809/1500,0))))))))</f>
        <v>0</v>
      </c>
      <c r="R809" s="19">
        <f>IF(D809&gt;21,VLOOKUP(D809,Barem!$T$1:$U$141,2,1),0)</f>
        <v>0</v>
      </c>
      <c r="S809" s="104">
        <f>IF(D809&lt;1,0,IF(B809="F",VLOOKUP(I809,Barem!$X$2:$Z$13,2,1),VLOOKUP(I809,Barem!$X$14:$Z$25,2,1)))</f>
        <v>0</v>
      </c>
      <c r="T809" s="19">
        <f>VLOOKUP(A809,Participanti!A:C,3,0)</f>
        <v>0</v>
      </c>
      <c r="U809" s="17">
        <f t="shared" si="284"/>
        <v>1.6231249999999999</v>
      </c>
      <c r="W809" s="162"/>
      <c r="X809" s="108">
        <f t="shared" si="278"/>
        <v>4</v>
      </c>
      <c r="Y809" s="63">
        <f t="shared" si="279"/>
        <v>1</v>
      </c>
      <c r="Z809" s="92">
        <f t="shared" si="285"/>
        <v>1</v>
      </c>
      <c r="AA809" s="141"/>
      <c r="AB809" s="107" t="str">
        <f>VLOOKUP(A809,Participanti!A:E,5,0)</f>
        <v>Bronze</v>
      </c>
    </row>
    <row r="810" spans="1:28" x14ac:dyDescent="0.2">
      <c r="A810" s="42" t="s">
        <v>588</v>
      </c>
      <c r="B810" s="1" t="str">
        <f>VLOOKUP(A810,Participanti!A:B,2,0)</f>
        <v>F</v>
      </c>
      <c r="C810" s="61">
        <v>13</v>
      </c>
      <c r="D810" s="43">
        <v>7.04</v>
      </c>
      <c r="E810" s="44">
        <v>2.4675925925925924E-2</v>
      </c>
      <c r="F810" s="44">
        <v>2.4675925925925924E-2</v>
      </c>
      <c r="G810" s="59">
        <f t="shared" si="281"/>
        <v>2.4675925925925924E-2</v>
      </c>
      <c r="H810" s="45">
        <v>13</v>
      </c>
      <c r="I810" s="11">
        <f t="shared" si="282"/>
        <v>3.5051031144781144E-3</v>
      </c>
      <c r="J810" s="31">
        <f t="shared" si="283"/>
        <v>1.76</v>
      </c>
      <c r="K810" s="31">
        <f>IF(J810=0,0,IF(B810="F",VLOOKUP(I810,Barem!$G$2:$H$16,2,1),VLOOKUP(I810,Barem!$G$17:$H$31,2,1)))</f>
        <v>3.5</v>
      </c>
      <c r="L810" s="43">
        <v>1.5</v>
      </c>
      <c r="M810" s="95" t="s">
        <v>80</v>
      </c>
      <c r="N810" s="10">
        <f t="shared" si="286"/>
        <v>0.25</v>
      </c>
      <c r="O810" s="10">
        <f t="shared" si="286"/>
        <v>0.5</v>
      </c>
      <c r="P810" s="10">
        <f t="shared" si="286"/>
        <v>0.25</v>
      </c>
      <c r="Q810" s="33">
        <f>IF(B810="M",IF(AND(H810&gt;=200,H810&lt;500,I810&lt;Barem!$N$21),H810/1500,IF(AND(H810&gt;=500,H810&lt;750,I810&lt;Barem!$N$22),H810/1500,IF(AND(H810&gt;=750,H810&lt;1000,I810&lt;Barem!$N$23),H810/1500,IF(AND(H810&gt;=1000,H810&lt;1500,I810&lt;Barem!$N$24),H810/1500,IF(AND(H810&gt;=1500,H810&lt;2000,I810&lt;Barem!$N$25),H810/1500,IF(AND(H810&gt;=2000,H810&lt;3000,I810&lt;Barem!$N$26),H810/1500,IF(AND(H810&gt;=3000,I810&lt;Barem!$N$27),H810/1500,0))))))),IF(AND(H810&gt;=200,H810&lt;500,I810&lt;Barem!$O$21),H810/1500,IF(AND(H810&gt;=500,H810&lt;750,I810&lt;Barem!$O$22),H810/1500,IF(AND(H810&gt;=750,H810&lt;1000,I810&lt;Barem!$O$23),H810/1500,IF(AND(H810&gt;=1000,H810&lt;1500,I810&lt;Barem!$O$24),H810/1500,IF(AND(H810&gt;=1500,H810&lt;2000,I810&lt;Barem!$O$25),H810/1500,IF(AND(H810&gt;=2000,H810&lt;3000,I810&lt;Barem!$O$26),H810/1500,IF(AND(H810&gt;=3000,I810&lt;Barem!$O$27),H810/1500,0))))))))</f>
        <v>0</v>
      </c>
      <c r="R810" s="19">
        <f>IF(D810&gt;21,VLOOKUP(D810,Barem!$T$1:$U$141,2,1),0)</f>
        <v>0</v>
      </c>
      <c r="S810" s="104">
        <f>IF(D810&lt;1,0,IF(B810="F",VLOOKUP(I810,Barem!$X$2:$Z$13,2,1),VLOOKUP(I810,Barem!$X$14:$Z$25,2,1)))</f>
        <v>0</v>
      </c>
      <c r="T810" s="19">
        <f>VLOOKUP(A810,Participanti!A:C,3,0)</f>
        <v>0</v>
      </c>
      <c r="U810" s="17">
        <f t="shared" si="284"/>
        <v>2.5649999999999999</v>
      </c>
      <c r="W810" s="162"/>
      <c r="X810" s="108">
        <f t="shared" si="278"/>
        <v>4</v>
      </c>
      <c r="Y810" s="63">
        <f t="shared" si="279"/>
        <v>1</v>
      </c>
      <c r="Z810" s="92">
        <f t="shared" si="285"/>
        <v>1</v>
      </c>
      <c r="AA810" s="141"/>
      <c r="AB810" s="107" t="str">
        <f>VLOOKUP(A810,Participanti!A:E,5,0)</f>
        <v>Bronze</v>
      </c>
    </row>
    <row r="811" spans="1:28" x14ac:dyDescent="0.2">
      <c r="A811" s="42" t="s">
        <v>374</v>
      </c>
      <c r="B811" s="1" t="str">
        <f>VLOOKUP(A811,Participanti!A:B,2,0)</f>
        <v>M</v>
      </c>
      <c r="C811" s="61">
        <v>13</v>
      </c>
      <c r="D811" s="43">
        <v>8.1</v>
      </c>
      <c r="E811" s="44">
        <v>3.0208333333333334E-2</v>
      </c>
      <c r="F811" s="44">
        <v>3.1747685185185184E-2</v>
      </c>
      <c r="G811" s="59">
        <f t="shared" si="281"/>
        <v>3.0978009259259261E-2</v>
      </c>
      <c r="H811" s="45">
        <v>11</v>
      </c>
      <c r="I811" s="11">
        <f t="shared" si="282"/>
        <v>3.8244455875628717E-3</v>
      </c>
      <c r="J811" s="31">
        <f t="shared" si="283"/>
        <v>1.9285714285714284</v>
      </c>
      <c r="K811" s="31">
        <f>IF(J811=0,0,IF(B811="F",VLOOKUP(I811,Barem!$G$2:$H$16,2,1),VLOOKUP(I811,Barem!$G$17:$H$31,2,1)))</f>
        <v>2</v>
      </c>
      <c r="L811" s="43">
        <v>1</v>
      </c>
      <c r="M811" s="95" t="s">
        <v>82</v>
      </c>
      <c r="N811" s="10">
        <f t="shared" si="286"/>
        <v>0.5</v>
      </c>
      <c r="O811" s="10">
        <f t="shared" si="286"/>
        <v>0.25</v>
      </c>
      <c r="P811" s="10">
        <f t="shared" si="286"/>
        <v>0.25</v>
      </c>
      <c r="Q811" s="33">
        <f>IF(B811="M",IF(AND(H811&gt;=200,H811&lt;500,I811&lt;Barem!$N$21),H811/1500,IF(AND(H811&gt;=500,H811&lt;750,I811&lt;Barem!$N$22),H811/1500,IF(AND(H811&gt;=750,H811&lt;1000,I811&lt;Barem!$N$23),H811/1500,IF(AND(H811&gt;=1000,H811&lt;1500,I811&lt;Barem!$N$24),H811/1500,IF(AND(H811&gt;=1500,H811&lt;2000,I811&lt;Barem!$N$25),H811/1500,IF(AND(H811&gt;=2000,H811&lt;3000,I811&lt;Barem!$N$26),H811/1500,IF(AND(H811&gt;=3000,I811&lt;Barem!$N$27),H811/1500,0))))))),IF(AND(H811&gt;=200,H811&lt;500,I811&lt;Barem!$O$21),H811/1500,IF(AND(H811&gt;=500,H811&lt;750,I811&lt;Barem!$O$22),H811/1500,IF(AND(H811&gt;=750,H811&lt;1000,I811&lt;Barem!$O$23),H811/1500,IF(AND(H811&gt;=1000,H811&lt;1500,I811&lt;Barem!$O$24),H811/1500,IF(AND(H811&gt;=1500,H811&lt;2000,I811&lt;Barem!$O$25),H811/1500,IF(AND(H811&gt;=2000,H811&lt;3000,I811&lt;Barem!$O$26),H811/1500,IF(AND(H811&gt;=3000,I811&lt;Barem!$O$27),H811/1500,0))))))))</f>
        <v>0</v>
      </c>
      <c r="R811" s="19">
        <f>IF(D811&gt;21,VLOOKUP(D811,Barem!$T$1:$U$141,2,1),0)</f>
        <v>0</v>
      </c>
      <c r="S811" s="104">
        <f>IF(D811&lt;1,0,IF(B811="F",VLOOKUP(I811,Barem!$X$2:$Z$13,2,1),VLOOKUP(I811,Barem!$X$14:$Z$25,2,1)))</f>
        <v>0</v>
      </c>
      <c r="T811" s="19">
        <f>VLOOKUP(A811,Participanti!A:C,3,0)</f>
        <v>0</v>
      </c>
      <c r="U811" s="17">
        <f t="shared" si="284"/>
        <v>1.7142857142857142</v>
      </c>
      <c r="W811" s="162"/>
      <c r="X811" s="108">
        <f t="shared" si="278"/>
        <v>4</v>
      </c>
      <c r="Y811" s="63">
        <f t="shared" si="279"/>
        <v>1</v>
      </c>
      <c r="Z811" s="92">
        <f t="shared" si="285"/>
        <v>1</v>
      </c>
      <c r="AA811" s="141"/>
      <c r="AB811" s="107" t="str">
        <f>VLOOKUP(A811,Participanti!A:E,5,0)</f>
        <v>Bronze</v>
      </c>
    </row>
    <row r="812" spans="1:28" x14ac:dyDescent="0.2">
      <c r="A812" s="42" t="s">
        <v>258</v>
      </c>
      <c r="B812" s="1" t="str">
        <f>VLOOKUP(A812,Participanti!A:B,2,0)</f>
        <v>M</v>
      </c>
      <c r="C812" s="61">
        <v>13</v>
      </c>
      <c r="D812" s="43">
        <v>3.01</v>
      </c>
      <c r="E812" s="44">
        <v>7.2685185185185188E-3</v>
      </c>
      <c r="F812" s="44">
        <v>7.2685185185185188E-3</v>
      </c>
      <c r="G812" s="59">
        <f t="shared" si="281"/>
        <v>7.2685185185185188E-3</v>
      </c>
      <c r="H812" s="45">
        <v>2</v>
      </c>
      <c r="I812" s="11">
        <f t="shared" si="282"/>
        <v>2.4147902054878802E-3</v>
      </c>
      <c r="J812" s="31">
        <f t="shared" si="283"/>
        <v>0.71666666666666656</v>
      </c>
      <c r="K812" s="31">
        <f>IF(J812=0,0,IF(B812="F",VLOOKUP(I812,Barem!$G$2:$H$16,2,1),VLOOKUP(I812,Barem!$G$17:$H$31,2,1)))</f>
        <v>5</v>
      </c>
      <c r="L812" s="43">
        <v>3.5</v>
      </c>
      <c r="M812" s="95" t="s">
        <v>80</v>
      </c>
      <c r="N812" s="10">
        <f t="shared" si="286"/>
        <v>0.25</v>
      </c>
      <c r="O812" s="10">
        <f t="shared" si="286"/>
        <v>0.5</v>
      </c>
      <c r="P812" s="10">
        <f t="shared" si="286"/>
        <v>0.25</v>
      </c>
      <c r="Q812" s="33">
        <f>IF(B812="M",IF(AND(H812&gt;=200,H812&lt;500,I812&lt;Barem!$N$21),H812/1500,IF(AND(H812&gt;=500,H812&lt;750,I812&lt;Barem!$N$22),H812/1500,IF(AND(H812&gt;=750,H812&lt;1000,I812&lt;Barem!$N$23),H812/1500,IF(AND(H812&gt;=1000,H812&lt;1500,I812&lt;Barem!$N$24),H812/1500,IF(AND(H812&gt;=1500,H812&lt;2000,I812&lt;Barem!$N$25),H812/1500,IF(AND(H812&gt;=2000,H812&lt;3000,I812&lt;Barem!$N$26),H812/1500,IF(AND(H812&gt;=3000,I812&lt;Barem!$N$27),H812/1500,0))))))),IF(AND(H812&gt;=200,H812&lt;500,I812&lt;Barem!$O$21),H812/1500,IF(AND(H812&gt;=500,H812&lt;750,I812&lt;Barem!$O$22),H812/1500,IF(AND(H812&gt;=750,H812&lt;1000,I812&lt;Barem!$O$23),H812/1500,IF(AND(H812&gt;=1000,H812&lt;1500,I812&lt;Barem!$O$24),H812/1500,IF(AND(H812&gt;=1500,H812&lt;2000,I812&lt;Barem!$O$25),H812/1500,IF(AND(H812&gt;=2000,H812&lt;3000,I812&lt;Barem!$O$26),H812/1500,IF(AND(H812&gt;=3000,I812&lt;Barem!$O$27),H812/1500,0))))))))</f>
        <v>0</v>
      </c>
      <c r="R812" s="19">
        <f>IF(D812&gt;21,VLOOKUP(D812,Barem!$T$1:$U$141,2,1),0)</f>
        <v>0</v>
      </c>
      <c r="S812" s="104">
        <f>IF(D812&lt;1,0,IF(B812="F",VLOOKUP(I812,Barem!$X$2:$Z$13,2,1),VLOOKUP(I812,Barem!$X$14:$Z$25,2,1)))</f>
        <v>4.1999999999999993</v>
      </c>
      <c r="T812" s="19">
        <f>VLOOKUP(A812,Participanti!A:C,3,0)</f>
        <v>0</v>
      </c>
      <c r="U812" s="17">
        <f t="shared" si="284"/>
        <v>7.7541666666666664</v>
      </c>
      <c r="W812" s="162"/>
      <c r="X812" s="108">
        <f t="shared" si="278"/>
        <v>5</v>
      </c>
      <c r="Y812" s="63">
        <f t="shared" si="279"/>
        <v>1</v>
      </c>
      <c r="Z812" s="92">
        <f t="shared" si="285"/>
        <v>1</v>
      </c>
      <c r="AA812" s="141"/>
      <c r="AB812" s="107" t="str">
        <f>VLOOKUP(A812,Participanti!A:E,5,0)</f>
        <v>Gold</v>
      </c>
    </row>
    <row r="813" spans="1:28" x14ac:dyDescent="0.2">
      <c r="A813" s="42" t="s">
        <v>171</v>
      </c>
      <c r="B813" s="1" t="str">
        <f>VLOOKUP(A813,Participanti!A:B,2,0)</f>
        <v>M</v>
      </c>
      <c r="C813" s="61">
        <v>13</v>
      </c>
      <c r="D813" s="43">
        <v>3.02</v>
      </c>
      <c r="E813" s="44">
        <v>7.3726851851851852E-3</v>
      </c>
      <c r="F813" s="44">
        <v>7.3726851851851852E-3</v>
      </c>
      <c r="G813" s="59">
        <f t="shared" si="281"/>
        <v>7.3726851851851852E-3</v>
      </c>
      <c r="H813" s="45">
        <v>0</v>
      </c>
      <c r="I813" s="11">
        <f t="shared" si="282"/>
        <v>2.4412864851606573E-3</v>
      </c>
      <c r="J813" s="31">
        <f t="shared" si="283"/>
        <v>0.71904761904761905</v>
      </c>
      <c r="K813" s="31">
        <f>IF(J813=0,0,IF(B813="F",VLOOKUP(I813,Barem!$G$2:$H$16,2,1),VLOOKUP(I813,Barem!$G$17:$H$31,2,1)))</f>
        <v>5</v>
      </c>
      <c r="L813" s="43">
        <v>4</v>
      </c>
      <c r="M813" s="95" t="s">
        <v>83</v>
      </c>
      <c r="N813" s="10">
        <f t="shared" si="286"/>
        <v>0.25</v>
      </c>
      <c r="O813" s="10">
        <f t="shared" si="286"/>
        <v>0.25</v>
      </c>
      <c r="P813" s="10">
        <f t="shared" si="286"/>
        <v>0.5</v>
      </c>
      <c r="Q813" s="33">
        <f>IF(B813="M",IF(AND(H813&gt;=200,H813&lt;500,I813&lt;Barem!$N$21),H813/1500,IF(AND(H813&gt;=500,H813&lt;750,I813&lt;Barem!$N$22),H813/1500,IF(AND(H813&gt;=750,H813&lt;1000,I813&lt;Barem!$N$23),H813/1500,IF(AND(H813&gt;=1000,H813&lt;1500,I813&lt;Barem!$N$24),H813/1500,IF(AND(H813&gt;=1500,H813&lt;2000,I813&lt;Barem!$N$25),H813/1500,IF(AND(H813&gt;=2000,H813&lt;3000,I813&lt;Barem!$N$26),H813/1500,IF(AND(H813&gt;=3000,I813&lt;Barem!$N$27),H813/1500,0))))))),IF(AND(H813&gt;=200,H813&lt;500,I813&lt;Barem!$O$21),H813/1500,IF(AND(H813&gt;=500,H813&lt;750,I813&lt;Barem!$O$22),H813/1500,IF(AND(H813&gt;=750,H813&lt;1000,I813&lt;Barem!$O$23),H813/1500,IF(AND(H813&gt;=1000,H813&lt;1500,I813&lt;Barem!$O$24),H813/1500,IF(AND(H813&gt;=1500,H813&lt;2000,I813&lt;Barem!$O$25),H813/1500,IF(AND(H813&gt;=2000,H813&lt;3000,I813&lt;Barem!$O$26),H813/1500,IF(AND(H813&gt;=3000,I813&lt;Barem!$O$27),H813/1500,0))))))))</f>
        <v>0</v>
      </c>
      <c r="R813" s="19">
        <f>IF(D813&gt;21,VLOOKUP(D813,Barem!$T$1:$U$141,2,1),0)</f>
        <v>0</v>
      </c>
      <c r="S813" s="104">
        <f>IF(D813&lt;1,0,IF(B813="F",VLOOKUP(I813,Barem!$X$2:$Z$13,2,1),VLOOKUP(I813,Barem!$X$14:$Z$25,2,1)))</f>
        <v>3.1500000000000004</v>
      </c>
      <c r="T813" s="19">
        <f>VLOOKUP(A813,Participanti!A:C,3,0)</f>
        <v>0</v>
      </c>
      <c r="U813" s="17">
        <f t="shared" si="284"/>
        <v>6.5797619047619049</v>
      </c>
      <c r="W813" s="162"/>
      <c r="X813" s="108">
        <f t="shared" si="278"/>
        <v>5</v>
      </c>
      <c r="Y813" s="63">
        <f t="shared" si="279"/>
        <v>1</v>
      </c>
      <c r="Z813" s="92">
        <f t="shared" si="285"/>
        <v>1</v>
      </c>
      <c r="AA813" s="141"/>
      <c r="AB813" s="107" t="str">
        <f>VLOOKUP(A813,Participanti!A:E,5,0)</f>
        <v>Gold</v>
      </c>
    </row>
    <row r="814" spans="1:28" x14ac:dyDescent="0.2">
      <c r="A814" s="42" t="s">
        <v>417</v>
      </c>
      <c r="B814" s="1" t="str">
        <f>VLOOKUP(A814,Participanti!A:B,2,0)</f>
        <v>F</v>
      </c>
      <c r="C814" s="61">
        <v>13</v>
      </c>
      <c r="D814" s="43">
        <v>20</v>
      </c>
      <c r="E814" s="44">
        <v>6.5243055555555554E-2</v>
      </c>
      <c r="F814" s="44">
        <v>6.5243055555555554E-2</v>
      </c>
      <c r="G814" s="59">
        <f t="shared" si="281"/>
        <v>6.5243055555555554E-2</v>
      </c>
      <c r="H814" s="45">
        <v>22</v>
      </c>
      <c r="I814" s="11">
        <f t="shared" si="282"/>
        <v>3.2621527777777779E-3</v>
      </c>
      <c r="J814" s="31">
        <f t="shared" si="283"/>
        <v>5</v>
      </c>
      <c r="K814" s="31">
        <f>IF(J814=0,0,IF(B814="F",VLOOKUP(I814,Barem!$G$2:$H$16,2,1),VLOOKUP(I814,Barem!$G$17:$H$31,2,1)))</f>
        <v>4.5</v>
      </c>
      <c r="L814" s="43">
        <v>4.25</v>
      </c>
      <c r="M814" s="95" t="s">
        <v>82</v>
      </c>
      <c r="N814" s="10">
        <f t="shared" si="286"/>
        <v>0.5</v>
      </c>
      <c r="O814" s="10">
        <f t="shared" si="286"/>
        <v>0.25</v>
      </c>
      <c r="P814" s="10">
        <f t="shared" si="286"/>
        <v>0.25</v>
      </c>
      <c r="Q814" s="33">
        <f>IF(B814="M",IF(AND(H814&gt;=200,H814&lt;500,I814&lt;Barem!$N$21),H814/1500,IF(AND(H814&gt;=500,H814&lt;750,I814&lt;Barem!$N$22),H814/1500,IF(AND(H814&gt;=750,H814&lt;1000,I814&lt;Barem!$N$23),H814/1500,IF(AND(H814&gt;=1000,H814&lt;1500,I814&lt;Barem!$N$24),H814/1500,IF(AND(H814&gt;=1500,H814&lt;2000,I814&lt;Barem!$N$25),H814/1500,IF(AND(H814&gt;=2000,H814&lt;3000,I814&lt;Barem!$N$26),H814/1500,IF(AND(H814&gt;=3000,I814&lt;Barem!$N$27),H814/1500,0))))))),IF(AND(H814&gt;=200,H814&lt;500,I814&lt;Barem!$O$21),H814/1500,IF(AND(H814&gt;=500,H814&lt;750,I814&lt;Barem!$O$22),H814/1500,IF(AND(H814&gt;=750,H814&lt;1000,I814&lt;Barem!$O$23),H814/1500,IF(AND(H814&gt;=1000,H814&lt;1500,I814&lt;Barem!$O$24),H814/1500,IF(AND(H814&gt;=1500,H814&lt;2000,I814&lt;Barem!$O$25),H814/1500,IF(AND(H814&gt;=2000,H814&lt;3000,I814&lt;Barem!$O$26),H814/1500,IF(AND(H814&gt;=3000,I814&lt;Barem!$O$27),H814/1500,0))))))))</f>
        <v>0</v>
      </c>
      <c r="R814" s="19">
        <f>IF(D814&gt;21,VLOOKUP(D814,Barem!$T$1:$U$141,2,1),0)</f>
        <v>0</v>
      </c>
      <c r="S814" s="104">
        <f>IF(D814&lt;1,0,IF(B814="F",VLOOKUP(I814,Barem!$X$2:$Z$13,2,1),VLOOKUP(I814,Barem!$X$14:$Z$25,2,1)))</f>
        <v>0</v>
      </c>
      <c r="T814" s="19">
        <f>VLOOKUP(A814,Participanti!A:C,3,0)</f>
        <v>0</v>
      </c>
      <c r="U814" s="17">
        <f t="shared" si="284"/>
        <v>4.6875</v>
      </c>
      <c r="W814" s="162"/>
      <c r="X814" s="108">
        <f t="shared" si="278"/>
        <v>5</v>
      </c>
      <c r="Y814" s="63">
        <f t="shared" si="279"/>
        <v>1</v>
      </c>
      <c r="Z814" s="92">
        <f t="shared" si="285"/>
        <v>1</v>
      </c>
      <c r="AA814" s="141"/>
      <c r="AB814" s="107" t="str">
        <f>VLOOKUP(A814,Participanti!A:E,5,0)</f>
        <v>Gold</v>
      </c>
    </row>
    <row r="815" spans="1:28" x14ac:dyDescent="0.2">
      <c r="A815" s="42" t="s">
        <v>293</v>
      </c>
      <c r="B815" s="1" t="str">
        <f>VLOOKUP(A815,Participanti!A:B,2,0)</f>
        <v>M</v>
      </c>
      <c r="C815" s="61">
        <v>13</v>
      </c>
      <c r="D815" s="43">
        <v>13</v>
      </c>
      <c r="E815" s="44">
        <v>4.476851851851852E-2</v>
      </c>
      <c r="F815" s="44">
        <v>4.476851851851852E-2</v>
      </c>
      <c r="G815" s="59">
        <f t="shared" si="281"/>
        <v>4.476851851851852E-2</v>
      </c>
      <c r="H815" s="45">
        <v>52</v>
      </c>
      <c r="I815" s="11">
        <f t="shared" si="282"/>
        <v>3.443732193732194E-3</v>
      </c>
      <c r="J815" s="31">
        <f t="shared" si="283"/>
        <v>3.0952380952380949</v>
      </c>
      <c r="K815" s="31">
        <f>IF(J815=0,0,IF(B815="F",VLOOKUP(I815,Barem!$G$2:$H$16,2,1),VLOOKUP(I815,Barem!$G$17:$H$31,2,1)))</f>
        <v>3</v>
      </c>
      <c r="L815" s="43">
        <v>4.25</v>
      </c>
      <c r="M815" s="95" t="s">
        <v>80</v>
      </c>
      <c r="N815" s="10">
        <f t="shared" si="286"/>
        <v>0.25</v>
      </c>
      <c r="O815" s="10">
        <f t="shared" si="286"/>
        <v>0.5</v>
      </c>
      <c r="P815" s="10">
        <f t="shared" si="286"/>
        <v>0.25</v>
      </c>
      <c r="Q815" s="33">
        <f>IF(B815="M",IF(AND(H815&gt;=200,H815&lt;500,I815&lt;Barem!$N$21),H815/1500,IF(AND(H815&gt;=500,H815&lt;750,I815&lt;Barem!$N$22),H815/1500,IF(AND(H815&gt;=750,H815&lt;1000,I815&lt;Barem!$N$23),H815/1500,IF(AND(H815&gt;=1000,H815&lt;1500,I815&lt;Barem!$N$24),H815/1500,IF(AND(H815&gt;=1500,H815&lt;2000,I815&lt;Barem!$N$25),H815/1500,IF(AND(H815&gt;=2000,H815&lt;3000,I815&lt;Barem!$N$26),H815/1500,IF(AND(H815&gt;=3000,I815&lt;Barem!$N$27),H815/1500,0))))))),IF(AND(H815&gt;=200,H815&lt;500,I815&lt;Barem!$O$21),H815/1500,IF(AND(H815&gt;=500,H815&lt;750,I815&lt;Barem!$O$22),H815/1500,IF(AND(H815&gt;=750,H815&lt;1000,I815&lt;Barem!$O$23),H815/1500,IF(AND(H815&gt;=1000,H815&lt;1500,I815&lt;Barem!$O$24),H815/1500,IF(AND(H815&gt;=1500,H815&lt;2000,I815&lt;Barem!$O$25),H815/1500,IF(AND(H815&gt;=2000,H815&lt;3000,I815&lt;Barem!$O$26),H815/1500,IF(AND(H815&gt;=3000,I815&lt;Barem!$O$27),H815/1500,0))))))))</f>
        <v>0</v>
      </c>
      <c r="R815" s="19">
        <f>IF(D815&gt;21,VLOOKUP(D815,Barem!$T$1:$U$141,2,1),0)</f>
        <v>0</v>
      </c>
      <c r="S815" s="104">
        <f>IF(D815&lt;1,0,IF(B815="F",VLOOKUP(I815,Barem!$X$2:$Z$13,2,1),VLOOKUP(I815,Barem!$X$14:$Z$25,2,1)))</f>
        <v>0</v>
      </c>
      <c r="T815" s="19">
        <f>VLOOKUP(A815,Participanti!A:C,3,0)</f>
        <v>0</v>
      </c>
      <c r="U815" s="17">
        <f t="shared" si="284"/>
        <v>3.3363095238095237</v>
      </c>
      <c r="W815" s="162"/>
      <c r="X815" s="108">
        <f t="shared" si="278"/>
        <v>5</v>
      </c>
      <c r="Y815" s="63">
        <f t="shared" si="279"/>
        <v>1</v>
      </c>
      <c r="Z815" s="92">
        <f t="shared" si="285"/>
        <v>1</v>
      </c>
      <c r="AA815" s="141"/>
      <c r="AB815" s="107" t="str">
        <f>VLOOKUP(A815,Participanti!A:E,5,0)</f>
        <v>Gold</v>
      </c>
    </row>
    <row r="816" spans="1:28" x14ac:dyDescent="0.2">
      <c r="A816" s="42" t="s">
        <v>39</v>
      </c>
      <c r="B816" s="1" t="str">
        <f>VLOOKUP(A816,Participanti!A:B,2,0)</f>
        <v>M</v>
      </c>
      <c r="C816" s="61">
        <v>13</v>
      </c>
      <c r="D816" s="43">
        <v>18.03</v>
      </c>
      <c r="E816" s="44">
        <v>4.9733796296296297E-2</v>
      </c>
      <c r="F816" s="44">
        <v>4.9837962962962966E-2</v>
      </c>
      <c r="G816" s="59">
        <f t="shared" si="281"/>
        <v>4.9785879629629631E-2</v>
      </c>
      <c r="H816" s="45">
        <v>53</v>
      </c>
      <c r="I816" s="11">
        <f t="shared" si="282"/>
        <v>2.7612800681990918E-3</v>
      </c>
      <c r="J816" s="31">
        <f t="shared" si="283"/>
        <v>4.2928571428571427</v>
      </c>
      <c r="K816" s="31">
        <f>IF(J816=0,0,IF(B816="F",VLOOKUP(I816,Barem!$G$2:$H$16,2,1),VLOOKUP(I816,Barem!$G$17:$H$31,2,1)))</f>
        <v>5</v>
      </c>
      <c r="L816" s="43">
        <v>4.25</v>
      </c>
      <c r="M816" s="95" t="s">
        <v>83</v>
      </c>
      <c r="N816" s="10">
        <f t="shared" si="286"/>
        <v>0.25</v>
      </c>
      <c r="O816" s="10">
        <f t="shared" si="286"/>
        <v>0.25</v>
      </c>
      <c r="P816" s="10">
        <f t="shared" si="286"/>
        <v>0.5</v>
      </c>
      <c r="Q816" s="33">
        <f>IF(B816="M",IF(AND(H816&gt;=200,H816&lt;500,I816&lt;Barem!$N$21),H816/1500,IF(AND(H816&gt;=500,H816&lt;750,I816&lt;Barem!$N$22),H816/1500,IF(AND(H816&gt;=750,H816&lt;1000,I816&lt;Barem!$N$23),H816/1500,IF(AND(H816&gt;=1000,H816&lt;1500,I816&lt;Barem!$N$24),H816/1500,IF(AND(H816&gt;=1500,H816&lt;2000,I816&lt;Barem!$N$25),H816/1500,IF(AND(H816&gt;=2000,H816&lt;3000,I816&lt;Barem!$N$26),H816/1500,IF(AND(H816&gt;=3000,I816&lt;Barem!$N$27),H816/1500,0))))))),IF(AND(H816&gt;=200,H816&lt;500,I816&lt;Barem!$O$21),H816/1500,IF(AND(H816&gt;=500,H816&lt;750,I816&lt;Barem!$O$22),H816/1500,IF(AND(H816&gt;=750,H816&lt;1000,I816&lt;Barem!$O$23),H816/1500,IF(AND(H816&gt;=1000,H816&lt;1500,I816&lt;Barem!$O$24),H816/1500,IF(AND(H816&gt;=1500,H816&lt;2000,I816&lt;Barem!$O$25),H816/1500,IF(AND(H816&gt;=2000,H816&lt;3000,I816&lt;Barem!$O$26),H816/1500,IF(AND(H816&gt;=3000,I816&lt;Barem!$O$27),H816/1500,0))))))))</f>
        <v>0</v>
      </c>
      <c r="R816" s="19">
        <f>IF(D816&gt;21,VLOOKUP(D816,Barem!$T$1:$U$141,2,1),0)</f>
        <v>0</v>
      </c>
      <c r="S816" s="104">
        <f>IF(D816&lt;1,0,IF(B816="F",VLOOKUP(I816,Barem!$X$2:$Z$13,2,1),VLOOKUP(I816,Barem!$X$14:$Z$25,2,1)))</f>
        <v>0.15000000000000002</v>
      </c>
      <c r="T816" s="19">
        <f>VLOOKUP(A816,Participanti!A:C,3,0)</f>
        <v>0</v>
      </c>
      <c r="U816" s="17">
        <f t="shared" si="284"/>
        <v>4.5982142857142865</v>
      </c>
      <c r="W816" s="162"/>
      <c r="X816" s="108">
        <f t="shared" si="278"/>
        <v>5</v>
      </c>
      <c r="Y816" s="63">
        <f t="shared" si="279"/>
        <v>1</v>
      </c>
      <c r="Z816" s="92">
        <f t="shared" si="285"/>
        <v>1</v>
      </c>
      <c r="AA816" s="141"/>
      <c r="AB816" s="107" t="str">
        <f>VLOOKUP(A816,Participanti!A:E,5,0)</f>
        <v>Gold</v>
      </c>
    </row>
    <row r="817" spans="1:28" x14ac:dyDescent="0.2">
      <c r="A817" s="42" t="s">
        <v>10</v>
      </c>
      <c r="B817" s="1" t="str">
        <f>VLOOKUP(A817,Participanti!A:B,2,0)</f>
        <v>F</v>
      </c>
      <c r="C817" s="61">
        <v>13</v>
      </c>
      <c r="D817" s="43">
        <v>24.02</v>
      </c>
      <c r="E817" s="44">
        <v>8.4884259259259257E-2</v>
      </c>
      <c r="F817" s="44">
        <v>0.10151620370370371</v>
      </c>
      <c r="G817" s="59">
        <f t="shared" si="281"/>
        <v>9.3200231481481488E-2</v>
      </c>
      <c r="H817" s="45">
        <v>48</v>
      </c>
      <c r="I817" s="11">
        <f t="shared" si="282"/>
        <v>3.880109553766923E-3</v>
      </c>
      <c r="J817" s="31">
        <f t="shared" si="283"/>
        <v>5</v>
      </c>
      <c r="K817" s="31">
        <f>IF(J817=0,0,IF(B817="F",VLOOKUP(I817,Barem!$G$2:$H$16,2,1),VLOOKUP(I817,Barem!$G$17:$H$31,2,1)))</f>
        <v>2.5</v>
      </c>
      <c r="L817" s="43">
        <v>4.5</v>
      </c>
      <c r="M817" s="95" t="s">
        <v>82</v>
      </c>
      <c r="N817" s="10">
        <f t="shared" si="286"/>
        <v>0.5</v>
      </c>
      <c r="O817" s="10">
        <f t="shared" si="286"/>
        <v>0.25</v>
      </c>
      <c r="P817" s="10">
        <f t="shared" si="286"/>
        <v>0.25</v>
      </c>
      <c r="Q817" s="33">
        <f>IF(B817="M",IF(AND(H817&gt;=200,H817&lt;500,I817&lt;Barem!$N$21),H817/1500,IF(AND(H817&gt;=500,H817&lt;750,I817&lt;Barem!$N$22),H817/1500,IF(AND(H817&gt;=750,H817&lt;1000,I817&lt;Barem!$N$23),H817/1500,IF(AND(H817&gt;=1000,H817&lt;1500,I817&lt;Barem!$N$24),H817/1500,IF(AND(H817&gt;=1500,H817&lt;2000,I817&lt;Barem!$N$25),H817/1500,IF(AND(H817&gt;=2000,H817&lt;3000,I817&lt;Barem!$N$26),H817/1500,IF(AND(H817&gt;=3000,I817&lt;Barem!$N$27),H817/1500,0))))))),IF(AND(H817&gt;=200,H817&lt;500,I817&lt;Barem!$O$21),H817/1500,IF(AND(H817&gt;=500,H817&lt;750,I817&lt;Barem!$O$22),H817/1500,IF(AND(H817&gt;=750,H817&lt;1000,I817&lt;Barem!$O$23),H817/1500,IF(AND(H817&gt;=1000,H817&lt;1500,I817&lt;Barem!$O$24),H817/1500,IF(AND(H817&gt;=1500,H817&lt;2000,I817&lt;Barem!$O$25),H817/1500,IF(AND(H817&gt;=2000,H817&lt;3000,I817&lt;Barem!$O$26),H817/1500,IF(AND(H817&gt;=3000,I817&lt;Barem!$O$27),H817/1500,0))))))))</f>
        <v>0</v>
      </c>
      <c r="R817" s="19">
        <f>IF(D817&gt;21,VLOOKUP(D817,Barem!$T$1:$U$141,2,1),0)</f>
        <v>0.1</v>
      </c>
      <c r="S817" s="104">
        <f>IF(D817&lt;1,0,IF(B817="F",VLOOKUP(I817,Barem!$X$2:$Z$13,2,1),VLOOKUP(I817,Barem!$X$14:$Z$25,2,1)))</f>
        <v>0</v>
      </c>
      <c r="T817" s="19">
        <f>VLOOKUP(A817,Participanti!A:C,3,0)</f>
        <v>0</v>
      </c>
      <c r="U817" s="17">
        <f t="shared" si="284"/>
        <v>4.3499999999999996</v>
      </c>
      <c r="W817" s="162"/>
      <c r="X817" s="108">
        <f t="shared" si="278"/>
        <v>5</v>
      </c>
      <c r="Y817" s="63">
        <f t="shared" si="279"/>
        <v>1</v>
      </c>
      <c r="Z817" s="92">
        <f t="shared" si="285"/>
        <v>1</v>
      </c>
      <c r="AA817" s="141"/>
      <c r="AB817" s="107" t="str">
        <f>VLOOKUP(A817,Participanti!A:E,5,0)</f>
        <v>Gold</v>
      </c>
    </row>
    <row r="818" spans="1:28" x14ac:dyDescent="0.2">
      <c r="A818" s="42" t="s">
        <v>370</v>
      </c>
      <c r="B818" s="1" t="str">
        <f>VLOOKUP(A818,Participanti!A:B,2,0)</f>
        <v>M</v>
      </c>
      <c r="C818" s="61">
        <v>13</v>
      </c>
      <c r="D818" s="43">
        <v>12.34</v>
      </c>
      <c r="E818" s="44">
        <v>4.4652777777777777E-2</v>
      </c>
      <c r="F818" s="44">
        <v>4.4652777777777777E-2</v>
      </c>
      <c r="G818" s="59">
        <f t="shared" si="281"/>
        <v>4.4652777777777777E-2</v>
      </c>
      <c r="H818" s="45">
        <v>24</v>
      </c>
      <c r="I818" s="11">
        <f t="shared" si="282"/>
        <v>3.618539528182964E-3</v>
      </c>
      <c r="J818" s="31">
        <f t="shared" si="283"/>
        <v>2.9380952380952379</v>
      </c>
      <c r="K818" s="31">
        <f>IF(J818=0,0,IF(B818="F",VLOOKUP(I818,Barem!$G$2:$H$16,2,1),VLOOKUP(I818,Barem!$G$17:$H$31,2,1)))</f>
        <v>2.5</v>
      </c>
      <c r="L818" s="43">
        <v>1.5</v>
      </c>
      <c r="M818" s="95" t="s">
        <v>83</v>
      </c>
      <c r="N818" s="10">
        <f t="shared" si="286"/>
        <v>0.25</v>
      </c>
      <c r="O818" s="10">
        <f t="shared" si="286"/>
        <v>0.25</v>
      </c>
      <c r="P818" s="10">
        <f t="shared" si="286"/>
        <v>0.5</v>
      </c>
      <c r="Q818" s="33">
        <f>IF(B818="M",IF(AND(H818&gt;=200,H818&lt;500,I818&lt;Barem!$N$21),H818/1500,IF(AND(H818&gt;=500,H818&lt;750,I818&lt;Barem!$N$22),H818/1500,IF(AND(H818&gt;=750,H818&lt;1000,I818&lt;Barem!$N$23),H818/1500,IF(AND(H818&gt;=1000,H818&lt;1500,I818&lt;Barem!$N$24),H818/1500,IF(AND(H818&gt;=1500,H818&lt;2000,I818&lt;Barem!$N$25),H818/1500,IF(AND(H818&gt;=2000,H818&lt;3000,I818&lt;Barem!$N$26),H818/1500,IF(AND(H818&gt;=3000,I818&lt;Barem!$N$27),H818/1500,0))))))),IF(AND(H818&gt;=200,H818&lt;500,I818&lt;Barem!$O$21),H818/1500,IF(AND(H818&gt;=500,H818&lt;750,I818&lt;Barem!$O$22),H818/1500,IF(AND(H818&gt;=750,H818&lt;1000,I818&lt;Barem!$O$23),H818/1500,IF(AND(H818&gt;=1000,H818&lt;1500,I818&lt;Barem!$O$24),H818/1500,IF(AND(H818&gt;=1500,H818&lt;2000,I818&lt;Barem!$O$25),H818/1500,IF(AND(H818&gt;=2000,H818&lt;3000,I818&lt;Barem!$O$26),H818/1500,IF(AND(H818&gt;=3000,I818&lt;Barem!$O$27),H818/1500,0))))))))</f>
        <v>0</v>
      </c>
      <c r="R818" s="19">
        <f>IF(D818&gt;21,VLOOKUP(D818,Barem!$T$1:$U$141,2,1),0)</f>
        <v>0</v>
      </c>
      <c r="S818" s="104">
        <f>IF(D818&lt;1,0,IF(B818="F",VLOOKUP(I818,Barem!$X$2:$Z$13,2,1),VLOOKUP(I818,Barem!$X$14:$Z$25,2,1)))</f>
        <v>0</v>
      </c>
      <c r="T818" s="19">
        <f>VLOOKUP(A818,Participanti!A:C,3,0)</f>
        <v>0.7</v>
      </c>
      <c r="U818" s="17">
        <f t="shared" si="284"/>
        <v>2.8095238095238093</v>
      </c>
      <c r="W818" s="162"/>
      <c r="X818" s="108">
        <f t="shared" si="278"/>
        <v>5</v>
      </c>
      <c r="Y818" s="63">
        <f t="shared" si="279"/>
        <v>1</v>
      </c>
      <c r="Z818" s="92">
        <f t="shared" si="285"/>
        <v>1</v>
      </c>
      <c r="AA818" s="141"/>
      <c r="AB818" s="107" t="str">
        <f>VLOOKUP(A818,Participanti!A:E,5,0)</f>
        <v>Gold</v>
      </c>
    </row>
    <row r="819" spans="1:28" x14ac:dyDescent="0.2">
      <c r="A819" s="42" t="s">
        <v>149</v>
      </c>
      <c r="B819" s="1" t="str">
        <f>VLOOKUP(A819,Participanti!A:B,2,0)</f>
        <v>M</v>
      </c>
      <c r="C819" s="61">
        <v>13</v>
      </c>
      <c r="D819" s="43">
        <v>16.23</v>
      </c>
      <c r="E819" s="44">
        <v>5.7777777777777775E-2</v>
      </c>
      <c r="F819" s="44">
        <v>5.8310185185185187E-2</v>
      </c>
      <c r="G819" s="59">
        <f t="shared" si="281"/>
        <v>5.8043981481481481E-2</v>
      </c>
      <c r="H819" s="45">
        <v>45</v>
      </c>
      <c r="I819" s="11">
        <f t="shared" si="282"/>
        <v>3.5763389699002761E-3</v>
      </c>
      <c r="J819" s="31">
        <f t="shared" si="283"/>
        <v>3.8642857142857143</v>
      </c>
      <c r="K819" s="31">
        <f>IF(J819=0,0,IF(B819="F",VLOOKUP(I819,Barem!$G$2:$H$16,2,1),VLOOKUP(I819,Barem!$G$17:$H$31,2,1)))</f>
        <v>2.5</v>
      </c>
      <c r="L819" s="43">
        <v>2.5</v>
      </c>
      <c r="M819" s="95" t="s">
        <v>82</v>
      </c>
      <c r="N819" s="10">
        <f t="shared" si="286"/>
        <v>0.5</v>
      </c>
      <c r="O819" s="10">
        <f t="shared" si="286"/>
        <v>0.25</v>
      </c>
      <c r="P819" s="10">
        <f t="shared" si="286"/>
        <v>0.25</v>
      </c>
      <c r="Q819" s="33">
        <f>IF(B819="M",IF(AND(H819&gt;=200,H819&lt;500,I819&lt;Barem!$N$21),H819/1500,IF(AND(H819&gt;=500,H819&lt;750,I819&lt;Barem!$N$22),H819/1500,IF(AND(H819&gt;=750,H819&lt;1000,I819&lt;Barem!$N$23),H819/1500,IF(AND(H819&gt;=1000,H819&lt;1500,I819&lt;Barem!$N$24),H819/1500,IF(AND(H819&gt;=1500,H819&lt;2000,I819&lt;Barem!$N$25),H819/1500,IF(AND(H819&gt;=2000,H819&lt;3000,I819&lt;Barem!$N$26),H819/1500,IF(AND(H819&gt;=3000,I819&lt;Barem!$N$27),H819/1500,0))))))),IF(AND(H819&gt;=200,H819&lt;500,I819&lt;Barem!$O$21),H819/1500,IF(AND(H819&gt;=500,H819&lt;750,I819&lt;Barem!$O$22),H819/1500,IF(AND(H819&gt;=750,H819&lt;1000,I819&lt;Barem!$O$23),H819/1500,IF(AND(H819&gt;=1000,H819&lt;1500,I819&lt;Barem!$O$24),H819/1500,IF(AND(H819&gt;=1500,H819&lt;2000,I819&lt;Barem!$O$25),H819/1500,IF(AND(H819&gt;=2000,H819&lt;3000,I819&lt;Barem!$O$26),H819/1500,IF(AND(H819&gt;=3000,I819&lt;Barem!$O$27),H819/1500,0))))))))</f>
        <v>0</v>
      </c>
      <c r="R819" s="19">
        <f>IF(D819&gt;21,VLOOKUP(D819,Barem!$T$1:$U$141,2,1),0)</f>
        <v>0</v>
      </c>
      <c r="S819" s="104">
        <f>IF(D819&lt;1,0,IF(B819="F",VLOOKUP(I819,Barem!$X$2:$Z$13,2,1),VLOOKUP(I819,Barem!$X$14:$Z$25,2,1)))</f>
        <v>0</v>
      </c>
      <c r="T819" s="19">
        <f>VLOOKUP(A819,Participanti!A:C,3,0)</f>
        <v>0</v>
      </c>
      <c r="U819" s="17">
        <f t="shared" si="284"/>
        <v>3.1821428571428569</v>
      </c>
      <c r="W819" s="162"/>
      <c r="X819" s="108">
        <f t="shared" si="278"/>
        <v>4</v>
      </c>
      <c r="Y819" s="63">
        <f t="shared" si="279"/>
        <v>1</v>
      </c>
      <c r="Z819" s="92">
        <f t="shared" si="285"/>
        <v>1</v>
      </c>
      <c r="AA819" s="141"/>
      <c r="AB819" s="107" t="str">
        <f>VLOOKUP(A819,Participanti!A:E,5,0)</f>
        <v>Gold</v>
      </c>
    </row>
    <row r="820" spans="1:28" x14ac:dyDescent="0.2">
      <c r="A820" s="42" t="s">
        <v>427</v>
      </c>
      <c r="B820" s="1" t="str">
        <f>VLOOKUP(A820,Participanti!A:B,2,0)</f>
        <v>M</v>
      </c>
      <c r="C820" s="61">
        <v>13</v>
      </c>
      <c r="D820" s="43">
        <v>15.12</v>
      </c>
      <c r="E820" s="44">
        <v>5.0601851851851849E-2</v>
      </c>
      <c r="F820" s="44">
        <v>5.0601851851851849E-2</v>
      </c>
      <c r="G820" s="59">
        <f t="shared" si="281"/>
        <v>5.0601851851851849E-2</v>
      </c>
      <c r="H820" s="45">
        <v>30</v>
      </c>
      <c r="I820" s="11">
        <f t="shared" si="282"/>
        <v>3.3466833235351752E-3</v>
      </c>
      <c r="J820" s="31">
        <f t="shared" si="283"/>
        <v>3.5999999999999996</v>
      </c>
      <c r="K820" s="31">
        <f>IF(J820=0,0,IF(B820="F",VLOOKUP(I820,Barem!$G$2:$H$16,2,1),VLOOKUP(I820,Barem!$G$17:$H$31,2,1)))</f>
        <v>3</v>
      </c>
      <c r="L820" s="43">
        <v>0.25</v>
      </c>
      <c r="M820" s="95" t="s">
        <v>83</v>
      </c>
      <c r="N820" s="10">
        <f t="shared" si="286"/>
        <v>0.25</v>
      </c>
      <c r="O820" s="10">
        <f t="shared" si="286"/>
        <v>0.25</v>
      </c>
      <c r="P820" s="10">
        <f t="shared" si="286"/>
        <v>0.5</v>
      </c>
      <c r="Q820" s="33">
        <f>IF(B820="M",IF(AND(H820&gt;=200,H820&lt;500,I820&lt;Barem!$N$21),H820/1500,IF(AND(H820&gt;=500,H820&lt;750,I820&lt;Barem!$N$22),H820/1500,IF(AND(H820&gt;=750,H820&lt;1000,I820&lt;Barem!$N$23),H820/1500,IF(AND(H820&gt;=1000,H820&lt;1500,I820&lt;Barem!$N$24),H820/1500,IF(AND(H820&gt;=1500,H820&lt;2000,I820&lt;Barem!$N$25),H820/1500,IF(AND(H820&gt;=2000,H820&lt;3000,I820&lt;Barem!$N$26),H820/1500,IF(AND(H820&gt;=3000,I820&lt;Barem!$N$27),H820/1500,0))))))),IF(AND(H820&gt;=200,H820&lt;500,I820&lt;Barem!$O$21),H820/1500,IF(AND(H820&gt;=500,H820&lt;750,I820&lt;Barem!$O$22),H820/1500,IF(AND(H820&gt;=750,H820&lt;1000,I820&lt;Barem!$O$23),H820/1500,IF(AND(H820&gt;=1000,H820&lt;1500,I820&lt;Barem!$O$24),H820/1500,IF(AND(H820&gt;=1500,H820&lt;2000,I820&lt;Barem!$O$25),H820/1500,IF(AND(H820&gt;=2000,H820&lt;3000,I820&lt;Barem!$O$26),H820/1500,IF(AND(H820&gt;=3000,I820&lt;Barem!$O$27),H820/1500,0))))))))</f>
        <v>0</v>
      </c>
      <c r="R820" s="19">
        <f>IF(D820&gt;21,VLOOKUP(D820,Barem!$T$1:$U$141,2,1),0)</f>
        <v>0</v>
      </c>
      <c r="S820" s="104">
        <f>IF(D820&lt;1,0,IF(B820="F",VLOOKUP(I820,Barem!$X$2:$Z$13,2,1),VLOOKUP(I820,Barem!$X$14:$Z$25,2,1)))</f>
        <v>0</v>
      </c>
      <c r="T820" s="19">
        <f>VLOOKUP(A820,Participanti!A:C,3,0)</f>
        <v>0</v>
      </c>
      <c r="U820" s="17">
        <f t="shared" si="284"/>
        <v>1.7749999999999999</v>
      </c>
      <c r="W820" s="162"/>
      <c r="X820" s="108">
        <f t="shared" si="278"/>
        <v>4</v>
      </c>
      <c r="Y820" s="63">
        <f t="shared" si="279"/>
        <v>1</v>
      </c>
      <c r="Z820" s="92">
        <f t="shared" si="285"/>
        <v>1</v>
      </c>
      <c r="AA820" s="141"/>
      <c r="AB820" s="107" t="str">
        <f>VLOOKUP(A820,Participanti!A:E,5,0)</f>
        <v>Gold</v>
      </c>
    </row>
    <row r="821" spans="1:28" x14ac:dyDescent="0.2">
      <c r="A821" s="42" t="s">
        <v>366</v>
      </c>
      <c r="B821" s="1" t="str">
        <f>VLOOKUP(A821,Participanti!A:B,2,0)</f>
        <v>F</v>
      </c>
      <c r="C821" s="61">
        <v>13</v>
      </c>
      <c r="D821" s="43">
        <v>21.54</v>
      </c>
      <c r="E821" s="44">
        <v>9.329861111111111E-2</v>
      </c>
      <c r="F821" s="44">
        <v>0.11417824074074075</v>
      </c>
      <c r="G821" s="59">
        <f t="shared" si="281"/>
        <v>0.10373842592592593</v>
      </c>
      <c r="H821" s="45">
        <v>43</v>
      </c>
      <c r="I821" s="11">
        <f t="shared" si="282"/>
        <v>4.8160829120671277E-3</v>
      </c>
      <c r="J821" s="31">
        <f t="shared" si="283"/>
        <v>5</v>
      </c>
      <c r="K821" s="31">
        <f>IF(J821=0,0,IF(B821="F",VLOOKUP(I821,Barem!$G$2:$H$16,2,1),VLOOKUP(I821,Barem!$G$17:$H$31,2,1)))</f>
        <v>1</v>
      </c>
      <c r="L821" s="43">
        <v>4</v>
      </c>
      <c r="M821" s="95" t="s">
        <v>82</v>
      </c>
      <c r="N821" s="10">
        <f t="shared" si="286"/>
        <v>0.5</v>
      </c>
      <c r="O821" s="10">
        <f t="shared" si="286"/>
        <v>0.25</v>
      </c>
      <c r="P821" s="10">
        <f t="shared" si="286"/>
        <v>0.25</v>
      </c>
      <c r="Q821" s="33">
        <f>IF(B821="M",IF(AND(H821&gt;=200,H821&lt;500,I821&lt;Barem!$N$21),H821/1500,IF(AND(H821&gt;=500,H821&lt;750,I821&lt;Barem!$N$22),H821/1500,IF(AND(H821&gt;=750,H821&lt;1000,I821&lt;Barem!$N$23),H821/1500,IF(AND(H821&gt;=1000,H821&lt;1500,I821&lt;Barem!$N$24),H821/1500,IF(AND(H821&gt;=1500,H821&lt;2000,I821&lt;Barem!$N$25),H821/1500,IF(AND(H821&gt;=2000,H821&lt;3000,I821&lt;Barem!$N$26),H821/1500,IF(AND(H821&gt;=3000,I821&lt;Barem!$N$27),H821/1500,0))))))),IF(AND(H821&gt;=200,H821&lt;500,I821&lt;Barem!$O$21),H821/1500,IF(AND(H821&gt;=500,H821&lt;750,I821&lt;Barem!$O$22),H821/1500,IF(AND(H821&gt;=750,H821&lt;1000,I821&lt;Barem!$O$23),H821/1500,IF(AND(H821&gt;=1000,H821&lt;1500,I821&lt;Barem!$O$24),H821/1500,IF(AND(H821&gt;=1500,H821&lt;2000,I821&lt;Barem!$O$25),H821/1500,IF(AND(H821&gt;=2000,H821&lt;3000,I821&lt;Barem!$O$26),H821/1500,IF(AND(H821&gt;=3000,I821&lt;Barem!$O$27),H821/1500,0))))))))</f>
        <v>0</v>
      </c>
      <c r="R821" s="19">
        <f>IF(D821&gt;21,VLOOKUP(D821,Barem!$T$1:$U$141,2,1),0)</f>
        <v>0</v>
      </c>
      <c r="S821" s="104">
        <f>IF(D821&lt;1,0,IF(B821="F",VLOOKUP(I821,Barem!$X$2:$Z$13,2,1),VLOOKUP(I821,Barem!$X$14:$Z$25,2,1)))</f>
        <v>0</v>
      </c>
      <c r="T821" s="19">
        <f>VLOOKUP(A821,Participanti!A:C,3,0)</f>
        <v>0</v>
      </c>
      <c r="U821" s="17">
        <f t="shared" si="284"/>
        <v>3.75</v>
      </c>
      <c r="W821" s="162"/>
      <c r="X821" s="108">
        <f t="shared" si="278"/>
        <v>5</v>
      </c>
      <c r="Y821" s="63">
        <f t="shared" si="279"/>
        <v>1</v>
      </c>
      <c r="Z821" s="92">
        <f t="shared" si="285"/>
        <v>1</v>
      </c>
      <c r="AA821" s="141"/>
      <c r="AB821" s="107" t="str">
        <f>VLOOKUP(A821,Participanti!A:E,5,0)</f>
        <v>Gold</v>
      </c>
    </row>
    <row r="822" spans="1:28" x14ac:dyDescent="0.2">
      <c r="A822" s="42" t="s">
        <v>187</v>
      </c>
      <c r="B822" s="1" t="str">
        <f>VLOOKUP(A822,Participanti!A:B,2,0)</f>
        <v>M</v>
      </c>
      <c r="C822" s="61">
        <v>13</v>
      </c>
      <c r="D822" s="43">
        <v>6.56</v>
      </c>
      <c r="E822" s="44">
        <v>2.5335648148148149E-2</v>
      </c>
      <c r="F822" s="44">
        <v>2.5335648148148149E-2</v>
      </c>
      <c r="G822" s="59">
        <f t="shared" si="281"/>
        <v>2.5335648148148149E-2</v>
      </c>
      <c r="H822" s="45">
        <v>5</v>
      </c>
      <c r="I822" s="11">
        <f t="shared" si="282"/>
        <v>3.8621414859981934E-3</v>
      </c>
      <c r="J822" s="31">
        <f t="shared" si="283"/>
        <v>1.5619047619047617</v>
      </c>
      <c r="K822" s="31">
        <f>IF(J822=0,0,IF(B822="F",VLOOKUP(I822,Barem!$G$2:$H$16,2,1),VLOOKUP(I822,Barem!$G$17:$H$31,2,1)))</f>
        <v>1.75</v>
      </c>
      <c r="L822" s="43">
        <v>1.75</v>
      </c>
      <c r="M822" s="95" t="s">
        <v>83</v>
      </c>
      <c r="N822" s="10">
        <f t="shared" si="286"/>
        <v>0.25</v>
      </c>
      <c r="O822" s="10">
        <f t="shared" si="286"/>
        <v>0.25</v>
      </c>
      <c r="P822" s="10">
        <f t="shared" si="286"/>
        <v>0.5</v>
      </c>
      <c r="Q822" s="33">
        <f>IF(B822="M",IF(AND(H822&gt;=200,H822&lt;500,I822&lt;Barem!$N$21),H822/1500,IF(AND(H822&gt;=500,H822&lt;750,I822&lt;Barem!$N$22),H822/1500,IF(AND(H822&gt;=750,H822&lt;1000,I822&lt;Barem!$N$23),H822/1500,IF(AND(H822&gt;=1000,H822&lt;1500,I822&lt;Barem!$N$24),H822/1500,IF(AND(H822&gt;=1500,H822&lt;2000,I822&lt;Barem!$N$25),H822/1500,IF(AND(H822&gt;=2000,H822&lt;3000,I822&lt;Barem!$N$26),H822/1500,IF(AND(H822&gt;=3000,I822&lt;Barem!$N$27),H822/1500,0))))))),IF(AND(H822&gt;=200,H822&lt;500,I822&lt;Barem!$O$21),H822/1500,IF(AND(H822&gt;=500,H822&lt;750,I822&lt;Barem!$O$22),H822/1500,IF(AND(H822&gt;=750,H822&lt;1000,I822&lt;Barem!$O$23),H822/1500,IF(AND(H822&gt;=1000,H822&lt;1500,I822&lt;Barem!$O$24),H822/1500,IF(AND(H822&gt;=1500,H822&lt;2000,I822&lt;Barem!$O$25),H822/1500,IF(AND(H822&gt;=2000,H822&lt;3000,I822&lt;Barem!$O$26),H822/1500,IF(AND(H822&gt;=3000,I822&lt;Barem!$O$27),H822/1500,0))))))))</f>
        <v>0</v>
      </c>
      <c r="R822" s="19">
        <f>IF(D822&gt;21,VLOOKUP(D822,Barem!$T$1:$U$141,2,1),0)</f>
        <v>0</v>
      </c>
      <c r="S822" s="104">
        <f>IF(D822&lt;1,0,IF(B822="F",VLOOKUP(I822,Barem!$X$2:$Z$13,2,1),VLOOKUP(I822,Barem!$X$14:$Z$25,2,1)))</f>
        <v>0</v>
      </c>
      <c r="T822" s="19">
        <f>VLOOKUP(A822,Participanti!A:C,3,0)</f>
        <v>0</v>
      </c>
      <c r="U822" s="17">
        <f t="shared" si="284"/>
        <v>1.7029761904761904</v>
      </c>
      <c r="W822" s="162"/>
      <c r="X822" s="108">
        <f t="shared" si="278"/>
        <v>5</v>
      </c>
      <c r="Y822" s="63">
        <f t="shared" si="279"/>
        <v>1</v>
      </c>
      <c r="Z822" s="92">
        <f t="shared" si="285"/>
        <v>1</v>
      </c>
      <c r="AA822" s="141"/>
      <c r="AB822" s="107" t="str">
        <f>VLOOKUP(A822,Participanti!A:E,5,0)</f>
        <v>Gold</v>
      </c>
    </row>
    <row r="823" spans="1:28" x14ac:dyDescent="0.2">
      <c r="A823" s="42" t="s">
        <v>342</v>
      </c>
      <c r="B823" s="1" t="str">
        <f>VLOOKUP(A823,Participanti!A:B,2,0)</f>
        <v>F</v>
      </c>
      <c r="C823" s="61">
        <v>13</v>
      </c>
      <c r="D823" s="43">
        <v>15.11</v>
      </c>
      <c r="E823" s="44">
        <v>5.9062499999999997E-2</v>
      </c>
      <c r="F823" s="44">
        <v>6.0370370370370373E-2</v>
      </c>
      <c r="G823" s="59">
        <f t="shared" si="281"/>
        <v>5.9716435185185185E-2</v>
      </c>
      <c r="H823" s="45">
        <v>25</v>
      </c>
      <c r="I823" s="11">
        <f t="shared" si="282"/>
        <v>3.9521135132485237E-3</v>
      </c>
      <c r="J823" s="31">
        <f t="shared" si="283"/>
        <v>3.7774999999999999</v>
      </c>
      <c r="K823" s="31">
        <f>IF(J823=0,0,IF(B823="F",VLOOKUP(I823,Barem!$G$2:$H$16,2,1),VLOOKUP(I823,Barem!$G$17:$H$31,2,1)))</f>
        <v>2.5</v>
      </c>
      <c r="L823" s="43">
        <v>3.75</v>
      </c>
      <c r="M823" s="95" t="s">
        <v>80</v>
      </c>
      <c r="N823" s="10">
        <f t="shared" si="286"/>
        <v>0.25</v>
      </c>
      <c r="O823" s="10">
        <f t="shared" si="286"/>
        <v>0.5</v>
      </c>
      <c r="P823" s="10">
        <f t="shared" si="286"/>
        <v>0.25</v>
      </c>
      <c r="Q823" s="33">
        <f>IF(B823="M",IF(AND(H823&gt;=200,H823&lt;500,I823&lt;Barem!$N$21),H823/1500,IF(AND(H823&gt;=500,H823&lt;750,I823&lt;Barem!$N$22),H823/1500,IF(AND(H823&gt;=750,H823&lt;1000,I823&lt;Barem!$N$23),H823/1500,IF(AND(H823&gt;=1000,H823&lt;1500,I823&lt;Barem!$N$24),H823/1500,IF(AND(H823&gt;=1500,H823&lt;2000,I823&lt;Barem!$N$25),H823/1500,IF(AND(H823&gt;=2000,H823&lt;3000,I823&lt;Barem!$N$26),H823/1500,IF(AND(H823&gt;=3000,I823&lt;Barem!$N$27),H823/1500,0))))))),IF(AND(H823&gt;=200,H823&lt;500,I823&lt;Barem!$O$21),H823/1500,IF(AND(H823&gt;=500,H823&lt;750,I823&lt;Barem!$O$22),H823/1500,IF(AND(H823&gt;=750,H823&lt;1000,I823&lt;Barem!$O$23),H823/1500,IF(AND(H823&gt;=1000,H823&lt;1500,I823&lt;Barem!$O$24),H823/1500,IF(AND(H823&gt;=1500,H823&lt;2000,I823&lt;Barem!$O$25),H823/1500,IF(AND(H823&gt;=2000,H823&lt;3000,I823&lt;Barem!$O$26),H823/1500,IF(AND(H823&gt;=3000,I823&lt;Barem!$O$27),H823/1500,0))))))))</f>
        <v>0</v>
      </c>
      <c r="R823" s="19">
        <f>IF(D823&gt;21,VLOOKUP(D823,Barem!$T$1:$U$141,2,1),0)</f>
        <v>0</v>
      </c>
      <c r="S823" s="104">
        <f>IF(D823&lt;1,0,IF(B823="F",VLOOKUP(I823,Barem!$X$2:$Z$13,2,1),VLOOKUP(I823,Barem!$X$14:$Z$25,2,1)))</f>
        <v>0</v>
      </c>
      <c r="T823" s="19">
        <f>VLOOKUP(A823,Participanti!A:C,3,0)</f>
        <v>0</v>
      </c>
      <c r="U823" s="17">
        <f t="shared" si="284"/>
        <v>3.131875</v>
      </c>
      <c r="W823" s="162"/>
      <c r="X823" s="108">
        <f t="shared" si="278"/>
        <v>5</v>
      </c>
      <c r="Y823" s="63">
        <f t="shared" si="279"/>
        <v>1</v>
      </c>
      <c r="Z823" s="92">
        <f t="shared" si="285"/>
        <v>1</v>
      </c>
      <c r="AA823" s="141"/>
      <c r="AB823" s="107" t="str">
        <f>VLOOKUP(A823,Participanti!A:E,5,0)</f>
        <v>Gold</v>
      </c>
    </row>
    <row r="824" spans="1:28" x14ac:dyDescent="0.2">
      <c r="A824" s="42" t="s">
        <v>209</v>
      </c>
      <c r="B824" s="1" t="str">
        <f>VLOOKUP(A824,Participanti!A:B,2,0)</f>
        <v>M</v>
      </c>
      <c r="C824" s="61">
        <v>13</v>
      </c>
      <c r="D824" s="43">
        <v>3.04</v>
      </c>
      <c r="E824" s="44">
        <v>9.1666666666666667E-3</v>
      </c>
      <c r="F824" s="44">
        <v>9.1782407407407403E-3</v>
      </c>
      <c r="G824" s="59">
        <f t="shared" si="281"/>
        <v>9.1724537037037035E-3</v>
      </c>
      <c r="H824" s="45">
        <v>4</v>
      </c>
      <c r="I824" s="11">
        <f t="shared" si="282"/>
        <v>3.0172545077972708E-3</v>
      </c>
      <c r="J824" s="31">
        <f t="shared" si="283"/>
        <v>0.72380952380952379</v>
      </c>
      <c r="K824" s="31">
        <f>IF(J824=0,0,IF(B824="F",VLOOKUP(I824,Barem!$G$2:$H$16,2,1),VLOOKUP(I824,Barem!$G$17:$H$31,2,1)))</f>
        <v>4</v>
      </c>
      <c r="L824" s="43">
        <v>4.25</v>
      </c>
      <c r="M824" s="95" t="s">
        <v>80</v>
      </c>
      <c r="N824" s="10">
        <f t="shared" si="286"/>
        <v>0.25</v>
      </c>
      <c r="O824" s="10">
        <f t="shared" si="286"/>
        <v>0.5</v>
      </c>
      <c r="P824" s="10">
        <f t="shared" si="286"/>
        <v>0.25</v>
      </c>
      <c r="Q824" s="33">
        <f>IF(B824="M",IF(AND(H824&gt;=200,H824&lt;500,I824&lt;Barem!$N$21),H824/1500,IF(AND(H824&gt;=500,H824&lt;750,I824&lt;Barem!$N$22),H824/1500,IF(AND(H824&gt;=750,H824&lt;1000,I824&lt;Barem!$N$23),H824/1500,IF(AND(H824&gt;=1000,H824&lt;1500,I824&lt;Barem!$N$24),H824/1500,IF(AND(H824&gt;=1500,H824&lt;2000,I824&lt;Barem!$N$25),H824/1500,IF(AND(H824&gt;=2000,H824&lt;3000,I824&lt;Barem!$N$26),H824/1500,IF(AND(H824&gt;=3000,I824&lt;Barem!$N$27),H824/1500,0))))))),IF(AND(H824&gt;=200,H824&lt;500,I824&lt;Barem!$O$21),H824/1500,IF(AND(H824&gt;=500,H824&lt;750,I824&lt;Barem!$O$22),H824/1500,IF(AND(H824&gt;=750,H824&lt;1000,I824&lt;Barem!$O$23),H824/1500,IF(AND(H824&gt;=1000,H824&lt;1500,I824&lt;Barem!$O$24),H824/1500,IF(AND(H824&gt;=1500,H824&lt;2000,I824&lt;Barem!$O$25),H824/1500,IF(AND(H824&gt;=2000,H824&lt;3000,I824&lt;Barem!$O$26),H824/1500,IF(AND(H824&gt;=3000,I824&lt;Barem!$O$27),H824/1500,0))))))))</f>
        <v>0</v>
      </c>
      <c r="R824" s="19">
        <f>IF(D824&gt;21,VLOOKUP(D824,Barem!$T$1:$U$141,2,1),0)</f>
        <v>0</v>
      </c>
      <c r="S824" s="104">
        <f>IF(D824&lt;1,0,IF(B824="F",VLOOKUP(I824,Barem!$X$2:$Z$13,2,1),VLOOKUP(I824,Barem!$X$14:$Z$25,2,1)))</f>
        <v>0</v>
      </c>
      <c r="T824" s="19">
        <f>VLOOKUP(A824,Participanti!A:C,3,0)</f>
        <v>0</v>
      </c>
      <c r="U824" s="17">
        <f t="shared" si="284"/>
        <v>3.2434523809523808</v>
      </c>
      <c r="W824" s="162"/>
      <c r="X824" s="108">
        <f t="shared" si="278"/>
        <v>5</v>
      </c>
      <c r="Y824" s="63">
        <f t="shared" si="279"/>
        <v>1</v>
      </c>
      <c r="Z824" s="92">
        <f t="shared" si="285"/>
        <v>1</v>
      </c>
      <c r="AA824" s="141"/>
      <c r="AB824" s="107" t="str">
        <f>VLOOKUP(A824,Participanti!A:E,5,0)</f>
        <v>Gold</v>
      </c>
    </row>
    <row r="825" spans="1:28" x14ac:dyDescent="0.2">
      <c r="A825" s="42" t="s">
        <v>235</v>
      </c>
      <c r="B825" s="1" t="str">
        <f>VLOOKUP(A825,Participanti!A:B,2,0)</f>
        <v>M</v>
      </c>
      <c r="C825" s="61">
        <v>13</v>
      </c>
      <c r="D825" s="43">
        <v>13.68</v>
      </c>
      <c r="E825" s="44">
        <v>4.6666666666666669E-2</v>
      </c>
      <c r="F825" s="44">
        <v>4.6666666666666669E-2</v>
      </c>
      <c r="G825" s="59">
        <f t="shared" si="281"/>
        <v>4.6666666666666669E-2</v>
      </c>
      <c r="H825" s="45">
        <v>53</v>
      </c>
      <c r="I825" s="11">
        <f t="shared" si="282"/>
        <v>3.4113060428849905E-3</v>
      </c>
      <c r="J825" s="31">
        <f t="shared" si="283"/>
        <v>3.2571428571428571</v>
      </c>
      <c r="K825" s="31">
        <f>IF(J825=0,0,IF(B825="F",VLOOKUP(I825,Barem!$G$2:$H$16,2,1),VLOOKUP(I825,Barem!$G$17:$H$31,2,1)))</f>
        <v>3</v>
      </c>
      <c r="L825" s="43">
        <v>3.25</v>
      </c>
      <c r="M825" s="95" t="s">
        <v>80</v>
      </c>
      <c r="N825" s="10">
        <f t="shared" si="286"/>
        <v>0.25</v>
      </c>
      <c r="O825" s="10">
        <f t="shared" si="286"/>
        <v>0.5</v>
      </c>
      <c r="P825" s="10">
        <f t="shared" si="286"/>
        <v>0.25</v>
      </c>
      <c r="Q825" s="33">
        <f>IF(B825="M",IF(AND(H825&gt;=200,H825&lt;500,I825&lt;Barem!$N$21),H825/1500,IF(AND(H825&gt;=500,H825&lt;750,I825&lt;Barem!$N$22),H825/1500,IF(AND(H825&gt;=750,H825&lt;1000,I825&lt;Barem!$N$23),H825/1500,IF(AND(H825&gt;=1000,H825&lt;1500,I825&lt;Barem!$N$24),H825/1500,IF(AND(H825&gt;=1500,H825&lt;2000,I825&lt;Barem!$N$25),H825/1500,IF(AND(H825&gt;=2000,H825&lt;3000,I825&lt;Barem!$N$26),H825/1500,IF(AND(H825&gt;=3000,I825&lt;Barem!$N$27),H825/1500,0))))))),IF(AND(H825&gt;=200,H825&lt;500,I825&lt;Barem!$O$21),H825/1500,IF(AND(H825&gt;=500,H825&lt;750,I825&lt;Barem!$O$22),H825/1500,IF(AND(H825&gt;=750,H825&lt;1000,I825&lt;Barem!$O$23),H825/1500,IF(AND(H825&gt;=1000,H825&lt;1500,I825&lt;Barem!$O$24),H825/1500,IF(AND(H825&gt;=1500,H825&lt;2000,I825&lt;Barem!$O$25),H825/1500,IF(AND(H825&gt;=2000,H825&lt;3000,I825&lt;Barem!$O$26),H825/1500,IF(AND(H825&gt;=3000,I825&lt;Barem!$O$27),H825/1500,0))))))))</f>
        <v>0</v>
      </c>
      <c r="R825" s="19">
        <f>IF(D825&gt;21,VLOOKUP(D825,Barem!$T$1:$U$141,2,1),0)</f>
        <v>0</v>
      </c>
      <c r="S825" s="104">
        <f>IF(D825&lt;1,0,IF(B825="F",VLOOKUP(I825,Barem!$X$2:$Z$13,2,1),VLOOKUP(I825,Barem!$X$14:$Z$25,2,1)))</f>
        <v>0</v>
      </c>
      <c r="T825" s="19">
        <f>VLOOKUP(A825,Participanti!A:C,3,0)</f>
        <v>0</v>
      </c>
      <c r="U825" s="17">
        <f t="shared" si="284"/>
        <v>3.1267857142857141</v>
      </c>
      <c r="W825" s="162"/>
      <c r="X825" s="108">
        <f t="shared" si="278"/>
        <v>5</v>
      </c>
      <c r="Y825" s="63">
        <f t="shared" si="279"/>
        <v>1</v>
      </c>
      <c r="Z825" s="92">
        <f t="shared" si="285"/>
        <v>1</v>
      </c>
      <c r="AA825" s="141"/>
      <c r="AB825" s="107" t="str">
        <f>VLOOKUP(A825,Participanti!A:E,5,0)</f>
        <v>Gold</v>
      </c>
    </row>
    <row r="826" spans="1:28" x14ac:dyDescent="0.2">
      <c r="A826" s="42" t="s">
        <v>201</v>
      </c>
      <c r="B826" s="1" t="str">
        <f>VLOOKUP(A826,Participanti!A:B,2,0)</f>
        <v>M</v>
      </c>
      <c r="C826" s="61">
        <v>13</v>
      </c>
      <c r="D826" s="43"/>
      <c r="E826" s="44"/>
      <c r="F826" s="44"/>
      <c r="G826" s="59"/>
      <c r="H826" s="45"/>
      <c r="I826" s="11"/>
      <c r="J826" s="31"/>
      <c r="K826" s="31"/>
      <c r="L826" s="43"/>
      <c r="M826" s="95" t="s">
        <v>533</v>
      </c>
      <c r="N826" s="10"/>
      <c r="O826" s="10"/>
      <c r="P826" s="10"/>
      <c r="Q826" s="33"/>
      <c r="S826" s="104"/>
      <c r="U826" s="177">
        <v>0.5</v>
      </c>
      <c r="W826" s="162"/>
      <c r="X826" s="108">
        <f t="shared" si="278"/>
        <v>1</v>
      </c>
      <c r="Y826" s="63">
        <f t="shared" si="279"/>
        <v>1</v>
      </c>
      <c r="Z826" s="92">
        <f t="shared" si="285"/>
        <v>0</v>
      </c>
      <c r="AA826" s="141"/>
      <c r="AB826" s="107" t="str">
        <f>VLOOKUP(A826,Participanti!A:E,5,0)</f>
        <v>Gold</v>
      </c>
    </row>
    <row r="827" spans="1:28" x14ac:dyDescent="0.2">
      <c r="A827" s="42" t="s">
        <v>363</v>
      </c>
      <c r="B827" s="1" t="str">
        <f>VLOOKUP(A827,Participanti!A:B,2,0)</f>
        <v>M</v>
      </c>
      <c r="C827" s="61">
        <v>13</v>
      </c>
      <c r="D827" s="43">
        <v>25.9</v>
      </c>
      <c r="E827" s="44">
        <v>7.8946759259259258E-2</v>
      </c>
      <c r="F827" s="44">
        <v>8.098379629629629E-2</v>
      </c>
      <c r="G827" s="59">
        <f t="shared" si="281"/>
        <v>7.9965277777777774E-2</v>
      </c>
      <c r="H827" s="45">
        <v>311</v>
      </c>
      <c r="I827" s="11">
        <f t="shared" si="282"/>
        <v>3.0874624624624624E-3</v>
      </c>
      <c r="J827" s="31">
        <f t="shared" si="283"/>
        <v>5</v>
      </c>
      <c r="K827" s="31">
        <f>IF(J827=0,0,IF(B827="F",VLOOKUP(I827,Barem!$G$2:$H$16,2,1),VLOOKUP(I827,Barem!$G$17:$H$31,2,1)))</f>
        <v>4</v>
      </c>
      <c r="L827" s="43">
        <v>2.5</v>
      </c>
      <c r="M827" s="95" t="s">
        <v>82</v>
      </c>
      <c r="N827" s="10">
        <f t="shared" si="286"/>
        <v>0.5</v>
      </c>
      <c r="O827" s="10">
        <f t="shared" si="286"/>
        <v>0.25</v>
      </c>
      <c r="P827" s="10">
        <f t="shared" si="286"/>
        <v>0.25</v>
      </c>
      <c r="Q827" s="33">
        <f>IF(B827="M",IF(AND(H827&gt;=200,H827&lt;500,I827&lt;Barem!$N$21),H827/1500,IF(AND(H827&gt;=500,H827&lt;750,I827&lt;Barem!$N$22),H827/1500,IF(AND(H827&gt;=750,H827&lt;1000,I827&lt;Barem!$N$23),H827/1500,IF(AND(H827&gt;=1000,H827&lt;1500,I827&lt;Barem!$N$24),H827/1500,IF(AND(H827&gt;=1500,H827&lt;2000,I827&lt;Barem!$N$25),H827/1500,IF(AND(H827&gt;=2000,H827&lt;3000,I827&lt;Barem!$N$26),H827/1500,IF(AND(H827&gt;=3000,I827&lt;Barem!$N$27),H827/1500,0))))))),IF(AND(H827&gt;=200,H827&lt;500,I827&lt;Barem!$O$21),H827/1500,IF(AND(H827&gt;=500,H827&lt;750,I827&lt;Barem!$O$22),H827/1500,IF(AND(H827&gt;=750,H827&lt;1000,I827&lt;Barem!$O$23),H827/1500,IF(AND(H827&gt;=1000,H827&lt;1500,I827&lt;Barem!$O$24),H827/1500,IF(AND(H827&gt;=1500,H827&lt;2000,I827&lt;Barem!$O$25),H827/1500,IF(AND(H827&gt;=2000,H827&lt;3000,I827&lt;Barem!$O$26),H827/1500,IF(AND(H827&gt;=3000,I827&lt;Barem!$O$27),H827/1500,0))))))))</f>
        <v>0.20733333333333334</v>
      </c>
      <c r="R827" s="19">
        <f>IF(D827&gt;21,VLOOKUP(D827,Barem!$T$1:$U$141,2,1),0)</f>
        <v>0.2</v>
      </c>
      <c r="S827" s="104">
        <f>IF(D827&lt;1,0,IF(B827="F",VLOOKUP(I827,Barem!$X$2:$Z$13,2,1),VLOOKUP(I827,Barem!$X$14:$Z$25,2,1)))</f>
        <v>0</v>
      </c>
      <c r="T827" s="19">
        <f>VLOOKUP(A827,Participanti!A:C,3,0)</f>
        <v>0</v>
      </c>
      <c r="U827" s="17">
        <f t="shared" si="284"/>
        <v>4.5323333333333338</v>
      </c>
      <c r="W827" s="162"/>
      <c r="X827" s="108">
        <f t="shared" si="278"/>
        <v>5</v>
      </c>
      <c r="Y827" s="63">
        <f t="shared" si="279"/>
        <v>1</v>
      </c>
      <c r="Z827" s="92">
        <f t="shared" si="285"/>
        <v>1</v>
      </c>
      <c r="AA827" s="141"/>
      <c r="AB827" s="107" t="str">
        <f>VLOOKUP(A827,Participanti!A:E,5,0)</f>
        <v>Gold</v>
      </c>
    </row>
    <row r="828" spans="1:28" x14ac:dyDescent="0.2">
      <c r="A828" s="42" t="s">
        <v>7</v>
      </c>
      <c r="B828" s="1" t="str">
        <f>VLOOKUP(A828,Participanti!A:B,2,0)</f>
        <v>M</v>
      </c>
      <c r="C828" s="61">
        <v>13</v>
      </c>
      <c r="D828" s="43">
        <v>22.11</v>
      </c>
      <c r="E828" s="44">
        <v>0.17408564814814814</v>
      </c>
      <c r="F828" s="44">
        <v>0.2442361111111111</v>
      </c>
      <c r="G828" s="59">
        <f t="shared" si="281"/>
        <v>0.20916087962962962</v>
      </c>
      <c r="H828" s="45">
        <v>2260</v>
      </c>
      <c r="I828" s="11">
        <f t="shared" si="282"/>
        <v>9.4600126472017022E-3</v>
      </c>
      <c r="J828" s="31">
        <f t="shared" si="283"/>
        <v>5</v>
      </c>
      <c r="K828" s="31">
        <f>IF(J828=0,0,IF(B828="F",VLOOKUP(I828,Barem!$G$2:$H$16,2,1),VLOOKUP(I828,Barem!$G$17:$H$31,2,1)))</f>
        <v>0</v>
      </c>
      <c r="L828" s="43">
        <v>0.5</v>
      </c>
      <c r="M828" s="95" t="s">
        <v>82</v>
      </c>
      <c r="N828" s="10">
        <f t="shared" si="286"/>
        <v>0.5</v>
      </c>
      <c r="O828" s="10">
        <f t="shared" si="286"/>
        <v>0.25</v>
      </c>
      <c r="P828" s="10">
        <f t="shared" si="286"/>
        <v>0.25</v>
      </c>
      <c r="Q828" s="33">
        <f>IF(B828="M",IF(AND(H828&gt;=200,H828&lt;500,I828&lt;Barem!$N$21),H828/1500,IF(AND(H828&gt;=500,H828&lt;750,I828&lt;Barem!$N$22),H828/1500,IF(AND(H828&gt;=750,H828&lt;1000,I828&lt;Barem!$N$23),H828/1500,IF(AND(H828&gt;=1000,H828&lt;1500,I828&lt;Barem!$N$24),H828/1500,IF(AND(H828&gt;=1500,H828&lt;2000,I828&lt;Barem!$N$25),H828/1500,IF(AND(H828&gt;=2000,H828&lt;3000,I828&lt;Barem!$N$26),H828/1500,IF(AND(H828&gt;=3000,I828&lt;Barem!$N$27),H828/1500,0))))))),IF(AND(H828&gt;=200,H828&lt;500,I828&lt;Barem!$O$21),H828/1500,IF(AND(H828&gt;=500,H828&lt;750,I828&lt;Barem!$O$22),H828/1500,IF(AND(H828&gt;=750,H828&lt;1000,I828&lt;Barem!$O$23),H828/1500,IF(AND(H828&gt;=1000,H828&lt;1500,I828&lt;Barem!$O$24),H828/1500,IF(AND(H828&gt;=1500,H828&lt;2000,I828&lt;Barem!$O$25),H828/1500,IF(AND(H828&gt;=2000,H828&lt;3000,I828&lt;Barem!$O$26),H828/1500,IF(AND(H828&gt;=3000,I828&lt;Barem!$O$27),H828/1500,0))))))))</f>
        <v>1.5066666666666666</v>
      </c>
      <c r="R828" s="19">
        <f>IF(D828&gt;21,VLOOKUP(D828,Barem!$T$1:$U$141,2,1),0)</f>
        <v>0</v>
      </c>
      <c r="S828" s="104">
        <f>IF(D828&lt;1,0,IF(B828="F",VLOOKUP(I828,Barem!$X$2:$Z$13,2,1),VLOOKUP(I828,Barem!$X$14:$Z$25,2,1)))</f>
        <v>0</v>
      </c>
      <c r="T828" s="19">
        <f>VLOOKUP(A828,Participanti!A:C,3,0)</f>
        <v>0.4</v>
      </c>
      <c r="U828" s="17">
        <f t="shared" si="284"/>
        <v>4.5316666666666672</v>
      </c>
      <c r="W828" s="162"/>
      <c r="X828" s="108">
        <f t="shared" si="278"/>
        <v>5</v>
      </c>
      <c r="Y828" s="63">
        <f t="shared" si="279"/>
        <v>1</v>
      </c>
      <c r="Z828" s="92">
        <f t="shared" si="285"/>
        <v>0</v>
      </c>
      <c r="AA828" s="141"/>
      <c r="AB828" s="107" t="str">
        <f>VLOOKUP(A828,Participanti!A:E,5,0)</f>
        <v>Gold</v>
      </c>
    </row>
    <row r="829" spans="1:28" x14ac:dyDescent="0.2">
      <c r="A829" s="42" t="s">
        <v>194</v>
      </c>
      <c r="B829" s="1" t="str">
        <f>VLOOKUP(A829,Participanti!A:B,2,0)</f>
        <v>M</v>
      </c>
      <c r="C829" s="61">
        <v>13</v>
      </c>
      <c r="D829" s="43">
        <v>21.21</v>
      </c>
      <c r="E829" s="44">
        <v>7.3391203703703708E-2</v>
      </c>
      <c r="F829" s="44">
        <v>8.925925925925926E-2</v>
      </c>
      <c r="G829" s="59">
        <f t="shared" si="281"/>
        <v>8.1325231481481491E-2</v>
      </c>
      <c r="H829" s="45">
        <v>17</v>
      </c>
      <c r="I829" s="11">
        <f t="shared" si="282"/>
        <v>3.8342871985611263E-3</v>
      </c>
      <c r="J829" s="31">
        <f t="shared" si="283"/>
        <v>5</v>
      </c>
      <c r="K829" s="31">
        <f>IF(J829=0,0,IF(B829="F",VLOOKUP(I829,Barem!$G$2:$H$16,2,1),VLOOKUP(I829,Barem!$G$17:$H$31,2,1)))</f>
        <v>1.75</v>
      </c>
      <c r="L829" s="43">
        <v>0.25</v>
      </c>
      <c r="M829" s="95" t="s">
        <v>82</v>
      </c>
      <c r="N829" s="10">
        <f t="shared" si="286"/>
        <v>0.5</v>
      </c>
      <c r="O829" s="10">
        <f t="shared" si="286"/>
        <v>0.25</v>
      </c>
      <c r="P829" s="10">
        <f t="shared" si="286"/>
        <v>0.25</v>
      </c>
      <c r="Q829" s="33">
        <f>IF(B829="M",IF(AND(H829&gt;=200,H829&lt;500,I829&lt;Barem!$N$21),H829/1500,IF(AND(H829&gt;=500,H829&lt;750,I829&lt;Barem!$N$22),H829/1500,IF(AND(H829&gt;=750,H829&lt;1000,I829&lt;Barem!$N$23),H829/1500,IF(AND(H829&gt;=1000,H829&lt;1500,I829&lt;Barem!$N$24),H829/1500,IF(AND(H829&gt;=1500,H829&lt;2000,I829&lt;Barem!$N$25),H829/1500,IF(AND(H829&gt;=2000,H829&lt;3000,I829&lt;Barem!$N$26),H829/1500,IF(AND(H829&gt;=3000,I829&lt;Barem!$N$27),H829/1500,0))))))),IF(AND(H829&gt;=200,H829&lt;500,I829&lt;Barem!$O$21),H829/1500,IF(AND(H829&gt;=500,H829&lt;750,I829&lt;Barem!$O$22),H829/1500,IF(AND(H829&gt;=750,H829&lt;1000,I829&lt;Barem!$O$23),H829/1500,IF(AND(H829&gt;=1000,H829&lt;1500,I829&lt;Barem!$O$24),H829/1500,IF(AND(H829&gt;=1500,H829&lt;2000,I829&lt;Barem!$O$25),H829/1500,IF(AND(H829&gt;=2000,H829&lt;3000,I829&lt;Barem!$O$26),H829/1500,IF(AND(H829&gt;=3000,I829&lt;Barem!$O$27),H829/1500,0))))))))</f>
        <v>0</v>
      </c>
      <c r="R829" s="19">
        <f>IF(D829&gt;21,VLOOKUP(D829,Barem!$T$1:$U$141,2,1),0)</f>
        <v>0</v>
      </c>
      <c r="S829" s="104">
        <f>IF(D829&lt;1,0,IF(B829="F",VLOOKUP(I829,Barem!$X$2:$Z$13,2,1),VLOOKUP(I829,Barem!$X$14:$Z$25,2,1)))</f>
        <v>0</v>
      </c>
      <c r="T829" s="19">
        <f>VLOOKUP(A829,Participanti!A:C,3,0)</f>
        <v>0</v>
      </c>
      <c r="U829" s="17">
        <f t="shared" si="284"/>
        <v>3</v>
      </c>
      <c r="W829" s="162"/>
      <c r="X829" s="108">
        <f t="shared" si="278"/>
        <v>5</v>
      </c>
      <c r="Y829" s="63">
        <f t="shared" si="279"/>
        <v>1</v>
      </c>
      <c r="Z829" s="92">
        <f t="shared" si="285"/>
        <v>1</v>
      </c>
      <c r="AA829" s="141"/>
      <c r="AB829" s="107" t="str">
        <f>VLOOKUP(A829,Participanti!A:E,5,0)</f>
        <v>Gold</v>
      </c>
    </row>
    <row r="830" spans="1:28" x14ac:dyDescent="0.2">
      <c r="A830" s="42" t="s">
        <v>231</v>
      </c>
      <c r="B830" s="1" t="str">
        <f>VLOOKUP(A830,Participanti!A:B,2,0)</f>
        <v>M</v>
      </c>
      <c r="C830" s="61">
        <v>13</v>
      </c>
      <c r="D830" s="43">
        <v>11.09</v>
      </c>
      <c r="E830" s="44">
        <v>4.2627314814814812E-2</v>
      </c>
      <c r="F830" s="44">
        <v>4.2719907407407408E-2</v>
      </c>
      <c r="G830" s="59">
        <f t="shared" si="281"/>
        <v>4.2673611111111107E-2</v>
      </c>
      <c r="H830" s="45">
        <v>19</v>
      </c>
      <c r="I830" s="11">
        <f t="shared" si="282"/>
        <v>3.8479360785492432E-3</v>
      </c>
      <c r="J830" s="31">
        <f t="shared" si="283"/>
        <v>2.6404761904761904</v>
      </c>
      <c r="K830" s="31">
        <f>IF(J830=0,0,IF(B830="F",VLOOKUP(I830,Barem!$G$2:$H$16,2,1),VLOOKUP(I830,Barem!$G$17:$H$31,2,1)))</f>
        <v>1.75</v>
      </c>
      <c r="L830" s="43">
        <v>0.75</v>
      </c>
      <c r="M830" s="95" t="s">
        <v>80</v>
      </c>
      <c r="N830" s="10">
        <f t="shared" si="286"/>
        <v>0.25</v>
      </c>
      <c r="O830" s="10">
        <f t="shared" si="286"/>
        <v>0.5</v>
      </c>
      <c r="P830" s="10">
        <f t="shared" si="286"/>
        <v>0.25</v>
      </c>
      <c r="Q830" s="33">
        <f>IF(B830="M",IF(AND(H830&gt;=200,H830&lt;500,I830&lt;Barem!$N$21),H830/1500,IF(AND(H830&gt;=500,H830&lt;750,I830&lt;Barem!$N$22),H830/1500,IF(AND(H830&gt;=750,H830&lt;1000,I830&lt;Barem!$N$23),H830/1500,IF(AND(H830&gt;=1000,H830&lt;1500,I830&lt;Barem!$N$24),H830/1500,IF(AND(H830&gt;=1500,H830&lt;2000,I830&lt;Barem!$N$25),H830/1500,IF(AND(H830&gt;=2000,H830&lt;3000,I830&lt;Barem!$N$26),H830/1500,IF(AND(H830&gt;=3000,I830&lt;Barem!$N$27),H830/1500,0))))))),IF(AND(H830&gt;=200,H830&lt;500,I830&lt;Barem!$O$21),H830/1500,IF(AND(H830&gt;=500,H830&lt;750,I830&lt;Barem!$O$22),H830/1500,IF(AND(H830&gt;=750,H830&lt;1000,I830&lt;Barem!$O$23),H830/1500,IF(AND(H830&gt;=1000,H830&lt;1500,I830&lt;Barem!$O$24),H830/1500,IF(AND(H830&gt;=1500,H830&lt;2000,I830&lt;Barem!$O$25),H830/1500,IF(AND(H830&gt;=2000,H830&lt;3000,I830&lt;Barem!$O$26),H830/1500,IF(AND(H830&gt;=3000,I830&lt;Barem!$O$27),H830/1500,0))))))))</f>
        <v>0</v>
      </c>
      <c r="R830" s="19">
        <f>IF(D830&gt;21,VLOOKUP(D830,Barem!$T$1:$U$141,2,1),0)</f>
        <v>0</v>
      </c>
      <c r="S830" s="104">
        <f>IF(D830&lt;1,0,IF(B830="F",VLOOKUP(I830,Barem!$X$2:$Z$13,2,1),VLOOKUP(I830,Barem!$X$14:$Z$25,2,1)))</f>
        <v>0</v>
      </c>
      <c r="T830" s="19">
        <f>VLOOKUP(A830,Participanti!A:C,3,0)</f>
        <v>0</v>
      </c>
      <c r="U830" s="17">
        <f t="shared" si="284"/>
        <v>1.7226190476190477</v>
      </c>
      <c r="W830" s="162"/>
      <c r="X830" s="108">
        <f t="shared" si="278"/>
        <v>5</v>
      </c>
      <c r="Y830" s="63">
        <f t="shared" si="279"/>
        <v>1</v>
      </c>
      <c r="Z830" s="92">
        <f t="shared" si="285"/>
        <v>1</v>
      </c>
      <c r="AA830" s="141"/>
      <c r="AB830" s="107" t="str">
        <f>VLOOKUP(A830,Participanti!A:E,5,0)</f>
        <v>Gold</v>
      </c>
    </row>
    <row r="831" spans="1:28" x14ac:dyDescent="0.2">
      <c r="A831" s="42" t="s">
        <v>368</v>
      </c>
      <c r="B831" s="1" t="str">
        <f>VLOOKUP(A831,Participanti!A:B,2,0)</f>
        <v>M</v>
      </c>
      <c r="C831" s="61">
        <v>13</v>
      </c>
      <c r="D831" s="43">
        <v>10.119999999999999</v>
      </c>
      <c r="E831" s="44">
        <v>3.9421296296296295E-2</v>
      </c>
      <c r="F831" s="44">
        <v>3.9490740740740743E-2</v>
      </c>
      <c r="G831" s="59">
        <f t="shared" si="281"/>
        <v>3.9456018518518515E-2</v>
      </c>
      <c r="H831" s="45">
        <v>7</v>
      </c>
      <c r="I831" s="11">
        <f t="shared" si="282"/>
        <v>3.8988160591421459E-3</v>
      </c>
      <c r="J831" s="31">
        <f t="shared" si="283"/>
        <v>2.4095238095238094</v>
      </c>
      <c r="K831" s="31">
        <f>IF(J831=0,0,IF(B831="F",VLOOKUP(I831,Barem!$G$2:$H$16,2,1),VLOOKUP(I831,Barem!$G$17:$H$31,2,1)))</f>
        <v>1.75</v>
      </c>
      <c r="L831" s="43">
        <v>3</v>
      </c>
      <c r="M831" s="95" t="s">
        <v>80</v>
      </c>
      <c r="N831" s="10">
        <f t="shared" si="286"/>
        <v>0.25</v>
      </c>
      <c r="O831" s="10">
        <f t="shared" si="286"/>
        <v>0.5</v>
      </c>
      <c r="P831" s="10">
        <f t="shared" si="286"/>
        <v>0.25</v>
      </c>
      <c r="Q831" s="33">
        <f>IF(B831="M",IF(AND(H831&gt;=200,H831&lt;500,I831&lt;Barem!$N$21),H831/1500,IF(AND(H831&gt;=500,H831&lt;750,I831&lt;Barem!$N$22),H831/1500,IF(AND(H831&gt;=750,H831&lt;1000,I831&lt;Barem!$N$23),H831/1500,IF(AND(H831&gt;=1000,H831&lt;1500,I831&lt;Barem!$N$24),H831/1500,IF(AND(H831&gt;=1500,H831&lt;2000,I831&lt;Barem!$N$25),H831/1500,IF(AND(H831&gt;=2000,H831&lt;3000,I831&lt;Barem!$N$26),H831/1500,IF(AND(H831&gt;=3000,I831&lt;Barem!$N$27),H831/1500,0))))))),IF(AND(H831&gt;=200,H831&lt;500,I831&lt;Barem!$O$21),H831/1500,IF(AND(H831&gt;=500,H831&lt;750,I831&lt;Barem!$O$22),H831/1500,IF(AND(H831&gt;=750,H831&lt;1000,I831&lt;Barem!$O$23),H831/1500,IF(AND(H831&gt;=1000,H831&lt;1500,I831&lt;Barem!$O$24),H831/1500,IF(AND(H831&gt;=1500,H831&lt;2000,I831&lt;Barem!$O$25),H831/1500,IF(AND(H831&gt;=2000,H831&lt;3000,I831&lt;Barem!$O$26),H831/1500,IF(AND(H831&gt;=3000,I831&lt;Barem!$O$27),H831/1500,0))))))))</f>
        <v>0</v>
      </c>
      <c r="R831" s="19">
        <f>IF(D831&gt;21,VLOOKUP(D831,Barem!$T$1:$U$141,2,1),0)</f>
        <v>0</v>
      </c>
      <c r="S831" s="104">
        <f>IF(D831&lt;1,0,IF(B831="F",VLOOKUP(I831,Barem!$X$2:$Z$13,2,1),VLOOKUP(I831,Barem!$X$14:$Z$25,2,1)))</f>
        <v>0</v>
      </c>
      <c r="T831" s="19">
        <f>VLOOKUP(A831,Participanti!A:C,3,0)</f>
        <v>0</v>
      </c>
      <c r="U831" s="17">
        <f t="shared" si="284"/>
        <v>2.2273809523809525</v>
      </c>
      <c r="W831" s="162"/>
      <c r="X831" s="108">
        <f t="shared" si="278"/>
        <v>4</v>
      </c>
      <c r="Y831" s="63">
        <f t="shared" si="279"/>
        <v>1</v>
      </c>
      <c r="Z831" s="92">
        <f t="shared" si="285"/>
        <v>1</v>
      </c>
      <c r="AA831" s="141"/>
      <c r="AB831" s="107" t="str">
        <f>VLOOKUP(A831,Participanti!A:E,5,0)</f>
        <v>Gold</v>
      </c>
    </row>
    <row r="832" spans="1:28" x14ac:dyDescent="0.2">
      <c r="A832" s="42" t="s">
        <v>13</v>
      </c>
      <c r="B832" s="1" t="str">
        <f>VLOOKUP(A832,Participanti!A:B,2,0)</f>
        <v>M</v>
      </c>
      <c r="C832" s="61">
        <v>13</v>
      </c>
      <c r="D832" s="43">
        <v>12.15</v>
      </c>
      <c r="E832" s="44">
        <v>4.6863425925925926E-2</v>
      </c>
      <c r="F832" s="44">
        <v>4.7719907407407412E-2</v>
      </c>
      <c r="G832" s="59">
        <f t="shared" si="281"/>
        <v>4.7291666666666669E-2</v>
      </c>
      <c r="H832" s="45">
        <v>81</v>
      </c>
      <c r="I832" s="11">
        <f t="shared" si="282"/>
        <v>3.8923182441700961E-3</v>
      </c>
      <c r="J832" s="31">
        <f t="shared" si="283"/>
        <v>2.8928571428571428</v>
      </c>
      <c r="K832" s="31">
        <f>IF(J832=0,0,IF(B832="F",VLOOKUP(I832,Barem!$G$2:$H$16,2,1),VLOOKUP(I832,Barem!$G$17:$H$31,2,1)))</f>
        <v>1.75</v>
      </c>
      <c r="L832" s="43">
        <v>3.75</v>
      </c>
      <c r="M832" s="95" t="s">
        <v>80</v>
      </c>
      <c r="N832" s="10">
        <f t="shared" si="286"/>
        <v>0.25</v>
      </c>
      <c r="O832" s="10">
        <f t="shared" si="286"/>
        <v>0.5</v>
      </c>
      <c r="P832" s="10">
        <f t="shared" si="286"/>
        <v>0.25</v>
      </c>
      <c r="Q832" s="33">
        <f>IF(B832="M",IF(AND(H832&gt;=200,H832&lt;500,I832&lt;Barem!$N$21),H832/1500,IF(AND(H832&gt;=500,H832&lt;750,I832&lt;Barem!$N$22),H832/1500,IF(AND(H832&gt;=750,H832&lt;1000,I832&lt;Barem!$N$23),H832/1500,IF(AND(H832&gt;=1000,H832&lt;1500,I832&lt;Barem!$N$24),H832/1500,IF(AND(H832&gt;=1500,H832&lt;2000,I832&lt;Barem!$N$25),H832/1500,IF(AND(H832&gt;=2000,H832&lt;3000,I832&lt;Barem!$N$26),H832/1500,IF(AND(H832&gt;=3000,I832&lt;Barem!$N$27),H832/1500,0))))))),IF(AND(H832&gt;=200,H832&lt;500,I832&lt;Barem!$O$21),H832/1500,IF(AND(H832&gt;=500,H832&lt;750,I832&lt;Barem!$O$22),H832/1500,IF(AND(H832&gt;=750,H832&lt;1000,I832&lt;Barem!$O$23),H832/1500,IF(AND(H832&gt;=1000,H832&lt;1500,I832&lt;Barem!$O$24),H832/1500,IF(AND(H832&gt;=1500,H832&lt;2000,I832&lt;Barem!$O$25),H832/1500,IF(AND(H832&gt;=2000,H832&lt;3000,I832&lt;Barem!$O$26),H832/1500,IF(AND(H832&gt;=3000,I832&lt;Barem!$O$27),H832/1500,0))))))))</f>
        <v>0</v>
      </c>
      <c r="R832" s="19">
        <f>IF(D832&gt;21,VLOOKUP(D832,Barem!$T$1:$U$141,2,1),0)</f>
        <v>0</v>
      </c>
      <c r="S832" s="104">
        <f>IF(D832&lt;1,0,IF(B832="F",VLOOKUP(I832,Barem!$X$2:$Z$13,2,1),VLOOKUP(I832,Barem!$X$14:$Z$25,2,1)))</f>
        <v>0</v>
      </c>
      <c r="T832" s="19">
        <f>VLOOKUP(A832,Participanti!A:C,3,0)</f>
        <v>0</v>
      </c>
      <c r="U832" s="17">
        <f t="shared" si="284"/>
        <v>2.5357142857142856</v>
      </c>
      <c r="W832" s="162"/>
      <c r="X832" s="108">
        <f t="shared" si="278"/>
        <v>5</v>
      </c>
      <c r="Y832" s="63">
        <f t="shared" si="279"/>
        <v>1</v>
      </c>
      <c r="Z832" s="92">
        <f t="shared" si="285"/>
        <v>1</v>
      </c>
      <c r="AA832" s="141"/>
      <c r="AB832" s="107" t="str">
        <f>VLOOKUP(A832,Participanti!A:E,5,0)</f>
        <v>Silver</v>
      </c>
    </row>
    <row r="833" spans="1:28" x14ac:dyDescent="0.2">
      <c r="A833" s="42" t="s">
        <v>227</v>
      </c>
      <c r="B833" s="1" t="str">
        <f>VLOOKUP(A833,Participanti!A:B,2,0)</f>
        <v>F</v>
      </c>
      <c r="C833" s="61">
        <v>13</v>
      </c>
      <c r="D833" s="43">
        <v>5.03</v>
      </c>
      <c r="E833" s="44">
        <v>2.1979166666666664E-2</v>
      </c>
      <c r="F833" s="44">
        <v>2.2025462962962958E-2</v>
      </c>
      <c r="G833" s="59">
        <f t="shared" si="281"/>
        <v>2.2002314814814811E-2</v>
      </c>
      <c r="H833" s="45">
        <v>13</v>
      </c>
      <c r="I833" s="11">
        <f t="shared" si="282"/>
        <v>4.3742176570208367E-3</v>
      </c>
      <c r="J833" s="31">
        <f t="shared" si="283"/>
        <v>1.2575000000000001</v>
      </c>
      <c r="K833" s="31">
        <f>IF(J833=0,0,IF(B833="F",VLOOKUP(I833,Barem!$G$2:$H$16,2,1),VLOOKUP(I833,Barem!$G$17:$H$31,2,1)))</f>
        <v>1.5</v>
      </c>
      <c r="L833" s="43">
        <v>3.25</v>
      </c>
      <c r="M833" s="95" t="s">
        <v>83</v>
      </c>
      <c r="N833" s="10">
        <f t="shared" si="286"/>
        <v>0.25</v>
      </c>
      <c r="O833" s="10">
        <f t="shared" si="286"/>
        <v>0.25</v>
      </c>
      <c r="P833" s="10">
        <f t="shared" si="286"/>
        <v>0.5</v>
      </c>
      <c r="Q833" s="33">
        <f>IF(B833="M",IF(AND(H833&gt;=200,H833&lt;500,I833&lt;Barem!$N$21),H833/1500,IF(AND(H833&gt;=500,H833&lt;750,I833&lt;Barem!$N$22),H833/1500,IF(AND(H833&gt;=750,H833&lt;1000,I833&lt;Barem!$N$23),H833/1500,IF(AND(H833&gt;=1000,H833&lt;1500,I833&lt;Barem!$N$24),H833/1500,IF(AND(H833&gt;=1500,H833&lt;2000,I833&lt;Barem!$N$25),H833/1500,IF(AND(H833&gt;=2000,H833&lt;3000,I833&lt;Barem!$N$26),H833/1500,IF(AND(H833&gt;=3000,I833&lt;Barem!$N$27),H833/1500,0))))))),IF(AND(H833&gt;=200,H833&lt;500,I833&lt;Barem!$O$21),H833/1500,IF(AND(H833&gt;=500,H833&lt;750,I833&lt;Barem!$O$22),H833/1500,IF(AND(H833&gt;=750,H833&lt;1000,I833&lt;Barem!$O$23),H833/1500,IF(AND(H833&gt;=1000,H833&lt;1500,I833&lt;Barem!$O$24),H833/1500,IF(AND(H833&gt;=1500,H833&lt;2000,I833&lt;Barem!$O$25),H833/1500,IF(AND(H833&gt;=2000,H833&lt;3000,I833&lt;Barem!$O$26),H833/1500,IF(AND(H833&gt;=3000,I833&lt;Barem!$O$27),H833/1500,0))))))))</f>
        <v>0</v>
      </c>
      <c r="R833" s="19">
        <f>IF(D833&gt;21,VLOOKUP(D833,Barem!$T$1:$U$141,2,1),0)</f>
        <v>0</v>
      </c>
      <c r="S833" s="104">
        <f>IF(D833&lt;1,0,IF(B833="F",VLOOKUP(I833,Barem!$X$2:$Z$13,2,1),VLOOKUP(I833,Barem!$X$14:$Z$25,2,1)))</f>
        <v>0</v>
      </c>
      <c r="T833" s="19">
        <f>VLOOKUP(A833,Participanti!A:C,3,0)</f>
        <v>0</v>
      </c>
      <c r="U833" s="17">
        <f t="shared" si="284"/>
        <v>2.3143750000000001</v>
      </c>
      <c r="W833" s="162"/>
      <c r="X833" s="108">
        <f t="shared" si="278"/>
        <v>5</v>
      </c>
      <c r="Y833" s="63">
        <f t="shared" si="279"/>
        <v>1</v>
      </c>
      <c r="Z833" s="92">
        <f t="shared" si="285"/>
        <v>1</v>
      </c>
      <c r="AA833" s="141"/>
      <c r="AB833" s="107" t="str">
        <f>VLOOKUP(A833,Participanti!A:E,5,0)</f>
        <v>Silver</v>
      </c>
    </row>
    <row r="834" spans="1:28" x14ac:dyDescent="0.2">
      <c r="A834" s="42" t="s">
        <v>220</v>
      </c>
      <c r="B834" s="1" t="str">
        <f>VLOOKUP(A834,Participanti!A:B,2,0)</f>
        <v>M</v>
      </c>
      <c r="C834" s="61">
        <v>13</v>
      </c>
      <c r="D834" s="43">
        <v>4</v>
      </c>
      <c r="E834" s="44">
        <v>1.1076388888888887E-2</v>
      </c>
      <c r="F834" s="44">
        <v>1.1076388888888887E-2</v>
      </c>
      <c r="G834" s="59">
        <f t="shared" si="281"/>
        <v>1.1076388888888887E-2</v>
      </c>
      <c r="H834" s="45">
        <v>2</v>
      </c>
      <c r="I834" s="11">
        <f t="shared" si="282"/>
        <v>2.7690972222222218E-3</v>
      </c>
      <c r="J834" s="31">
        <f t="shared" si="283"/>
        <v>0.95238095238095233</v>
      </c>
      <c r="K834" s="31">
        <f>IF(J834=0,0,IF(B834="F",VLOOKUP(I834,Barem!$G$2:$H$16,2,1),VLOOKUP(I834,Barem!$G$17:$H$31,2,1)))</f>
        <v>5</v>
      </c>
      <c r="L834" s="43">
        <v>2.75</v>
      </c>
      <c r="M834" s="95" t="s">
        <v>80</v>
      </c>
      <c r="N834" s="10">
        <f t="shared" si="286"/>
        <v>0.25</v>
      </c>
      <c r="O834" s="10">
        <f t="shared" si="286"/>
        <v>0.5</v>
      </c>
      <c r="P834" s="10">
        <f t="shared" si="286"/>
        <v>0.25</v>
      </c>
      <c r="Q834" s="33">
        <f>IF(B834="M",IF(AND(H834&gt;=200,H834&lt;500,I834&lt;Barem!$N$21),H834/1500,IF(AND(H834&gt;=500,H834&lt;750,I834&lt;Barem!$N$22),H834/1500,IF(AND(H834&gt;=750,H834&lt;1000,I834&lt;Barem!$N$23),H834/1500,IF(AND(H834&gt;=1000,H834&lt;1500,I834&lt;Barem!$N$24),H834/1500,IF(AND(H834&gt;=1500,H834&lt;2000,I834&lt;Barem!$N$25),H834/1500,IF(AND(H834&gt;=2000,H834&lt;3000,I834&lt;Barem!$N$26),H834/1500,IF(AND(H834&gt;=3000,I834&lt;Barem!$N$27),H834/1500,0))))))),IF(AND(H834&gt;=200,H834&lt;500,I834&lt;Barem!$O$21),H834/1500,IF(AND(H834&gt;=500,H834&lt;750,I834&lt;Barem!$O$22),H834/1500,IF(AND(H834&gt;=750,H834&lt;1000,I834&lt;Barem!$O$23),H834/1500,IF(AND(H834&gt;=1000,H834&lt;1500,I834&lt;Barem!$O$24),H834/1500,IF(AND(H834&gt;=1500,H834&lt;2000,I834&lt;Barem!$O$25),H834/1500,IF(AND(H834&gt;=2000,H834&lt;3000,I834&lt;Barem!$O$26),H834/1500,IF(AND(H834&gt;=3000,I834&lt;Barem!$O$27),H834/1500,0))))))))</f>
        <v>0</v>
      </c>
      <c r="R834" s="19">
        <f>IF(D834&gt;21,VLOOKUP(D834,Barem!$T$1:$U$141,2,1),0)</f>
        <v>0</v>
      </c>
      <c r="S834" s="104">
        <f>IF(D834&lt;1,0,IF(B834="F",VLOOKUP(I834,Barem!$X$2:$Z$13,2,1),VLOOKUP(I834,Barem!$X$14:$Z$25,2,1)))</f>
        <v>0.15000000000000002</v>
      </c>
      <c r="T834" s="19">
        <f>VLOOKUP(A834,Participanti!A:C,3,0)</f>
        <v>0</v>
      </c>
      <c r="U834" s="17">
        <f t="shared" si="284"/>
        <v>3.575595238095238</v>
      </c>
      <c r="W834" s="162"/>
      <c r="X834" s="108">
        <f t="shared" ref="X834:X897" si="287">COUNTIFS(A:A,A834,M:M,M834)</f>
        <v>5</v>
      </c>
      <c r="Y834" s="63">
        <f t="shared" ref="Y834:Y897" si="288">COUNTIFS(A:A,A834,C:C,C834)</f>
        <v>1</v>
      </c>
      <c r="Z834" s="92">
        <f t="shared" si="285"/>
        <v>1</v>
      </c>
      <c r="AA834" s="141"/>
      <c r="AB834" s="107" t="str">
        <f>VLOOKUP(A834,Participanti!A:E,5,0)</f>
        <v>Silver</v>
      </c>
    </row>
    <row r="835" spans="1:28" x14ac:dyDescent="0.2">
      <c r="A835" s="42" t="s">
        <v>191</v>
      </c>
      <c r="B835" s="1" t="str">
        <f>VLOOKUP(A835,Participanti!A:B,2,0)</f>
        <v>M</v>
      </c>
      <c r="C835" s="61">
        <v>13</v>
      </c>
      <c r="D835" s="43">
        <v>19</v>
      </c>
      <c r="E835" s="44">
        <v>6.3414351851851847E-2</v>
      </c>
      <c r="F835" s="44">
        <v>6.429398148148148E-2</v>
      </c>
      <c r="G835" s="59">
        <f t="shared" si="281"/>
        <v>6.3854166666666656E-2</v>
      </c>
      <c r="H835" s="45">
        <v>51</v>
      </c>
      <c r="I835" s="11">
        <f t="shared" si="282"/>
        <v>3.3607456140350872E-3</v>
      </c>
      <c r="J835" s="31">
        <f t="shared" si="283"/>
        <v>4.5238095238095237</v>
      </c>
      <c r="K835" s="31">
        <f>IF(J835=0,0,IF(B835="F",VLOOKUP(I835,Barem!$G$2:$H$16,2,1),VLOOKUP(I835,Barem!$G$17:$H$31,2,1)))</f>
        <v>3</v>
      </c>
      <c r="L835" s="43">
        <v>4.5</v>
      </c>
      <c r="M835" s="95" t="s">
        <v>80</v>
      </c>
      <c r="N835" s="10">
        <f t="shared" si="286"/>
        <v>0.25</v>
      </c>
      <c r="O835" s="10">
        <f t="shared" si="286"/>
        <v>0.5</v>
      </c>
      <c r="P835" s="10">
        <f t="shared" si="286"/>
        <v>0.25</v>
      </c>
      <c r="Q835" s="33">
        <f>IF(B835="M",IF(AND(H835&gt;=200,H835&lt;500,I835&lt;Barem!$N$21),H835/1500,IF(AND(H835&gt;=500,H835&lt;750,I835&lt;Barem!$N$22),H835/1500,IF(AND(H835&gt;=750,H835&lt;1000,I835&lt;Barem!$N$23),H835/1500,IF(AND(H835&gt;=1000,H835&lt;1500,I835&lt;Barem!$N$24),H835/1500,IF(AND(H835&gt;=1500,H835&lt;2000,I835&lt;Barem!$N$25),H835/1500,IF(AND(H835&gt;=2000,H835&lt;3000,I835&lt;Barem!$N$26),H835/1500,IF(AND(H835&gt;=3000,I835&lt;Barem!$N$27),H835/1500,0))))))),IF(AND(H835&gt;=200,H835&lt;500,I835&lt;Barem!$O$21),H835/1500,IF(AND(H835&gt;=500,H835&lt;750,I835&lt;Barem!$O$22),H835/1500,IF(AND(H835&gt;=750,H835&lt;1000,I835&lt;Barem!$O$23),H835/1500,IF(AND(H835&gt;=1000,H835&lt;1500,I835&lt;Barem!$O$24),H835/1500,IF(AND(H835&gt;=1500,H835&lt;2000,I835&lt;Barem!$O$25),H835/1500,IF(AND(H835&gt;=2000,H835&lt;3000,I835&lt;Barem!$O$26),H835/1500,IF(AND(H835&gt;=3000,I835&lt;Barem!$O$27),H835/1500,0))))))))</f>
        <v>0</v>
      </c>
      <c r="R835" s="19">
        <f>IF(D835&gt;21,VLOOKUP(D835,Barem!$T$1:$U$141,2,1),0)</f>
        <v>0</v>
      </c>
      <c r="S835" s="104">
        <f>IF(D835&lt;1,0,IF(B835="F",VLOOKUP(I835,Barem!$X$2:$Z$13,2,1),VLOOKUP(I835,Barem!$X$14:$Z$25,2,1)))</f>
        <v>0</v>
      </c>
      <c r="T835" s="19">
        <f>VLOOKUP(A835,Participanti!A:C,3,0)</f>
        <v>0</v>
      </c>
      <c r="U835" s="17">
        <f t="shared" si="284"/>
        <v>3.7559523809523809</v>
      </c>
      <c r="W835" s="162"/>
      <c r="X835" s="108">
        <f t="shared" si="287"/>
        <v>4</v>
      </c>
      <c r="Y835" s="63">
        <f t="shared" si="288"/>
        <v>1</v>
      </c>
      <c r="Z835" s="92">
        <f t="shared" si="285"/>
        <v>1</v>
      </c>
      <c r="AA835" s="141"/>
      <c r="AB835" s="107" t="str">
        <f>VLOOKUP(A835,Participanti!A:E,5,0)</f>
        <v>Silver</v>
      </c>
    </row>
    <row r="836" spans="1:28" x14ac:dyDescent="0.2">
      <c r="A836" s="42" t="s">
        <v>373</v>
      </c>
      <c r="B836" s="1" t="str">
        <f>VLOOKUP(A836,Participanti!A:B,2,0)</f>
        <v>M</v>
      </c>
      <c r="C836" s="61">
        <v>13</v>
      </c>
      <c r="D836" s="43">
        <v>28.45</v>
      </c>
      <c r="E836" s="44">
        <v>0.1597800925925926</v>
      </c>
      <c r="F836" s="44">
        <v>0.16871527777777776</v>
      </c>
      <c r="G836" s="59">
        <f t="shared" si="281"/>
        <v>0.16424768518518518</v>
      </c>
      <c r="H836" s="45">
        <v>2145</v>
      </c>
      <c r="I836" s="11">
        <f t="shared" si="282"/>
        <v>5.7732051031699535E-3</v>
      </c>
      <c r="J836" s="31">
        <f t="shared" si="283"/>
        <v>5</v>
      </c>
      <c r="K836" s="31">
        <f>IF(J836=0,0,IF(B836="F",VLOOKUP(I836,Barem!$G$2:$H$16,2,1),VLOOKUP(I836,Barem!$G$17:$H$31,2,1)))</f>
        <v>0</v>
      </c>
      <c r="L836" s="43">
        <v>2.25</v>
      </c>
      <c r="M836" s="95" t="s">
        <v>80</v>
      </c>
      <c r="N836" s="10">
        <f t="shared" si="286"/>
        <v>0.25</v>
      </c>
      <c r="O836" s="10">
        <f t="shared" si="286"/>
        <v>0.5</v>
      </c>
      <c r="P836" s="10">
        <f t="shared" si="286"/>
        <v>0.25</v>
      </c>
      <c r="Q836" s="33">
        <f>IF(B836="M",IF(AND(H836&gt;=200,H836&lt;500,I836&lt;Barem!$N$21),H836/1500,IF(AND(H836&gt;=500,H836&lt;750,I836&lt;Barem!$N$22),H836/1500,IF(AND(H836&gt;=750,H836&lt;1000,I836&lt;Barem!$N$23),H836/1500,IF(AND(H836&gt;=1000,H836&lt;1500,I836&lt;Barem!$N$24),H836/1500,IF(AND(H836&gt;=1500,H836&lt;2000,I836&lt;Barem!$N$25),H836/1500,IF(AND(H836&gt;=2000,H836&lt;3000,I836&lt;Barem!$N$26),H836/1500,IF(AND(H836&gt;=3000,I836&lt;Barem!$N$27),H836/1500,0))))))),IF(AND(H836&gt;=200,H836&lt;500,I836&lt;Barem!$O$21),H836/1500,IF(AND(H836&gt;=500,H836&lt;750,I836&lt;Barem!$O$22),H836/1500,IF(AND(H836&gt;=750,H836&lt;1000,I836&lt;Barem!$O$23),H836/1500,IF(AND(H836&gt;=1000,H836&lt;1500,I836&lt;Barem!$O$24),H836/1500,IF(AND(H836&gt;=1500,H836&lt;2000,I836&lt;Barem!$O$25),H836/1500,IF(AND(H836&gt;=2000,H836&lt;3000,I836&lt;Barem!$O$26),H836/1500,IF(AND(H836&gt;=3000,I836&lt;Barem!$O$27),H836/1500,0))))))))</f>
        <v>1.43</v>
      </c>
      <c r="R836" s="19">
        <f>IF(D836&gt;21,VLOOKUP(D836,Barem!$T$1:$U$141,2,1),0)</f>
        <v>0.3</v>
      </c>
      <c r="S836" s="104">
        <f>IF(D836&lt;1,0,IF(B836="F",VLOOKUP(I836,Barem!$X$2:$Z$13,2,1),VLOOKUP(I836,Barem!$X$14:$Z$25,2,1)))</f>
        <v>0</v>
      </c>
      <c r="T836" s="19">
        <f>VLOOKUP(A836,Participanti!A:C,3,0)</f>
        <v>0</v>
      </c>
      <c r="U836" s="17">
        <f t="shared" si="284"/>
        <v>3.5424999999999995</v>
      </c>
      <c r="W836" s="162"/>
      <c r="X836" s="108">
        <f t="shared" si="287"/>
        <v>5</v>
      </c>
      <c r="Y836" s="63">
        <f t="shared" si="288"/>
        <v>1</v>
      </c>
      <c r="Z836" s="92">
        <f t="shared" si="285"/>
        <v>0</v>
      </c>
      <c r="AA836" s="141"/>
      <c r="AB836" s="107" t="str">
        <f>VLOOKUP(A836,Participanti!A:E,5,0)</f>
        <v>Silver</v>
      </c>
    </row>
    <row r="837" spans="1:28" x14ac:dyDescent="0.2">
      <c r="A837" s="42" t="s">
        <v>425</v>
      </c>
      <c r="B837" s="1" t="str">
        <f>VLOOKUP(A837,Participanti!A:B,2,0)</f>
        <v>F</v>
      </c>
      <c r="C837" s="61">
        <v>13</v>
      </c>
      <c r="D837" s="43">
        <v>65.040000000000006</v>
      </c>
      <c r="E837" s="44">
        <v>0.38708333333333328</v>
      </c>
      <c r="F837" s="44">
        <v>0.41194444444444445</v>
      </c>
      <c r="G837" s="59">
        <f t="shared" si="281"/>
        <v>0.39951388888888884</v>
      </c>
      <c r="H837" s="45">
        <v>1584</v>
      </c>
      <c r="I837" s="11">
        <f t="shared" si="282"/>
        <v>6.1425874675413404E-3</v>
      </c>
      <c r="J837" s="31">
        <f t="shared" si="283"/>
        <v>5</v>
      </c>
      <c r="K837" s="31">
        <f>IF(J837=0,0,IF(B837="F",VLOOKUP(I837,Barem!$G$2:$H$16,2,1),VLOOKUP(I837,Barem!$G$17:$H$31,2,1)))</f>
        <v>0.25</v>
      </c>
      <c r="L837" s="43">
        <v>4</v>
      </c>
      <c r="M837" s="95" t="s">
        <v>83</v>
      </c>
      <c r="N837" s="10">
        <f t="shared" si="286"/>
        <v>0.25</v>
      </c>
      <c r="O837" s="10">
        <f t="shared" si="286"/>
        <v>0.25</v>
      </c>
      <c r="P837" s="10">
        <f t="shared" si="286"/>
        <v>0.5</v>
      </c>
      <c r="Q837" s="33">
        <f>IF(B837="M",IF(AND(H837&gt;=200,H837&lt;500,I837&lt;Barem!$N$21),H837/1500,IF(AND(H837&gt;=500,H837&lt;750,I837&lt;Barem!$N$22),H837/1500,IF(AND(H837&gt;=750,H837&lt;1000,I837&lt;Barem!$N$23),H837/1500,IF(AND(H837&gt;=1000,H837&lt;1500,I837&lt;Barem!$N$24),H837/1500,IF(AND(H837&gt;=1500,H837&lt;2000,I837&lt;Barem!$N$25),H837/1500,IF(AND(H837&gt;=2000,H837&lt;3000,I837&lt;Barem!$N$26),H837/1500,IF(AND(H837&gt;=3000,I837&lt;Barem!$N$27),H837/1500,0))))))),IF(AND(H837&gt;=200,H837&lt;500,I837&lt;Barem!$O$21),H837/1500,IF(AND(H837&gt;=500,H837&lt;750,I837&lt;Barem!$O$22),H837/1500,IF(AND(H837&gt;=750,H837&lt;1000,I837&lt;Barem!$O$23),H837/1500,IF(AND(H837&gt;=1000,H837&lt;1500,I837&lt;Barem!$O$24),H837/1500,IF(AND(H837&gt;=1500,H837&lt;2000,I837&lt;Barem!$O$25),H837/1500,IF(AND(H837&gt;=2000,H837&lt;3000,I837&lt;Barem!$O$26),H837/1500,IF(AND(H837&gt;=3000,I837&lt;Barem!$O$27),H837/1500,0))))))))</f>
        <v>1.056</v>
      </c>
      <c r="R837" s="19">
        <f>IF(D837&gt;21,VLOOKUP(D837,Barem!$T$1:$U$141,2,1),0)</f>
        <v>2.2000000000000002</v>
      </c>
      <c r="S837" s="104">
        <f>IF(D837&lt;1,0,IF(B837="F",VLOOKUP(I837,Barem!$X$2:$Z$13,2,1),VLOOKUP(I837,Barem!$X$14:$Z$25,2,1)))</f>
        <v>0</v>
      </c>
      <c r="T837" s="19">
        <f>VLOOKUP(A837,Participanti!A:C,3,0)</f>
        <v>0</v>
      </c>
      <c r="U837" s="17">
        <f t="shared" si="284"/>
        <v>6.5685000000000002</v>
      </c>
      <c r="W837" s="162"/>
      <c r="X837" s="108">
        <f t="shared" si="287"/>
        <v>5</v>
      </c>
      <c r="Y837" s="63">
        <f t="shared" si="288"/>
        <v>1</v>
      </c>
      <c r="Z837" s="92">
        <f t="shared" si="285"/>
        <v>1</v>
      </c>
      <c r="AA837" s="141"/>
      <c r="AB837" s="107" t="str">
        <f>VLOOKUP(A837,Participanti!A:E,5,0)</f>
        <v>Silver</v>
      </c>
    </row>
    <row r="838" spans="1:28" x14ac:dyDescent="0.2">
      <c r="A838" s="42" t="s">
        <v>362</v>
      </c>
      <c r="B838" s="1" t="str">
        <f>VLOOKUP(A838,Participanti!A:B,2,0)</f>
        <v>F</v>
      </c>
      <c r="C838" s="61">
        <v>13</v>
      </c>
      <c r="D838" s="43">
        <v>16.5</v>
      </c>
      <c r="E838" s="44">
        <v>7.2800925925925922E-2</v>
      </c>
      <c r="F838" s="44">
        <v>7.4826388888888887E-2</v>
      </c>
      <c r="G838" s="59">
        <f t="shared" si="281"/>
        <v>7.3813657407407404E-2</v>
      </c>
      <c r="H838" s="45">
        <v>59</v>
      </c>
      <c r="I838" s="11">
        <f t="shared" si="282"/>
        <v>4.4735549943883271E-3</v>
      </c>
      <c r="J838" s="31">
        <f t="shared" si="283"/>
        <v>4.125</v>
      </c>
      <c r="K838" s="31">
        <f>IF(J838=0,0,IF(B838="F",VLOOKUP(I838,Barem!$G$2:$H$16,2,1),VLOOKUP(I838,Barem!$G$17:$H$31,2,1)))</f>
        <v>1.5</v>
      </c>
      <c r="L838" s="43">
        <v>3.25</v>
      </c>
      <c r="M838" s="95" t="s">
        <v>82</v>
      </c>
      <c r="N838" s="10">
        <f t="shared" si="286"/>
        <v>0.5</v>
      </c>
      <c r="O838" s="10">
        <f t="shared" si="286"/>
        <v>0.25</v>
      </c>
      <c r="P838" s="10">
        <f t="shared" si="286"/>
        <v>0.25</v>
      </c>
      <c r="Q838" s="33">
        <f>IF(B838="M",IF(AND(H838&gt;=200,H838&lt;500,I838&lt;Barem!$N$21),H838/1500,IF(AND(H838&gt;=500,H838&lt;750,I838&lt;Barem!$N$22),H838/1500,IF(AND(H838&gt;=750,H838&lt;1000,I838&lt;Barem!$N$23),H838/1500,IF(AND(H838&gt;=1000,H838&lt;1500,I838&lt;Barem!$N$24),H838/1500,IF(AND(H838&gt;=1500,H838&lt;2000,I838&lt;Barem!$N$25),H838/1500,IF(AND(H838&gt;=2000,H838&lt;3000,I838&lt;Barem!$N$26),H838/1500,IF(AND(H838&gt;=3000,I838&lt;Barem!$N$27),H838/1500,0))))))),IF(AND(H838&gt;=200,H838&lt;500,I838&lt;Barem!$O$21),H838/1500,IF(AND(H838&gt;=500,H838&lt;750,I838&lt;Barem!$O$22),H838/1500,IF(AND(H838&gt;=750,H838&lt;1000,I838&lt;Barem!$O$23),H838/1500,IF(AND(H838&gt;=1000,H838&lt;1500,I838&lt;Barem!$O$24),H838/1500,IF(AND(H838&gt;=1500,H838&lt;2000,I838&lt;Barem!$O$25),H838/1500,IF(AND(H838&gt;=2000,H838&lt;3000,I838&lt;Barem!$O$26),H838/1500,IF(AND(H838&gt;=3000,I838&lt;Barem!$O$27),H838/1500,0))))))))</f>
        <v>0</v>
      </c>
      <c r="R838" s="19">
        <f>IF(D838&gt;21,VLOOKUP(D838,Barem!$T$1:$U$141,2,1),0)</f>
        <v>0</v>
      </c>
      <c r="S838" s="104">
        <f>IF(D838&lt;1,0,IF(B838="F",VLOOKUP(I838,Barem!$X$2:$Z$13,2,1),VLOOKUP(I838,Barem!$X$14:$Z$25,2,1)))</f>
        <v>0</v>
      </c>
      <c r="T838" s="19">
        <f>VLOOKUP(A838,Participanti!A:C,3,0)</f>
        <v>0.4</v>
      </c>
      <c r="U838" s="17">
        <f t="shared" si="284"/>
        <v>3.65</v>
      </c>
      <c r="W838" s="162"/>
      <c r="X838" s="108">
        <f t="shared" si="287"/>
        <v>5</v>
      </c>
      <c r="Y838" s="63">
        <f t="shared" si="288"/>
        <v>1</v>
      </c>
      <c r="Z838" s="92">
        <f t="shared" si="285"/>
        <v>1</v>
      </c>
      <c r="AA838" s="141"/>
      <c r="AB838" s="107" t="str">
        <f>VLOOKUP(A838,Participanti!A:E,5,0)</f>
        <v>Silver</v>
      </c>
    </row>
    <row r="839" spans="1:28" x14ac:dyDescent="0.2">
      <c r="A839" s="42" t="s">
        <v>357</v>
      </c>
      <c r="B839" s="1" t="str">
        <f>VLOOKUP(A839,Participanti!A:B,2,0)</f>
        <v>M</v>
      </c>
      <c r="C839" s="61">
        <v>13</v>
      </c>
      <c r="D839" s="43">
        <v>11.25</v>
      </c>
      <c r="E839" s="44">
        <v>3.5717592592592592E-2</v>
      </c>
      <c r="F839" s="44">
        <v>4.2615740740740739E-2</v>
      </c>
      <c r="G839" s="59">
        <f t="shared" ref="G839:G844" si="289">AVERAGE(E839:F839)</f>
        <v>3.9166666666666669E-2</v>
      </c>
      <c r="H839" s="45">
        <v>22</v>
      </c>
      <c r="I839" s="11">
        <f t="shared" ref="I839:I844" si="290">G839/D839</f>
        <v>3.4814814814814817E-3</v>
      </c>
      <c r="J839" s="31">
        <f t="shared" ref="J839:J844" si="291">IF(B839="F",IF(D839&lt;2.5,0,IF(D839&gt;19.99,5,D839/4)),IF(D839&lt;3,0, IF(D839&gt;20.99,5,D839/4.2)))</f>
        <v>2.6785714285714284</v>
      </c>
      <c r="K839" s="31">
        <f>IF(J839=0,0,IF(B839="F",VLOOKUP(I839,Barem!$G$2:$H$16,2,1),VLOOKUP(I839,Barem!$G$17:$H$31,2,1)))</f>
        <v>3</v>
      </c>
      <c r="L839" s="43">
        <v>1.25</v>
      </c>
      <c r="M839" s="95" t="s">
        <v>83</v>
      </c>
      <c r="N839" s="10">
        <f t="shared" si="286"/>
        <v>0.25</v>
      </c>
      <c r="O839" s="10">
        <f t="shared" si="286"/>
        <v>0.25</v>
      </c>
      <c r="P839" s="10">
        <f t="shared" si="286"/>
        <v>0.5</v>
      </c>
      <c r="Q839" s="33">
        <f>IF(B839="M",IF(AND(H839&gt;=200,H839&lt;500,I839&lt;Barem!$N$21),H839/1500,IF(AND(H839&gt;=500,H839&lt;750,I839&lt;Barem!$N$22),H839/1500,IF(AND(H839&gt;=750,H839&lt;1000,I839&lt;Barem!$N$23),H839/1500,IF(AND(H839&gt;=1000,H839&lt;1500,I839&lt;Barem!$N$24),H839/1500,IF(AND(H839&gt;=1500,H839&lt;2000,I839&lt;Barem!$N$25),H839/1500,IF(AND(H839&gt;=2000,H839&lt;3000,I839&lt;Barem!$N$26),H839/1500,IF(AND(H839&gt;=3000,I839&lt;Barem!$N$27),H839/1500,0))))))),IF(AND(H839&gt;=200,H839&lt;500,I839&lt;Barem!$O$21),H839/1500,IF(AND(H839&gt;=500,H839&lt;750,I839&lt;Barem!$O$22),H839/1500,IF(AND(H839&gt;=750,H839&lt;1000,I839&lt;Barem!$O$23),H839/1500,IF(AND(H839&gt;=1000,H839&lt;1500,I839&lt;Barem!$O$24),H839/1500,IF(AND(H839&gt;=1500,H839&lt;2000,I839&lt;Barem!$O$25),H839/1500,IF(AND(H839&gt;=2000,H839&lt;3000,I839&lt;Barem!$O$26),H839/1500,IF(AND(H839&gt;=3000,I839&lt;Barem!$O$27),H839/1500,0))))))))</f>
        <v>0</v>
      </c>
      <c r="R839" s="19">
        <f>IF(D839&gt;21,VLOOKUP(D839,Barem!$T$1:$U$141,2,1),0)</f>
        <v>0</v>
      </c>
      <c r="S839" s="104">
        <f>IF(D839&lt;1,0,IF(B839="F",VLOOKUP(I839,Barem!$X$2:$Z$13,2,1),VLOOKUP(I839,Barem!$X$14:$Z$25,2,1)))</f>
        <v>0</v>
      </c>
      <c r="T839" s="19">
        <f>VLOOKUP(A839,Participanti!A:C,3,0)</f>
        <v>0</v>
      </c>
      <c r="U839" s="17">
        <f t="shared" ref="U839:U844" si="292">IF(H839&lt;0,0,J839*N839+K839*O839+L839*P839+Q839+R839+S839+T839)</f>
        <v>2.0446428571428572</v>
      </c>
      <c r="W839" s="162"/>
      <c r="X839" s="108">
        <f t="shared" si="287"/>
        <v>5</v>
      </c>
      <c r="Y839" s="63">
        <f t="shared" si="288"/>
        <v>1</v>
      </c>
      <c r="Z839" s="92">
        <f t="shared" ref="Z839:Z844" si="293">IF(K839&gt;0,1,0)</f>
        <v>1</v>
      </c>
      <c r="AA839" s="141"/>
      <c r="AB839" s="107" t="str">
        <f>VLOOKUP(A839,Participanti!A:E,5,0)</f>
        <v>Silver</v>
      </c>
    </row>
    <row r="840" spans="1:28" x14ac:dyDescent="0.2">
      <c r="A840" s="42" t="s">
        <v>377</v>
      </c>
      <c r="B840" s="1" t="str">
        <f>VLOOKUP(A840,Participanti!A:B,2,0)</f>
        <v>M</v>
      </c>
      <c r="C840" s="61">
        <v>13</v>
      </c>
      <c r="D840" s="43">
        <v>12.58</v>
      </c>
      <c r="E840" s="44">
        <v>4.6967592592592589E-2</v>
      </c>
      <c r="F840" s="44">
        <v>5.9444444444444446E-2</v>
      </c>
      <c r="G840" s="59">
        <f t="shared" si="289"/>
        <v>5.3206018518518514E-2</v>
      </c>
      <c r="H840" s="45">
        <v>13</v>
      </c>
      <c r="I840" s="11">
        <f t="shared" si="290"/>
        <v>4.2294132367661774E-3</v>
      </c>
      <c r="J840" s="31">
        <f t="shared" si="291"/>
        <v>2.9952380952380953</v>
      </c>
      <c r="K840" s="31">
        <f>IF(J840=0,0,IF(B840="F",VLOOKUP(I840,Barem!$G$2:$H$16,2,1),VLOOKUP(I840,Barem!$G$17:$H$31,2,1)))</f>
        <v>1.25</v>
      </c>
      <c r="L840" s="43">
        <v>1.5</v>
      </c>
      <c r="M840" s="95" t="s">
        <v>83</v>
      </c>
      <c r="N840" s="10">
        <f t="shared" si="286"/>
        <v>0.25</v>
      </c>
      <c r="O840" s="10">
        <f t="shared" si="286"/>
        <v>0.25</v>
      </c>
      <c r="P840" s="10">
        <f t="shared" si="286"/>
        <v>0.5</v>
      </c>
      <c r="Q840" s="33">
        <f>IF(B840="M",IF(AND(H840&gt;=200,H840&lt;500,I840&lt;Barem!$N$21),H840/1500,IF(AND(H840&gt;=500,H840&lt;750,I840&lt;Barem!$N$22),H840/1500,IF(AND(H840&gt;=750,H840&lt;1000,I840&lt;Barem!$N$23),H840/1500,IF(AND(H840&gt;=1000,H840&lt;1500,I840&lt;Barem!$N$24),H840/1500,IF(AND(H840&gt;=1500,H840&lt;2000,I840&lt;Barem!$N$25),H840/1500,IF(AND(H840&gt;=2000,H840&lt;3000,I840&lt;Barem!$N$26),H840/1500,IF(AND(H840&gt;=3000,I840&lt;Barem!$N$27),H840/1500,0))))))),IF(AND(H840&gt;=200,H840&lt;500,I840&lt;Barem!$O$21),H840/1500,IF(AND(H840&gt;=500,H840&lt;750,I840&lt;Barem!$O$22),H840/1500,IF(AND(H840&gt;=750,H840&lt;1000,I840&lt;Barem!$O$23),H840/1500,IF(AND(H840&gt;=1000,H840&lt;1500,I840&lt;Barem!$O$24),H840/1500,IF(AND(H840&gt;=1500,H840&lt;2000,I840&lt;Barem!$O$25),H840/1500,IF(AND(H840&gt;=2000,H840&lt;3000,I840&lt;Barem!$O$26),H840/1500,IF(AND(H840&gt;=3000,I840&lt;Barem!$O$27),H840/1500,0))))))))</f>
        <v>0</v>
      </c>
      <c r="R840" s="19">
        <f>IF(D840&gt;21,VLOOKUP(D840,Barem!$T$1:$U$141,2,1),0)</f>
        <v>0</v>
      </c>
      <c r="S840" s="104">
        <f>IF(D840&lt;1,0,IF(B840="F",VLOOKUP(I840,Barem!$X$2:$Z$13,2,1),VLOOKUP(I840,Barem!$X$14:$Z$25,2,1)))</f>
        <v>0</v>
      </c>
      <c r="T840" s="19">
        <f>VLOOKUP(A840,Participanti!A:C,3,0)</f>
        <v>0</v>
      </c>
      <c r="U840" s="17">
        <f t="shared" si="292"/>
        <v>1.8113095238095238</v>
      </c>
      <c r="W840" s="162"/>
      <c r="X840" s="108">
        <f t="shared" si="287"/>
        <v>5</v>
      </c>
      <c r="Y840" s="63">
        <f t="shared" si="288"/>
        <v>1</v>
      </c>
      <c r="Z840" s="92">
        <f t="shared" si="293"/>
        <v>1</v>
      </c>
      <c r="AA840" s="141"/>
      <c r="AB840" s="107" t="str">
        <f>VLOOKUP(A840,Participanti!A:E,5,0)</f>
        <v>Silver</v>
      </c>
    </row>
    <row r="841" spans="1:28" x14ac:dyDescent="0.2">
      <c r="A841" s="42" t="s">
        <v>365</v>
      </c>
      <c r="B841" s="1" t="str">
        <f>VLOOKUP(A841,Participanti!A:B,2,0)</f>
        <v>F</v>
      </c>
      <c r="C841" s="61">
        <v>13</v>
      </c>
      <c r="D841" s="43">
        <v>6.06</v>
      </c>
      <c r="E841" s="44">
        <v>2.0729166666666667E-2</v>
      </c>
      <c r="F841" s="44">
        <v>2.0810185185185185E-2</v>
      </c>
      <c r="G841" s="59">
        <f t="shared" si="289"/>
        <v>2.0769675925925928E-2</v>
      </c>
      <c r="H841" s="45">
        <v>23</v>
      </c>
      <c r="I841" s="11">
        <f t="shared" si="290"/>
        <v>3.4273392617039486E-3</v>
      </c>
      <c r="J841" s="31">
        <f t="shared" si="291"/>
        <v>1.5149999999999999</v>
      </c>
      <c r="K841" s="31">
        <f>IF(J841=0,0,IF(B841="F",VLOOKUP(I841,Barem!$G$2:$H$16,2,1),VLOOKUP(I841,Barem!$G$17:$H$31,2,1)))</f>
        <v>4</v>
      </c>
      <c r="L841" s="43">
        <v>0.5</v>
      </c>
      <c r="M841" s="95" t="s">
        <v>80</v>
      </c>
      <c r="N841" s="10">
        <f t="shared" si="286"/>
        <v>0.25</v>
      </c>
      <c r="O841" s="10">
        <f t="shared" si="286"/>
        <v>0.5</v>
      </c>
      <c r="P841" s="10">
        <f t="shared" si="286"/>
        <v>0.25</v>
      </c>
      <c r="Q841" s="33">
        <f>IF(B841="M",IF(AND(H841&gt;=200,H841&lt;500,I841&lt;Barem!$N$21),H841/1500,IF(AND(H841&gt;=500,H841&lt;750,I841&lt;Barem!$N$22),H841/1500,IF(AND(H841&gt;=750,H841&lt;1000,I841&lt;Barem!$N$23),H841/1500,IF(AND(H841&gt;=1000,H841&lt;1500,I841&lt;Barem!$N$24),H841/1500,IF(AND(H841&gt;=1500,H841&lt;2000,I841&lt;Barem!$N$25),H841/1500,IF(AND(H841&gt;=2000,H841&lt;3000,I841&lt;Barem!$N$26),H841/1500,IF(AND(H841&gt;=3000,I841&lt;Barem!$N$27),H841/1500,0))))))),IF(AND(H841&gt;=200,H841&lt;500,I841&lt;Barem!$O$21),H841/1500,IF(AND(H841&gt;=500,H841&lt;750,I841&lt;Barem!$O$22),H841/1500,IF(AND(H841&gt;=750,H841&lt;1000,I841&lt;Barem!$O$23),H841/1500,IF(AND(H841&gt;=1000,H841&lt;1500,I841&lt;Barem!$O$24),H841/1500,IF(AND(H841&gt;=1500,H841&lt;2000,I841&lt;Barem!$O$25),H841/1500,IF(AND(H841&gt;=2000,H841&lt;3000,I841&lt;Barem!$O$26),H841/1500,IF(AND(H841&gt;=3000,I841&lt;Barem!$O$27),H841/1500,0))))))))</f>
        <v>0</v>
      </c>
      <c r="R841" s="19">
        <f>IF(D841&gt;21,VLOOKUP(D841,Barem!$T$1:$U$141,2,1),0)</f>
        <v>0</v>
      </c>
      <c r="S841" s="104">
        <f>IF(D841&lt;1,0,IF(B841="F",VLOOKUP(I841,Barem!$X$2:$Z$13,2,1),VLOOKUP(I841,Barem!$X$14:$Z$25,2,1)))</f>
        <v>0</v>
      </c>
      <c r="T841" s="19">
        <f>VLOOKUP(A841,Participanti!A:C,3,0)</f>
        <v>0</v>
      </c>
      <c r="U841" s="17">
        <f t="shared" si="292"/>
        <v>2.5037500000000001</v>
      </c>
      <c r="W841" s="162"/>
      <c r="X841" s="108">
        <f t="shared" si="287"/>
        <v>4</v>
      </c>
      <c r="Y841" s="63">
        <f t="shared" si="288"/>
        <v>1</v>
      </c>
      <c r="Z841" s="92">
        <f t="shared" si="293"/>
        <v>1</v>
      </c>
      <c r="AA841" s="141"/>
      <c r="AB841" s="107" t="str">
        <f>VLOOKUP(A841,Participanti!A:E,5,0)</f>
        <v>Silver</v>
      </c>
    </row>
    <row r="842" spans="1:28" x14ac:dyDescent="0.2">
      <c r="A842" s="42" t="s">
        <v>369</v>
      </c>
      <c r="B842" s="1" t="str">
        <f>VLOOKUP(A842,Participanti!A:B,2,0)</f>
        <v>M</v>
      </c>
      <c r="C842" s="61">
        <v>13</v>
      </c>
      <c r="D842" s="43">
        <v>10.02</v>
      </c>
      <c r="E842" s="44">
        <v>3.7916666666666668E-2</v>
      </c>
      <c r="F842" s="44">
        <v>3.7916666666666668E-2</v>
      </c>
      <c r="G842" s="59">
        <f t="shared" si="289"/>
        <v>3.7916666666666668E-2</v>
      </c>
      <c r="H842" s="45">
        <v>5</v>
      </c>
      <c r="I842" s="11">
        <f t="shared" si="290"/>
        <v>3.7840984697272125E-3</v>
      </c>
      <c r="J842" s="31">
        <f t="shared" si="291"/>
        <v>2.3857142857142857</v>
      </c>
      <c r="K842" s="31">
        <f>IF(J842=0,0,IF(B842="F",VLOOKUP(I842,Barem!$G$2:$H$16,2,1),VLOOKUP(I842,Barem!$G$17:$H$31,2,1)))</f>
        <v>2</v>
      </c>
      <c r="L842" s="43">
        <v>2.75</v>
      </c>
      <c r="M842" s="95" t="s">
        <v>83</v>
      </c>
      <c r="N842" s="10">
        <f t="shared" si="286"/>
        <v>0.25</v>
      </c>
      <c r="O842" s="10">
        <f t="shared" si="286"/>
        <v>0.25</v>
      </c>
      <c r="P842" s="10">
        <f t="shared" si="286"/>
        <v>0.5</v>
      </c>
      <c r="Q842" s="33">
        <f>IF(B842="M",IF(AND(H842&gt;=200,H842&lt;500,I842&lt;Barem!$N$21),H842/1500,IF(AND(H842&gt;=500,H842&lt;750,I842&lt;Barem!$N$22),H842/1500,IF(AND(H842&gt;=750,H842&lt;1000,I842&lt;Barem!$N$23),H842/1500,IF(AND(H842&gt;=1000,H842&lt;1500,I842&lt;Barem!$N$24),H842/1500,IF(AND(H842&gt;=1500,H842&lt;2000,I842&lt;Barem!$N$25),H842/1500,IF(AND(H842&gt;=2000,H842&lt;3000,I842&lt;Barem!$N$26),H842/1500,IF(AND(H842&gt;=3000,I842&lt;Barem!$N$27),H842/1500,0))))))),IF(AND(H842&gt;=200,H842&lt;500,I842&lt;Barem!$O$21),H842/1500,IF(AND(H842&gt;=500,H842&lt;750,I842&lt;Barem!$O$22),H842/1500,IF(AND(H842&gt;=750,H842&lt;1000,I842&lt;Barem!$O$23),H842/1500,IF(AND(H842&gt;=1000,H842&lt;1500,I842&lt;Barem!$O$24),H842/1500,IF(AND(H842&gt;=1500,H842&lt;2000,I842&lt;Barem!$O$25),H842/1500,IF(AND(H842&gt;=2000,H842&lt;3000,I842&lt;Barem!$O$26),H842/1500,IF(AND(H842&gt;=3000,I842&lt;Barem!$O$27),H842/1500,0))))))))</f>
        <v>0</v>
      </c>
      <c r="R842" s="19">
        <f>IF(D842&gt;21,VLOOKUP(D842,Barem!$T$1:$U$141,2,1),0)</f>
        <v>0</v>
      </c>
      <c r="S842" s="104">
        <f>IF(D842&lt;1,0,IF(B842="F",VLOOKUP(I842,Barem!$X$2:$Z$13,2,1),VLOOKUP(I842,Barem!$X$14:$Z$25,2,1)))</f>
        <v>0</v>
      </c>
      <c r="T842" s="19">
        <f>VLOOKUP(A842,Participanti!A:C,3,0)</f>
        <v>0</v>
      </c>
      <c r="U842" s="17">
        <f t="shared" si="292"/>
        <v>2.4714285714285715</v>
      </c>
      <c r="W842" s="162"/>
      <c r="X842" s="108">
        <f t="shared" si="287"/>
        <v>5</v>
      </c>
      <c r="Y842" s="63">
        <f t="shared" si="288"/>
        <v>1</v>
      </c>
      <c r="Z842" s="92">
        <f t="shared" si="293"/>
        <v>1</v>
      </c>
      <c r="AA842" s="141"/>
      <c r="AB842" s="107" t="str">
        <f>VLOOKUP(A842,Participanti!A:E,5,0)</f>
        <v>Silver</v>
      </c>
    </row>
    <row r="843" spans="1:28" x14ac:dyDescent="0.2">
      <c r="A843" s="42" t="s">
        <v>426</v>
      </c>
      <c r="B843" s="1" t="str">
        <f>VLOOKUP(A843,Participanti!A:B,2,0)</f>
        <v>M</v>
      </c>
      <c r="C843" s="61">
        <v>13</v>
      </c>
      <c r="D843" s="43">
        <v>12.55</v>
      </c>
      <c r="E843" s="44">
        <v>4.4143518518518519E-2</v>
      </c>
      <c r="F843" s="44">
        <v>4.4224537037037041E-2</v>
      </c>
      <c r="G843" s="59">
        <f t="shared" si="289"/>
        <v>4.418402777777778E-2</v>
      </c>
      <c r="H843" s="45">
        <v>13</v>
      </c>
      <c r="I843" s="11">
        <f t="shared" si="290"/>
        <v>3.5206396635679505E-3</v>
      </c>
      <c r="J843" s="31">
        <f t="shared" si="291"/>
        <v>2.9880952380952381</v>
      </c>
      <c r="K843" s="31">
        <f>IF(J843=0,0,IF(B843="F",VLOOKUP(I843,Barem!$G$2:$H$16,2,1),VLOOKUP(I843,Barem!$G$17:$H$31,2,1)))</f>
        <v>2.5</v>
      </c>
      <c r="L843" s="43">
        <v>1</v>
      </c>
      <c r="M843" s="95" t="s">
        <v>83</v>
      </c>
      <c r="N843" s="10">
        <f t="shared" si="286"/>
        <v>0.25</v>
      </c>
      <c r="O843" s="10">
        <f t="shared" si="286"/>
        <v>0.25</v>
      </c>
      <c r="P843" s="10">
        <f t="shared" si="286"/>
        <v>0.5</v>
      </c>
      <c r="Q843" s="33">
        <f>IF(B843="M",IF(AND(H843&gt;=200,H843&lt;500,I843&lt;Barem!$N$21),H843/1500,IF(AND(H843&gt;=500,H843&lt;750,I843&lt;Barem!$N$22),H843/1500,IF(AND(H843&gt;=750,H843&lt;1000,I843&lt;Barem!$N$23),H843/1500,IF(AND(H843&gt;=1000,H843&lt;1500,I843&lt;Barem!$N$24),H843/1500,IF(AND(H843&gt;=1500,H843&lt;2000,I843&lt;Barem!$N$25),H843/1500,IF(AND(H843&gt;=2000,H843&lt;3000,I843&lt;Barem!$N$26),H843/1500,IF(AND(H843&gt;=3000,I843&lt;Barem!$N$27),H843/1500,0))))))),IF(AND(H843&gt;=200,H843&lt;500,I843&lt;Barem!$O$21),H843/1500,IF(AND(H843&gt;=500,H843&lt;750,I843&lt;Barem!$O$22),H843/1500,IF(AND(H843&gt;=750,H843&lt;1000,I843&lt;Barem!$O$23),H843/1500,IF(AND(H843&gt;=1000,H843&lt;1500,I843&lt;Barem!$O$24),H843/1500,IF(AND(H843&gt;=1500,H843&lt;2000,I843&lt;Barem!$O$25),H843/1500,IF(AND(H843&gt;=2000,H843&lt;3000,I843&lt;Barem!$O$26),H843/1500,IF(AND(H843&gt;=3000,I843&lt;Barem!$O$27),H843/1500,0))))))))</f>
        <v>0</v>
      </c>
      <c r="R843" s="19">
        <f>IF(D843&gt;21,VLOOKUP(D843,Barem!$T$1:$U$141,2,1),0)</f>
        <v>0</v>
      </c>
      <c r="S843" s="104">
        <f>IF(D843&lt;1,0,IF(B843="F",VLOOKUP(I843,Barem!$X$2:$Z$13,2,1),VLOOKUP(I843,Barem!$X$14:$Z$25,2,1)))</f>
        <v>0</v>
      </c>
      <c r="T843" s="19">
        <f>VLOOKUP(A843,Participanti!A:C,3,0)</f>
        <v>0</v>
      </c>
      <c r="U843" s="17">
        <f t="shared" si="292"/>
        <v>1.8720238095238095</v>
      </c>
      <c r="W843" s="162"/>
      <c r="X843" s="108">
        <f t="shared" si="287"/>
        <v>5</v>
      </c>
      <c r="Y843" s="63">
        <f t="shared" si="288"/>
        <v>1</v>
      </c>
      <c r="Z843" s="92">
        <f t="shared" si="293"/>
        <v>1</v>
      </c>
      <c r="AA843" s="141"/>
      <c r="AB843" s="107" t="str">
        <f>VLOOKUP(A843,Participanti!A:E,5,0)</f>
        <v>Silver</v>
      </c>
    </row>
    <row r="844" spans="1:28" ht="24" x14ac:dyDescent="0.2">
      <c r="A844" s="42" t="s">
        <v>136</v>
      </c>
      <c r="B844" s="1" t="str">
        <f>VLOOKUP(A844,Participanti!A:B,2,0)</f>
        <v>M</v>
      </c>
      <c r="C844" s="61">
        <v>13</v>
      </c>
      <c r="D844" s="43">
        <v>5.03</v>
      </c>
      <c r="E844" s="44">
        <v>1.8113425925925925E-2</v>
      </c>
      <c r="F844" s="44">
        <v>1.8113425925925925E-2</v>
      </c>
      <c r="G844" s="59">
        <f t="shared" si="289"/>
        <v>1.8113425925925925E-2</v>
      </c>
      <c r="H844" s="45">
        <v>6</v>
      </c>
      <c r="I844" s="11">
        <f t="shared" si="290"/>
        <v>3.6010787129077382E-3</v>
      </c>
      <c r="J844" s="31">
        <f t="shared" si="291"/>
        <v>1.1976190476190476</v>
      </c>
      <c r="K844" s="31">
        <f>IF(J844=0,0,IF(B844="F",VLOOKUP(I844,Barem!$G$2:$H$16,2,1),VLOOKUP(I844,Barem!$G$17:$H$31,2,1)))</f>
        <v>2.5</v>
      </c>
      <c r="L844" s="43">
        <v>2.5</v>
      </c>
      <c r="M844" s="95" t="s">
        <v>83</v>
      </c>
      <c r="N844" s="10">
        <f t="shared" si="286"/>
        <v>0.25</v>
      </c>
      <c r="O844" s="10">
        <f t="shared" si="286"/>
        <v>0.25</v>
      </c>
      <c r="P844" s="10">
        <f t="shared" si="286"/>
        <v>0.5</v>
      </c>
      <c r="Q844" s="33">
        <f>IF(B844="M",IF(AND(H844&gt;=200,H844&lt;500,I844&lt;Barem!$N$21),H844/1500,IF(AND(H844&gt;=500,H844&lt;750,I844&lt;Barem!$N$22),H844/1500,IF(AND(H844&gt;=750,H844&lt;1000,I844&lt;Barem!$N$23),H844/1500,IF(AND(H844&gt;=1000,H844&lt;1500,I844&lt;Barem!$N$24),H844/1500,IF(AND(H844&gt;=1500,H844&lt;2000,I844&lt;Barem!$N$25),H844/1500,IF(AND(H844&gt;=2000,H844&lt;3000,I844&lt;Barem!$N$26),H844/1500,IF(AND(H844&gt;=3000,I844&lt;Barem!$N$27),H844/1500,0))))))),IF(AND(H844&gt;=200,H844&lt;500,I844&lt;Barem!$O$21),H844/1500,IF(AND(H844&gt;=500,H844&lt;750,I844&lt;Barem!$O$22),H844/1500,IF(AND(H844&gt;=750,H844&lt;1000,I844&lt;Barem!$O$23),H844/1500,IF(AND(H844&gt;=1000,H844&lt;1500,I844&lt;Barem!$O$24),H844/1500,IF(AND(H844&gt;=1500,H844&lt;2000,I844&lt;Barem!$O$25),H844/1500,IF(AND(H844&gt;=2000,H844&lt;3000,I844&lt;Barem!$O$26),H844/1500,IF(AND(H844&gt;=3000,I844&lt;Barem!$O$27),H844/1500,0))))))))</f>
        <v>0</v>
      </c>
      <c r="R844" s="19">
        <f>IF(D844&gt;21,VLOOKUP(D844,Barem!$T$1:$U$141,2,1),0)</f>
        <v>0</v>
      </c>
      <c r="S844" s="104">
        <f>IF(D844&lt;1,0,IF(B844="F",VLOOKUP(I844,Barem!$X$2:$Z$13,2,1),VLOOKUP(I844,Barem!$X$14:$Z$25,2,1)))</f>
        <v>0</v>
      </c>
      <c r="T844" s="19">
        <f>VLOOKUP(A844,Participanti!A:C,3,0)</f>
        <v>0</v>
      </c>
      <c r="U844" s="17">
        <f t="shared" si="292"/>
        <v>2.174404761904762</v>
      </c>
      <c r="W844" s="162"/>
      <c r="X844" s="108">
        <f t="shared" si="287"/>
        <v>3</v>
      </c>
      <c r="Y844" s="63">
        <f t="shared" si="288"/>
        <v>1</v>
      </c>
      <c r="Z844" s="92">
        <f t="shared" si="293"/>
        <v>1</v>
      </c>
      <c r="AA844" s="141"/>
      <c r="AB844" s="107" t="str">
        <f>VLOOKUP(A844,Participanti!A:E,5,0)</f>
        <v>Silver</v>
      </c>
    </row>
    <row r="845" spans="1:28" x14ac:dyDescent="0.2">
      <c r="A845" s="42" t="s">
        <v>234</v>
      </c>
      <c r="B845" s="1" t="str">
        <f>VLOOKUP(A845,Participanti!A:B,2,0)</f>
        <v>M</v>
      </c>
      <c r="C845" s="61">
        <v>13</v>
      </c>
      <c r="D845" s="43">
        <v>10.119999999999999</v>
      </c>
      <c r="E845" s="44">
        <v>3.7430555555555557E-2</v>
      </c>
      <c r="F845" s="44">
        <v>3.7430555555555557E-2</v>
      </c>
      <c r="G845" s="59">
        <f t="shared" ref="G845:G894" si="294">AVERAGE(E845:F845)</f>
        <v>3.7430555555555557E-2</v>
      </c>
      <c r="H845" s="45">
        <v>65</v>
      </c>
      <c r="I845" s="11">
        <f t="shared" ref="I845:I894" si="295">G845/D845</f>
        <v>3.6986714975845414E-3</v>
      </c>
      <c r="J845" s="31">
        <f t="shared" ref="J845:J894" si="296">IF(B845="F",IF(D845&lt;2.5,0,IF(D845&gt;19.99,5,D845/4)),IF(D845&lt;3,0, IF(D845&gt;20.99,5,D845/4.2)))</f>
        <v>2.4095238095238094</v>
      </c>
      <c r="K845" s="31">
        <f>IF(J845=0,0,IF(B845="F",VLOOKUP(I845,Barem!$G$2:$H$16,2,1),VLOOKUP(I845,Barem!$G$17:$H$31,2,1)))</f>
        <v>2</v>
      </c>
      <c r="L845" s="43">
        <v>2.25</v>
      </c>
      <c r="M845" s="95" t="s">
        <v>80</v>
      </c>
      <c r="N845" s="10">
        <f t="shared" ref="N845:P858" si="297">IF($M845=N$1,50%,25%)</f>
        <v>0.25</v>
      </c>
      <c r="O845" s="10">
        <f t="shared" si="297"/>
        <v>0.5</v>
      </c>
      <c r="P845" s="10">
        <f t="shared" si="297"/>
        <v>0.25</v>
      </c>
      <c r="Q845" s="33">
        <f>IF(B845="M",IF(AND(H845&gt;=200,H845&lt;500,I845&lt;Barem!$N$21),H845/1500,IF(AND(H845&gt;=500,H845&lt;750,I845&lt;Barem!$N$22),H845/1500,IF(AND(H845&gt;=750,H845&lt;1000,I845&lt;Barem!$N$23),H845/1500,IF(AND(H845&gt;=1000,H845&lt;1500,I845&lt;Barem!$N$24),H845/1500,IF(AND(H845&gt;=1500,H845&lt;2000,I845&lt;Barem!$N$25),H845/1500,IF(AND(H845&gt;=2000,H845&lt;3000,I845&lt;Barem!$N$26),H845/1500,IF(AND(H845&gt;=3000,I845&lt;Barem!$N$27),H845/1500,0))))))),IF(AND(H845&gt;=200,H845&lt;500,I845&lt;Barem!$O$21),H845/1500,IF(AND(H845&gt;=500,H845&lt;750,I845&lt;Barem!$O$22),H845/1500,IF(AND(H845&gt;=750,H845&lt;1000,I845&lt;Barem!$O$23),H845/1500,IF(AND(H845&gt;=1000,H845&lt;1500,I845&lt;Barem!$O$24),H845/1500,IF(AND(H845&gt;=1500,H845&lt;2000,I845&lt;Barem!$O$25),H845/1500,IF(AND(H845&gt;=2000,H845&lt;3000,I845&lt;Barem!$O$26),H845/1500,IF(AND(H845&gt;=3000,I845&lt;Barem!$O$27),H845/1500,0))))))))</f>
        <v>0</v>
      </c>
      <c r="R845" s="19">
        <f>IF(D845&gt;21,VLOOKUP(D845,Barem!$T$1:$U$141,2,1),0)</f>
        <v>0</v>
      </c>
      <c r="S845" s="104">
        <f>IF(D845&lt;1,0,IF(B845="F",VLOOKUP(I845,Barem!$X$2:$Z$13,2,1),VLOOKUP(I845,Barem!$X$14:$Z$25,2,1)))</f>
        <v>0</v>
      </c>
      <c r="T845" s="19">
        <f>VLOOKUP(A845,Participanti!A:C,3,0)</f>
        <v>0.4</v>
      </c>
      <c r="U845" s="17">
        <f t="shared" ref="U845:U894" si="298">IF(H845&lt;0,0,J845*N845+K845*O845+L845*P845+Q845+R845+S845+T845)</f>
        <v>2.5648809523809524</v>
      </c>
      <c r="W845" s="162"/>
      <c r="X845" s="108">
        <f t="shared" si="287"/>
        <v>5</v>
      </c>
      <c r="Y845" s="63">
        <f t="shared" si="288"/>
        <v>1</v>
      </c>
      <c r="Z845" s="92">
        <f t="shared" ref="Z845:Z894" si="299">IF(K845&gt;0,1,0)</f>
        <v>1</v>
      </c>
      <c r="AA845" s="141"/>
      <c r="AB845" s="107" t="str">
        <f>VLOOKUP(A845,Participanti!A:E,5,0)</f>
        <v>Silver</v>
      </c>
    </row>
    <row r="846" spans="1:28" x14ac:dyDescent="0.2">
      <c r="A846" s="42" t="s">
        <v>350</v>
      </c>
      <c r="B846" s="1" t="str">
        <f>VLOOKUP(A846,Participanti!A:B,2,0)</f>
        <v>M</v>
      </c>
      <c r="C846" s="61">
        <v>13</v>
      </c>
      <c r="D846" s="43">
        <v>21.26</v>
      </c>
      <c r="E846" s="44">
        <v>7.7696759259259257E-2</v>
      </c>
      <c r="F846" s="44">
        <v>8.0185185185185193E-2</v>
      </c>
      <c r="G846" s="59">
        <f t="shared" si="294"/>
        <v>7.8940972222222225E-2</v>
      </c>
      <c r="H846" s="45">
        <v>206</v>
      </c>
      <c r="I846" s="11">
        <f t="shared" si="295"/>
        <v>3.7131219295494927E-3</v>
      </c>
      <c r="J846" s="31">
        <f t="shared" si="296"/>
        <v>5</v>
      </c>
      <c r="K846" s="31">
        <f>IF(J846=0,0,IF(B846="F",VLOOKUP(I846,Barem!$G$2:$H$16,2,1),VLOOKUP(I846,Barem!$G$17:$H$31,2,1)))</f>
        <v>2</v>
      </c>
      <c r="L846" s="43">
        <v>4.5</v>
      </c>
      <c r="M846" s="95" t="s">
        <v>82</v>
      </c>
      <c r="N846" s="10">
        <f t="shared" si="297"/>
        <v>0.5</v>
      </c>
      <c r="O846" s="10">
        <f t="shared" si="297"/>
        <v>0.25</v>
      </c>
      <c r="P846" s="10">
        <f t="shared" si="297"/>
        <v>0.25</v>
      </c>
      <c r="Q846" s="33">
        <f>IF(B846="M",IF(AND(H846&gt;=200,H846&lt;500,I846&lt;Barem!$N$21),H846/1500,IF(AND(H846&gt;=500,H846&lt;750,I846&lt;Barem!$N$22),H846/1500,IF(AND(H846&gt;=750,H846&lt;1000,I846&lt;Barem!$N$23),H846/1500,IF(AND(H846&gt;=1000,H846&lt;1500,I846&lt;Barem!$N$24),H846/1500,IF(AND(H846&gt;=1500,H846&lt;2000,I846&lt;Barem!$N$25),H846/1500,IF(AND(H846&gt;=2000,H846&lt;3000,I846&lt;Barem!$N$26),H846/1500,IF(AND(H846&gt;=3000,I846&lt;Barem!$N$27),H846/1500,0))))))),IF(AND(H846&gt;=200,H846&lt;500,I846&lt;Barem!$O$21),H846/1500,IF(AND(H846&gt;=500,H846&lt;750,I846&lt;Barem!$O$22),H846/1500,IF(AND(H846&gt;=750,H846&lt;1000,I846&lt;Barem!$O$23),H846/1500,IF(AND(H846&gt;=1000,H846&lt;1500,I846&lt;Barem!$O$24),H846/1500,IF(AND(H846&gt;=1500,H846&lt;2000,I846&lt;Barem!$O$25),H846/1500,IF(AND(H846&gt;=2000,H846&lt;3000,I846&lt;Barem!$O$26),H846/1500,IF(AND(H846&gt;=3000,I846&lt;Barem!$O$27),H846/1500,0))))))))</f>
        <v>0.13733333333333334</v>
      </c>
      <c r="R846" s="19">
        <f>IF(D846&gt;21,VLOOKUP(D846,Barem!$T$1:$U$141,2,1),0)</f>
        <v>0</v>
      </c>
      <c r="S846" s="104">
        <f>IF(D846&lt;1,0,IF(B846="F",VLOOKUP(I846,Barem!$X$2:$Z$13,2,1),VLOOKUP(I846,Barem!$X$14:$Z$25,2,1)))</f>
        <v>0</v>
      </c>
      <c r="T846" s="19">
        <f>VLOOKUP(A846,Participanti!A:C,3,0)</f>
        <v>0</v>
      </c>
      <c r="U846" s="17">
        <f t="shared" si="298"/>
        <v>4.2623333333333333</v>
      </c>
      <c r="W846" s="162"/>
      <c r="X846" s="108">
        <f t="shared" si="287"/>
        <v>5</v>
      </c>
      <c r="Y846" s="63">
        <f t="shared" si="288"/>
        <v>1</v>
      </c>
      <c r="Z846" s="92">
        <f t="shared" si="299"/>
        <v>1</v>
      </c>
      <c r="AA846" s="141"/>
      <c r="AB846" s="107" t="str">
        <f>VLOOKUP(A846,Participanti!A:E,5,0)</f>
        <v>Silver</v>
      </c>
    </row>
    <row r="847" spans="1:28" x14ac:dyDescent="0.2">
      <c r="A847" s="42" t="s">
        <v>275</v>
      </c>
      <c r="B847" s="1" t="str">
        <f>VLOOKUP(A847,Participanti!A:B,2,0)</f>
        <v>F</v>
      </c>
      <c r="C847" s="61">
        <v>13</v>
      </c>
      <c r="D847" s="43">
        <v>4.0199999999999996</v>
      </c>
      <c r="E847" s="44">
        <v>1.5856481481481482E-2</v>
      </c>
      <c r="F847" s="44">
        <v>1.6030092592592592E-2</v>
      </c>
      <c r="G847" s="59">
        <f t="shared" si="294"/>
        <v>1.5943287037037037E-2</v>
      </c>
      <c r="H847" s="45">
        <v>2</v>
      </c>
      <c r="I847" s="11">
        <f t="shared" si="295"/>
        <v>3.9659918002579696E-3</v>
      </c>
      <c r="J847" s="31">
        <f t="shared" si="296"/>
        <v>1.0049999999999999</v>
      </c>
      <c r="K847" s="31">
        <f>IF(J847=0,0,IF(B847="F",VLOOKUP(I847,Barem!$G$2:$H$16,2,1),VLOOKUP(I847,Barem!$G$17:$H$31,2,1)))</f>
        <v>2.5</v>
      </c>
      <c r="L847" s="43">
        <v>1.5</v>
      </c>
      <c r="M847" s="95" t="s">
        <v>83</v>
      </c>
      <c r="N847" s="10">
        <f t="shared" si="297"/>
        <v>0.25</v>
      </c>
      <c r="O847" s="10">
        <f t="shared" si="297"/>
        <v>0.25</v>
      </c>
      <c r="P847" s="10">
        <f t="shared" si="297"/>
        <v>0.5</v>
      </c>
      <c r="Q847" s="33">
        <f>IF(B847="M",IF(AND(H847&gt;=200,H847&lt;500,I847&lt;Barem!$N$21),H847/1500,IF(AND(H847&gt;=500,H847&lt;750,I847&lt;Barem!$N$22),H847/1500,IF(AND(H847&gt;=750,H847&lt;1000,I847&lt;Barem!$N$23),H847/1500,IF(AND(H847&gt;=1000,H847&lt;1500,I847&lt;Barem!$N$24),H847/1500,IF(AND(H847&gt;=1500,H847&lt;2000,I847&lt;Barem!$N$25),H847/1500,IF(AND(H847&gt;=2000,H847&lt;3000,I847&lt;Barem!$N$26),H847/1500,IF(AND(H847&gt;=3000,I847&lt;Barem!$N$27),H847/1500,0))))))),IF(AND(H847&gt;=200,H847&lt;500,I847&lt;Barem!$O$21),H847/1500,IF(AND(H847&gt;=500,H847&lt;750,I847&lt;Barem!$O$22),H847/1500,IF(AND(H847&gt;=750,H847&lt;1000,I847&lt;Barem!$O$23),H847/1500,IF(AND(H847&gt;=1000,H847&lt;1500,I847&lt;Barem!$O$24),H847/1500,IF(AND(H847&gt;=1500,H847&lt;2000,I847&lt;Barem!$O$25),H847/1500,IF(AND(H847&gt;=2000,H847&lt;3000,I847&lt;Barem!$O$26),H847/1500,IF(AND(H847&gt;=3000,I847&lt;Barem!$O$27),H847/1500,0))))))))</f>
        <v>0</v>
      </c>
      <c r="R847" s="19">
        <f>IF(D847&gt;21,VLOOKUP(D847,Barem!$T$1:$U$141,2,1),0)</f>
        <v>0</v>
      </c>
      <c r="S847" s="104">
        <f>IF(D847&lt;1,0,IF(B847="F",VLOOKUP(I847,Barem!$X$2:$Z$13,2,1),VLOOKUP(I847,Barem!$X$14:$Z$25,2,1)))</f>
        <v>0</v>
      </c>
      <c r="T847" s="19">
        <f>VLOOKUP(A847,Participanti!A:C,3,0)</f>
        <v>0</v>
      </c>
      <c r="U847" s="17">
        <f t="shared" si="298"/>
        <v>1.62625</v>
      </c>
      <c r="W847" s="162"/>
      <c r="X847" s="108">
        <f t="shared" si="287"/>
        <v>5</v>
      </c>
      <c r="Y847" s="63">
        <f t="shared" si="288"/>
        <v>1</v>
      </c>
      <c r="Z847" s="92">
        <f t="shared" si="299"/>
        <v>1</v>
      </c>
      <c r="AA847" s="141"/>
      <c r="AB847" s="107" t="str">
        <f>VLOOKUP(A847,Participanti!A:E,5,0)</f>
        <v>Silver</v>
      </c>
    </row>
    <row r="848" spans="1:28" x14ac:dyDescent="0.2">
      <c r="A848" s="42" t="s">
        <v>277</v>
      </c>
      <c r="B848" s="1" t="str">
        <f>VLOOKUP(A848,Participanti!A:B,2,0)</f>
        <v>F</v>
      </c>
      <c r="C848" s="61">
        <v>13</v>
      </c>
      <c r="D848" s="43">
        <v>11.73</v>
      </c>
      <c r="E848" s="44">
        <v>5.2789351851851851E-2</v>
      </c>
      <c r="F848" s="44">
        <v>5.4895833333333331E-2</v>
      </c>
      <c r="G848" s="59">
        <f t="shared" si="294"/>
        <v>5.3842592592592595E-2</v>
      </c>
      <c r="H848" s="45">
        <v>438</v>
      </c>
      <c r="I848" s="11">
        <f t="shared" si="295"/>
        <v>4.5901613463420797E-3</v>
      </c>
      <c r="J848" s="31">
        <f t="shared" si="296"/>
        <v>2.9325000000000001</v>
      </c>
      <c r="K848" s="31">
        <f>IF(J848=0,0,IF(B848="F",VLOOKUP(I848,Barem!$G$2:$H$16,2,1),VLOOKUP(I848,Barem!$G$17:$H$31,2,1)))</f>
        <v>1.25</v>
      </c>
      <c r="L848" s="43">
        <v>1.75</v>
      </c>
      <c r="M848" s="95" t="s">
        <v>83</v>
      </c>
      <c r="N848" s="10">
        <f t="shared" si="297"/>
        <v>0.25</v>
      </c>
      <c r="O848" s="10">
        <f t="shared" si="297"/>
        <v>0.25</v>
      </c>
      <c r="P848" s="10">
        <f t="shared" si="297"/>
        <v>0.5</v>
      </c>
      <c r="Q848" s="33">
        <f>IF(B848="M",IF(AND(H848&gt;=200,H848&lt;500,I848&lt;Barem!$N$21),H848/1500,IF(AND(H848&gt;=500,H848&lt;750,I848&lt;Barem!$N$22),H848/1500,IF(AND(H848&gt;=750,H848&lt;1000,I848&lt;Barem!$N$23),H848/1500,IF(AND(H848&gt;=1000,H848&lt;1500,I848&lt;Barem!$N$24),H848/1500,IF(AND(H848&gt;=1500,H848&lt;2000,I848&lt;Barem!$N$25),H848/1500,IF(AND(H848&gt;=2000,H848&lt;3000,I848&lt;Barem!$N$26),H848/1500,IF(AND(H848&gt;=3000,I848&lt;Barem!$N$27),H848/1500,0))))))),IF(AND(H848&gt;=200,H848&lt;500,I848&lt;Barem!$O$21),H848/1500,IF(AND(H848&gt;=500,H848&lt;750,I848&lt;Barem!$O$22),H848/1500,IF(AND(H848&gt;=750,H848&lt;1000,I848&lt;Barem!$O$23),H848/1500,IF(AND(H848&gt;=1000,H848&lt;1500,I848&lt;Barem!$O$24),H848/1500,IF(AND(H848&gt;=1500,H848&lt;2000,I848&lt;Barem!$O$25),H848/1500,IF(AND(H848&gt;=2000,H848&lt;3000,I848&lt;Barem!$O$26),H848/1500,IF(AND(H848&gt;=3000,I848&lt;Barem!$O$27),H848/1500,0))))))))</f>
        <v>0.29199999999999998</v>
      </c>
      <c r="R848" s="19">
        <f>IF(D848&gt;21,VLOOKUP(D848,Barem!$T$1:$U$141,2,1),0)</f>
        <v>0</v>
      </c>
      <c r="S848" s="104">
        <f>IF(D848&lt;1,0,IF(B848="F",VLOOKUP(I848,Barem!$X$2:$Z$13,2,1),VLOOKUP(I848,Barem!$X$14:$Z$25,2,1)))</f>
        <v>0</v>
      </c>
      <c r="T848" s="19">
        <f>VLOOKUP(A848,Participanti!A:C,3,0)</f>
        <v>0</v>
      </c>
      <c r="U848" s="17">
        <f t="shared" si="298"/>
        <v>2.2126250000000001</v>
      </c>
      <c r="W848" s="162"/>
      <c r="X848" s="108">
        <f t="shared" si="287"/>
        <v>5</v>
      </c>
      <c r="Y848" s="63">
        <f t="shared" si="288"/>
        <v>1</v>
      </c>
      <c r="Z848" s="92">
        <f t="shared" si="299"/>
        <v>1</v>
      </c>
      <c r="AA848" s="141"/>
      <c r="AB848" s="107" t="str">
        <f>VLOOKUP(A848,Participanti!A:E,5,0)</f>
        <v>Silver</v>
      </c>
    </row>
    <row r="849" spans="1:28" ht="24" x14ac:dyDescent="0.2">
      <c r="A849" s="42" t="s">
        <v>512</v>
      </c>
      <c r="B849" s="1" t="str">
        <f>VLOOKUP(A849,Participanti!A:B,2,0)</f>
        <v>M</v>
      </c>
      <c r="C849" s="61">
        <v>14</v>
      </c>
      <c r="D849" s="43">
        <v>24.14</v>
      </c>
      <c r="E849" s="44">
        <v>7.5613425925925917E-2</v>
      </c>
      <c r="F849" s="44">
        <v>7.7777777777777779E-2</v>
      </c>
      <c r="G849" s="59">
        <f t="shared" si="294"/>
        <v>7.6695601851851841E-2</v>
      </c>
      <c r="H849" s="45">
        <v>14</v>
      </c>
      <c r="I849" s="11">
        <f t="shared" si="295"/>
        <v>3.1771168952714102E-3</v>
      </c>
      <c r="J849" s="31">
        <f t="shared" si="296"/>
        <v>5</v>
      </c>
      <c r="K849" s="31">
        <f>IF(J849=0,0,IF(B849="F",VLOOKUP(I849,Barem!$G$2:$H$16,2,1),VLOOKUP(I849,Barem!$G$17:$H$31,2,1)))</f>
        <v>3.5</v>
      </c>
      <c r="L849" s="43">
        <v>2</v>
      </c>
      <c r="M849" s="95" t="s">
        <v>82</v>
      </c>
      <c r="N849" s="10">
        <f t="shared" si="297"/>
        <v>0.5</v>
      </c>
      <c r="O849" s="10">
        <f t="shared" si="297"/>
        <v>0.25</v>
      </c>
      <c r="P849" s="10">
        <f t="shared" si="297"/>
        <v>0.25</v>
      </c>
      <c r="Q849" s="33">
        <f>IF(B849="M",IF(AND(H849&gt;=200,H849&lt;500,I849&lt;Barem!$N$21),H849/1500,IF(AND(H849&gt;=500,H849&lt;750,I849&lt;Barem!$N$22),H849/1500,IF(AND(H849&gt;=750,H849&lt;1000,I849&lt;Barem!$N$23),H849/1500,IF(AND(H849&gt;=1000,H849&lt;1500,I849&lt;Barem!$N$24),H849/1500,IF(AND(H849&gt;=1500,H849&lt;2000,I849&lt;Barem!$N$25),H849/1500,IF(AND(H849&gt;=2000,H849&lt;3000,I849&lt;Barem!$N$26),H849/1500,IF(AND(H849&gt;=3000,I849&lt;Barem!$N$27),H849/1500,0))))))),IF(AND(H849&gt;=200,H849&lt;500,I849&lt;Barem!$O$21),H849/1500,IF(AND(H849&gt;=500,H849&lt;750,I849&lt;Barem!$O$22),H849/1500,IF(AND(H849&gt;=750,H849&lt;1000,I849&lt;Barem!$O$23),H849/1500,IF(AND(H849&gt;=1000,H849&lt;1500,I849&lt;Barem!$O$24),H849/1500,IF(AND(H849&gt;=1500,H849&lt;2000,I849&lt;Barem!$O$25),H849/1500,IF(AND(H849&gt;=2000,H849&lt;3000,I849&lt;Barem!$O$26),H849/1500,IF(AND(H849&gt;=3000,I849&lt;Barem!$O$27),H849/1500,0))))))))</f>
        <v>0</v>
      </c>
      <c r="R849" s="19">
        <f>IF(D849&gt;21,VLOOKUP(D849,Barem!$T$1:$U$141,2,1),0)</f>
        <v>0.1</v>
      </c>
      <c r="S849" s="104">
        <f>IF(D849&lt;1,0,IF(B849="F",VLOOKUP(I849,Barem!$X$2:$Z$13,2,1),VLOOKUP(I849,Barem!$X$14:$Z$25,2,1)))</f>
        <v>0</v>
      </c>
      <c r="T849" s="19">
        <f>VLOOKUP(A849,Participanti!A:C,3,0)</f>
        <v>0</v>
      </c>
      <c r="U849" s="17">
        <f t="shared" si="298"/>
        <v>3.9750000000000001</v>
      </c>
      <c r="W849" s="162"/>
      <c r="X849" s="108">
        <f t="shared" si="287"/>
        <v>5</v>
      </c>
      <c r="Y849" s="63">
        <f t="shared" si="288"/>
        <v>1</v>
      </c>
      <c r="Z849" s="92">
        <f t="shared" si="299"/>
        <v>1</v>
      </c>
      <c r="AA849" s="141"/>
      <c r="AB849" s="107" t="str">
        <f>VLOOKUP(A849,Participanti!A:E,5,0)</f>
        <v>Bronze</v>
      </c>
    </row>
    <row r="850" spans="1:28" x14ac:dyDescent="0.2">
      <c r="A850" s="42" t="s">
        <v>511</v>
      </c>
      <c r="B850" s="1" t="str">
        <f>VLOOKUP(A850,Participanti!A:B,2,0)</f>
        <v>M</v>
      </c>
      <c r="C850" s="61">
        <v>14</v>
      </c>
      <c r="D850" s="43">
        <v>5.04</v>
      </c>
      <c r="E850" s="44">
        <v>1.3518518518518518E-2</v>
      </c>
      <c r="F850" s="44">
        <v>1.3518518518518518E-2</v>
      </c>
      <c r="G850" s="59">
        <f t="shared" si="294"/>
        <v>1.3518518518518518E-2</v>
      </c>
      <c r="H850" s="45">
        <v>10</v>
      </c>
      <c r="I850" s="11">
        <f t="shared" si="295"/>
        <v>2.6822457378012934E-3</v>
      </c>
      <c r="J850" s="31">
        <f t="shared" si="296"/>
        <v>1.2</v>
      </c>
      <c r="K850" s="31">
        <f>IF(J850=0,0,IF(B850="F",VLOOKUP(I850,Barem!$G$2:$H$16,2,1),VLOOKUP(I850,Barem!$G$17:$H$31,2,1)))</f>
        <v>5</v>
      </c>
      <c r="L850" s="43">
        <v>3</v>
      </c>
      <c r="M850" s="95" t="str">
        <f>VLOOKUP(C850,Barem!L:R,7,0)</f>
        <v>V</v>
      </c>
      <c r="N850" s="10">
        <f t="shared" si="297"/>
        <v>0.25</v>
      </c>
      <c r="O850" s="10">
        <f t="shared" si="297"/>
        <v>0.5</v>
      </c>
      <c r="P850" s="10">
        <f t="shared" si="297"/>
        <v>0.25</v>
      </c>
      <c r="Q850" s="33">
        <f>IF(B850="M",IF(AND(H850&gt;=200,H850&lt;500,I850&lt;Barem!$N$21),H850/1500,IF(AND(H850&gt;=500,H850&lt;750,I850&lt;Barem!$N$22),H850/1500,IF(AND(H850&gt;=750,H850&lt;1000,I850&lt;Barem!$N$23),H850/1500,IF(AND(H850&gt;=1000,H850&lt;1500,I850&lt;Barem!$N$24),H850/1500,IF(AND(H850&gt;=1500,H850&lt;2000,I850&lt;Barem!$N$25),H850/1500,IF(AND(H850&gt;=2000,H850&lt;3000,I850&lt;Barem!$N$26),H850/1500,IF(AND(H850&gt;=3000,I850&lt;Barem!$N$27),H850/1500,0))))))),IF(AND(H850&gt;=200,H850&lt;500,I850&lt;Barem!$O$21),H850/1500,IF(AND(H850&gt;=500,H850&lt;750,I850&lt;Barem!$O$22),H850/1500,IF(AND(H850&gt;=750,H850&lt;1000,I850&lt;Barem!$O$23),H850/1500,IF(AND(H850&gt;=1000,H850&lt;1500,I850&lt;Barem!$O$24),H850/1500,IF(AND(H850&gt;=1500,H850&lt;2000,I850&lt;Barem!$O$25),H850/1500,IF(AND(H850&gt;=2000,H850&lt;3000,I850&lt;Barem!$O$26),H850/1500,IF(AND(H850&gt;=3000,I850&lt;Barem!$O$27),H850/1500,0))))))))</f>
        <v>0</v>
      </c>
      <c r="R850" s="19">
        <f>IF(D850&gt;21,VLOOKUP(D850,Barem!$T$1:$U$141,2,1),0)</f>
        <v>0</v>
      </c>
      <c r="S850" s="104">
        <f>IF(D850&lt;1,0,IF(B850="F",VLOOKUP(I850,Barem!$X$2:$Z$13,2,1),VLOOKUP(I850,Barem!$X$14:$Z$25,2,1)))</f>
        <v>0.45000000000000007</v>
      </c>
      <c r="T850" s="19">
        <f>VLOOKUP(A850,Participanti!A:C,3,0)</f>
        <v>0</v>
      </c>
      <c r="U850" s="17">
        <f t="shared" si="298"/>
        <v>4</v>
      </c>
      <c r="W850" s="162"/>
      <c r="X850" s="108">
        <f t="shared" si="287"/>
        <v>5</v>
      </c>
      <c r="Y850" s="63">
        <f t="shared" si="288"/>
        <v>1</v>
      </c>
      <c r="Z850" s="92">
        <f t="shared" si="299"/>
        <v>1</v>
      </c>
      <c r="AA850" s="141"/>
      <c r="AB850" s="107" t="str">
        <f>VLOOKUP(A850,Participanti!A:E,5,0)</f>
        <v>Bronze</v>
      </c>
    </row>
    <row r="851" spans="1:28" x14ac:dyDescent="0.2">
      <c r="A851" s="42" t="s">
        <v>17</v>
      </c>
      <c r="B851" s="1" t="str">
        <f>VLOOKUP(A851,Participanti!A:B,2,0)</f>
        <v>M</v>
      </c>
      <c r="C851" s="61">
        <v>14</v>
      </c>
      <c r="D851" s="43">
        <v>16.059999999999999</v>
      </c>
      <c r="E851" s="44">
        <v>5.9143518518518519E-2</v>
      </c>
      <c r="F851" s="44">
        <v>5.9143518518518519E-2</v>
      </c>
      <c r="G851" s="59">
        <f t="shared" si="294"/>
        <v>5.9143518518518519E-2</v>
      </c>
      <c r="H851" s="45">
        <v>176</v>
      </c>
      <c r="I851" s="11">
        <f t="shared" si="295"/>
        <v>3.6826599326599328E-3</v>
      </c>
      <c r="J851" s="31">
        <f t="shared" si="296"/>
        <v>3.8238095238095235</v>
      </c>
      <c r="K851" s="31">
        <f>IF(J851=0,0,IF(B851="F",VLOOKUP(I851,Barem!$G$2:$H$16,2,1),VLOOKUP(I851,Barem!$G$17:$H$31,2,1)))</f>
        <v>2</v>
      </c>
      <c r="L851" s="43">
        <v>3</v>
      </c>
      <c r="M851" s="95" t="s">
        <v>83</v>
      </c>
      <c r="N851" s="10">
        <f t="shared" si="297"/>
        <v>0.25</v>
      </c>
      <c r="O851" s="10">
        <f t="shared" si="297"/>
        <v>0.25</v>
      </c>
      <c r="P851" s="10">
        <f t="shared" si="297"/>
        <v>0.5</v>
      </c>
      <c r="Q851" s="33">
        <f>IF(B851="M",IF(AND(H851&gt;=200,H851&lt;500,I851&lt;Barem!$N$21),H851/1500,IF(AND(H851&gt;=500,H851&lt;750,I851&lt;Barem!$N$22),H851/1500,IF(AND(H851&gt;=750,H851&lt;1000,I851&lt;Barem!$N$23),H851/1500,IF(AND(H851&gt;=1000,H851&lt;1500,I851&lt;Barem!$N$24),H851/1500,IF(AND(H851&gt;=1500,H851&lt;2000,I851&lt;Barem!$N$25),H851/1500,IF(AND(H851&gt;=2000,H851&lt;3000,I851&lt;Barem!$N$26),H851/1500,IF(AND(H851&gt;=3000,I851&lt;Barem!$N$27),H851/1500,0))))))),IF(AND(H851&gt;=200,H851&lt;500,I851&lt;Barem!$O$21),H851/1500,IF(AND(H851&gt;=500,H851&lt;750,I851&lt;Barem!$O$22),H851/1500,IF(AND(H851&gt;=750,H851&lt;1000,I851&lt;Barem!$O$23),H851/1500,IF(AND(H851&gt;=1000,H851&lt;1500,I851&lt;Barem!$O$24),H851/1500,IF(AND(H851&gt;=1500,H851&lt;2000,I851&lt;Barem!$O$25),H851/1500,IF(AND(H851&gt;=2000,H851&lt;3000,I851&lt;Barem!$O$26),H851/1500,IF(AND(H851&gt;=3000,I851&lt;Barem!$O$27),H851/1500,0))))))))</f>
        <v>0</v>
      </c>
      <c r="R851" s="19">
        <f>IF(D851&gt;21,VLOOKUP(D851,Barem!$T$1:$U$141,2,1),0)</f>
        <v>0</v>
      </c>
      <c r="S851" s="104">
        <f>IF(D851&lt;1,0,IF(B851="F",VLOOKUP(I851,Barem!$X$2:$Z$13,2,1),VLOOKUP(I851,Barem!$X$14:$Z$25,2,1)))</f>
        <v>0</v>
      </c>
      <c r="T851" s="19">
        <f>VLOOKUP(A851,Participanti!A:C,3,0)</f>
        <v>0</v>
      </c>
      <c r="U851" s="17">
        <f t="shared" si="298"/>
        <v>2.9559523809523807</v>
      </c>
      <c r="W851" s="162"/>
      <c r="X851" s="108">
        <f t="shared" si="287"/>
        <v>5</v>
      </c>
      <c r="Y851" s="63">
        <f t="shared" si="288"/>
        <v>1</v>
      </c>
      <c r="Z851" s="92">
        <f t="shared" si="299"/>
        <v>1</v>
      </c>
      <c r="AA851" s="141"/>
      <c r="AB851" s="107" t="str">
        <f>VLOOKUP(A851,Participanti!A:E,5,0)</f>
        <v>Bronze</v>
      </c>
    </row>
    <row r="852" spans="1:28" x14ac:dyDescent="0.2">
      <c r="A852" s="42" t="s">
        <v>352</v>
      </c>
      <c r="B852" s="1" t="str">
        <f>VLOOKUP(A852,Participanti!A:B,2,0)</f>
        <v>M</v>
      </c>
      <c r="C852" s="61">
        <v>14</v>
      </c>
      <c r="D852" s="43">
        <v>23.51</v>
      </c>
      <c r="E852" s="44">
        <v>0.10760416666666667</v>
      </c>
      <c r="F852" s="44">
        <v>0.10773148148148148</v>
      </c>
      <c r="G852" s="59">
        <f t="shared" si="294"/>
        <v>0.10766782407407408</v>
      </c>
      <c r="H852" s="45">
        <v>561</v>
      </c>
      <c r="I852" s="11">
        <f t="shared" si="295"/>
        <v>4.5796607432613389E-3</v>
      </c>
      <c r="J852" s="31">
        <f t="shared" si="296"/>
        <v>5</v>
      </c>
      <c r="K852" s="31">
        <f>IF(J852=0,0,IF(B852="F",VLOOKUP(I852,Barem!$G$2:$H$16,2,1),VLOOKUP(I852,Barem!$G$17:$H$31,2,1)))</f>
        <v>0.75</v>
      </c>
      <c r="L852" s="43">
        <v>2.5</v>
      </c>
      <c r="M852" s="95" t="str">
        <f>VLOOKUP(C852,Barem!L:R,7,0)</f>
        <v>V</v>
      </c>
      <c r="N852" s="10">
        <f t="shared" si="297"/>
        <v>0.25</v>
      </c>
      <c r="O852" s="10">
        <f t="shared" si="297"/>
        <v>0.5</v>
      </c>
      <c r="P852" s="10">
        <f t="shared" si="297"/>
        <v>0.25</v>
      </c>
      <c r="Q852" s="33">
        <f>IF(B852="M",IF(AND(H852&gt;=200,H852&lt;500,I852&lt;Barem!$N$21),H852/1500,IF(AND(H852&gt;=500,H852&lt;750,I852&lt;Barem!$N$22),H852/1500,IF(AND(H852&gt;=750,H852&lt;1000,I852&lt;Barem!$N$23),H852/1500,IF(AND(H852&gt;=1000,H852&lt;1500,I852&lt;Barem!$N$24),H852/1500,IF(AND(H852&gt;=1500,H852&lt;2000,I852&lt;Barem!$N$25),H852/1500,IF(AND(H852&gt;=2000,H852&lt;3000,I852&lt;Barem!$N$26),H852/1500,IF(AND(H852&gt;=3000,I852&lt;Barem!$N$27),H852/1500,0))))))),IF(AND(H852&gt;=200,H852&lt;500,I852&lt;Barem!$O$21),H852/1500,IF(AND(H852&gt;=500,H852&lt;750,I852&lt;Barem!$O$22),H852/1500,IF(AND(H852&gt;=750,H852&lt;1000,I852&lt;Barem!$O$23),H852/1500,IF(AND(H852&gt;=1000,H852&lt;1500,I852&lt;Barem!$O$24),H852/1500,IF(AND(H852&gt;=1500,H852&lt;2000,I852&lt;Barem!$O$25),H852/1500,IF(AND(H852&gt;=2000,H852&lt;3000,I852&lt;Barem!$O$26),H852/1500,IF(AND(H852&gt;=3000,I852&lt;Barem!$O$27),H852/1500,0))))))))</f>
        <v>0.374</v>
      </c>
      <c r="R852" s="19">
        <f>IF(D852&gt;21,VLOOKUP(D852,Barem!$T$1:$U$141,2,1),0)</f>
        <v>0.1</v>
      </c>
      <c r="S852" s="104">
        <f>IF(D852&lt;1,0,IF(B852="F",VLOOKUP(I852,Barem!$X$2:$Z$13,2,1),VLOOKUP(I852,Barem!$X$14:$Z$25,2,1)))</f>
        <v>0</v>
      </c>
      <c r="T852" s="19">
        <f>VLOOKUP(A852,Participanti!A:C,3,0)</f>
        <v>0</v>
      </c>
      <c r="U852" s="17">
        <f t="shared" si="298"/>
        <v>2.7240000000000002</v>
      </c>
      <c r="W852" s="162"/>
      <c r="X852" s="108">
        <f t="shared" si="287"/>
        <v>5</v>
      </c>
      <c r="Y852" s="63">
        <f t="shared" si="288"/>
        <v>1</v>
      </c>
      <c r="Z852" s="92">
        <f t="shared" si="299"/>
        <v>1</v>
      </c>
      <c r="AA852" s="141"/>
      <c r="AB852" s="107" t="str">
        <f>VLOOKUP(A852,Participanti!A:E,5,0)</f>
        <v>Bronze</v>
      </c>
    </row>
    <row r="853" spans="1:28" x14ac:dyDescent="0.2">
      <c r="A853" s="42" t="s">
        <v>528</v>
      </c>
      <c r="B853" s="1" t="str">
        <f>VLOOKUP(A853,Participanti!A:B,2,0)</f>
        <v>M</v>
      </c>
      <c r="C853" s="61">
        <v>14</v>
      </c>
      <c r="D853" s="43">
        <v>3</v>
      </c>
      <c r="E853" s="44">
        <v>8.1597222222222227E-3</v>
      </c>
      <c r="F853" s="44">
        <v>1.0497685185185186E-2</v>
      </c>
      <c r="G853" s="59">
        <f t="shared" si="294"/>
        <v>9.3287037037037036E-3</v>
      </c>
      <c r="H853" s="45">
        <v>0</v>
      </c>
      <c r="I853" s="11">
        <f t="shared" si="295"/>
        <v>3.109567901234568E-3</v>
      </c>
      <c r="J853" s="31">
        <f t="shared" si="296"/>
        <v>0.7142857142857143</v>
      </c>
      <c r="K853" s="31">
        <f>IF(J853=0,0,IF(B853="F",VLOOKUP(I853,Barem!$G$2:$H$16,2,1),VLOOKUP(I853,Barem!$G$17:$H$31,2,1)))</f>
        <v>4</v>
      </c>
      <c r="L853" s="43">
        <v>2.25</v>
      </c>
      <c r="M853" s="95" t="str">
        <f>VLOOKUP(C853,Barem!L:R,7,0)</f>
        <v>V</v>
      </c>
      <c r="N853" s="10">
        <f t="shared" si="297"/>
        <v>0.25</v>
      </c>
      <c r="O853" s="10">
        <f t="shared" si="297"/>
        <v>0.5</v>
      </c>
      <c r="P853" s="10">
        <f t="shared" si="297"/>
        <v>0.25</v>
      </c>
      <c r="Q853" s="33">
        <f>IF(B853="M",IF(AND(H853&gt;=200,H853&lt;500,I853&lt;Barem!$N$21),H853/1500,IF(AND(H853&gt;=500,H853&lt;750,I853&lt;Barem!$N$22),H853/1500,IF(AND(H853&gt;=750,H853&lt;1000,I853&lt;Barem!$N$23),H853/1500,IF(AND(H853&gt;=1000,H853&lt;1500,I853&lt;Barem!$N$24),H853/1500,IF(AND(H853&gt;=1500,H853&lt;2000,I853&lt;Barem!$N$25),H853/1500,IF(AND(H853&gt;=2000,H853&lt;3000,I853&lt;Barem!$N$26),H853/1500,IF(AND(H853&gt;=3000,I853&lt;Barem!$N$27),H853/1500,0))))))),IF(AND(H853&gt;=200,H853&lt;500,I853&lt;Barem!$O$21),H853/1500,IF(AND(H853&gt;=500,H853&lt;750,I853&lt;Barem!$O$22),H853/1500,IF(AND(H853&gt;=750,H853&lt;1000,I853&lt;Barem!$O$23),H853/1500,IF(AND(H853&gt;=1000,H853&lt;1500,I853&lt;Barem!$O$24),H853/1500,IF(AND(H853&gt;=1500,H853&lt;2000,I853&lt;Barem!$O$25),H853/1500,IF(AND(H853&gt;=2000,H853&lt;3000,I853&lt;Barem!$O$26),H853/1500,IF(AND(H853&gt;=3000,I853&lt;Barem!$O$27),H853/1500,0))))))))</f>
        <v>0</v>
      </c>
      <c r="R853" s="19">
        <f>IF(D853&gt;21,VLOOKUP(D853,Barem!$T$1:$U$141,2,1),0)</f>
        <v>0</v>
      </c>
      <c r="S853" s="104">
        <f>IF(D853&lt;1,0,IF(B853="F",VLOOKUP(I853,Barem!$X$2:$Z$13,2,1),VLOOKUP(I853,Barem!$X$14:$Z$25,2,1)))</f>
        <v>0</v>
      </c>
      <c r="T853" s="19">
        <f>VLOOKUP(A853,Participanti!A:C,3,0)</f>
        <v>0</v>
      </c>
      <c r="U853" s="17">
        <f t="shared" si="298"/>
        <v>2.7410714285714284</v>
      </c>
      <c r="W853" s="162"/>
      <c r="X853" s="108">
        <f t="shared" si="287"/>
        <v>5</v>
      </c>
      <c r="Y853" s="63">
        <f t="shared" si="288"/>
        <v>1</v>
      </c>
      <c r="Z853" s="92">
        <f t="shared" si="299"/>
        <v>1</v>
      </c>
      <c r="AA853" s="141"/>
      <c r="AB853" s="107" t="str">
        <f>VLOOKUP(A853,Participanti!A:E,5,0)</f>
        <v>Bronze</v>
      </c>
    </row>
    <row r="854" spans="1:28" ht="24" x14ac:dyDescent="0.2">
      <c r="A854" s="42" t="s">
        <v>428</v>
      </c>
      <c r="B854" s="1" t="str">
        <f>VLOOKUP(A854,Participanti!A:B,2,0)</f>
        <v>M</v>
      </c>
      <c r="C854" s="61">
        <v>14</v>
      </c>
      <c r="D854" s="43">
        <v>21.01</v>
      </c>
      <c r="E854" s="44">
        <v>8.2048611111111114E-2</v>
      </c>
      <c r="F854" s="44">
        <v>8.2199074074074077E-2</v>
      </c>
      <c r="G854" s="59">
        <f t="shared" si="294"/>
        <v>8.2123842592592589E-2</v>
      </c>
      <c r="H854" s="45">
        <v>103</v>
      </c>
      <c r="I854" s="11">
        <f t="shared" si="295"/>
        <v>3.9087978387716601E-3</v>
      </c>
      <c r="J854" s="31">
        <f t="shared" si="296"/>
        <v>5</v>
      </c>
      <c r="K854" s="31">
        <f>IF(J854=0,0,IF(B854="F",VLOOKUP(I854,Barem!$G$2:$H$16,2,1),VLOOKUP(I854,Barem!$G$17:$H$31,2,1)))</f>
        <v>1.75</v>
      </c>
      <c r="L854" s="43">
        <v>4.75</v>
      </c>
      <c r="M854" s="95" t="str">
        <f>VLOOKUP(C854,Barem!L:R,7,0)</f>
        <v>V</v>
      </c>
      <c r="N854" s="10">
        <f t="shared" si="297"/>
        <v>0.25</v>
      </c>
      <c r="O854" s="10">
        <f t="shared" si="297"/>
        <v>0.5</v>
      </c>
      <c r="P854" s="10">
        <f t="shared" si="297"/>
        <v>0.25</v>
      </c>
      <c r="Q854" s="33">
        <f>IF(B854="M",IF(AND(H854&gt;=200,H854&lt;500,I854&lt;Barem!$N$21),H854/1500,IF(AND(H854&gt;=500,H854&lt;750,I854&lt;Barem!$N$22),H854/1500,IF(AND(H854&gt;=750,H854&lt;1000,I854&lt;Barem!$N$23),H854/1500,IF(AND(H854&gt;=1000,H854&lt;1500,I854&lt;Barem!$N$24),H854/1500,IF(AND(H854&gt;=1500,H854&lt;2000,I854&lt;Barem!$N$25),H854/1500,IF(AND(H854&gt;=2000,H854&lt;3000,I854&lt;Barem!$N$26),H854/1500,IF(AND(H854&gt;=3000,I854&lt;Barem!$N$27),H854/1500,0))))))),IF(AND(H854&gt;=200,H854&lt;500,I854&lt;Barem!$O$21),H854/1500,IF(AND(H854&gt;=500,H854&lt;750,I854&lt;Barem!$O$22),H854/1500,IF(AND(H854&gt;=750,H854&lt;1000,I854&lt;Barem!$O$23),H854/1500,IF(AND(H854&gt;=1000,H854&lt;1500,I854&lt;Barem!$O$24),H854/1500,IF(AND(H854&gt;=1500,H854&lt;2000,I854&lt;Barem!$O$25),H854/1500,IF(AND(H854&gt;=2000,H854&lt;3000,I854&lt;Barem!$O$26),H854/1500,IF(AND(H854&gt;=3000,I854&lt;Barem!$O$27),H854/1500,0))))))))</f>
        <v>0</v>
      </c>
      <c r="R854" s="19">
        <f>IF(D854&gt;21,VLOOKUP(D854,Barem!$T$1:$U$141,2,1),0)</f>
        <v>0</v>
      </c>
      <c r="S854" s="104">
        <f>IF(D854&lt;1,0,IF(B854="F",VLOOKUP(I854,Barem!$X$2:$Z$13,2,1),VLOOKUP(I854,Barem!$X$14:$Z$25,2,1)))</f>
        <v>0</v>
      </c>
      <c r="T854" s="19">
        <f>VLOOKUP(A854,Participanti!A:C,3,0)</f>
        <v>0</v>
      </c>
      <c r="U854" s="17">
        <f t="shared" si="298"/>
        <v>3.3125</v>
      </c>
      <c r="W854" s="162" t="s">
        <v>594</v>
      </c>
      <c r="X854" s="108">
        <f t="shared" si="287"/>
        <v>5</v>
      </c>
      <c r="Y854" s="63">
        <f t="shared" si="288"/>
        <v>1</v>
      </c>
      <c r="Z854" s="92">
        <f t="shared" si="299"/>
        <v>1</v>
      </c>
      <c r="AA854" s="141"/>
      <c r="AB854" s="107" t="str">
        <f>VLOOKUP(A854,Participanti!A:E,5,0)</f>
        <v>Bronze</v>
      </c>
    </row>
    <row r="855" spans="1:28" x14ac:dyDescent="0.2">
      <c r="A855" s="42" t="s">
        <v>513</v>
      </c>
      <c r="B855" s="1" t="str">
        <f>VLOOKUP(A855,Participanti!A:B,2,0)</f>
        <v>M</v>
      </c>
      <c r="C855" s="61">
        <v>14</v>
      </c>
      <c r="D855" s="43">
        <v>20.02</v>
      </c>
      <c r="E855" s="44">
        <v>6.7962962962962961E-2</v>
      </c>
      <c r="F855" s="44">
        <v>7.2812500000000002E-2</v>
      </c>
      <c r="G855" s="59">
        <f t="shared" si="294"/>
        <v>7.0387731481481475E-2</v>
      </c>
      <c r="H855" s="45">
        <v>41</v>
      </c>
      <c r="I855" s="11">
        <f t="shared" si="295"/>
        <v>3.5158707033707032E-3</v>
      </c>
      <c r="J855" s="31">
        <f t="shared" si="296"/>
        <v>4.7666666666666666</v>
      </c>
      <c r="K855" s="31">
        <f>IF(J855=0,0,IF(B855="F",VLOOKUP(I855,Barem!$G$2:$H$16,2,1),VLOOKUP(I855,Barem!$G$17:$H$31,2,1)))</f>
        <v>2.5</v>
      </c>
      <c r="L855" s="43">
        <v>1.5</v>
      </c>
      <c r="M855" s="95" t="s">
        <v>83</v>
      </c>
      <c r="N855" s="10">
        <f t="shared" si="297"/>
        <v>0.25</v>
      </c>
      <c r="O855" s="10">
        <f t="shared" si="297"/>
        <v>0.25</v>
      </c>
      <c r="P855" s="10">
        <f t="shared" si="297"/>
        <v>0.5</v>
      </c>
      <c r="Q855" s="33">
        <f>IF(B855="M",IF(AND(H855&gt;=200,H855&lt;500,I855&lt;Barem!$N$21),H855/1500,IF(AND(H855&gt;=500,H855&lt;750,I855&lt;Barem!$N$22),H855/1500,IF(AND(H855&gt;=750,H855&lt;1000,I855&lt;Barem!$N$23),H855/1500,IF(AND(H855&gt;=1000,H855&lt;1500,I855&lt;Barem!$N$24),H855/1500,IF(AND(H855&gt;=1500,H855&lt;2000,I855&lt;Barem!$N$25),H855/1500,IF(AND(H855&gt;=2000,H855&lt;3000,I855&lt;Barem!$N$26),H855/1500,IF(AND(H855&gt;=3000,I855&lt;Barem!$N$27),H855/1500,0))))))),IF(AND(H855&gt;=200,H855&lt;500,I855&lt;Barem!$O$21),H855/1500,IF(AND(H855&gt;=500,H855&lt;750,I855&lt;Barem!$O$22),H855/1500,IF(AND(H855&gt;=750,H855&lt;1000,I855&lt;Barem!$O$23),H855/1500,IF(AND(H855&gt;=1000,H855&lt;1500,I855&lt;Barem!$O$24),H855/1500,IF(AND(H855&gt;=1500,H855&lt;2000,I855&lt;Barem!$O$25),H855/1500,IF(AND(H855&gt;=2000,H855&lt;3000,I855&lt;Barem!$O$26),H855/1500,IF(AND(H855&gt;=3000,I855&lt;Barem!$O$27),H855/1500,0))))))))</f>
        <v>0</v>
      </c>
      <c r="R855" s="19">
        <f>IF(D855&gt;21,VLOOKUP(D855,Barem!$T$1:$U$141,2,1),0)</f>
        <v>0</v>
      </c>
      <c r="S855" s="104">
        <f>IF(D855&lt;1,0,IF(B855="F",VLOOKUP(I855,Barem!$X$2:$Z$13,2,1),VLOOKUP(I855,Barem!$X$14:$Z$25,2,1)))</f>
        <v>0</v>
      </c>
      <c r="T855" s="19">
        <f>VLOOKUP(A855,Participanti!A:C,3,0)</f>
        <v>0</v>
      </c>
      <c r="U855" s="17">
        <f t="shared" si="298"/>
        <v>2.5666666666666664</v>
      </c>
      <c r="W855" s="162"/>
      <c r="X855" s="108">
        <f t="shared" si="287"/>
        <v>5</v>
      </c>
      <c r="Y855" s="63">
        <f t="shared" si="288"/>
        <v>1</v>
      </c>
      <c r="Z855" s="92">
        <f t="shared" si="299"/>
        <v>1</v>
      </c>
      <c r="AA855" s="141"/>
      <c r="AB855" s="107" t="str">
        <f>VLOOKUP(A855,Participanti!A:E,5,0)</f>
        <v>Bronze</v>
      </c>
    </row>
    <row r="856" spans="1:28" x14ac:dyDescent="0.2">
      <c r="A856" s="42" t="s">
        <v>233</v>
      </c>
      <c r="B856" s="1" t="str">
        <f>VLOOKUP(A856,Participanti!A:B,2,0)</f>
        <v>M</v>
      </c>
      <c r="C856" s="61">
        <v>14</v>
      </c>
      <c r="D856" s="43">
        <v>22.21</v>
      </c>
      <c r="E856" s="44">
        <v>8.8125000000000009E-2</v>
      </c>
      <c r="F856" s="44">
        <v>8.8171296296296289E-2</v>
      </c>
      <c r="G856" s="59">
        <f t="shared" si="294"/>
        <v>8.8148148148148142E-2</v>
      </c>
      <c r="H856" s="45">
        <v>674</v>
      </c>
      <c r="I856" s="11">
        <f t="shared" si="295"/>
        <v>3.968849533910317E-3</v>
      </c>
      <c r="J856" s="31">
        <f t="shared" si="296"/>
        <v>5</v>
      </c>
      <c r="K856" s="31">
        <f>IF(J856=0,0,IF(B856="F",VLOOKUP(I856,Barem!$G$2:$H$16,2,1),VLOOKUP(I856,Barem!$G$17:$H$31,2,1)))</f>
        <v>1.75</v>
      </c>
      <c r="L856" s="43">
        <v>4</v>
      </c>
      <c r="M856" s="95" t="s">
        <v>82</v>
      </c>
      <c r="N856" s="10">
        <f t="shared" si="297"/>
        <v>0.5</v>
      </c>
      <c r="O856" s="10">
        <f t="shared" si="297"/>
        <v>0.25</v>
      </c>
      <c r="P856" s="10">
        <f t="shared" si="297"/>
        <v>0.25</v>
      </c>
      <c r="Q856" s="33">
        <f>IF(B856="M",IF(AND(H856&gt;=200,H856&lt;500,I856&lt;Barem!$N$21),H856/1500,IF(AND(H856&gt;=500,H856&lt;750,I856&lt;Barem!$N$22),H856/1500,IF(AND(H856&gt;=750,H856&lt;1000,I856&lt;Barem!$N$23),H856/1500,IF(AND(H856&gt;=1000,H856&lt;1500,I856&lt;Barem!$N$24),H856/1500,IF(AND(H856&gt;=1500,H856&lt;2000,I856&lt;Barem!$N$25),H856/1500,IF(AND(H856&gt;=2000,H856&lt;3000,I856&lt;Barem!$N$26),H856/1500,IF(AND(H856&gt;=3000,I856&lt;Barem!$N$27),H856/1500,0))))))),IF(AND(H856&gt;=200,H856&lt;500,I856&lt;Barem!$O$21),H856/1500,IF(AND(H856&gt;=500,H856&lt;750,I856&lt;Barem!$O$22),H856/1500,IF(AND(H856&gt;=750,H856&lt;1000,I856&lt;Barem!$O$23),H856/1500,IF(AND(H856&gt;=1000,H856&lt;1500,I856&lt;Barem!$O$24),H856/1500,IF(AND(H856&gt;=1500,H856&lt;2000,I856&lt;Barem!$O$25),H856/1500,IF(AND(H856&gt;=2000,H856&lt;3000,I856&lt;Barem!$O$26),H856/1500,IF(AND(H856&gt;=3000,I856&lt;Barem!$O$27),H856/1500,0))))))))</f>
        <v>0.44933333333333331</v>
      </c>
      <c r="R856" s="19">
        <f>IF(D856&gt;21,VLOOKUP(D856,Barem!$T$1:$U$141,2,1),0)</f>
        <v>0</v>
      </c>
      <c r="S856" s="104">
        <f>IF(D856&lt;1,0,IF(B856="F",VLOOKUP(I856,Barem!$X$2:$Z$13,2,1),VLOOKUP(I856,Barem!$X$14:$Z$25,2,1)))</f>
        <v>0</v>
      </c>
      <c r="T856" s="19">
        <f>VLOOKUP(A856,Participanti!A:C,3,0)</f>
        <v>0</v>
      </c>
      <c r="U856" s="17">
        <f t="shared" si="298"/>
        <v>4.3868333333333336</v>
      </c>
      <c r="W856" s="162"/>
      <c r="X856" s="108">
        <f t="shared" si="287"/>
        <v>5</v>
      </c>
      <c r="Y856" s="63">
        <f t="shared" si="288"/>
        <v>1</v>
      </c>
      <c r="Z856" s="92">
        <f t="shared" si="299"/>
        <v>1</v>
      </c>
      <c r="AA856" s="141"/>
      <c r="AB856" s="107" t="str">
        <f>VLOOKUP(A856,Participanti!A:E,5,0)</f>
        <v>Bronze</v>
      </c>
    </row>
    <row r="857" spans="1:28" x14ac:dyDescent="0.2">
      <c r="A857" s="42" t="s">
        <v>520</v>
      </c>
      <c r="B857" s="1" t="str">
        <f>VLOOKUP(A857,Participanti!A:B,2,0)</f>
        <v>M</v>
      </c>
      <c r="C857" s="61">
        <v>14</v>
      </c>
      <c r="D857" s="43">
        <v>10.01</v>
      </c>
      <c r="E857" s="44">
        <v>3.7511574074074072E-2</v>
      </c>
      <c r="F857" s="44">
        <v>3.75462962962963E-2</v>
      </c>
      <c r="G857" s="59">
        <f t="shared" si="294"/>
        <v>3.7528935185185186E-2</v>
      </c>
      <c r="H857" s="45">
        <v>103</v>
      </c>
      <c r="I857" s="11">
        <f t="shared" si="295"/>
        <v>3.7491443741443742E-3</v>
      </c>
      <c r="J857" s="31">
        <f t="shared" si="296"/>
        <v>2.3833333333333333</v>
      </c>
      <c r="K857" s="31">
        <f>IF(J857=0,0,IF(B857="F",VLOOKUP(I857,Barem!$G$2:$H$16,2,1),VLOOKUP(I857,Barem!$G$17:$H$31,2,1)))</f>
        <v>2</v>
      </c>
      <c r="L857" s="43">
        <v>3.5</v>
      </c>
      <c r="M857" s="95" t="str">
        <f>VLOOKUP(C857,Barem!L:R,7,0)</f>
        <v>V</v>
      </c>
      <c r="N857" s="10">
        <f t="shared" si="297"/>
        <v>0.25</v>
      </c>
      <c r="O857" s="10">
        <f t="shared" si="297"/>
        <v>0.5</v>
      </c>
      <c r="P857" s="10">
        <f t="shared" si="297"/>
        <v>0.25</v>
      </c>
      <c r="Q857" s="33">
        <f>IF(B857="M",IF(AND(H857&gt;=200,H857&lt;500,I857&lt;Barem!$N$21),H857/1500,IF(AND(H857&gt;=500,H857&lt;750,I857&lt;Barem!$N$22),H857/1500,IF(AND(H857&gt;=750,H857&lt;1000,I857&lt;Barem!$N$23),H857/1500,IF(AND(H857&gt;=1000,H857&lt;1500,I857&lt;Barem!$N$24),H857/1500,IF(AND(H857&gt;=1500,H857&lt;2000,I857&lt;Barem!$N$25),H857/1500,IF(AND(H857&gt;=2000,H857&lt;3000,I857&lt;Barem!$N$26),H857/1500,IF(AND(H857&gt;=3000,I857&lt;Barem!$N$27),H857/1500,0))))))),IF(AND(H857&gt;=200,H857&lt;500,I857&lt;Barem!$O$21),H857/1500,IF(AND(H857&gt;=500,H857&lt;750,I857&lt;Barem!$O$22),H857/1500,IF(AND(H857&gt;=750,H857&lt;1000,I857&lt;Barem!$O$23),H857/1500,IF(AND(H857&gt;=1000,H857&lt;1500,I857&lt;Barem!$O$24),H857/1500,IF(AND(H857&gt;=1500,H857&lt;2000,I857&lt;Barem!$O$25),H857/1500,IF(AND(H857&gt;=2000,H857&lt;3000,I857&lt;Barem!$O$26),H857/1500,IF(AND(H857&gt;=3000,I857&lt;Barem!$O$27),H857/1500,0))))))))</f>
        <v>0</v>
      </c>
      <c r="R857" s="19">
        <f>IF(D857&gt;21,VLOOKUP(D857,Barem!$T$1:$U$141,2,1),0)</f>
        <v>0</v>
      </c>
      <c r="S857" s="104">
        <f>IF(D857&lt;1,0,IF(B857="F",VLOOKUP(I857,Barem!$X$2:$Z$13,2,1),VLOOKUP(I857,Barem!$X$14:$Z$25,2,1)))</f>
        <v>0</v>
      </c>
      <c r="T857" s="19">
        <f>VLOOKUP(A857,Participanti!A:C,3,0)</f>
        <v>0</v>
      </c>
      <c r="U857" s="17">
        <f t="shared" si="298"/>
        <v>2.4708333333333332</v>
      </c>
      <c r="W857" s="162"/>
      <c r="X857" s="108">
        <f t="shared" si="287"/>
        <v>5</v>
      </c>
      <c r="Y857" s="63">
        <f t="shared" si="288"/>
        <v>1</v>
      </c>
      <c r="Z857" s="92">
        <f t="shared" si="299"/>
        <v>1</v>
      </c>
      <c r="AA857" s="141"/>
      <c r="AB857" s="107" t="str">
        <f>VLOOKUP(A857,Participanti!A:E,5,0)</f>
        <v>Bronze</v>
      </c>
    </row>
    <row r="858" spans="1:28" x14ac:dyDescent="0.2">
      <c r="A858" s="42" t="s">
        <v>509</v>
      </c>
      <c r="B858" s="1" t="str">
        <f>VLOOKUP(A858,Participanti!A:B,2,0)</f>
        <v>M</v>
      </c>
      <c r="C858" s="61">
        <v>14</v>
      </c>
      <c r="D858" s="43">
        <v>53.38</v>
      </c>
      <c r="E858" s="44">
        <v>0.25564814814814812</v>
      </c>
      <c r="F858" s="44">
        <v>0.40545138888888888</v>
      </c>
      <c r="G858" s="59">
        <f t="shared" si="294"/>
        <v>0.33054976851851847</v>
      </c>
      <c r="H858" s="45">
        <v>92</v>
      </c>
      <c r="I858" s="11">
        <f t="shared" si="295"/>
        <v>6.1923898186309187E-3</v>
      </c>
      <c r="J858" s="31">
        <f t="shared" si="296"/>
        <v>5</v>
      </c>
      <c r="K858" s="31">
        <f>IF(J858=0,0,IF(B858="F",VLOOKUP(I858,Barem!$G$2:$H$16,2,1),VLOOKUP(I858,Barem!$G$17:$H$31,2,1)))</f>
        <v>0</v>
      </c>
      <c r="L858" s="43">
        <v>3</v>
      </c>
      <c r="M858" s="95" t="s">
        <v>80</v>
      </c>
      <c r="N858" s="10">
        <f t="shared" si="297"/>
        <v>0.25</v>
      </c>
      <c r="O858" s="10">
        <f t="shared" si="297"/>
        <v>0.5</v>
      </c>
      <c r="P858" s="10">
        <f t="shared" si="297"/>
        <v>0.25</v>
      </c>
      <c r="Q858" s="33">
        <f>IF(B858="M",IF(AND(H858&gt;=200,H858&lt;500,I858&lt;Barem!$N$21),H858/1500,IF(AND(H858&gt;=500,H858&lt;750,I858&lt;Barem!$N$22),H858/1500,IF(AND(H858&gt;=750,H858&lt;1000,I858&lt;Barem!$N$23),H858/1500,IF(AND(H858&gt;=1000,H858&lt;1500,I858&lt;Barem!$N$24),H858/1500,IF(AND(H858&gt;=1500,H858&lt;2000,I858&lt;Barem!$N$25),H858/1500,IF(AND(H858&gt;=2000,H858&lt;3000,I858&lt;Barem!$N$26),H858/1500,IF(AND(H858&gt;=3000,I858&lt;Barem!$N$27),H858/1500,0))))))),IF(AND(H858&gt;=200,H858&lt;500,I858&lt;Barem!$O$21),H858/1500,IF(AND(H858&gt;=500,H858&lt;750,I858&lt;Barem!$O$22),H858/1500,IF(AND(H858&gt;=750,H858&lt;1000,I858&lt;Barem!$O$23),H858/1500,IF(AND(H858&gt;=1000,H858&lt;1500,I858&lt;Barem!$O$24),H858/1500,IF(AND(H858&gt;=1500,H858&lt;2000,I858&lt;Barem!$O$25),H858/1500,IF(AND(H858&gt;=2000,H858&lt;3000,I858&lt;Barem!$O$26),H858/1500,IF(AND(H858&gt;=3000,I858&lt;Barem!$O$27),H858/1500,0))))))))</f>
        <v>0</v>
      </c>
      <c r="R858" s="19">
        <f>IF(D858&gt;21,VLOOKUP(D858,Barem!$T$1:$U$141,2,1),0)</f>
        <v>1.6</v>
      </c>
      <c r="S858" s="104">
        <f>IF(D858&lt;1,0,IF(B858="F",VLOOKUP(I858,Barem!$X$2:$Z$13,2,1),VLOOKUP(I858,Barem!$X$14:$Z$25,2,1)))</f>
        <v>0</v>
      </c>
      <c r="T858" s="19">
        <f>VLOOKUP(A858,Participanti!A:C,3,0)</f>
        <v>0</v>
      </c>
      <c r="U858" s="17">
        <f t="shared" si="298"/>
        <v>3.6</v>
      </c>
      <c r="W858" s="162" t="s">
        <v>595</v>
      </c>
      <c r="X858" s="108">
        <f t="shared" si="287"/>
        <v>5</v>
      </c>
      <c r="Y858" s="63">
        <f t="shared" si="288"/>
        <v>1</v>
      </c>
      <c r="Z858" s="92">
        <f t="shared" si="299"/>
        <v>0</v>
      </c>
      <c r="AA858" s="141"/>
      <c r="AB858" s="107" t="str">
        <f>VLOOKUP(A858,Participanti!A:E,5,0)</f>
        <v>Bronze</v>
      </c>
    </row>
    <row r="859" spans="1:28" x14ac:dyDescent="0.2">
      <c r="A859" s="42" t="s">
        <v>430</v>
      </c>
      <c r="B859" s="1" t="str">
        <f>VLOOKUP(A859,Participanti!A:B,2,0)</f>
        <v>M</v>
      </c>
      <c r="C859" s="61">
        <v>14</v>
      </c>
      <c r="D859" s="43">
        <v>3</v>
      </c>
      <c r="E859" s="44">
        <v>9.4560185185185181E-3</v>
      </c>
      <c r="F859" s="44">
        <v>9.4560185185185181E-3</v>
      </c>
      <c r="G859" s="59">
        <f t="shared" si="294"/>
        <v>9.4560185185185181E-3</v>
      </c>
      <c r="H859" s="45">
        <v>3</v>
      </c>
      <c r="I859" s="11">
        <f t="shared" si="295"/>
        <v>3.1520061728395059E-3</v>
      </c>
      <c r="J859" s="31">
        <f t="shared" si="296"/>
        <v>0.7142857142857143</v>
      </c>
      <c r="K859" s="31">
        <f>IF(J859=0,0,IF(B859="F",VLOOKUP(I859,Barem!$G$2:$H$16,2,1),VLOOKUP(I859,Barem!$G$17:$H$31,2,1)))</f>
        <v>3.5</v>
      </c>
      <c r="L859" s="43">
        <v>2</v>
      </c>
      <c r="M859" s="95" t="str">
        <f>VLOOKUP(C859,Barem!L:R,7,0)</f>
        <v>V</v>
      </c>
      <c r="N859" s="10">
        <f t="shared" ref="N859:P901" si="300">IF($M859=N$1,50%,25%)</f>
        <v>0.25</v>
      </c>
      <c r="O859" s="10">
        <f t="shared" si="300"/>
        <v>0.5</v>
      </c>
      <c r="P859" s="10">
        <f t="shared" si="300"/>
        <v>0.25</v>
      </c>
      <c r="Q859" s="33">
        <f>IF(B859="M",IF(AND(H859&gt;=200,H859&lt;500,I859&lt;Barem!$N$21),H859/1500,IF(AND(H859&gt;=500,H859&lt;750,I859&lt;Barem!$N$22),H859/1500,IF(AND(H859&gt;=750,H859&lt;1000,I859&lt;Barem!$N$23),H859/1500,IF(AND(H859&gt;=1000,H859&lt;1500,I859&lt;Barem!$N$24),H859/1500,IF(AND(H859&gt;=1500,H859&lt;2000,I859&lt;Barem!$N$25),H859/1500,IF(AND(H859&gt;=2000,H859&lt;3000,I859&lt;Barem!$N$26),H859/1500,IF(AND(H859&gt;=3000,I859&lt;Barem!$N$27),H859/1500,0))))))),IF(AND(H859&gt;=200,H859&lt;500,I859&lt;Barem!$O$21),H859/1500,IF(AND(H859&gt;=500,H859&lt;750,I859&lt;Barem!$O$22),H859/1500,IF(AND(H859&gt;=750,H859&lt;1000,I859&lt;Barem!$O$23),H859/1500,IF(AND(H859&gt;=1000,H859&lt;1500,I859&lt;Barem!$O$24),H859/1500,IF(AND(H859&gt;=1500,H859&lt;2000,I859&lt;Barem!$O$25),H859/1500,IF(AND(H859&gt;=2000,H859&lt;3000,I859&lt;Barem!$O$26),H859/1500,IF(AND(H859&gt;=3000,I859&lt;Barem!$O$27),H859/1500,0))))))))</f>
        <v>0</v>
      </c>
      <c r="R859" s="19">
        <f>IF(D859&gt;21,VLOOKUP(D859,Barem!$T$1:$U$141,2,1),0)</f>
        <v>0</v>
      </c>
      <c r="S859" s="104">
        <f>IF(D859&lt;1,0,IF(B859="F",VLOOKUP(I859,Barem!$X$2:$Z$13,2,1),VLOOKUP(I859,Barem!$X$14:$Z$25,2,1)))</f>
        <v>0</v>
      </c>
      <c r="T859" s="19">
        <f>VLOOKUP(A859,Participanti!A:C,3,0)</f>
        <v>0.4</v>
      </c>
      <c r="U859" s="17">
        <f t="shared" si="298"/>
        <v>2.8285714285714287</v>
      </c>
      <c r="W859" s="162"/>
      <c r="X859" s="108">
        <f t="shared" si="287"/>
        <v>5</v>
      </c>
      <c r="Y859" s="63">
        <f t="shared" si="288"/>
        <v>1</v>
      </c>
      <c r="Z859" s="92">
        <f t="shared" si="299"/>
        <v>1</v>
      </c>
      <c r="AA859" s="141"/>
      <c r="AB859" s="107" t="str">
        <f>VLOOKUP(A859,Participanti!A:E,5,0)</f>
        <v>Bronze</v>
      </c>
    </row>
    <row r="860" spans="1:28" x14ac:dyDescent="0.2">
      <c r="A860" s="42" t="s">
        <v>519</v>
      </c>
      <c r="B860" s="1" t="str">
        <f>VLOOKUP(A860,Participanti!A:B,2,0)</f>
        <v>F</v>
      </c>
      <c r="C860" s="61">
        <v>14</v>
      </c>
      <c r="D860" s="43">
        <v>5.43</v>
      </c>
      <c r="E860" s="44">
        <v>2.1412037037037035E-2</v>
      </c>
      <c r="F860" s="44">
        <v>2.1446759259259259E-2</v>
      </c>
      <c r="G860" s="59">
        <f t="shared" si="294"/>
        <v>2.1429398148148149E-2</v>
      </c>
      <c r="H860" s="45">
        <v>4</v>
      </c>
      <c r="I860" s="11">
        <f t="shared" si="295"/>
        <v>3.9464821635631954E-3</v>
      </c>
      <c r="J860" s="31">
        <f t="shared" si="296"/>
        <v>1.3574999999999999</v>
      </c>
      <c r="K860" s="31">
        <f>IF(J860=0,0,IF(B860="F",VLOOKUP(I860,Barem!$G$2:$H$16,2,1),VLOOKUP(I860,Barem!$G$17:$H$31,2,1)))</f>
        <v>2.5</v>
      </c>
      <c r="L860" s="43">
        <v>4.25</v>
      </c>
      <c r="M860" s="95" t="str">
        <f>VLOOKUP(C860,Barem!L:R,7,0)</f>
        <v>V</v>
      </c>
      <c r="N860" s="10">
        <f t="shared" si="300"/>
        <v>0.25</v>
      </c>
      <c r="O860" s="10">
        <f t="shared" si="300"/>
        <v>0.5</v>
      </c>
      <c r="P860" s="10">
        <f t="shared" si="300"/>
        <v>0.25</v>
      </c>
      <c r="Q860" s="33">
        <f>IF(B860="M",IF(AND(H860&gt;=200,H860&lt;500,I860&lt;Barem!$N$21),H860/1500,IF(AND(H860&gt;=500,H860&lt;750,I860&lt;Barem!$N$22),H860/1500,IF(AND(H860&gt;=750,H860&lt;1000,I860&lt;Barem!$N$23),H860/1500,IF(AND(H860&gt;=1000,H860&lt;1500,I860&lt;Barem!$N$24),H860/1500,IF(AND(H860&gt;=1500,H860&lt;2000,I860&lt;Barem!$N$25),H860/1500,IF(AND(H860&gt;=2000,H860&lt;3000,I860&lt;Barem!$N$26),H860/1500,IF(AND(H860&gt;=3000,I860&lt;Barem!$N$27),H860/1500,0))))))),IF(AND(H860&gt;=200,H860&lt;500,I860&lt;Barem!$O$21),H860/1500,IF(AND(H860&gt;=500,H860&lt;750,I860&lt;Barem!$O$22),H860/1500,IF(AND(H860&gt;=750,H860&lt;1000,I860&lt;Barem!$O$23),H860/1500,IF(AND(H860&gt;=1000,H860&lt;1500,I860&lt;Barem!$O$24),H860/1500,IF(AND(H860&gt;=1500,H860&lt;2000,I860&lt;Barem!$O$25),H860/1500,IF(AND(H860&gt;=2000,H860&lt;3000,I860&lt;Barem!$O$26),H860/1500,IF(AND(H860&gt;=3000,I860&lt;Barem!$O$27),H860/1500,0))))))))</f>
        <v>0</v>
      </c>
      <c r="R860" s="19">
        <f>IF(D860&gt;21,VLOOKUP(D860,Barem!$T$1:$U$141,2,1),0)</f>
        <v>0</v>
      </c>
      <c r="S860" s="104">
        <f>IF(D860&lt;1,0,IF(B860="F",VLOOKUP(I860,Barem!$X$2:$Z$13,2,1),VLOOKUP(I860,Barem!$X$14:$Z$25,2,1)))</f>
        <v>0</v>
      </c>
      <c r="T860" s="19">
        <f>VLOOKUP(A860,Participanti!A:C,3,0)</f>
        <v>0</v>
      </c>
      <c r="U860" s="17">
        <f t="shared" si="298"/>
        <v>2.651875</v>
      </c>
      <c r="W860" s="162"/>
      <c r="X860" s="108">
        <f t="shared" si="287"/>
        <v>5</v>
      </c>
      <c r="Y860" s="63">
        <f t="shared" si="288"/>
        <v>1</v>
      </c>
      <c r="Z860" s="92">
        <f t="shared" si="299"/>
        <v>1</v>
      </c>
      <c r="AA860" s="141"/>
      <c r="AB860" s="107" t="str">
        <f>VLOOKUP(A860,Participanti!A:E,5,0)</f>
        <v>Bronze</v>
      </c>
    </row>
    <row r="861" spans="1:28" x14ac:dyDescent="0.2">
      <c r="A861" s="42" t="s">
        <v>517</v>
      </c>
      <c r="B861" s="1" t="str">
        <f>VLOOKUP(A861,Participanti!A:B,2,0)</f>
        <v>F</v>
      </c>
      <c r="C861" s="61">
        <v>14</v>
      </c>
      <c r="D861" s="43">
        <v>15.01</v>
      </c>
      <c r="E861" s="44">
        <v>5.1168981481481489E-2</v>
      </c>
      <c r="F861" s="44">
        <v>5.1886574074074071E-2</v>
      </c>
      <c r="G861" s="59">
        <f t="shared" si="294"/>
        <v>5.1527777777777783E-2</v>
      </c>
      <c r="H861" s="45">
        <v>8</v>
      </c>
      <c r="I861" s="11">
        <f t="shared" si="295"/>
        <v>3.4328965874602119E-3</v>
      </c>
      <c r="J861" s="31">
        <f t="shared" si="296"/>
        <v>3.7524999999999999</v>
      </c>
      <c r="K861" s="31">
        <f>IF(J861=0,0,IF(B861="F",VLOOKUP(I861,Barem!$G$2:$H$16,2,1),VLOOKUP(I861,Barem!$G$17:$H$31,2,1)))</f>
        <v>4</v>
      </c>
      <c r="L861" s="43">
        <v>0.5</v>
      </c>
      <c r="M861" s="95" t="s">
        <v>82</v>
      </c>
      <c r="N861" s="10">
        <f t="shared" si="300"/>
        <v>0.5</v>
      </c>
      <c r="O861" s="10">
        <f t="shared" si="300"/>
        <v>0.25</v>
      </c>
      <c r="P861" s="10">
        <f t="shared" si="300"/>
        <v>0.25</v>
      </c>
      <c r="Q861" s="33">
        <f>IF(B861="M",IF(AND(H861&gt;=200,H861&lt;500,I861&lt;Barem!$N$21),H861/1500,IF(AND(H861&gt;=500,H861&lt;750,I861&lt;Barem!$N$22),H861/1500,IF(AND(H861&gt;=750,H861&lt;1000,I861&lt;Barem!$N$23),H861/1500,IF(AND(H861&gt;=1000,H861&lt;1500,I861&lt;Barem!$N$24),H861/1500,IF(AND(H861&gt;=1500,H861&lt;2000,I861&lt;Barem!$N$25),H861/1500,IF(AND(H861&gt;=2000,H861&lt;3000,I861&lt;Barem!$N$26),H861/1500,IF(AND(H861&gt;=3000,I861&lt;Barem!$N$27),H861/1500,0))))))),IF(AND(H861&gt;=200,H861&lt;500,I861&lt;Barem!$O$21),H861/1500,IF(AND(H861&gt;=500,H861&lt;750,I861&lt;Barem!$O$22),H861/1500,IF(AND(H861&gt;=750,H861&lt;1000,I861&lt;Barem!$O$23),H861/1500,IF(AND(H861&gt;=1000,H861&lt;1500,I861&lt;Barem!$O$24),H861/1500,IF(AND(H861&gt;=1500,H861&lt;2000,I861&lt;Barem!$O$25),H861/1500,IF(AND(H861&gt;=2000,H861&lt;3000,I861&lt;Barem!$O$26),H861/1500,IF(AND(H861&gt;=3000,I861&lt;Barem!$O$27),H861/1500,0))))))))</f>
        <v>0</v>
      </c>
      <c r="R861" s="19">
        <f>IF(D861&gt;21,VLOOKUP(D861,Barem!$T$1:$U$141,2,1),0)</f>
        <v>0</v>
      </c>
      <c r="S861" s="104">
        <f>IF(D861&lt;1,0,IF(B861="F",VLOOKUP(I861,Barem!$X$2:$Z$13,2,1),VLOOKUP(I861,Barem!$X$14:$Z$25,2,1)))</f>
        <v>0</v>
      </c>
      <c r="T861" s="19">
        <f>VLOOKUP(A861,Participanti!A:C,3,0)</f>
        <v>0</v>
      </c>
      <c r="U861" s="17">
        <f t="shared" si="298"/>
        <v>3.0012499999999998</v>
      </c>
      <c r="W861" s="162"/>
      <c r="X861" s="108">
        <f t="shared" si="287"/>
        <v>5</v>
      </c>
      <c r="Y861" s="63">
        <f t="shared" si="288"/>
        <v>1</v>
      </c>
      <c r="Z861" s="92">
        <f t="shared" si="299"/>
        <v>1</v>
      </c>
      <c r="AA861" s="141"/>
      <c r="AB861" s="107" t="str">
        <f>VLOOKUP(A861,Participanti!A:E,5,0)</f>
        <v>Bronze</v>
      </c>
    </row>
    <row r="862" spans="1:28" x14ac:dyDescent="0.2">
      <c r="A862" s="42" t="s">
        <v>226</v>
      </c>
      <c r="B862" s="1" t="str">
        <f>VLOOKUP(A862,Participanti!A:B,2,0)</f>
        <v>F</v>
      </c>
      <c r="C862" s="61">
        <v>14</v>
      </c>
      <c r="D862" s="43">
        <v>8.7200000000000006</v>
      </c>
      <c r="E862" s="44">
        <v>4.0798611111111112E-2</v>
      </c>
      <c r="F862" s="44">
        <v>4.1770833333333333E-2</v>
      </c>
      <c r="G862" s="59">
        <f t="shared" si="294"/>
        <v>4.1284722222222223E-2</v>
      </c>
      <c r="H862" s="45">
        <v>37</v>
      </c>
      <c r="I862" s="11">
        <f t="shared" si="295"/>
        <v>4.7344864933741076E-3</v>
      </c>
      <c r="J862" s="31">
        <f t="shared" si="296"/>
        <v>2.1800000000000002</v>
      </c>
      <c r="K862" s="31">
        <f>IF(J862=0,0,IF(B862="F",VLOOKUP(I862,Barem!$G$2:$H$16,2,1),VLOOKUP(I862,Barem!$G$17:$H$31,2,1)))</f>
        <v>1</v>
      </c>
      <c r="L862" s="43">
        <v>3</v>
      </c>
      <c r="M862" s="95" t="str">
        <f>VLOOKUP(C862,Barem!L:R,7,0)</f>
        <v>V</v>
      </c>
      <c r="N862" s="10">
        <f t="shared" si="300"/>
        <v>0.25</v>
      </c>
      <c r="O862" s="10">
        <f t="shared" si="300"/>
        <v>0.5</v>
      </c>
      <c r="P862" s="10">
        <f t="shared" si="300"/>
        <v>0.25</v>
      </c>
      <c r="Q862" s="33">
        <f>IF(B862="M",IF(AND(H862&gt;=200,H862&lt;500,I862&lt;Barem!$N$21),H862/1500,IF(AND(H862&gt;=500,H862&lt;750,I862&lt;Barem!$N$22),H862/1500,IF(AND(H862&gt;=750,H862&lt;1000,I862&lt;Barem!$N$23),H862/1500,IF(AND(H862&gt;=1000,H862&lt;1500,I862&lt;Barem!$N$24),H862/1500,IF(AND(H862&gt;=1500,H862&lt;2000,I862&lt;Barem!$N$25),H862/1500,IF(AND(H862&gt;=2000,H862&lt;3000,I862&lt;Barem!$N$26),H862/1500,IF(AND(H862&gt;=3000,I862&lt;Barem!$N$27),H862/1500,0))))))),IF(AND(H862&gt;=200,H862&lt;500,I862&lt;Barem!$O$21),H862/1500,IF(AND(H862&gt;=500,H862&lt;750,I862&lt;Barem!$O$22),H862/1500,IF(AND(H862&gt;=750,H862&lt;1000,I862&lt;Barem!$O$23),H862/1500,IF(AND(H862&gt;=1000,H862&lt;1500,I862&lt;Barem!$O$24),H862/1500,IF(AND(H862&gt;=1500,H862&lt;2000,I862&lt;Barem!$O$25),H862/1500,IF(AND(H862&gt;=2000,H862&lt;3000,I862&lt;Barem!$O$26),H862/1500,IF(AND(H862&gt;=3000,I862&lt;Barem!$O$27),H862/1500,0))))))))</f>
        <v>0</v>
      </c>
      <c r="R862" s="19">
        <f>IF(D862&gt;21,VLOOKUP(D862,Barem!$T$1:$U$141,2,1),0)</f>
        <v>0</v>
      </c>
      <c r="S862" s="104">
        <f>IF(D862&lt;1,0,IF(B862="F",VLOOKUP(I862,Barem!$X$2:$Z$13,2,1),VLOOKUP(I862,Barem!$X$14:$Z$25,2,1)))</f>
        <v>0</v>
      </c>
      <c r="T862" s="19">
        <f>VLOOKUP(A862,Participanti!A:C,3,0)</f>
        <v>0</v>
      </c>
      <c r="U862" s="17">
        <f t="shared" si="298"/>
        <v>1.7949999999999999</v>
      </c>
      <c r="W862" s="162"/>
      <c r="X862" s="108">
        <f t="shared" si="287"/>
        <v>5</v>
      </c>
      <c r="Y862" s="63">
        <f t="shared" si="288"/>
        <v>1</v>
      </c>
      <c r="Z862" s="92">
        <f t="shared" si="299"/>
        <v>1</v>
      </c>
      <c r="AA862" s="141"/>
      <c r="AB862" s="107" t="str">
        <f>VLOOKUP(A862,Participanti!A:E,5,0)</f>
        <v>Bronze</v>
      </c>
    </row>
    <row r="863" spans="1:28" x14ac:dyDescent="0.2">
      <c r="A863" s="42" t="s">
        <v>232</v>
      </c>
      <c r="B863" s="1" t="str">
        <f>VLOOKUP(A863,Participanti!A:B,2,0)</f>
        <v>M</v>
      </c>
      <c r="C863" s="61">
        <v>14</v>
      </c>
      <c r="D863" s="43">
        <v>3.3</v>
      </c>
      <c r="E863" s="44">
        <v>1.1377314814814814E-2</v>
      </c>
      <c r="F863" s="44">
        <v>1.1377314814814814E-2</v>
      </c>
      <c r="G863" s="59">
        <f t="shared" si="294"/>
        <v>1.1377314814814814E-2</v>
      </c>
      <c r="H863" s="45">
        <v>0</v>
      </c>
      <c r="I863" s="11">
        <f t="shared" si="295"/>
        <v>3.4476711560044891E-3</v>
      </c>
      <c r="J863" s="31">
        <f t="shared" si="296"/>
        <v>0.78571428571428559</v>
      </c>
      <c r="K863" s="31">
        <f>IF(J863=0,0,IF(B863="F",VLOOKUP(I863,Barem!$G$2:$H$16,2,1),VLOOKUP(I863,Barem!$G$17:$H$31,2,1)))</f>
        <v>3</v>
      </c>
      <c r="L863" s="43">
        <v>2</v>
      </c>
      <c r="M863" s="95" t="s">
        <v>82</v>
      </c>
      <c r="N863" s="10">
        <f t="shared" si="300"/>
        <v>0.5</v>
      </c>
      <c r="O863" s="10">
        <f t="shared" si="300"/>
        <v>0.25</v>
      </c>
      <c r="P863" s="10">
        <f t="shared" si="300"/>
        <v>0.25</v>
      </c>
      <c r="Q863" s="33">
        <f>IF(B863="M",IF(AND(H863&gt;=200,H863&lt;500,I863&lt;Barem!$N$21),H863/1500,IF(AND(H863&gt;=500,H863&lt;750,I863&lt;Barem!$N$22),H863/1500,IF(AND(H863&gt;=750,H863&lt;1000,I863&lt;Barem!$N$23),H863/1500,IF(AND(H863&gt;=1000,H863&lt;1500,I863&lt;Barem!$N$24),H863/1500,IF(AND(H863&gt;=1500,H863&lt;2000,I863&lt;Barem!$N$25),H863/1500,IF(AND(H863&gt;=2000,H863&lt;3000,I863&lt;Barem!$N$26),H863/1500,IF(AND(H863&gt;=3000,I863&lt;Barem!$N$27),H863/1500,0))))))),IF(AND(H863&gt;=200,H863&lt;500,I863&lt;Barem!$O$21),H863/1500,IF(AND(H863&gt;=500,H863&lt;750,I863&lt;Barem!$O$22),H863/1500,IF(AND(H863&gt;=750,H863&lt;1000,I863&lt;Barem!$O$23),H863/1500,IF(AND(H863&gt;=1000,H863&lt;1500,I863&lt;Barem!$O$24),H863/1500,IF(AND(H863&gt;=1500,H863&lt;2000,I863&lt;Barem!$O$25),H863/1500,IF(AND(H863&gt;=2000,H863&lt;3000,I863&lt;Barem!$O$26),H863/1500,IF(AND(H863&gt;=3000,I863&lt;Barem!$O$27),H863/1500,0))))))))</f>
        <v>0</v>
      </c>
      <c r="R863" s="19">
        <f>IF(D863&gt;21,VLOOKUP(D863,Barem!$T$1:$U$141,2,1),0)</f>
        <v>0</v>
      </c>
      <c r="S863" s="104">
        <f>IF(D863&lt;1,0,IF(B863="F",VLOOKUP(I863,Barem!$X$2:$Z$13,2,1),VLOOKUP(I863,Barem!$X$14:$Z$25,2,1)))</f>
        <v>0</v>
      </c>
      <c r="T863" s="19">
        <f>VLOOKUP(A863,Participanti!A:C,3,0)</f>
        <v>0</v>
      </c>
      <c r="U863" s="17">
        <f t="shared" si="298"/>
        <v>1.6428571428571428</v>
      </c>
      <c r="W863" s="162"/>
      <c r="X863" s="108">
        <f t="shared" si="287"/>
        <v>5</v>
      </c>
      <c r="Y863" s="63">
        <f t="shared" si="288"/>
        <v>1</v>
      </c>
      <c r="Z863" s="92">
        <f t="shared" si="299"/>
        <v>1</v>
      </c>
      <c r="AA863" s="141"/>
      <c r="AB863" s="107" t="str">
        <f>VLOOKUP(A863,Participanti!A:E,5,0)</f>
        <v>Bronze</v>
      </c>
    </row>
    <row r="864" spans="1:28" x14ac:dyDescent="0.2">
      <c r="A864" s="42" t="s">
        <v>306</v>
      </c>
      <c r="B864" s="1" t="str">
        <f>VLOOKUP(A864,Participanti!A:B,2,0)</f>
        <v>F</v>
      </c>
      <c r="C864" s="61">
        <v>14</v>
      </c>
      <c r="D864" s="43">
        <v>12.51</v>
      </c>
      <c r="E864" s="44">
        <v>6.7523148148148152E-2</v>
      </c>
      <c r="F864" s="44">
        <v>7.7708333333333338E-2</v>
      </c>
      <c r="G864" s="59">
        <f t="shared" si="294"/>
        <v>7.2615740740740745E-2</v>
      </c>
      <c r="H864" s="45">
        <v>426</v>
      </c>
      <c r="I864" s="11">
        <f t="shared" si="295"/>
        <v>5.8046155668058149E-3</v>
      </c>
      <c r="J864" s="31">
        <f t="shared" si="296"/>
        <v>3.1274999999999999</v>
      </c>
      <c r="K864" s="31">
        <f>IF(J864=0,0,IF(B864="F",VLOOKUP(I864,Barem!$G$2:$H$16,2,1),VLOOKUP(I864,Barem!$G$17:$H$31,2,1)))</f>
        <v>0.25</v>
      </c>
      <c r="L864" s="43">
        <v>1</v>
      </c>
      <c r="M864" s="95" t="str">
        <f>VLOOKUP(C864,Barem!L:R,7,0)</f>
        <v>V</v>
      </c>
      <c r="N864" s="10">
        <f t="shared" si="300"/>
        <v>0.25</v>
      </c>
      <c r="O864" s="10">
        <f t="shared" si="300"/>
        <v>0.5</v>
      </c>
      <c r="P864" s="10">
        <f t="shared" si="300"/>
        <v>0.25</v>
      </c>
      <c r="Q864" s="33">
        <f>IF(B864="M",IF(AND(H864&gt;=200,H864&lt;500,I864&lt;Barem!$N$21),H864/1500,IF(AND(H864&gt;=500,H864&lt;750,I864&lt;Barem!$N$22),H864/1500,IF(AND(H864&gt;=750,H864&lt;1000,I864&lt;Barem!$N$23),H864/1500,IF(AND(H864&gt;=1000,H864&lt;1500,I864&lt;Barem!$N$24),H864/1500,IF(AND(H864&gt;=1500,H864&lt;2000,I864&lt;Barem!$N$25),H864/1500,IF(AND(H864&gt;=2000,H864&lt;3000,I864&lt;Barem!$N$26),H864/1500,IF(AND(H864&gt;=3000,I864&lt;Barem!$N$27),H864/1500,0))))))),IF(AND(H864&gt;=200,H864&lt;500,I864&lt;Barem!$O$21),H864/1500,IF(AND(H864&gt;=500,H864&lt;750,I864&lt;Barem!$O$22),H864/1500,IF(AND(H864&gt;=750,H864&lt;1000,I864&lt;Barem!$O$23),H864/1500,IF(AND(H864&gt;=1000,H864&lt;1500,I864&lt;Barem!$O$24),H864/1500,IF(AND(H864&gt;=1500,H864&lt;2000,I864&lt;Barem!$O$25),H864/1500,IF(AND(H864&gt;=2000,H864&lt;3000,I864&lt;Barem!$O$26),H864/1500,IF(AND(H864&gt;=3000,I864&lt;Barem!$O$27),H864/1500,0))))))))</f>
        <v>0</v>
      </c>
      <c r="R864" s="19">
        <f>IF(D864&gt;21,VLOOKUP(D864,Barem!$T$1:$U$141,2,1),0)</f>
        <v>0</v>
      </c>
      <c r="S864" s="104">
        <f>IF(D864&lt;1,0,IF(B864="F",VLOOKUP(I864,Barem!$X$2:$Z$13,2,1),VLOOKUP(I864,Barem!$X$14:$Z$25,2,1)))</f>
        <v>0</v>
      </c>
      <c r="T864" s="19">
        <f>VLOOKUP(A864,Participanti!A:C,3,0)</f>
        <v>0</v>
      </c>
      <c r="U864" s="17">
        <f t="shared" si="298"/>
        <v>1.1568749999999999</v>
      </c>
      <c r="W864" s="162"/>
      <c r="X864" s="108">
        <f t="shared" si="287"/>
        <v>5</v>
      </c>
      <c r="Y864" s="63">
        <f t="shared" si="288"/>
        <v>1</v>
      </c>
      <c r="Z864" s="92">
        <f t="shared" si="299"/>
        <v>1</v>
      </c>
      <c r="AA864" s="141"/>
      <c r="AB864" s="107" t="str">
        <f>VLOOKUP(A864,Participanti!A:E,5,0)</f>
        <v>Bronze</v>
      </c>
    </row>
    <row r="865" spans="1:28" x14ac:dyDescent="0.2">
      <c r="A865" s="42" t="s">
        <v>588</v>
      </c>
      <c r="B865" s="1" t="str">
        <f>VLOOKUP(A865,Participanti!A:B,2,0)</f>
        <v>F</v>
      </c>
      <c r="C865" s="61">
        <v>14</v>
      </c>
      <c r="D865" s="43">
        <v>61.3</v>
      </c>
      <c r="E865" s="44">
        <v>0.27019675925925929</v>
      </c>
      <c r="F865" s="44">
        <v>0.38765046296296296</v>
      </c>
      <c r="G865" s="59">
        <f t="shared" si="294"/>
        <v>0.32892361111111112</v>
      </c>
      <c r="H865" s="45">
        <v>145</v>
      </c>
      <c r="I865" s="11">
        <f t="shared" si="295"/>
        <v>5.3658011600507529E-3</v>
      </c>
      <c r="J865" s="31">
        <f t="shared" si="296"/>
        <v>5</v>
      </c>
      <c r="K865" s="31">
        <f>IF(J865=0,0,IF(B865="F",VLOOKUP(I865,Barem!$G$2:$H$16,2,1),VLOOKUP(I865,Barem!$G$17:$H$31,2,1)))</f>
        <v>0.25</v>
      </c>
      <c r="L865" s="43">
        <v>0</v>
      </c>
      <c r="M865" s="95" t="s">
        <v>82</v>
      </c>
      <c r="N865" s="10">
        <f t="shared" si="300"/>
        <v>0.5</v>
      </c>
      <c r="O865" s="10">
        <f t="shared" si="300"/>
        <v>0.25</v>
      </c>
      <c r="P865" s="10">
        <f t="shared" si="300"/>
        <v>0.25</v>
      </c>
      <c r="Q865" s="33">
        <f>IF(B865="M",IF(AND(H865&gt;=200,H865&lt;500,I865&lt;Barem!$N$21),H865/1500,IF(AND(H865&gt;=500,H865&lt;750,I865&lt;Barem!$N$22),H865/1500,IF(AND(H865&gt;=750,H865&lt;1000,I865&lt;Barem!$N$23),H865/1500,IF(AND(H865&gt;=1000,H865&lt;1500,I865&lt;Barem!$N$24),H865/1500,IF(AND(H865&gt;=1500,H865&lt;2000,I865&lt;Barem!$N$25),H865/1500,IF(AND(H865&gt;=2000,H865&lt;3000,I865&lt;Barem!$N$26),H865/1500,IF(AND(H865&gt;=3000,I865&lt;Barem!$N$27),H865/1500,0))))))),IF(AND(H865&gt;=200,H865&lt;500,I865&lt;Barem!$O$21),H865/1500,IF(AND(H865&gt;=500,H865&lt;750,I865&lt;Barem!$O$22),H865/1500,IF(AND(H865&gt;=750,H865&lt;1000,I865&lt;Barem!$O$23),H865/1500,IF(AND(H865&gt;=1000,H865&lt;1500,I865&lt;Barem!$O$24),H865/1500,IF(AND(H865&gt;=1500,H865&lt;2000,I865&lt;Barem!$O$25),H865/1500,IF(AND(H865&gt;=2000,H865&lt;3000,I865&lt;Barem!$O$26),H865/1500,IF(AND(H865&gt;=3000,I865&lt;Barem!$O$27),H865/1500,0))))))))</f>
        <v>0</v>
      </c>
      <c r="R865" s="19">
        <f>IF(D865&gt;21,VLOOKUP(D865,Barem!$T$1:$U$141,2,1),0)</f>
        <v>2</v>
      </c>
      <c r="S865" s="104">
        <f>IF(D865&lt;1,0,IF(B865="F",VLOOKUP(I865,Barem!$X$2:$Z$13,2,1),VLOOKUP(I865,Barem!$X$14:$Z$25,2,1)))</f>
        <v>0</v>
      </c>
      <c r="T865" s="19">
        <f>VLOOKUP(A865,Participanti!A:C,3,0)</f>
        <v>0</v>
      </c>
      <c r="U865" s="17">
        <f t="shared" si="298"/>
        <v>4.5625</v>
      </c>
      <c r="W865" s="162" t="s">
        <v>595</v>
      </c>
      <c r="X865" s="108">
        <f t="shared" si="287"/>
        <v>3</v>
      </c>
      <c r="Y865" s="63">
        <f t="shared" si="288"/>
        <v>1</v>
      </c>
      <c r="Z865" s="92">
        <f t="shared" si="299"/>
        <v>1</v>
      </c>
      <c r="AA865" s="141"/>
      <c r="AB865" s="107" t="str">
        <f>VLOOKUP(A865,Participanti!A:E,5,0)</f>
        <v>Bronze</v>
      </c>
    </row>
    <row r="866" spans="1:28" x14ac:dyDescent="0.2">
      <c r="A866" s="42" t="s">
        <v>374</v>
      </c>
      <c r="B866" s="1" t="str">
        <f>VLOOKUP(A866,Participanti!A:B,2,0)</f>
        <v>M</v>
      </c>
      <c r="C866" s="61">
        <v>14</v>
      </c>
      <c r="D866" s="43">
        <v>6.2</v>
      </c>
      <c r="E866" s="44">
        <v>2.0925925925925928E-2</v>
      </c>
      <c r="F866" s="44">
        <v>2.2013888888888888E-2</v>
      </c>
      <c r="G866" s="59">
        <f t="shared" si="294"/>
        <v>2.146990740740741E-2</v>
      </c>
      <c r="H866" s="45">
        <v>8</v>
      </c>
      <c r="I866" s="11">
        <f t="shared" si="295"/>
        <v>3.4628882915173241E-3</v>
      </c>
      <c r="J866" s="31">
        <f t="shared" si="296"/>
        <v>1.4761904761904763</v>
      </c>
      <c r="K866" s="31">
        <f>IF(J866=0,0,IF(B866="F",VLOOKUP(I866,Barem!$G$2:$H$16,2,1),VLOOKUP(I866,Barem!$G$17:$H$31,2,1)))</f>
        <v>3</v>
      </c>
      <c r="L866" s="43">
        <v>0</v>
      </c>
      <c r="M866" s="95" t="str">
        <f>VLOOKUP(C866,Barem!L:R,7,0)</f>
        <v>V</v>
      </c>
      <c r="N866" s="10">
        <f t="shared" si="300"/>
        <v>0.25</v>
      </c>
      <c r="O866" s="10">
        <f t="shared" si="300"/>
        <v>0.5</v>
      </c>
      <c r="P866" s="10">
        <f t="shared" si="300"/>
        <v>0.25</v>
      </c>
      <c r="Q866" s="33">
        <f>IF(B866="M",IF(AND(H866&gt;=200,H866&lt;500,I866&lt;Barem!$N$21),H866/1500,IF(AND(H866&gt;=500,H866&lt;750,I866&lt;Barem!$N$22),H866/1500,IF(AND(H866&gt;=750,H866&lt;1000,I866&lt;Barem!$N$23),H866/1500,IF(AND(H866&gt;=1000,H866&lt;1500,I866&lt;Barem!$N$24),H866/1500,IF(AND(H866&gt;=1500,H866&lt;2000,I866&lt;Barem!$N$25),H866/1500,IF(AND(H866&gt;=2000,H866&lt;3000,I866&lt;Barem!$N$26),H866/1500,IF(AND(H866&gt;=3000,I866&lt;Barem!$N$27),H866/1500,0))))))),IF(AND(H866&gt;=200,H866&lt;500,I866&lt;Barem!$O$21),H866/1500,IF(AND(H866&gt;=500,H866&lt;750,I866&lt;Barem!$O$22),H866/1500,IF(AND(H866&gt;=750,H866&lt;1000,I866&lt;Barem!$O$23),H866/1500,IF(AND(H866&gt;=1000,H866&lt;1500,I866&lt;Barem!$O$24),H866/1500,IF(AND(H866&gt;=1500,H866&lt;2000,I866&lt;Barem!$O$25),H866/1500,IF(AND(H866&gt;=2000,H866&lt;3000,I866&lt;Barem!$O$26),H866/1500,IF(AND(H866&gt;=3000,I866&lt;Barem!$O$27),H866/1500,0))))))))</f>
        <v>0</v>
      </c>
      <c r="R866" s="19">
        <f>IF(D866&gt;21,VLOOKUP(D866,Barem!$T$1:$U$141,2,1),0)</f>
        <v>0</v>
      </c>
      <c r="S866" s="104">
        <f>IF(D866&lt;1,0,IF(B866="F",VLOOKUP(I866,Barem!$X$2:$Z$13,2,1),VLOOKUP(I866,Barem!$X$14:$Z$25,2,1)))</f>
        <v>0</v>
      </c>
      <c r="T866" s="19">
        <f>VLOOKUP(A866,Participanti!A:C,3,0)</f>
        <v>0</v>
      </c>
      <c r="U866" s="17">
        <f t="shared" si="298"/>
        <v>1.8690476190476191</v>
      </c>
      <c r="W866" s="162"/>
      <c r="X866" s="108">
        <f t="shared" si="287"/>
        <v>4</v>
      </c>
      <c r="Y866" s="63">
        <f t="shared" si="288"/>
        <v>1</v>
      </c>
      <c r="Z866" s="92">
        <f t="shared" si="299"/>
        <v>1</v>
      </c>
      <c r="AA866" s="141"/>
      <c r="AB866" s="107" t="str">
        <f>VLOOKUP(A866,Participanti!A:E,5,0)</f>
        <v>Bronze</v>
      </c>
    </row>
    <row r="867" spans="1:28" x14ac:dyDescent="0.2">
      <c r="A867" s="42" t="s">
        <v>13</v>
      </c>
      <c r="B867" s="1" t="str">
        <f>VLOOKUP(A867,Participanti!A:B,2,0)</f>
        <v>M</v>
      </c>
      <c r="C867" s="61">
        <v>14</v>
      </c>
      <c r="D867" s="43">
        <v>22.25</v>
      </c>
      <c r="E867" s="44">
        <v>0.12336805555555556</v>
      </c>
      <c r="F867" s="44">
        <v>0.13280092592592593</v>
      </c>
      <c r="G867" s="59">
        <f t="shared" si="294"/>
        <v>0.12808449074074074</v>
      </c>
      <c r="H867" s="45">
        <v>1129</v>
      </c>
      <c r="I867" s="11">
        <f t="shared" si="295"/>
        <v>5.7566063254265503E-3</v>
      </c>
      <c r="J867" s="31">
        <f t="shared" si="296"/>
        <v>5</v>
      </c>
      <c r="K867" s="31">
        <f>IF(J867=0,0,IF(B867="F",VLOOKUP(I867,Barem!$G$2:$H$16,2,1),VLOOKUP(I867,Barem!$G$17:$H$31,2,1)))</f>
        <v>0</v>
      </c>
      <c r="L867" s="43">
        <v>3.5</v>
      </c>
      <c r="M867" s="95" t="s">
        <v>80</v>
      </c>
      <c r="N867" s="10">
        <f t="shared" si="300"/>
        <v>0.25</v>
      </c>
      <c r="O867" s="10">
        <f t="shared" si="300"/>
        <v>0.5</v>
      </c>
      <c r="P867" s="10">
        <f t="shared" si="300"/>
        <v>0.25</v>
      </c>
      <c r="Q867" s="33">
        <f>IF(B867="M",IF(AND(H867&gt;=200,H867&lt;500,I867&lt;Barem!$N$21),H867/1500,IF(AND(H867&gt;=500,H867&lt;750,I867&lt;Barem!$N$22),H867/1500,IF(AND(H867&gt;=750,H867&lt;1000,I867&lt;Barem!$N$23),H867/1500,IF(AND(H867&gt;=1000,H867&lt;1500,I867&lt;Barem!$N$24),H867/1500,IF(AND(H867&gt;=1500,H867&lt;2000,I867&lt;Barem!$N$25),H867/1500,IF(AND(H867&gt;=2000,H867&lt;3000,I867&lt;Barem!$N$26),H867/1500,IF(AND(H867&gt;=3000,I867&lt;Barem!$N$27),H867/1500,0))))))),IF(AND(H867&gt;=200,H867&lt;500,I867&lt;Barem!$O$21),H867/1500,IF(AND(H867&gt;=500,H867&lt;750,I867&lt;Barem!$O$22),H867/1500,IF(AND(H867&gt;=750,H867&lt;1000,I867&lt;Barem!$O$23),H867/1500,IF(AND(H867&gt;=1000,H867&lt;1500,I867&lt;Barem!$O$24),H867/1500,IF(AND(H867&gt;=1500,H867&lt;2000,I867&lt;Barem!$O$25),H867/1500,IF(AND(H867&gt;=2000,H867&lt;3000,I867&lt;Barem!$O$26),H867/1500,IF(AND(H867&gt;=3000,I867&lt;Barem!$O$27),H867/1500,0))))))))</f>
        <v>0.75266666666666671</v>
      </c>
      <c r="R867" s="19">
        <f>IF(D867&gt;21,VLOOKUP(D867,Barem!$T$1:$U$141,2,1),0)</f>
        <v>0</v>
      </c>
      <c r="S867" s="104">
        <f>IF(D867&lt;1,0,IF(B867="F",VLOOKUP(I867,Barem!$X$2:$Z$13,2,1),VLOOKUP(I867,Barem!$X$14:$Z$25,2,1)))</f>
        <v>0</v>
      </c>
      <c r="T867" s="19">
        <f>VLOOKUP(A867,Participanti!A:C,3,0)</f>
        <v>0</v>
      </c>
      <c r="U867" s="17">
        <f t="shared" si="298"/>
        <v>2.8776666666666668</v>
      </c>
      <c r="W867" s="162"/>
      <c r="X867" s="108">
        <f t="shared" si="287"/>
        <v>5</v>
      </c>
      <c r="Y867" s="63">
        <f t="shared" si="288"/>
        <v>1</v>
      </c>
      <c r="Z867" s="92">
        <f t="shared" si="299"/>
        <v>0</v>
      </c>
      <c r="AA867" s="141"/>
      <c r="AB867" s="107" t="str">
        <f>VLOOKUP(A867,Participanti!A:E,5,0)</f>
        <v>Silver</v>
      </c>
    </row>
    <row r="868" spans="1:28" x14ac:dyDescent="0.2">
      <c r="A868" s="42" t="s">
        <v>227</v>
      </c>
      <c r="B868" s="1" t="str">
        <f>VLOOKUP(A868,Participanti!A:B,2,0)</f>
        <v>F</v>
      </c>
      <c r="C868" s="61">
        <v>14</v>
      </c>
      <c r="D868" s="43">
        <v>21.03</v>
      </c>
      <c r="E868" s="44">
        <v>7.9965277777777774E-2</v>
      </c>
      <c r="F868" s="44">
        <v>8.009259259259259E-2</v>
      </c>
      <c r="G868" s="59">
        <f t="shared" si="294"/>
        <v>8.0028935185185182E-2</v>
      </c>
      <c r="H868" s="45">
        <v>37</v>
      </c>
      <c r="I868" s="11">
        <f t="shared" si="295"/>
        <v>3.8054652964900227E-3</v>
      </c>
      <c r="J868" s="31">
        <f t="shared" si="296"/>
        <v>5</v>
      </c>
      <c r="K868" s="31">
        <f>IF(J868=0,0,IF(B868="F",VLOOKUP(I868,Barem!$G$2:$H$16,2,1),VLOOKUP(I868,Barem!$G$17:$H$31,2,1)))</f>
        <v>3</v>
      </c>
      <c r="L868" s="43">
        <v>3.25</v>
      </c>
      <c r="M868" s="95" t="s">
        <v>80</v>
      </c>
      <c r="N868" s="10">
        <f t="shared" si="300"/>
        <v>0.25</v>
      </c>
      <c r="O868" s="10">
        <f t="shared" si="300"/>
        <v>0.5</v>
      </c>
      <c r="P868" s="10">
        <f t="shared" si="300"/>
        <v>0.25</v>
      </c>
      <c r="Q868" s="33">
        <f>IF(B868="M",IF(AND(H868&gt;=200,H868&lt;500,I868&lt;Barem!$N$21),H868/1500,IF(AND(H868&gt;=500,H868&lt;750,I868&lt;Barem!$N$22),H868/1500,IF(AND(H868&gt;=750,H868&lt;1000,I868&lt;Barem!$N$23),H868/1500,IF(AND(H868&gt;=1000,H868&lt;1500,I868&lt;Barem!$N$24),H868/1500,IF(AND(H868&gt;=1500,H868&lt;2000,I868&lt;Barem!$N$25),H868/1500,IF(AND(H868&gt;=2000,H868&lt;3000,I868&lt;Barem!$N$26),H868/1500,IF(AND(H868&gt;=3000,I868&lt;Barem!$N$27),H868/1500,0))))))),IF(AND(H868&gt;=200,H868&lt;500,I868&lt;Barem!$O$21),H868/1500,IF(AND(H868&gt;=500,H868&lt;750,I868&lt;Barem!$O$22),H868/1500,IF(AND(H868&gt;=750,H868&lt;1000,I868&lt;Barem!$O$23),H868/1500,IF(AND(H868&gt;=1000,H868&lt;1500,I868&lt;Barem!$O$24),H868/1500,IF(AND(H868&gt;=1500,H868&lt;2000,I868&lt;Barem!$O$25),H868/1500,IF(AND(H868&gt;=2000,H868&lt;3000,I868&lt;Barem!$O$26),H868/1500,IF(AND(H868&gt;=3000,I868&lt;Barem!$O$27),H868/1500,0))))))))</f>
        <v>0</v>
      </c>
      <c r="R868" s="19">
        <f>IF(D868&gt;21,VLOOKUP(D868,Barem!$T$1:$U$141,2,1),0)</f>
        <v>0</v>
      </c>
      <c r="S868" s="104">
        <f>IF(D868&lt;1,0,IF(B868="F",VLOOKUP(I868,Barem!$X$2:$Z$13,2,1),VLOOKUP(I868,Barem!$X$14:$Z$25,2,1)))</f>
        <v>0</v>
      </c>
      <c r="T868" s="19">
        <f>VLOOKUP(A868,Participanti!A:C,3,0)</f>
        <v>0</v>
      </c>
      <c r="U868" s="17">
        <f t="shared" si="298"/>
        <v>3.5625</v>
      </c>
      <c r="W868" s="162"/>
      <c r="X868" s="108">
        <f t="shared" si="287"/>
        <v>5</v>
      </c>
      <c r="Y868" s="63">
        <f t="shared" si="288"/>
        <v>1</v>
      </c>
      <c r="Z868" s="92">
        <f t="shared" si="299"/>
        <v>1</v>
      </c>
      <c r="AA868" s="141"/>
      <c r="AB868" s="107" t="str">
        <f>VLOOKUP(A868,Participanti!A:E,5,0)</f>
        <v>Silver</v>
      </c>
    </row>
    <row r="869" spans="1:28" x14ac:dyDescent="0.2">
      <c r="A869" s="42" t="s">
        <v>220</v>
      </c>
      <c r="B869" s="1" t="str">
        <f>VLOOKUP(A869,Participanti!A:B,2,0)</f>
        <v>M</v>
      </c>
      <c r="C869" s="61">
        <v>14</v>
      </c>
      <c r="D869" s="43">
        <v>16.02</v>
      </c>
      <c r="E869" s="44">
        <v>5.7488425925925929E-2</v>
      </c>
      <c r="F869" s="44">
        <v>5.7581018518518517E-2</v>
      </c>
      <c r="G869" s="59">
        <f t="shared" si="294"/>
        <v>5.7534722222222223E-2</v>
      </c>
      <c r="H869" s="45">
        <v>25</v>
      </c>
      <c r="I869" s="11">
        <f t="shared" si="295"/>
        <v>3.5914308503259816E-3</v>
      </c>
      <c r="J869" s="31">
        <f t="shared" si="296"/>
        <v>3.8142857142857141</v>
      </c>
      <c r="K869" s="31">
        <f>IF(J869=0,0,IF(B869="F",VLOOKUP(I869,Barem!$G$2:$H$16,2,1),VLOOKUP(I869,Barem!$G$17:$H$31,2,1)))</f>
        <v>2.5</v>
      </c>
      <c r="L869" s="43">
        <v>1.25</v>
      </c>
      <c r="M869" s="95" t="s">
        <v>80</v>
      </c>
      <c r="N869" s="10">
        <f t="shared" si="300"/>
        <v>0.25</v>
      </c>
      <c r="O869" s="10">
        <f t="shared" si="300"/>
        <v>0.5</v>
      </c>
      <c r="P869" s="10">
        <f t="shared" si="300"/>
        <v>0.25</v>
      </c>
      <c r="Q869" s="33">
        <f>IF(B869="M",IF(AND(H869&gt;=200,H869&lt;500,I869&lt;Barem!$N$21),H869/1500,IF(AND(H869&gt;=500,H869&lt;750,I869&lt;Barem!$N$22),H869/1500,IF(AND(H869&gt;=750,H869&lt;1000,I869&lt;Barem!$N$23),H869/1500,IF(AND(H869&gt;=1000,H869&lt;1500,I869&lt;Barem!$N$24),H869/1500,IF(AND(H869&gt;=1500,H869&lt;2000,I869&lt;Barem!$N$25),H869/1500,IF(AND(H869&gt;=2000,H869&lt;3000,I869&lt;Barem!$N$26),H869/1500,IF(AND(H869&gt;=3000,I869&lt;Barem!$N$27),H869/1500,0))))))),IF(AND(H869&gt;=200,H869&lt;500,I869&lt;Barem!$O$21),H869/1500,IF(AND(H869&gt;=500,H869&lt;750,I869&lt;Barem!$O$22),H869/1500,IF(AND(H869&gt;=750,H869&lt;1000,I869&lt;Barem!$O$23),H869/1500,IF(AND(H869&gt;=1000,H869&lt;1500,I869&lt;Barem!$O$24),H869/1500,IF(AND(H869&gt;=1500,H869&lt;2000,I869&lt;Barem!$O$25),H869/1500,IF(AND(H869&gt;=2000,H869&lt;3000,I869&lt;Barem!$O$26),H869/1500,IF(AND(H869&gt;=3000,I869&lt;Barem!$O$27),H869/1500,0))))))))</f>
        <v>0</v>
      </c>
      <c r="R869" s="19">
        <f>IF(D869&gt;21,VLOOKUP(D869,Barem!$T$1:$U$141,2,1),0)</f>
        <v>0</v>
      </c>
      <c r="S869" s="104">
        <f>IF(D869&lt;1,0,IF(B869="F",VLOOKUP(I869,Barem!$X$2:$Z$13,2,1),VLOOKUP(I869,Barem!$X$14:$Z$25,2,1)))</f>
        <v>0</v>
      </c>
      <c r="T869" s="19">
        <f>VLOOKUP(A869,Participanti!A:C,3,0)</f>
        <v>0</v>
      </c>
      <c r="U869" s="17">
        <f t="shared" si="298"/>
        <v>2.5160714285714283</v>
      </c>
      <c r="W869" s="162"/>
      <c r="X869" s="108">
        <f t="shared" si="287"/>
        <v>5</v>
      </c>
      <c r="Y869" s="63">
        <f t="shared" si="288"/>
        <v>1</v>
      </c>
      <c r="Z869" s="92">
        <f t="shared" si="299"/>
        <v>1</v>
      </c>
      <c r="AA869" s="141"/>
      <c r="AB869" s="107" t="str">
        <f>VLOOKUP(A869,Participanti!A:E,5,0)</f>
        <v>Silver</v>
      </c>
    </row>
    <row r="870" spans="1:28" x14ac:dyDescent="0.2">
      <c r="A870" s="42" t="s">
        <v>191</v>
      </c>
      <c r="B870" s="1" t="str">
        <f>VLOOKUP(A870,Participanti!A:B,2,0)</f>
        <v>M</v>
      </c>
      <c r="C870" s="61">
        <v>14</v>
      </c>
      <c r="D870" s="43">
        <v>42.44</v>
      </c>
      <c r="E870" s="44">
        <v>0.15568287037037037</v>
      </c>
      <c r="F870" s="44">
        <v>0.15740740740740741</v>
      </c>
      <c r="G870" s="59">
        <f t="shared" si="294"/>
        <v>0.15654513888888888</v>
      </c>
      <c r="H870" s="45">
        <v>131</v>
      </c>
      <c r="I870" s="11">
        <f t="shared" si="295"/>
        <v>3.6886224997381926E-3</v>
      </c>
      <c r="J870" s="31">
        <f t="shared" si="296"/>
        <v>5</v>
      </c>
      <c r="K870" s="31">
        <f>IF(J870=0,0,IF(B870="F",VLOOKUP(I870,Barem!$G$2:$H$16,2,1),VLOOKUP(I870,Barem!$G$17:$H$31,2,1)))</f>
        <v>2</v>
      </c>
      <c r="L870" s="43">
        <v>5</v>
      </c>
      <c r="M870" s="95" t="s">
        <v>83</v>
      </c>
      <c r="N870" s="10">
        <f t="shared" si="300"/>
        <v>0.25</v>
      </c>
      <c r="O870" s="10">
        <f t="shared" si="300"/>
        <v>0.25</v>
      </c>
      <c r="P870" s="10">
        <f t="shared" si="300"/>
        <v>0.5</v>
      </c>
      <c r="Q870" s="33">
        <f>IF(B870="M",IF(AND(H870&gt;=200,H870&lt;500,I870&lt;Barem!$N$21),H870/1500,IF(AND(H870&gt;=500,H870&lt;750,I870&lt;Barem!$N$22),H870/1500,IF(AND(H870&gt;=750,H870&lt;1000,I870&lt;Barem!$N$23),H870/1500,IF(AND(H870&gt;=1000,H870&lt;1500,I870&lt;Barem!$N$24),H870/1500,IF(AND(H870&gt;=1500,H870&lt;2000,I870&lt;Barem!$N$25),H870/1500,IF(AND(H870&gt;=2000,H870&lt;3000,I870&lt;Barem!$N$26),H870/1500,IF(AND(H870&gt;=3000,I870&lt;Barem!$N$27),H870/1500,0))))))),IF(AND(H870&gt;=200,H870&lt;500,I870&lt;Barem!$O$21),H870/1500,IF(AND(H870&gt;=500,H870&lt;750,I870&lt;Barem!$O$22),H870/1500,IF(AND(H870&gt;=750,H870&lt;1000,I870&lt;Barem!$O$23),H870/1500,IF(AND(H870&gt;=1000,H870&lt;1500,I870&lt;Barem!$O$24),H870/1500,IF(AND(H870&gt;=1500,H870&lt;2000,I870&lt;Barem!$O$25),H870/1500,IF(AND(H870&gt;=2000,H870&lt;3000,I870&lt;Barem!$O$26),H870/1500,IF(AND(H870&gt;=3000,I870&lt;Barem!$O$27),H870/1500,0))))))))</f>
        <v>0</v>
      </c>
      <c r="R870" s="19">
        <f>IF(D870&gt;21,VLOOKUP(D870,Barem!$T$1:$U$141,2,1),0)</f>
        <v>1</v>
      </c>
      <c r="S870" s="104">
        <f>IF(D870&lt;1,0,IF(B870="F",VLOOKUP(I870,Barem!$X$2:$Z$13,2,1),VLOOKUP(I870,Barem!$X$14:$Z$25,2,1)))</f>
        <v>0</v>
      </c>
      <c r="T870" s="19">
        <f>VLOOKUP(A870,Participanti!A:C,3,0)</f>
        <v>0</v>
      </c>
      <c r="U870" s="17">
        <f t="shared" si="298"/>
        <v>5.25</v>
      </c>
      <c r="W870" s="162"/>
      <c r="X870" s="108">
        <f t="shared" si="287"/>
        <v>4</v>
      </c>
      <c r="Y870" s="63">
        <f t="shared" si="288"/>
        <v>1</v>
      </c>
      <c r="Z870" s="92">
        <f t="shared" si="299"/>
        <v>1</v>
      </c>
      <c r="AA870" s="141"/>
      <c r="AB870" s="107" t="str">
        <f>VLOOKUP(A870,Participanti!A:E,5,0)</f>
        <v>Silver</v>
      </c>
    </row>
    <row r="871" spans="1:28" x14ac:dyDescent="0.2">
      <c r="A871" s="42" t="s">
        <v>373</v>
      </c>
      <c r="B871" s="1" t="str">
        <f>VLOOKUP(A871,Participanti!A:B,2,0)</f>
        <v>M</v>
      </c>
      <c r="C871" s="61">
        <v>14</v>
      </c>
      <c r="D871" s="43">
        <v>11.02</v>
      </c>
      <c r="E871" s="44">
        <v>3.1365740740740743E-2</v>
      </c>
      <c r="F871" s="44">
        <v>3.1365740740740743E-2</v>
      </c>
      <c r="G871" s="59">
        <f t="shared" si="294"/>
        <v>3.1365740740740743E-2</v>
      </c>
      <c r="H871" s="45">
        <v>63</v>
      </c>
      <c r="I871" s="11">
        <f t="shared" si="295"/>
        <v>2.8462559655844594E-3</v>
      </c>
      <c r="J871" s="31">
        <f t="shared" si="296"/>
        <v>2.6238095238095238</v>
      </c>
      <c r="K871" s="31">
        <f>IF(J871=0,0,IF(B871="F",VLOOKUP(I871,Barem!$G$2:$H$16,2,1),VLOOKUP(I871,Barem!$G$17:$H$31,2,1)))</f>
        <v>4.5</v>
      </c>
      <c r="L871" s="43">
        <v>2.5</v>
      </c>
      <c r="M871" s="95" t="s">
        <v>80</v>
      </c>
      <c r="N871" s="10">
        <f t="shared" si="300"/>
        <v>0.25</v>
      </c>
      <c r="O871" s="10">
        <f t="shared" si="300"/>
        <v>0.5</v>
      </c>
      <c r="P871" s="10">
        <f t="shared" si="300"/>
        <v>0.25</v>
      </c>
      <c r="Q871" s="33">
        <f>IF(B871="M",IF(AND(H871&gt;=200,H871&lt;500,I871&lt;Barem!$N$21),H871/1500,IF(AND(H871&gt;=500,H871&lt;750,I871&lt;Barem!$N$22),H871/1500,IF(AND(H871&gt;=750,H871&lt;1000,I871&lt;Barem!$N$23),H871/1500,IF(AND(H871&gt;=1000,H871&lt;1500,I871&lt;Barem!$N$24),H871/1500,IF(AND(H871&gt;=1500,H871&lt;2000,I871&lt;Barem!$N$25),H871/1500,IF(AND(H871&gt;=2000,H871&lt;3000,I871&lt;Barem!$N$26),H871/1500,IF(AND(H871&gt;=3000,I871&lt;Barem!$N$27),H871/1500,0))))))),IF(AND(H871&gt;=200,H871&lt;500,I871&lt;Barem!$O$21),H871/1500,IF(AND(H871&gt;=500,H871&lt;750,I871&lt;Barem!$O$22),H871/1500,IF(AND(H871&gt;=750,H871&lt;1000,I871&lt;Barem!$O$23),H871/1500,IF(AND(H871&gt;=1000,H871&lt;1500,I871&lt;Barem!$O$24),H871/1500,IF(AND(H871&gt;=1500,H871&lt;2000,I871&lt;Barem!$O$25),H871/1500,IF(AND(H871&gt;=2000,H871&lt;3000,I871&lt;Barem!$O$26),H871/1500,IF(AND(H871&gt;=3000,I871&lt;Barem!$O$27),H871/1500,0))))))))</f>
        <v>0</v>
      </c>
      <c r="R871" s="19">
        <f>IF(D871&gt;21,VLOOKUP(D871,Barem!$T$1:$U$141,2,1),0)</f>
        <v>0</v>
      </c>
      <c r="S871" s="104">
        <f>IF(D871&lt;1,0,IF(B871="F",VLOOKUP(I871,Barem!$X$2:$Z$13,2,1),VLOOKUP(I871,Barem!$X$14:$Z$25,2,1)))</f>
        <v>0</v>
      </c>
      <c r="T871" s="19">
        <f>VLOOKUP(A871,Participanti!A:C,3,0)</f>
        <v>0</v>
      </c>
      <c r="U871" s="17">
        <f t="shared" si="298"/>
        <v>3.5309523809523808</v>
      </c>
      <c r="W871" s="162"/>
      <c r="X871" s="108">
        <f t="shared" si="287"/>
        <v>5</v>
      </c>
      <c r="Y871" s="63">
        <f t="shared" si="288"/>
        <v>1</v>
      </c>
      <c r="Z871" s="92">
        <f t="shared" si="299"/>
        <v>1</v>
      </c>
      <c r="AA871" s="141"/>
      <c r="AB871" s="107" t="str">
        <f>VLOOKUP(A871,Participanti!A:E,5,0)</f>
        <v>Silver</v>
      </c>
    </row>
    <row r="872" spans="1:28" x14ac:dyDescent="0.2">
      <c r="A872" s="42" t="s">
        <v>425</v>
      </c>
      <c r="B872" s="1" t="str">
        <f>VLOOKUP(A872,Participanti!A:B,2,0)</f>
        <v>F</v>
      </c>
      <c r="C872" s="61">
        <v>14</v>
      </c>
      <c r="D872" s="43">
        <v>16.63</v>
      </c>
      <c r="E872" s="44">
        <v>7.8692129629629626E-2</v>
      </c>
      <c r="F872" s="44">
        <v>8.0428240740740745E-2</v>
      </c>
      <c r="G872" s="59">
        <f t="shared" si="294"/>
        <v>7.9560185185185178E-2</v>
      </c>
      <c r="H872" s="45">
        <v>383</v>
      </c>
      <c r="I872" s="11">
        <f t="shared" si="295"/>
        <v>4.7841362107748156E-3</v>
      </c>
      <c r="J872" s="31">
        <f t="shared" si="296"/>
        <v>4.1574999999999998</v>
      </c>
      <c r="K872" s="31">
        <f>IF(J872=0,0,IF(B872="F",VLOOKUP(I872,Barem!$G$2:$H$16,2,1),VLOOKUP(I872,Barem!$G$17:$H$31,2,1)))</f>
        <v>1</v>
      </c>
      <c r="L872" s="43">
        <v>3.25</v>
      </c>
      <c r="M872" s="95" t="s">
        <v>80</v>
      </c>
      <c r="N872" s="10">
        <f t="shared" si="300"/>
        <v>0.25</v>
      </c>
      <c r="O872" s="10">
        <f t="shared" si="300"/>
        <v>0.5</v>
      </c>
      <c r="P872" s="10">
        <f t="shared" si="300"/>
        <v>0.25</v>
      </c>
      <c r="Q872" s="33">
        <f>IF(B872="M",IF(AND(H872&gt;=200,H872&lt;500,I872&lt;Barem!$N$21),H872/1500,IF(AND(H872&gt;=500,H872&lt;750,I872&lt;Barem!$N$22),H872/1500,IF(AND(H872&gt;=750,H872&lt;1000,I872&lt;Barem!$N$23),H872/1500,IF(AND(H872&gt;=1000,H872&lt;1500,I872&lt;Barem!$N$24),H872/1500,IF(AND(H872&gt;=1500,H872&lt;2000,I872&lt;Barem!$N$25),H872/1500,IF(AND(H872&gt;=2000,H872&lt;3000,I872&lt;Barem!$N$26),H872/1500,IF(AND(H872&gt;=3000,I872&lt;Barem!$N$27),H872/1500,0))))))),IF(AND(H872&gt;=200,H872&lt;500,I872&lt;Barem!$O$21),H872/1500,IF(AND(H872&gt;=500,H872&lt;750,I872&lt;Barem!$O$22),H872/1500,IF(AND(H872&gt;=750,H872&lt;1000,I872&lt;Barem!$O$23),H872/1500,IF(AND(H872&gt;=1000,H872&lt;1500,I872&lt;Barem!$O$24),H872/1500,IF(AND(H872&gt;=1500,H872&lt;2000,I872&lt;Barem!$O$25),H872/1500,IF(AND(H872&gt;=2000,H872&lt;3000,I872&lt;Barem!$O$26),H872/1500,IF(AND(H872&gt;=3000,I872&lt;Barem!$O$27),H872/1500,0))))))))</f>
        <v>0.25533333333333336</v>
      </c>
      <c r="R872" s="19">
        <f>IF(D872&gt;21,VLOOKUP(D872,Barem!$T$1:$U$141,2,1),0)</f>
        <v>0</v>
      </c>
      <c r="S872" s="104">
        <f>IF(D872&lt;1,0,IF(B872="F",VLOOKUP(I872,Barem!$X$2:$Z$13,2,1),VLOOKUP(I872,Barem!$X$14:$Z$25,2,1)))</f>
        <v>0</v>
      </c>
      <c r="T872" s="19">
        <f>VLOOKUP(A872,Participanti!A:C,3,0)</f>
        <v>0</v>
      </c>
      <c r="U872" s="17">
        <f t="shared" si="298"/>
        <v>2.6072083333333329</v>
      </c>
      <c r="W872" s="162"/>
      <c r="X872" s="108">
        <f t="shared" si="287"/>
        <v>5</v>
      </c>
      <c r="Y872" s="63">
        <f t="shared" si="288"/>
        <v>1</v>
      </c>
      <c r="Z872" s="92">
        <f t="shared" si="299"/>
        <v>1</v>
      </c>
      <c r="AA872" s="141"/>
      <c r="AB872" s="107" t="str">
        <f>VLOOKUP(A872,Participanti!A:E,5,0)</f>
        <v>Silver</v>
      </c>
    </row>
    <row r="873" spans="1:28" x14ac:dyDescent="0.2">
      <c r="A873" s="42" t="s">
        <v>362</v>
      </c>
      <c r="B873" s="1" t="str">
        <f>VLOOKUP(A873,Participanti!A:B,2,0)</f>
        <v>F</v>
      </c>
      <c r="C873" s="61">
        <v>14</v>
      </c>
      <c r="D873" s="43">
        <v>22.7</v>
      </c>
      <c r="E873" s="44">
        <v>0.11789351851851852</v>
      </c>
      <c r="F873" s="44">
        <v>0.17393518518518516</v>
      </c>
      <c r="G873" s="59">
        <f t="shared" si="294"/>
        <v>0.14591435185185184</v>
      </c>
      <c r="H873" s="45">
        <v>47</v>
      </c>
      <c r="I873" s="11">
        <f t="shared" si="295"/>
        <v>6.4279450155000813E-3</v>
      </c>
      <c r="J873" s="31">
        <f t="shared" si="296"/>
        <v>5</v>
      </c>
      <c r="K873" s="31">
        <f>IF(J873=0,0,IF(B873="F",VLOOKUP(I873,Barem!$G$2:$H$16,2,1),VLOOKUP(I873,Barem!$G$17:$H$31,2,1)))</f>
        <v>0</v>
      </c>
      <c r="L873" s="43">
        <v>3.5</v>
      </c>
      <c r="M873" s="95" t="s">
        <v>82</v>
      </c>
      <c r="N873" s="10">
        <f t="shared" si="300"/>
        <v>0.5</v>
      </c>
      <c r="O873" s="10">
        <f t="shared" si="300"/>
        <v>0.25</v>
      </c>
      <c r="P873" s="10">
        <f t="shared" si="300"/>
        <v>0.25</v>
      </c>
      <c r="Q873" s="33">
        <f>IF(B873="M",IF(AND(H873&gt;=200,H873&lt;500,I873&lt;Barem!$N$21),H873/1500,IF(AND(H873&gt;=500,H873&lt;750,I873&lt;Barem!$N$22),H873/1500,IF(AND(H873&gt;=750,H873&lt;1000,I873&lt;Barem!$N$23),H873/1500,IF(AND(H873&gt;=1000,H873&lt;1500,I873&lt;Barem!$N$24),H873/1500,IF(AND(H873&gt;=1500,H873&lt;2000,I873&lt;Barem!$N$25),H873/1500,IF(AND(H873&gt;=2000,H873&lt;3000,I873&lt;Barem!$N$26),H873/1500,IF(AND(H873&gt;=3000,I873&lt;Barem!$N$27),H873/1500,0))))))),IF(AND(H873&gt;=200,H873&lt;500,I873&lt;Barem!$O$21),H873/1500,IF(AND(H873&gt;=500,H873&lt;750,I873&lt;Barem!$O$22),H873/1500,IF(AND(H873&gt;=750,H873&lt;1000,I873&lt;Barem!$O$23),H873/1500,IF(AND(H873&gt;=1000,H873&lt;1500,I873&lt;Barem!$O$24),H873/1500,IF(AND(H873&gt;=1500,H873&lt;2000,I873&lt;Barem!$O$25),H873/1500,IF(AND(H873&gt;=2000,H873&lt;3000,I873&lt;Barem!$O$26),H873/1500,IF(AND(H873&gt;=3000,I873&lt;Barem!$O$27),H873/1500,0))))))))</f>
        <v>0</v>
      </c>
      <c r="R873" s="19">
        <f>IF(D873&gt;21,VLOOKUP(D873,Barem!$T$1:$U$141,2,1),0)</f>
        <v>0</v>
      </c>
      <c r="S873" s="104">
        <f>IF(D873&lt;1,0,IF(B873="F",VLOOKUP(I873,Barem!$X$2:$Z$13,2,1),VLOOKUP(I873,Barem!$X$14:$Z$25,2,1)))</f>
        <v>0</v>
      </c>
      <c r="T873" s="19">
        <f>VLOOKUP(A873,Participanti!A:C,3,0)</f>
        <v>0.4</v>
      </c>
      <c r="U873" s="17">
        <f t="shared" si="298"/>
        <v>3.7749999999999999</v>
      </c>
      <c r="W873" s="162"/>
      <c r="X873" s="108">
        <f t="shared" si="287"/>
        <v>5</v>
      </c>
      <c r="Y873" s="63">
        <f t="shared" si="288"/>
        <v>1</v>
      </c>
      <c r="Z873" s="92">
        <f t="shared" si="299"/>
        <v>0</v>
      </c>
      <c r="AA873" s="141"/>
      <c r="AB873" s="107" t="str">
        <f>VLOOKUP(A873,Participanti!A:E,5,0)</f>
        <v>Silver</v>
      </c>
    </row>
    <row r="874" spans="1:28" x14ac:dyDescent="0.2">
      <c r="A874" s="42" t="s">
        <v>357</v>
      </c>
      <c r="B874" s="1" t="str">
        <f>VLOOKUP(A874,Participanti!A:B,2,0)</f>
        <v>M</v>
      </c>
      <c r="C874" s="61">
        <v>14</v>
      </c>
      <c r="D874" s="43">
        <v>11.64</v>
      </c>
      <c r="E874" s="44">
        <v>3.7789351851851852E-2</v>
      </c>
      <c r="F874" s="44">
        <v>3.7789351851851852E-2</v>
      </c>
      <c r="G874" s="59">
        <f t="shared" si="294"/>
        <v>3.7789351851851852E-2</v>
      </c>
      <c r="H874" s="45">
        <v>18</v>
      </c>
      <c r="I874" s="11">
        <f t="shared" si="295"/>
        <v>3.2465078910525642E-3</v>
      </c>
      <c r="J874" s="31">
        <f t="shared" si="296"/>
        <v>2.7714285714285714</v>
      </c>
      <c r="K874" s="31">
        <f>IF(J874=0,0,IF(B874="F",VLOOKUP(I874,Barem!$G$2:$H$16,2,1),VLOOKUP(I874,Barem!$G$17:$H$31,2,1)))</f>
        <v>3.5</v>
      </c>
      <c r="L874" s="43">
        <v>1.5</v>
      </c>
      <c r="M874" s="95" t="s">
        <v>80</v>
      </c>
      <c r="N874" s="10">
        <f t="shared" si="300"/>
        <v>0.25</v>
      </c>
      <c r="O874" s="10">
        <f t="shared" si="300"/>
        <v>0.5</v>
      </c>
      <c r="P874" s="10">
        <f t="shared" si="300"/>
        <v>0.25</v>
      </c>
      <c r="Q874" s="33">
        <f>IF(B874="M",IF(AND(H874&gt;=200,H874&lt;500,I874&lt;Barem!$N$21),H874/1500,IF(AND(H874&gt;=500,H874&lt;750,I874&lt;Barem!$N$22),H874/1500,IF(AND(H874&gt;=750,H874&lt;1000,I874&lt;Barem!$N$23),H874/1500,IF(AND(H874&gt;=1000,H874&lt;1500,I874&lt;Barem!$N$24),H874/1500,IF(AND(H874&gt;=1500,H874&lt;2000,I874&lt;Barem!$N$25),H874/1500,IF(AND(H874&gt;=2000,H874&lt;3000,I874&lt;Barem!$N$26),H874/1500,IF(AND(H874&gt;=3000,I874&lt;Barem!$N$27),H874/1500,0))))))),IF(AND(H874&gt;=200,H874&lt;500,I874&lt;Barem!$O$21),H874/1500,IF(AND(H874&gt;=500,H874&lt;750,I874&lt;Barem!$O$22),H874/1500,IF(AND(H874&gt;=750,H874&lt;1000,I874&lt;Barem!$O$23),H874/1500,IF(AND(H874&gt;=1000,H874&lt;1500,I874&lt;Barem!$O$24),H874/1500,IF(AND(H874&gt;=1500,H874&lt;2000,I874&lt;Barem!$O$25),H874/1500,IF(AND(H874&gt;=2000,H874&lt;3000,I874&lt;Barem!$O$26),H874/1500,IF(AND(H874&gt;=3000,I874&lt;Barem!$O$27),H874/1500,0))))))))</f>
        <v>0</v>
      </c>
      <c r="R874" s="19">
        <f>IF(D874&gt;21,VLOOKUP(D874,Barem!$T$1:$U$141,2,1),0)</f>
        <v>0</v>
      </c>
      <c r="S874" s="104">
        <f>IF(D874&lt;1,0,IF(B874="F",VLOOKUP(I874,Barem!$X$2:$Z$13,2,1),VLOOKUP(I874,Barem!$X$14:$Z$25,2,1)))</f>
        <v>0</v>
      </c>
      <c r="T874" s="19">
        <f>VLOOKUP(A874,Participanti!A:C,3,0)</f>
        <v>0</v>
      </c>
      <c r="U874" s="17">
        <f t="shared" si="298"/>
        <v>2.8178571428571431</v>
      </c>
      <c r="W874" s="162"/>
      <c r="X874" s="108">
        <f t="shared" si="287"/>
        <v>5</v>
      </c>
      <c r="Y874" s="63">
        <f t="shared" si="288"/>
        <v>1</v>
      </c>
      <c r="Z874" s="92">
        <f t="shared" si="299"/>
        <v>1</v>
      </c>
      <c r="AA874" s="141"/>
      <c r="AB874" s="107" t="str">
        <f>VLOOKUP(A874,Participanti!A:E,5,0)</f>
        <v>Silver</v>
      </c>
    </row>
    <row r="875" spans="1:28" x14ac:dyDescent="0.2">
      <c r="A875" s="42" t="s">
        <v>377</v>
      </c>
      <c r="B875" s="1" t="str">
        <f>VLOOKUP(A875,Participanti!A:B,2,0)</f>
        <v>M</v>
      </c>
      <c r="C875" s="61">
        <v>14</v>
      </c>
      <c r="D875" s="43">
        <v>18.010000000000002</v>
      </c>
      <c r="E875" s="44">
        <v>5.6840277777777781E-2</v>
      </c>
      <c r="F875" s="44">
        <v>5.9780092592592593E-2</v>
      </c>
      <c r="G875" s="59">
        <f t="shared" si="294"/>
        <v>5.8310185185185187E-2</v>
      </c>
      <c r="H875" s="45">
        <v>75</v>
      </c>
      <c r="I875" s="11">
        <f t="shared" si="295"/>
        <v>3.2376560347132251E-3</v>
      </c>
      <c r="J875" s="31">
        <f t="shared" si="296"/>
        <v>4.288095238095238</v>
      </c>
      <c r="K875" s="31">
        <f>IF(J875=0,0,IF(B875="F",VLOOKUP(I875,Barem!$G$2:$H$16,2,1),VLOOKUP(I875,Barem!$G$17:$H$31,2,1)))</f>
        <v>3.5</v>
      </c>
      <c r="L875" s="43">
        <v>1.5</v>
      </c>
      <c r="M875" s="95" t="s">
        <v>80</v>
      </c>
      <c r="N875" s="10">
        <f t="shared" si="300"/>
        <v>0.25</v>
      </c>
      <c r="O875" s="10">
        <f t="shared" si="300"/>
        <v>0.5</v>
      </c>
      <c r="P875" s="10">
        <f t="shared" si="300"/>
        <v>0.25</v>
      </c>
      <c r="Q875" s="33">
        <f>IF(B875="M",IF(AND(H875&gt;=200,H875&lt;500,I875&lt;Barem!$N$21),H875/1500,IF(AND(H875&gt;=500,H875&lt;750,I875&lt;Barem!$N$22),H875/1500,IF(AND(H875&gt;=750,H875&lt;1000,I875&lt;Barem!$N$23),H875/1500,IF(AND(H875&gt;=1000,H875&lt;1500,I875&lt;Barem!$N$24),H875/1500,IF(AND(H875&gt;=1500,H875&lt;2000,I875&lt;Barem!$N$25),H875/1500,IF(AND(H875&gt;=2000,H875&lt;3000,I875&lt;Barem!$N$26),H875/1500,IF(AND(H875&gt;=3000,I875&lt;Barem!$N$27),H875/1500,0))))))),IF(AND(H875&gt;=200,H875&lt;500,I875&lt;Barem!$O$21),H875/1500,IF(AND(H875&gt;=500,H875&lt;750,I875&lt;Barem!$O$22),H875/1500,IF(AND(H875&gt;=750,H875&lt;1000,I875&lt;Barem!$O$23),H875/1500,IF(AND(H875&gt;=1000,H875&lt;1500,I875&lt;Barem!$O$24),H875/1500,IF(AND(H875&gt;=1500,H875&lt;2000,I875&lt;Barem!$O$25),H875/1500,IF(AND(H875&gt;=2000,H875&lt;3000,I875&lt;Barem!$O$26),H875/1500,IF(AND(H875&gt;=3000,I875&lt;Barem!$O$27),H875/1500,0))))))))</f>
        <v>0</v>
      </c>
      <c r="R875" s="19">
        <f>IF(D875&gt;21,VLOOKUP(D875,Barem!$T$1:$U$141,2,1),0)</f>
        <v>0</v>
      </c>
      <c r="S875" s="104">
        <f>IF(D875&lt;1,0,IF(B875="F",VLOOKUP(I875,Barem!$X$2:$Z$13,2,1),VLOOKUP(I875,Barem!$X$14:$Z$25,2,1)))</f>
        <v>0</v>
      </c>
      <c r="T875" s="19">
        <f>VLOOKUP(A875,Participanti!A:C,3,0)</f>
        <v>0</v>
      </c>
      <c r="U875" s="17">
        <f t="shared" si="298"/>
        <v>3.1970238095238095</v>
      </c>
      <c r="W875" s="162"/>
      <c r="X875" s="108">
        <f t="shared" si="287"/>
        <v>5</v>
      </c>
      <c r="Y875" s="63">
        <f t="shared" si="288"/>
        <v>1</v>
      </c>
      <c r="Z875" s="92">
        <f t="shared" si="299"/>
        <v>1</v>
      </c>
      <c r="AA875" s="141"/>
      <c r="AB875" s="107" t="str">
        <f>VLOOKUP(A875,Participanti!A:E,5,0)</f>
        <v>Silver</v>
      </c>
    </row>
    <row r="876" spans="1:28" x14ac:dyDescent="0.2">
      <c r="A876" s="42" t="s">
        <v>369</v>
      </c>
      <c r="B876" s="1" t="str">
        <f>VLOOKUP(A876,Participanti!A:B,2,0)</f>
        <v>M</v>
      </c>
      <c r="C876" s="61">
        <v>14</v>
      </c>
      <c r="D876" s="43">
        <v>5.51</v>
      </c>
      <c r="E876" s="44">
        <v>3.8321759259259257E-2</v>
      </c>
      <c r="F876" s="44">
        <v>4.099537037037037E-2</v>
      </c>
      <c r="G876" s="59">
        <f t="shared" si="294"/>
        <v>3.9658564814814813E-2</v>
      </c>
      <c r="H876" s="45">
        <v>317</v>
      </c>
      <c r="I876" s="11">
        <f t="shared" si="295"/>
        <v>7.1975616723801844E-3</v>
      </c>
      <c r="J876" s="31">
        <f t="shared" si="296"/>
        <v>1.3119047619047619</v>
      </c>
      <c r="K876" s="31">
        <f>IF(J876=0,0,IF(B876="F",VLOOKUP(I876,Barem!$G$2:$H$16,2,1),VLOOKUP(I876,Barem!$G$17:$H$31,2,1)))</f>
        <v>0</v>
      </c>
      <c r="L876" s="43">
        <v>4</v>
      </c>
      <c r="M876" s="95" t="s">
        <v>83</v>
      </c>
      <c r="N876" s="10">
        <f t="shared" si="300"/>
        <v>0.25</v>
      </c>
      <c r="O876" s="10">
        <f t="shared" si="300"/>
        <v>0.25</v>
      </c>
      <c r="P876" s="10">
        <f t="shared" si="300"/>
        <v>0.5</v>
      </c>
      <c r="Q876" s="33">
        <f>IF(B876="M",IF(AND(H876&gt;=200,H876&lt;500,I876&lt;Barem!$N$21),H876/1500,IF(AND(H876&gt;=500,H876&lt;750,I876&lt;Barem!$N$22),H876/1500,IF(AND(H876&gt;=750,H876&lt;1000,I876&lt;Barem!$N$23),H876/1500,IF(AND(H876&gt;=1000,H876&lt;1500,I876&lt;Barem!$N$24),H876/1500,IF(AND(H876&gt;=1500,H876&lt;2000,I876&lt;Barem!$N$25),H876/1500,IF(AND(H876&gt;=2000,H876&lt;3000,I876&lt;Barem!$N$26),H876/1500,IF(AND(H876&gt;=3000,I876&lt;Barem!$N$27),H876/1500,0))))))),IF(AND(H876&gt;=200,H876&lt;500,I876&lt;Barem!$O$21),H876/1500,IF(AND(H876&gt;=500,H876&lt;750,I876&lt;Barem!$O$22),H876/1500,IF(AND(H876&gt;=750,H876&lt;1000,I876&lt;Barem!$O$23),H876/1500,IF(AND(H876&gt;=1000,H876&lt;1500,I876&lt;Barem!$O$24),H876/1500,IF(AND(H876&gt;=1500,H876&lt;2000,I876&lt;Barem!$O$25),H876/1500,IF(AND(H876&gt;=2000,H876&lt;3000,I876&lt;Barem!$O$26),H876/1500,IF(AND(H876&gt;=3000,I876&lt;Barem!$O$27),H876/1500,0))))))))</f>
        <v>0</v>
      </c>
      <c r="R876" s="19">
        <f>IF(D876&gt;21,VLOOKUP(D876,Barem!$T$1:$U$141,2,1),0)</f>
        <v>0</v>
      </c>
      <c r="S876" s="104">
        <f>IF(D876&lt;1,0,IF(B876="F",VLOOKUP(I876,Barem!$X$2:$Z$13,2,1),VLOOKUP(I876,Barem!$X$14:$Z$25,2,1)))</f>
        <v>0</v>
      </c>
      <c r="T876" s="19">
        <f>VLOOKUP(A876,Participanti!A:C,3,0)</f>
        <v>0</v>
      </c>
      <c r="U876" s="17">
        <f t="shared" si="298"/>
        <v>2.3279761904761904</v>
      </c>
      <c r="W876" s="162"/>
      <c r="X876" s="108">
        <f t="shared" si="287"/>
        <v>5</v>
      </c>
      <c r="Y876" s="63">
        <f t="shared" si="288"/>
        <v>1</v>
      </c>
      <c r="Z876" s="92">
        <f t="shared" si="299"/>
        <v>0</v>
      </c>
      <c r="AA876" s="141"/>
      <c r="AB876" s="107" t="str">
        <f>VLOOKUP(A876,Participanti!A:E,5,0)</f>
        <v>Silver</v>
      </c>
    </row>
    <row r="877" spans="1:28" x14ac:dyDescent="0.2">
      <c r="A877" s="42" t="s">
        <v>426</v>
      </c>
      <c r="B877" s="1" t="str">
        <f>VLOOKUP(A877,Participanti!A:B,2,0)</f>
        <v>M</v>
      </c>
      <c r="C877" s="61">
        <v>14</v>
      </c>
      <c r="D877" s="43">
        <v>11.06</v>
      </c>
      <c r="E877" s="44">
        <v>3.951388888888889E-2</v>
      </c>
      <c r="F877" s="44">
        <v>3.951388888888889E-2</v>
      </c>
      <c r="G877" s="59">
        <f t="shared" si="294"/>
        <v>3.951388888888889E-2</v>
      </c>
      <c r="H877" s="45">
        <v>12</v>
      </c>
      <c r="I877" s="11">
        <f t="shared" si="295"/>
        <v>3.5726843480008035E-3</v>
      </c>
      <c r="J877" s="31">
        <f t="shared" si="296"/>
        <v>2.6333333333333333</v>
      </c>
      <c r="K877" s="31">
        <f>IF(J877=0,0,IF(B877="F",VLOOKUP(I877,Barem!$G$2:$H$16,2,1),VLOOKUP(I877,Barem!$G$17:$H$31,2,1)))</f>
        <v>2.5</v>
      </c>
      <c r="L877" s="43">
        <v>0.5</v>
      </c>
      <c r="M877" s="95" t="s">
        <v>83</v>
      </c>
      <c r="N877" s="10">
        <f t="shared" si="300"/>
        <v>0.25</v>
      </c>
      <c r="O877" s="10">
        <f t="shared" si="300"/>
        <v>0.25</v>
      </c>
      <c r="P877" s="10">
        <f t="shared" si="300"/>
        <v>0.5</v>
      </c>
      <c r="Q877" s="33">
        <f>IF(B877="M",IF(AND(H877&gt;=200,H877&lt;500,I877&lt;Barem!$N$21),H877/1500,IF(AND(H877&gt;=500,H877&lt;750,I877&lt;Barem!$N$22),H877/1500,IF(AND(H877&gt;=750,H877&lt;1000,I877&lt;Barem!$N$23),H877/1500,IF(AND(H877&gt;=1000,H877&lt;1500,I877&lt;Barem!$N$24),H877/1500,IF(AND(H877&gt;=1500,H877&lt;2000,I877&lt;Barem!$N$25),H877/1500,IF(AND(H877&gt;=2000,H877&lt;3000,I877&lt;Barem!$N$26),H877/1500,IF(AND(H877&gt;=3000,I877&lt;Barem!$N$27),H877/1500,0))))))),IF(AND(H877&gt;=200,H877&lt;500,I877&lt;Barem!$O$21),H877/1500,IF(AND(H877&gt;=500,H877&lt;750,I877&lt;Barem!$O$22),H877/1500,IF(AND(H877&gt;=750,H877&lt;1000,I877&lt;Barem!$O$23),H877/1500,IF(AND(H877&gt;=1000,H877&lt;1500,I877&lt;Barem!$O$24),H877/1500,IF(AND(H877&gt;=1500,H877&lt;2000,I877&lt;Barem!$O$25),H877/1500,IF(AND(H877&gt;=2000,H877&lt;3000,I877&lt;Barem!$O$26),H877/1500,IF(AND(H877&gt;=3000,I877&lt;Barem!$O$27),H877/1500,0))))))))</f>
        <v>0</v>
      </c>
      <c r="R877" s="19">
        <f>IF(D877&gt;21,VLOOKUP(D877,Barem!$T$1:$U$141,2,1),0)</f>
        <v>0</v>
      </c>
      <c r="S877" s="104">
        <f>IF(D877&lt;1,0,IF(B877="F",VLOOKUP(I877,Barem!$X$2:$Z$13,2,1),VLOOKUP(I877,Barem!$X$14:$Z$25,2,1)))</f>
        <v>0</v>
      </c>
      <c r="T877" s="19">
        <f>VLOOKUP(A877,Participanti!A:C,3,0)</f>
        <v>0</v>
      </c>
      <c r="U877" s="17">
        <f t="shared" si="298"/>
        <v>1.5333333333333332</v>
      </c>
      <c r="W877" s="162"/>
      <c r="X877" s="108">
        <f t="shared" si="287"/>
        <v>5</v>
      </c>
      <c r="Y877" s="63">
        <f t="shared" si="288"/>
        <v>1</v>
      </c>
      <c r="Z877" s="92">
        <f t="shared" si="299"/>
        <v>1</v>
      </c>
      <c r="AA877" s="141"/>
      <c r="AB877" s="107" t="str">
        <f>VLOOKUP(A877,Participanti!A:E,5,0)</f>
        <v>Silver</v>
      </c>
    </row>
    <row r="878" spans="1:28" ht="24" x14ac:dyDescent="0.2">
      <c r="A878" s="42" t="s">
        <v>136</v>
      </c>
      <c r="B878" s="1" t="str">
        <f>VLOOKUP(A878,Participanti!A:B,2,0)</f>
        <v>M</v>
      </c>
      <c r="C878" s="61">
        <v>14</v>
      </c>
      <c r="D878" s="43">
        <v>13.81</v>
      </c>
      <c r="E878" s="44">
        <v>6.9999999999999993E-2</v>
      </c>
      <c r="F878" s="44">
        <v>7.0625000000000007E-2</v>
      </c>
      <c r="G878" s="59">
        <f t="shared" si="294"/>
        <v>7.03125E-2</v>
      </c>
      <c r="H878" s="45">
        <v>16</v>
      </c>
      <c r="I878" s="11">
        <f t="shared" si="295"/>
        <v>5.0914192614047787E-3</v>
      </c>
      <c r="J878" s="31">
        <f t="shared" si="296"/>
        <v>3.288095238095238</v>
      </c>
      <c r="K878" s="31">
        <f>IF(J878=0,0,IF(B878="F",VLOOKUP(I878,Barem!$G$2:$H$16,2,1),VLOOKUP(I878,Barem!$G$17:$H$31,2,1)))</f>
        <v>0.25</v>
      </c>
      <c r="L878" s="43">
        <v>1.5</v>
      </c>
      <c r="M878" s="95" t="s">
        <v>82</v>
      </c>
      <c r="N878" s="10">
        <f t="shared" si="300"/>
        <v>0.5</v>
      </c>
      <c r="O878" s="10">
        <f t="shared" si="300"/>
        <v>0.25</v>
      </c>
      <c r="P878" s="10">
        <f t="shared" si="300"/>
        <v>0.25</v>
      </c>
      <c r="Q878" s="33">
        <f>IF(B878="M",IF(AND(H878&gt;=200,H878&lt;500,I878&lt;Barem!$N$21),H878/1500,IF(AND(H878&gt;=500,H878&lt;750,I878&lt;Barem!$N$22),H878/1500,IF(AND(H878&gt;=750,H878&lt;1000,I878&lt;Barem!$N$23),H878/1500,IF(AND(H878&gt;=1000,H878&lt;1500,I878&lt;Barem!$N$24),H878/1500,IF(AND(H878&gt;=1500,H878&lt;2000,I878&lt;Barem!$N$25),H878/1500,IF(AND(H878&gt;=2000,H878&lt;3000,I878&lt;Barem!$N$26),H878/1500,IF(AND(H878&gt;=3000,I878&lt;Barem!$N$27),H878/1500,0))))))),IF(AND(H878&gt;=200,H878&lt;500,I878&lt;Barem!$O$21),H878/1500,IF(AND(H878&gt;=500,H878&lt;750,I878&lt;Barem!$O$22),H878/1500,IF(AND(H878&gt;=750,H878&lt;1000,I878&lt;Barem!$O$23),H878/1500,IF(AND(H878&gt;=1000,H878&lt;1500,I878&lt;Barem!$O$24),H878/1500,IF(AND(H878&gt;=1500,H878&lt;2000,I878&lt;Barem!$O$25),H878/1500,IF(AND(H878&gt;=2000,H878&lt;3000,I878&lt;Barem!$O$26),H878/1500,IF(AND(H878&gt;=3000,I878&lt;Barem!$O$27),H878/1500,0))))))))</f>
        <v>0</v>
      </c>
      <c r="R878" s="19">
        <f>IF(D878&gt;21,VLOOKUP(D878,Barem!$T$1:$U$141,2,1),0)</f>
        <v>0</v>
      </c>
      <c r="S878" s="104">
        <f>IF(D878&lt;1,0,IF(B878="F",VLOOKUP(I878,Barem!$X$2:$Z$13,2,1),VLOOKUP(I878,Barem!$X$14:$Z$25,2,1)))</f>
        <v>0</v>
      </c>
      <c r="T878" s="19">
        <f>VLOOKUP(A878,Participanti!A:C,3,0)</f>
        <v>0</v>
      </c>
      <c r="U878" s="17">
        <f t="shared" si="298"/>
        <v>2.081547619047619</v>
      </c>
      <c r="W878" s="162"/>
      <c r="X878" s="108">
        <f t="shared" si="287"/>
        <v>4</v>
      </c>
      <c r="Y878" s="63">
        <f t="shared" si="288"/>
        <v>1</v>
      </c>
      <c r="Z878" s="92">
        <f t="shared" si="299"/>
        <v>1</v>
      </c>
      <c r="AA878" s="141"/>
      <c r="AB878" s="107" t="str">
        <f>VLOOKUP(A878,Participanti!A:E,5,0)</f>
        <v>Silver</v>
      </c>
    </row>
    <row r="879" spans="1:28" x14ac:dyDescent="0.2">
      <c r="A879" s="42" t="s">
        <v>350</v>
      </c>
      <c r="B879" s="1" t="str">
        <f>VLOOKUP(A879,Participanti!A:B,2,0)</f>
        <v>M</v>
      </c>
      <c r="C879" s="61">
        <v>14</v>
      </c>
      <c r="D879" s="43">
        <v>11.02</v>
      </c>
      <c r="E879" s="44">
        <v>3.7199074074074072E-2</v>
      </c>
      <c r="F879" s="44">
        <v>3.7199074074074072E-2</v>
      </c>
      <c r="G879" s="59">
        <f t="shared" si="294"/>
        <v>3.7199074074074072E-2</v>
      </c>
      <c r="H879" s="45">
        <v>86</v>
      </c>
      <c r="I879" s="11">
        <f t="shared" si="295"/>
        <v>3.375596558445923E-3</v>
      </c>
      <c r="J879" s="31">
        <f t="shared" si="296"/>
        <v>2.6238095238095238</v>
      </c>
      <c r="K879" s="31">
        <f>IF(J879=0,0,IF(B879="F",VLOOKUP(I879,Barem!$G$2:$H$16,2,1),VLOOKUP(I879,Barem!$G$17:$H$31,2,1)))</f>
        <v>3</v>
      </c>
      <c r="L879" s="43">
        <v>4.25</v>
      </c>
      <c r="M879" s="95" t="s">
        <v>80</v>
      </c>
      <c r="N879" s="10">
        <f t="shared" si="300"/>
        <v>0.25</v>
      </c>
      <c r="O879" s="10">
        <f t="shared" si="300"/>
        <v>0.5</v>
      </c>
      <c r="P879" s="10">
        <f t="shared" si="300"/>
        <v>0.25</v>
      </c>
      <c r="Q879" s="33">
        <f>IF(B879="M",IF(AND(H879&gt;=200,H879&lt;500,I879&lt;Barem!$N$21),H879/1500,IF(AND(H879&gt;=500,H879&lt;750,I879&lt;Barem!$N$22),H879/1500,IF(AND(H879&gt;=750,H879&lt;1000,I879&lt;Barem!$N$23),H879/1500,IF(AND(H879&gt;=1000,H879&lt;1500,I879&lt;Barem!$N$24),H879/1500,IF(AND(H879&gt;=1500,H879&lt;2000,I879&lt;Barem!$N$25),H879/1500,IF(AND(H879&gt;=2000,H879&lt;3000,I879&lt;Barem!$N$26),H879/1500,IF(AND(H879&gt;=3000,I879&lt;Barem!$N$27),H879/1500,0))))))),IF(AND(H879&gt;=200,H879&lt;500,I879&lt;Barem!$O$21),H879/1500,IF(AND(H879&gt;=500,H879&lt;750,I879&lt;Barem!$O$22),H879/1500,IF(AND(H879&gt;=750,H879&lt;1000,I879&lt;Barem!$O$23),H879/1500,IF(AND(H879&gt;=1000,H879&lt;1500,I879&lt;Barem!$O$24),H879/1500,IF(AND(H879&gt;=1500,H879&lt;2000,I879&lt;Barem!$O$25),H879/1500,IF(AND(H879&gt;=2000,H879&lt;3000,I879&lt;Barem!$O$26),H879/1500,IF(AND(H879&gt;=3000,I879&lt;Barem!$O$27),H879/1500,0))))))))</f>
        <v>0</v>
      </c>
      <c r="R879" s="19">
        <f>IF(D879&gt;21,VLOOKUP(D879,Barem!$T$1:$U$141,2,1),0)</f>
        <v>0</v>
      </c>
      <c r="S879" s="104">
        <f>IF(D879&lt;1,0,IF(B879="F",VLOOKUP(I879,Barem!$X$2:$Z$13,2,1),VLOOKUP(I879,Barem!$X$14:$Z$25,2,1)))</f>
        <v>0</v>
      </c>
      <c r="T879" s="19">
        <f>VLOOKUP(A879,Participanti!A:C,3,0)</f>
        <v>0</v>
      </c>
      <c r="U879" s="17">
        <f t="shared" si="298"/>
        <v>3.2184523809523808</v>
      </c>
      <c r="W879" s="162"/>
      <c r="X879" s="108">
        <f t="shared" si="287"/>
        <v>5</v>
      </c>
      <c r="Y879" s="63">
        <f t="shared" si="288"/>
        <v>1</v>
      </c>
      <c r="Z879" s="92">
        <f t="shared" si="299"/>
        <v>1</v>
      </c>
      <c r="AA879" s="141"/>
      <c r="AB879" s="107" t="str">
        <f>VLOOKUP(A879,Participanti!A:E,5,0)</f>
        <v>Silver</v>
      </c>
    </row>
    <row r="880" spans="1:28" x14ac:dyDescent="0.2">
      <c r="A880" s="42" t="s">
        <v>275</v>
      </c>
      <c r="B880" s="1" t="str">
        <f>VLOOKUP(A880,Participanti!A:B,2,0)</f>
        <v>F</v>
      </c>
      <c r="C880" s="61">
        <v>14</v>
      </c>
      <c r="D880" s="43">
        <v>6.1</v>
      </c>
      <c r="E880" s="44">
        <v>2.5069444444444446E-2</v>
      </c>
      <c r="F880" s="44">
        <v>2.6412037037037036E-2</v>
      </c>
      <c r="G880" s="59">
        <f t="shared" si="294"/>
        <v>2.5740740740740741E-2</v>
      </c>
      <c r="H880" s="45">
        <v>12</v>
      </c>
      <c r="I880" s="11">
        <f t="shared" si="295"/>
        <v>4.2197935640558596E-3</v>
      </c>
      <c r="J880" s="31">
        <f t="shared" si="296"/>
        <v>1.5249999999999999</v>
      </c>
      <c r="K880" s="31">
        <f>IF(J880=0,0,IF(B880="F",VLOOKUP(I880,Barem!$G$2:$H$16,2,1),VLOOKUP(I880,Barem!$G$17:$H$31,2,1)))</f>
        <v>1.75</v>
      </c>
      <c r="L880" s="43">
        <v>1.75</v>
      </c>
      <c r="M880" s="95" t="s">
        <v>80</v>
      </c>
      <c r="N880" s="10">
        <f t="shared" si="300"/>
        <v>0.25</v>
      </c>
      <c r="O880" s="10">
        <f t="shared" si="300"/>
        <v>0.5</v>
      </c>
      <c r="P880" s="10">
        <f t="shared" si="300"/>
        <v>0.25</v>
      </c>
      <c r="Q880" s="33">
        <f>IF(B880="M",IF(AND(H880&gt;=200,H880&lt;500,I880&lt;Barem!$N$21),H880/1500,IF(AND(H880&gt;=500,H880&lt;750,I880&lt;Barem!$N$22),H880/1500,IF(AND(H880&gt;=750,H880&lt;1000,I880&lt;Barem!$N$23),H880/1500,IF(AND(H880&gt;=1000,H880&lt;1500,I880&lt;Barem!$N$24),H880/1500,IF(AND(H880&gt;=1500,H880&lt;2000,I880&lt;Barem!$N$25),H880/1500,IF(AND(H880&gt;=2000,H880&lt;3000,I880&lt;Barem!$N$26),H880/1500,IF(AND(H880&gt;=3000,I880&lt;Barem!$N$27),H880/1500,0))))))),IF(AND(H880&gt;=200,H880&lt;500,I880&lt;Barem!$O$21),H880/1500,IF(AND(H880&gt;=500,H880&lt;750,I880&lt;Barem!$O$22),H880/1500,IF(AND(H880&gt;=750,H880&lt;1000,I880&lt;Barem!$O$23),H880/1500,IF(AND(H880&gt;=1000,H880&lt;1500,I880&lt;Barem!$O$24),H880/1500,IF(AND(H880&gt;=1500,H880&lt;2000,I880&lt;Barem!$O$25),H880/1500,IF(AND(H880&gt;=2000,H880&lt;3000,I880&lt;Barem!$O$26),H880/1500,IF(AND(H880&gt;=3000,I880&lt;Barem!$O$27),H880/1500,0))))))))</f>
        <v>0</v>
      </c>
      <c r="R880" s="19">
        <f>IF(D880&gt;21,VLOOKUP(D880,Barem!$T$1:$U$141,2,1),0)</f>
        <v>0</v>
      </c>
      <c r="S880" s="104">
        <f>IF(D880&lt;1,0,IF(B880="F",VLOOKUP(I880,Barem!$X$2:$Z$13,2,1),VLOOKUP(I880,Barem!$X$14:$Z$25,2,1)))</f>
        <v>0</v>
      </c>
      <c r="T880" s="19">
        <f>VLOOKUP(A880,Participanti!A:C,3,0)</f>
        <v>0</v>
      </c>
      <c r="U880" s="17">
        <f t="shared" si="298"/>
        <v>1.6937500000000001</v>
      </c>
      <c r="W880" s="162"/>
      <c r="X880" s="108">
        <f t="shared" si="287"/>
        <v>3</v>
      </c>
      <c r="Y880" s="63">
        <f t="shared" si="288"/>
        <v>1</v>
      </c>
      <c r="Z880" s="92">
        <f t="shared" si="299"/>
        <v>1</v>
      </c>
      <c r="AA880" s="141"/>
      <c r="AB880" s="107" t="str">
        <f>VLOOKUP(A880,Participanti!A:E,5,0)</f>
        <v>Silver</v>
      </c>
    </row>
    <row r="881" spans="1:28" x14ac:dyDescent="0.2">
      <c r="A881" s="42" t="s">
        <v>277</v>
      </c>
      <c r="B881" s="1" t="str">
        <f>VLOOKUP(A881,Participanti!A:B,2,0)</f>
        <v>F</v>
      </c>
      <c r="C881" s="61">
        <v>14</v>
      </c>
      <c r="D881" s="43">
        <v>9.08</v>
      </c>
      <c r="E881" s="44">
        <v>4.2581018518518525E-2</v>
      </c>
      <c r="F881" s="44">
        <v>6.4699074074074062E-2</v>
      </c>
      <c r="G881" s="59">
        <f t="shared" si="294"/>
        <v>5.364004629629629E-2</v>
      </c>
      <c r="H881" s="45">
        <v>172</v>
      </c>
      <c r="I881" s="11">
        <f t="shared" si="295"/>
        <v>5.9074940854951857E-3</v>
      </c>
      <c r="J881" s="31">
        <f t="shared" si="296"/>
        <v>2.27</v>
      </c>
      <c r="K881" s="31">
        <f>IF(J881=0,0,IF(B881="F",VLOOKUP(I881,Barem!$G$2:$H$16,2,1),VLOOKUP(I881,Barem!$G$17:$H$31,2,1)))</f>
        <v>0.25</v>
      </c>
      <c r="L881" s="43">
        <v>1.5</v>
      </c>
      <c r="M881" s="95" t="s">
        <v>82</v>
      </c>
      <c r="N881" s="10">
        <f t="shared" si="300"/>
        <v>0.5</v>
      </c>
      <c r="O881" s="10">
        <f t="shared" si="300"/>
        <v>0.25</v>
      </c>
      <c r="P881" s="10">
        <f t="shared" si="300"/>
        <v>0.25</v>
      </c>
      <c r="Q881" s="33">
        <f>IF(B881="M",IF(AND(H881&gt;=200,H881&lt;500,I881&lt;Barem!$N$21),H881/1500,IF(AND(H881&gt;=500,H881&lt;750,I881&lt;Barem!$N$22),H881/1500,IF(AND(H881&gt;=750,H881&lt;1000,I881&lt;Barem!$N$23),H881/1500,IF(AND(H881&gt;=1000,H881&lt;1500,I881&lt;Barem!$N$24),H881/1500,IF(AND(H881&gt;=1500,H881&lt;2000,I881&lt;Barem!$N$25),H881/1500,IF(AND(H881&gt;=2000,H881&lt;3000,I881&lt;Barem!$N$26),H881/1500,IF(AND(H881&gt;=3000,I881&lt;Barem!$N$27),H881/1500,0))))))),IF(AND(H881&gt;=200,H881&lt;500,I881&lt;Barem!$O$21),H881/1500,IF(AND(H881&gt;=500,H881&lt;750,I881&lt;Barem!$O$22),H881/1500,IF(AND(H881&gt;=750,H881&lt;1000,I881&lt;Barem!$O$23),H881/1500,IF(AND(H881&gt;=1000,H881&lt;1500,I881&lt;Barem!$O$24),H881/1500,IF(AND(H881&gt;=1500,H881&lt;2000,I881&lt;Barem!$O$25),H881/1500,IF(AND(H881&gt;=2000,H881&lt;3000,I881&lt;Barem!$O$26),H881/1500,IF(AND(H881&gt;=3000,I881&lt;Barem!$O$27),H881/1500,0))))))))</f>
        <v>0</v>
      </c>
      <c r="R881" s="19">
        <f>IF(D881&gt;21,VLOOKUP(D881,Barem!$T$1:$U$141,2,1),0)</f>
        <v>0</v>
      </c>
      <c r="S881" s="104">
        <f>IF(D881&lt;1,0,IF(B881="F",VLOOKUP(I881,Barem!$X$2:$Z$13,2,1),VLOOKUP(I881,Barem!$X$14:$Z$25,2,1)))</f>
        <v>0</v>
      </c>
      <c r="T881" s="19">
        <f>VLOOKUP(A881,Participanti!A:C,3,0)</f>
        <v>0</v>
      </c>
      <c r="U881" s="17">
        <f t="shared" si="298"/>
        <v>1.5725</v>
      </c>
      <c r="W881" s="162"/>
      <c r="X881" s="108">
        <f t="shared" si="287"/>
        <v>5</v>
      </c>
      <c r="Y881" s="63">
        <f t="shared" si="288"/>
        <v>1</v>
      </c>
      <c r="Z881" s="92">
        <f t="shared" si="299"/>
        <v>1</v>
      </c>
      <c r="AA881" s="141"/>
      <c r="AB881" s="107" t="str">
        <f>VLOOKUP(A881,Participanti!A:E,5,0)</f>
        <v>Silver</v>
      </c>
    </row>
    <row r="882" spans="1:28" x14ac:dyDescent="0.2">
      <c r="A882" s="42" t="s">
        <v>234</v>
      </c>
      <c r="B882" s="1" t="str">
        <f>VLOOKUP(A882,Participanti!A:B,2,0)</f>
        <v>M</v>
      </c>
      <c r="C882" s="61">
        <v>14</v>
      </c>
      <c r="D882" s="43">
        <v>10.029999999999999</v>
      </c>
      <c r="E882" s="44">
        <v>3.380787037037037E-2</v>
      </c>
      <c r="F882" s="44">
        <v>3.3819444444444451E-2</v>
      </c>
      <c r="G882" s="59">
        <f t="shared" si="294"/>
        <v>3.381365740740741E-2</v>
      </c>
      <c r="H882" s="45">
        <v>20</v>
      </c>
      <c r="I882" s="11">
        <f t="shared" si="295"/>
        <v>3.3712519847863822E-3</v>
      </c>
      <c r="J882" s="31">
        <f t="shared" si="296"/>
        <v>2.388095238095238</v>
      </c>
      <c r="K882" s="31">
        <f>IF(J882=0,0,IF(B882="F",VLOOKUP(I882,Barem!$G$2:$H$16,2,1),VLOOKUP(I882,Barem!$G$17:$H$31,2,1)))</f>
        <v>3</v>
      </c>
      <c r="L882" s="43">
        <v>3.75</v>
      </c>
      <c r="M882" s="95" t="s">
        <v>83</v>
      </c>
      <c r="N882" s="10">
        <f t="shared" si="300"/>
        <v>0.25</v>
      </c>
      <c r="O882" s="10">
        <f t="shared" si="300"/>
        <v>0.25</v>
      </c>
      <c r="P882" s="10">
        <f t="shared" si="300"/>
        <v>0.5</v>
      </c>
      <c r="Q882" s="33">
        <f>IF(B882="M",IF(AND(H882&gt;=200,H882&lt;500,I882&lt;Barem!$N$21),H882/1500,IF(AND(H882&gt;=500,H882&lt;750,I882&lt;Barem!$N$22),H882/1500,IF(AND(H882&gt;=750,H882&lt;1000,I882&lt;Barem!$N$23),H882/1500,IF(AND(H882&gt;=1000,H882&lt;1500,I882&lt;Barem!$N$24),H882/1500,IF(AND(H882&gt;=1500,H882&lt;2000,I882&lt;Barem!$N$25),H882/1500,IF(AND(H882&gt;=2000,H882&lt;3000,I882&lt;Barem!$N$26),H882/1500,IF(AND(H882&gt;=3000,I882&lt;Barem!$N$27),H882/1500,0))))))),IF(AND(H882&gt;=200,H882&lt;500,I882&lt;Barem!$O$21),H882/1500,IF(AND(H882&gt;=500,H882&lt;750,I882&lt;Barem!$O$22),H882/1500,IF(AND(H882&gt;=750,H882&lt;1000,I882&lt;Barem!$O$23),H882/1500,IF(AND(H882&gt;=1000,H882&lt;1500,I882&lt;Barem!$O$24),H882/1500,IF(AND(H882&gt;=1500,H882&lt;2000,I882&lt;Barem!$O$25),H882/1500,IF(AND(H882&gt;=2000,H882&lt;3000,I882&lt;Barem!$O$26),H882/1500,IF(AND(H882&gt;=3000,I882&lt;Barem!$O$27),H882/1500,0))))))))</f>
        <v>0</v>
      </c>
      <c r="R882" s="19">
        <f>IF(D882&gt;21,VLOOKUP(D882,Barem!$T$1:$U$141,2,1),0)</f>
        <v>0</v>
      </c>
      <c r="S882" s="104">
        <f>IF(D882&lt;1,0,IF(B882="F",VLOOKUP(I882,Barem!$X$2:$Z$13,2,1),VLOOKUP(I882,Barem!$X$14:$Z$25,2,1)))</f>
        <v>0</v>
      </c>
      <c r="T882" s="19">
        <f>VLOOKUP(A882,Participanti!A:C,3,0)</f>
        <v>0.4</v>
      </c>
      <c r="U882" s="17">
        <f t="shared" si="298"/>
        <v>3.6220238095238093</v>
      </c>
      <c r="W882" s="162"/>
      <c r="X882" s="108">
        <f t="shared" si="287"/>
        <v>5</v>
      </c>
      <c r="Y882" s="63">
        <f t="shared" si="288"/>
        <v>1</v>
      </c>
      <c r="Z882" s="92">
        <f t="shared" si="299"/>
        <v>1</v>
      </c>
      <c r="AA882" s="141"/>
      <c r="AB882" s="107" t="str">
        <f>VLOOKUP(A882,Participanti!A:E,5,0)</f>
        <v>Silver</v>
      </c>
    </row>
    <row r="883" spans="1:28" x14ac:dyDescent="0.2">
      <c r="A883" s="42" t="s">
        <v>258</v>
      </c>
      <c r="B883" s="1" t="str">
        <f>VLOOKUP(A883,Participanti!A:B,2,0)</f>
        <v>M</v>
      </c>
      <c r="C883" s="61">
        <v>14</v>
      </c>
      <c r="D883" s="43">
        <v>3.01</v>
      </c>
      <c r="E883" s="44">
        <v>7.3726851851851852E-3</v>
      </c>
      <c r="F883" s="44">
        <v>7.3726851851851852E-3</v>
      </c>
      <c r="G883" s="59">
        <f t="shared" si="294"/>
        <v>7.3726851851851852E-3</v>
      </c>
      <c r="H883" s="45">
        <v>4</v>
      </c>
      <c r="I883" s="11">
        <f t="shared" si="295"/>
        <v>2.449397071490095E-3</v>
      </c>
      <c r="J883" s="31">
        <f t="shared" si="296"/>
        <v>0.71666666666666656</v>
      </c>
      <c r="K883" s="31">
        <f>IF(J883=0,0,IF(B883="F",VLOOKUP(I883,Barem!$G$2:$H$16,2,1),VLOOKUP(I883,Barem!$G$17:$H$31,2,1)))</f>
        <v>5</v>
      </c>
      <c r="L883" s="43">
        <v>3.5</v>
      </c>
      <c r="M883" s="95" t="s">
        <v>80</v>
      </c>
      <c r="N883" s="10">
        <f t="shared" si="300"/>
        <v>0.25</v>
      </c>
      <c r="O883" s="10">
        <f t="shared" si="300"/>
        <v>0.5</v>
      </c>
      <c r="P883" s="10">
        <f t="shared" si="300"/>
        <v>0.25</v>
      </c>
      <c r="Q883" s="33">
        <f>IF(B883="M",IF(AND(H883&gt;=200,H883&lt;500,I883&lt;Barem!$N$21),H883/1500,IF(AND(H883&gt;=500,H883&lt;750,I883&lt;Barem!$N$22),H883/1500,IF(AND(H883&gt;=750,H883&lt;1000,I883&lt;Barem!$N$23),H883/1500,IF(AND(H883&gt;=1000,H883&lt;1500,I883&lt;Barem!$N$24),H883/1500,IF(AND(H883&gt;=1500,H883&lt;2000,I883&lt;Barem!$N$25),H883/1500,IF(AND(H883&gt;=2000,H883&lt;3000,I883&lt;Barem!$N$26),H883/1500,IF(AND(H883&gt;=3000,I883&lt;Barem!$N$27),H883/1500,0))))))),IF(AND(H883&gt;=200,H883&lt;500,I883&lt;Barem!$O$21),H883/1500,IF(AND(H883&gt;=500,H883&lt;750,I883&lt;Barem!$O$22),H883/1500,IF(AND(H883&gt;=750,H883&lt;1000,I883&lt;Barem!$O$23),H883/1500,IF(AND(H883&gt;=1000,H883&lt;1500,I883&lt;Barem!$O$24),H883/1500,IF(AND(H883&gt;=1500,H883&lt;2000,I883&lt;Barem!$O$25),H883/1500,IF(AND(H883&gt;=2000,H883&lt;3000,I883&lt;Barem!$O$26),H883/1500,IF(AND(H883&gt;=3000,I883&lt;Barem!$O$27),H883/1500,0))))))))</f>
        <v>0</v>
      </c>
      <c r="R883" s="19">
        <f>IF(D883&gt;21,VLOOKUP(D883,Barem!$T$1:$U$141,2,1),0)</f>
        <v>0</v>
      </c>
      <c r="S883" s="104">
        <f>IF(D883&lt;1,0,IF(B883="F",VLOOKUP(I883,Barem!$X$2:$Z$13,2,1),VLOOKUP(I883,Barem!$X$14:$Z$25,2,1)))</f>
        <v>3.1500000000000004</v>
      </c>
      <c r="T883" s="19">
        <f>VLOOKUP(A883,Participanti!A:C,3,0)</f>
        <v>0</v>
      </c>
      <c r="U883" s="17">
        <f t="shared" si="298"/>
        <v>6.7041666666666675</v>
      </c>
      <c r="W883" s="162"/>
      <c r="X883" s="108">
        <f t="shared" si="287"/>
        <v>5</v>
      </c>
      <c r="Y883" s="63">
        <f t="shared" si="288"/>
        <v>1</v>
      </c>
      <c r="Z883" s="92">
        <f t="shared" si="299"/>
        <v>1</v>
      </c>
      <c r="AA883" s="141"/>
      <c r="AB883" s="107" t="str">
        <f>VLOOKUP(A883,Participanti!A:E,5,0)</f>
        <v>Gold</v>
      </c>
    </row>
    <row r="884" spans="1:28" x14ac:dyDescent="0.2">
      <c r="A884" s="42" t="s">
        <v>171</v>
      </c>
      <c r="B884" s="1" t="str">
        <f>VLOOKUP(A884,Participanti!A:B,2,0)</f>
        <v>M</v>
      </c>
      <c r="C884" s="61">
        <v>14</v>
      </c>
      <c r="D884" s="43">
        <v>3.01</v>
      </c>
      <c r="E884" s="44">
        <v>7.3379629629629628E-3</v>
      </c>
      <c r="F884" s="44">
        <v>7.3379629629629628E-3</v>
      </c>
      <c r="G884" s="59">
        <f t="shared" si="294"/>
        <v>7.3379629629629628E-3</v>
      </c>
      <c r="H884" s="45">
        <v>6</v>
      </c>
      <c r="I884" s="11">
        <f t="shared" si="295"/>
        <v>2.4378614494893567E-3</v>
      </c>
      <c r="J884" s="31">
        <f t="shared" si="296"/>
        <v>0.71666666666666656</v>
      </c>
      <c r="K884" s="31">
        <f>IF(J884=0,0,IF(B884="F",VLOOKUP(I884,Barem!$G$2:$H$16,2,1),VLOOKUP(I884,Barem!$G$17:$H$31,2,1)))</f>
        <v>5</v>
      </c>
      <c r="L884" s="43">
        <v>4.5</v>
      </c>
      <c r="M884" s="95" t="s">
        <v>83</v>
      </c>
      <c r="N884" s="10">
        <f t="shared" si="300"/>
        <v>0.25</v>
      </c>
      <c r="O884" s="10">
        <f t="shared" si="300"/>
        <v>0.25</v>
      </c>
      <c r="P884" s="10">
        <f t="shared" si="300"/>
        <v>0.5</v>
      </c>
      <c r="Q884" s="33">
        <f>IF(B884="M",IF(AND(H884&gt;=200,H884&lt;500,I884&lt;Barem!$N$21),H884/1500,IF(AND(H884&gt;=500,H884&lt;750,I884&lt;Barem!$N$22),H884/1500,IF(AND(H884&gt;=750,H884&lt;1000,I884&lt;Barem!$N$23),H884/1500,IF(AND(H884&gt;=1000,H884&lt;1500,I884&lt;Barem!$N$24),H884/1500,IF(AND(H884&gt;=1500,H884&lt;2000,I884&lt;Barem!$N$25),H884/1500,IF(AND(H884&gt;=2000,H884&lt;3000,I884&lt;Barem!$N$26),H884/1500,IF(AND(H884&gt;=3000,I884&lt;Barem!$N$27),H884/1500,0))))))),IF(AND(H884&gt;=200,H884&lt;500,I884&lt;Barem!$O$21),H884/1500,IF(AND(H884&gt;=500,H884&lt;750,I884&lt;Barem!$O$22),H884/1500,IF(AND(H884&gt;=750,H884&lt;1000,I884&lt;Barem!$O$23),H884/1500,IF(AND(H884&gt;=1000,H884&lt;1500,I884&lt;Barem!$O$24),H884/1500,IF(AND(H884&gt;=1500,H884&lt;2000,I884&lt;Barem!$O$25),H884/1500,IF(AND(H884&gt;=2000,H884&lt;3000,I884&lt;Barem!$O$26),H884/1500,IF(AND(H884&gt;=3000,I884&lt;Barem!$O$27),H884/1500,0))))))))</f>
        <v>0</v>
      </c>
      <c r="R884" s="19">
        <f>IF(D884&gt;21,VLOOKUP(D884,Barem!$T$1:$U$141,2,1),0)</f>
        <v>0</v>
      </c>
      <c r="S884" s="104">
        <f>IF(D884&lt;1,0,IF(B884="F",VLOOKUP(I884,Barem!$X$2:$Z$13,2,1),VLOOKUP(I884,Barem!$X$14:$Z$25,2,1)))</f>
        <v>3.1500000000000004</v>
      </c>
      <c r="T884" s="19">
        <f>VLOOKUP(A884,Participanti!A:C,3,0)</f>
        <v>0</v>
      </c>
      <c r="U884" s="17">
        <f t="shared" si="298"/>
        <v>6.8291666666666675</v>
      </c>
      <c r="W884" s="162"/>
      <c r="X884" s="108">
        <f t="shared" si="287"/>
        <v>5</v>
      </c>
      <c r="Y884" s="63">
        <f t="shared" si="288"/>
        <v>1</v>
      </c>
      <c r="Z884" s="92">
        <f t="shared" si="299"/>
        <v>1</v>
      </c>
      <c r="AA884" s="141"/>
      <c r="AB884" s="107" t="str">
        <f>VLOOKUP(A884,Participanti!A:E,5,0)</f>
        <v>Gold</v>
      </c>
    </row>
    <row r="885" spans="1:28" x14ac:dyDescent="0.2">
      <c r="A885" s="42" t="s">
        <v>417</v>
      </c>
      <c r="B885" s="1" t="str">
        <f>VLOOKUP(A885,Participanti!A:B,2,0)</f>
        <v>F</v>
      </c>
      <c r="C885" s="61">
        <v>14</v>
      </c>
      <c r="D885" s="43">
        <v>3</v>
      </c>
      <c r="E885" s="44">
        <v>8.9236111111111113E-3</v>
      </c>
      <c r="F885" s="44">
        <v>8.9236111111111113E-3</v>
      </c>
      <c r="G885" s="59">
        <f t="shared" si="294"/>
        <v>8.9236111111111113E-3</v>
      </c>
      <c r="H885" s="45">
        <v>3</v>
      </c>
      <c r="I885" s="11">
        <f t="shared" si="295"/>
        <v>2.9745370370370373E-3</v>
      </c>
      <c r="J885" s="31">
        <f t="shared" si="296"/>
        <v>0.75</v>
      </c>
      <c r="K885" s="31">
        <f>IF(J885=0,0,IF(B885="F",VLOOKUP(I885,Barem!$G$2:$H$16,2,1),VLOOKUP(I885,Barem!$G$17:$H$31,2,1)))</f>
        <v>5</v>
      </c>
      <c r="L885" s="43">
        <v>3.5</v>
      </c>
      <c r="M885" s="95" t="s">
        <v>80</v>
      </c>
      <c r="N885" s="10">
        <f t="shared" si="300"/>
        <v>0.25</v>
      </c>
      <c r="O885" s="10">
        <f t="shared" si="300"/>
        <v>0.5</v>
      </c>
      <c r="P885" s="10">
        <f t="shared" si="300"/>
        <v>0.25</v>
      </c>
      <c r="Q885" s="33">
        <f>IF(B885="M",IF(AND(H885&gt;=200,H885&lt;500,I885&lt;Barem!$N$21),H885/1500,IF(AND(H885&gt;=500,H885&lt;750,I885&lt;Barem!$N$22),H885/1500,IF(AND(H885&gt;=750,H885&lt;1000,I885&lt;Barem!$N$23),H885/1500,IF(AND(H885&gt;=1000,H885&lt;1500,I885&lt;Barem!$N$24),H885/1500,IF(AND(H885&gt;=1500,H885&lt;2000,I885&lt;Barem!$N$25),H885/1500,IF(AND(H885&gt;=2000,H885&lt;3000,I885&lt;Barem!$N$26),H885/1500,IF(AND(H885&gt;=3000,I885&lt;Barem!$N$27),H885/1500,0))))))),IF(AND(H885&gt;=200,H885&lt;500,I885&lt;Barem!$O$21),H885/1500,IF(AND(H885&gt;=500,H885&lt;750,I885&lt;Barem!$O$22),H885/1500,IF(AND(H885&gt;=750,H885&lt;1000,I885&lt;Barem!$O$23),H885/1500,IF(AND(H885&gt;=1000,H885&lt;1500,I885&lt;Barem!$O$24),H885/1500,IF(AND(H885&gt;=1500,H885&lt;2000,I885&lt;Barem!$O$25),H885/1500,IF(AND(H885&gt;=2000,H885&lt;3000,I885&lt;Barem!$O$26),H885/1500,IF(AND(H885&gt;=3000,I885&lt;Barem!$O$27),H885/1500,0))))))))</f>
        <v>0</v>
      </c>
      <c r="R885" s="19">
        <f>IF(D885&gt;21,VLOOKUP(D885,Barem!$T$1:$U$141,2,1),0)</f>
        <v>0</v>
      </c>
      <c r="S885" s="104">
        <f>IF(D885&lt;1,0,IF(B885="F",VLOOKUP(I885,Barem!$X$2:$Z$13,2,1),VLOOKUP(I885,Barem!$X$14:$Z$25,2,1)))</f>
        <v>0.89999999999999991</v>
      </c>
      <c r="T885" s="19">
        <f>VLOOKUP(A885,Participanti!A:C,3,0)</f>
        <v>0</v>
      </c>
      <c r="U885" s="17">
        <f t="shared" si="298"/>
        <v>4.4625000000000004</v>
      </c>
      <c r="W885" s="162"/>
      <c r="X885" s="108">
        <f t="shared" si="287"/>
        <v>5</v>
      </c>
      <c r="Y885" s="63">
        <f t="shared" si="288"/>
        <v>1</v>
      </c>
      <c r="Z885" s="92">
        <f t="shared" si="299"/>
        <v>1</v>
      </c>
      <c r="AA885" s="141"/>
      <c r="AB885" s="107" t="str">
        <f>VLOOKUP(A885,Participanti!A:E,5,0)</f>
        <v>Gold</v>
      </c>
    </row>
    <row r="886" spans="1:28" x14ac:dyDescent="0.2">
      <c r="A886" s="42" t="s">
        <v>293</v>
      </c>
      <c r="B886" s="1" t="str">
        <f>VLOOKUP(A886,Participanti!A:B,2,0)</f>
        <v>M</v>
      </c>
      <c r="C886" s="61">
        <v>14</v>
      </c>
      <c r="D886" s="43">
        <v>21</v>
      </c>
      <c r="E886" s="44">
        <v>9.7754629629629636E-2</v>
      </c>
      <c r="F886" s="44">
        <v>9.796296296296296E-2</v>
      </c>
      <c r="G886" s="59">
        <f t="shared" si="294"/>
        <v>9.7858796296296291E-2</v>
      </c>
      <c r="H886" s="45">
        <v>340</v>
      </c>
      <c r="I886" s="11">
        <f t="shared" si="295"/>
        <v>4.6599426807760139E-3</v>
      </c>
      <c r="J886" s="31">
        <f t="shared" si="296"/>
        <v>5</v>
      </c>
      <c r="K886" s="31">
        <f>IF(J886=0,0,IF(B886="F",VLOOKUP(I886,Barem!$G$2:$H$16,2,1),VLOOKUP(I886,Barem!$G$17:$H$31,2,1)))</f>
        <v>0.75</v>
      </c>
      <c r="L886" s="43">
        <v>2.75</v>
      </c>
      <c r="M886" s="95" t="s">
        <v>82</v>
      </c>
      <c r="N886" s="10">
        <f t="shared" si="300"/>
        <v>0.5</v>
      </c>
      <c r="O886" s="10">
        <f t="shared" si="300"/>
        <v>0.25</v>
      </c>
      <c r="P886" s="10">
        <f t="shared" si="300"/>
        <v>0.25</v>
      </c>
      <c r="Q886" s="33">
        <f>IF(B886="M",IF(AND(H886&gt;=200,H886&lt;500,I886&lt;Barem!$N$21),H886/1500,IF(AND(H886&gt;=500,H886&lt;750,I886&lt;Barem!$N$22),H886/1500,IF(AND(H886&gt;=750,H886&lt;1000,I886&lt;Barem!$N$23),H886/1500,IF(AND(H886&gt;=1000,H886&lt;1500,I886&lt;Barem!$N$24),H886/1500,IF(AND(H886&gt;=1500,H886&lt;2000,I886&lt;Barem!$N$25),H886/1500,IF(AND(H886&gt;=2000,H886&lt;3000,I886&lt;Barem!$N$26),H886/1500,IF(AND(H886&gt;=3000,I886&lt;Barem!$N$27),H886/1500,0))))))),IF(AND(H886&gt;=200,H886&lt;500,I886&lt;Barem!$O$21),H886/1500,IF(AND(H886&gt;=500,H886&lt;750,I886&lt;Barem!$O$22),H886/1500,IF(AND(H886&gt;=750,H886&lt;1000,I886&lt;Barem!$O$23),H886/1500,IF(AND(H886&gt;=1000,H886&lt;1500,I886&lt;Barem!$O$24),H886/1500,IF(AND(H886&gt;=1500,H886&lt;2000,I886&lt;Barem!$O$25),H886/1500,IF(AND(H886&gt;=2000,H886&lt;3000,I886&lt;Barem!$O$26),H886/1500,IF(AND(H886&gt;=3000,I886&lt;Barem!$O$27),H886/1500,0))))))))</f>
        <v>0.22666666666666666</v>
      </c>
      <c r="R886" s="19">
        <f>IF(D886&gt;21,VLOOKUP(D886,Barem!$T$1:$U$141,2,1),0)</f>
        <v>0</v>
      </c>
      <c r="S886" s="104">
        <f>IF(D886&lt;1,0,IF(B886="F",VLOOKUP(I886,Barem!$X$2:$Z$13,2,1),VLOOKUP(I886,Barem!$X$14:$Z$25,2,1)))</f>
        <v>0</v>
      </c>
      <c r="T886" s="19">
        <f>VLOOKUP(A886,Participanti!A:C,3,0)</f>
        <v>0</v>
      </c>
      <c r="U886" s="17">
        <f t="shared" si="298"/>
        <v>3.6016666666666666</v>
      </c>
      <c r="W886" s="162"/>
      <c r="X886" s="108">
        <f t="shared" si="287"/>
        <v>5</v>
      </c>
      <c r="Y886" s="63">
        <f t="shared" si="288"/>
        <v>1</v>
      </c>
      <c r="Z886" s="92">
        <f t="shared" si="299"/>
        <v>1</v>
      </c>
      <c r="AA886" s="141"/>
      <c r="AB886" s="107" t="str">
        <f>VLOOKUP(A886,Participanti!A:E,5,0)</f>
        <v>Gold</v>
      </c>
    </row>
    <row r="887" spans="1:28" x14ac:dyDescent="0.2">
      <c r="A887" s="42" t="s">
        <v>39</v>
      </c>
      <c r="B887" s="1" t="str">
        <f>VLOOKUP(A887,Participanti!A:B,2,0)</f>
        <v>M</v>
      </c>
      <c r="C887" s="61">
        <v>14</v>
      </c>
      <c r="D887" s="43">
        <v>21.15</v>
      </c>
      <c r="E887" s="44">
        <v>5.4062499999999999E-2</v>
      </c>
      <c r="F887" s="44">
        <v>5.4062499999999999E-2</v>
      </c>
      <c r="G887" s="59">
        <f t="shared" si="294"/>
        <v>5.4062499999999999E-2</v>
      </c>
      <c r="H887" s="45">
        <v>104</v>
      </c>
      <c r="I887" s="11">
        <f t="shared" si="295"/>
        <v>2.5561465721040191E-3</v>
      </c>
      <c r="J887" s="31">
        <f t="shared" si="296"/>
        <v>5</v>
      </c>
      <c r="K887" s="31">
        <f>IF(J887=0,0,IF(B887="F",VLOOKUP(I887,Barem!$G$2:$H$16,2,1),VLOOKUP(I887,Barem!$G$17:$H$31,2,1)))</f>
        <v>5</v>
      </c>
      <c r="L887" s="43">
        <v>3.75</v>
      </c>
      <c r="M887" s="95" t="s">
        <v>82</v>
      </c>
      <c r="N887" s="10">
        <f t="shared" si="300"/>
        <v>0.5</v>
      </c>
      <c r="O887" s="10">
        <f t="shared" si="300"/>
        <v>0.25</v>
      </c>
      <c r="P887" s="10">
        <f t="shared" si="300"/>
        <v>0.25</v>
      </c>
      <c r="Q887" s="33">
        <f>IF(B887="M",IF(AND(H887&gt;=200,H887&lt;500,I887&lt;Barem!$N$21),H887/1500,IF(AND(H887&gt;=500,H887&lt;750,I887&lt;Barem!$N$22),H887/1500,IF(AND(H887&gt;=750,H887&lt;1000,I887&lt;Barem!$N$23),H887/1500,IF(AND(H887&gt;=1000,H887&lt;1500,I887&lt;Barem!$N$24),H887/1500,IF(AND(H887&gt;=1500,H887&lt;2000,I887&lt;Barem!$N$25),H887/1500,IF(AND(H887&gt;=2000,H887&lt;3000,I887&lt;Barem!$N$26),H887/1500,IF(AND(H887&gt;=3000,I887&lt;Barem!$N$27),H887/1500,0))))))),IF(AND(H887&gt;=200,H887&lt;500,I887&lt;Barem!$O$21),H887/1500,IF(AND(H887&gt;=500,H887&lt;750,I887&lt;Barem!$O$22),H887/1500,IF(AND(H887&gt;=750,H887&lt;1000,I887&lt;Barem!$O$23),H887/1500,IF(AND(H887&gt;=1000,H887&lt;1500,I887&lt;Barem!$O$24),H887/1500,IF(AND(H887&gt;=1500,H887&lt;2000,I887&lt;Barem!$O$25),H887/1500,IF(AND(H887&gt;=2000,H887&lt;3000,I887&lt;Barem!$O$26),H887/1500,IF(AND(H887&gt;=3000,I887&lt;Barem!$O$27),H887/1500,0))))))))</f>
        <v>0</v>
      </c>
      <c r="R887" s="19">
        <f>IF(D887&gt;21,VLOOKUP(D887,Barem!$T$1:$U$141,2,1),0)</f>
        <v>0</v>
      </c>
      <c r="S887" s="104">
        <f>IF(D887&lt;1,0,IF(B887="F",VLOOKUP(I887,Barem!$X$2:$Z$13,2,1),VLOOKUP(I887,Barem!$X$14:$Z$25,2,1)))</f>
        <v>1.4999999999999998</v>
      </c>
      <c r="T887" s="19">
        <f>VLOOKUP(A887,Participanti!A:C,3,0)</f>
        <v>0</v>
      </c>
      <c r="U887" s="17">
        <f t="shared" si="298"/>
        <v>6.1875</v>
      </c>
      <c r="W887" s="162"/>
      <c r="X887" s="108">
        <f t="shared" si="287"/>
        <v>5</v>
      </c>
      <c r="Y887" s="63">
        <f t="shared" si="288"/>
        <v>1</v>
      </c>
      <c r="Z887" s="92">
        <f t="shared" si="299"/>
        <v>1</v>
      </c>
      <c r="AA887" s="141"/>
      <c r="AB887" s="107" t="str">
        <f>VLOOKUP(A887,Participanti!A:E,5,0)</f>
        <v>Gold</v>
      </c>
    </row>
    <row r="888" spans="1:28" x14ac:dyDescent="0.2">
      <c r="A888" s="42" t="s">
        <v>10</v>
      </c>
      <c r="B888" s="1" t="str">
        <f>VLOOKUP(A888,Participanti!A:B,2,0)</f>
        <v>F</v>
      </c>
      <c r="C888" s="61">
        <v>14</v>
      </c>
      <c r="D888" s="43">
        <v>3.02</v>
      </c>
      <c r="E888" s="44">
        <v>8.611111111111111E-3</v>
      </c>
      <c r="F888" s="44">
        <v>8.611111111111111E-3</v>
      </c>
      <c r="G888" s="59">
        <f t="shared" si="294"/>
        <v>8.611111111111111E-3</v>
      </c>
      <c r="H888" s="45">
        <v>7</v>
      </c>
      <c r="I888" s="11">
        <f t="shared" si="295"/>
        <v>2.8513612950699044E-3</v>
      </c>
      <c r="J888" s="31">
        <f t="shared" si="296"/>
        <v>0.755</v>
      </c>
      <c r="K888" s="31">
        <f>IF(J888=0,0,IF(B888="F",VLOOKUP(I888,Barem!$G$2:$H$16,2,1),VLOOKUP(I888,Barem!$G$17:$H$31,2,1)))</f>
        <v>5</v>
      </c>
      <c r="L888" s="43">
        <v>4.5</v>
      </c>
      <c r="M888" s="95" t="s">
        <v>80</v>
      </c>
      <c r="N888" s="10">
        <f t="shared" si="300"/>
        <v>0.25</v>
      </c>
      <c r="O888" s="10">
        <f t="shared" si="300"/>
        <v>0.5</v>
      </c>
      <c r="P888" s="10">
        <f t="shared" si="300"/>
        <v>0.25</v>
      </c>
      <c r="Q888" s="33">
        <f>IF(B888="M",IF(AND(H888&gt;=200,H888&lt;500,I888&lt;Barem!$N$21),H888/1500,IF(AND(H888&gt;=500,H888&lt;750,I888&lt;Barem!$N$22),H888/1500,IF(AND(H888&gt;=750,H888&lt;1000,I888&lt;Barem!$N$23),H888/1500,IF(AND(H888&gt;=1000,H888&lt;1500,I888&lt;Barem!$N$24),H888/1500,IF(AND(H888&gt;=1500,H888&lt;2000,I888&lt;Barem!$N$25),H888/1500,IF(AND(H888&gt;=2000,H888&lt;3000,I888&lt;Barem!$N$26),H888/1500,IF(AND(H888&gt;=3000,I888&lt;Barem!$N$27),H888/1500,0))))))),IF(AND(H888&gt;=200,H888&lt;500,I888&lt;Barem!$O$21),H888/1500,IF(AND(H888&gt;=500,H888&lt;750,I888&lt;Barem!$O$22),H888/1500,IF(AND(H888&gt;=750,H888&lt;1000,I888&lt;Barem!$O$23),H888/1500,IF(AND(H888&gt;=1000,H888&lt;1500,I888&lt;Barem!$O$24),H888/1500,IF(AND(H888&gt;=1500,H888&lt;2000,I888&lt;Barem!$O$25),H888/1500,IF(AND(H888&gt;=2000,H888&lt;3000,I888&lt;Barem!$O$26),H888/1500,IF(AND(H888&gt;=3000,I888&lt;Barem!$O$27),H888/1500,0))))))))</f>
        <v>0</v>
      </c>
      <c r="R888" s="19">
        <f>IF(D888&gt;21,VLOOKUP(D888,Barem!$T$1:$U$141,2,1),0)</f>
        <v>0</v>
      </c>
      <c r="S888" s="104">
        <f>IF(D888&lt;1,0,IF(B888="F",VLOOKUP(I888,Barem!$X$2:$Z$13,2,1),VLOOKUP(I888,Barem!$X$14:$Z$25,2,1)))</f>
        <v>2.25</v>
      </c>
      <c r="T888" s="19">
        <f>VLOOKUP(A888,Participanti!A:C,3,0)</f>
        <v>0</v>
      </c>
      <c r="U888" s="17">
        <f t="shared" si="298"/>
        <v>6.0637500000000006</v>
      </c>
      <c r="W888" s="162"/>
      <c r="X888" s="108">
        <f t="shared" si="287"/>
        <v>4</v>
      </c>
      <c r="Y888" s="63">
        <f t="shared" si="288"/>
        <v>1</v>
      </c>
      <c r="Z888" s="92">
        <f t="shared" si="299"/>
        <v>1</v>
      </c>
      <c r="AA888" s="141"/>
      <c r="AB888" s="107" t="str">
        <f>VLOOKUP(A888,Participanti!A:E,5,0)</f>
        <v>Gold</v>
      </c>
    </row>
    <row r="889" spans="1:28" x14ac:dyDescent="0.2">
      <c r="A889" s="42" t="s">
        <v>370</v>
      </c>
      <c r="B889" s="1" t="str">
        <f>VLOOKUP(A889,Participanti!A:B,2,0)</f>
        <v>M</v>
      </c>
      <c r="C889" s="61">
        <v>14</v>
      </c>
      <c r="D889" s="43">
        <v>3.2</v>
      </c>
      <c r="E889" s="44">
        <v>1.0949074074074075E-2</v>
      </c>
      <c r="F889" s="44">
        <v>1.0949074074074075E-2</v>
      </c>
      <c r="G889" s="59">
        <f t="shared" si="294"/>
        <v>1.0949074074074075E-2</v>
      </c>
      <c r="H889" s="45">
        <v>7</v>
      </c>
      <c r="I889" s="11">
        <f t="shared" si="295"/>
        <v>3.421585648148148E-3</v>
      </c>
      <c r="J889" s="31">
        <f t="shared" si="296"/>
        <v>0.76190476190476186</v>
      </c>
      <c r="K889" s="31">
        <f>IF(J889=0,0,IF(B889="F",VLOOKUP(I889,Barem!$G$2:$H$16,2,1),VLOOKUP(I889,Barem!$G$17:$H$31,2,1)))</f>
        <v>3</v>
      </c>
      <c r="L889" s="43">
        <v>1.75</v>
      </c>
      <c r="M889" s="95" t="s">
        <v>80</v>
      </c>
      <c r="N889" s="10">
        <f t="shared" si="300"/>
        <v>0.25</v>
      </c>
      <c r="O889" s="10">
        <f t="shared" si="300"/>
        <v>0.5</v>
      </c>
      <c r="P889" s="10">
        <f t="shared" si="300"/>
        <v>0.25</v>
      </c>
      <c r="Q889" s="33">
        <f>IF(B889="M",IF(AND(H889&gt;=200,H889&lt;500,I889&lt;Barem!$N$21),H889/1500,IF(AND(H889&gt;=500,H889&lt;750,I889&lt;Barem!$N$22),H889/1500,IF(AND(H889&gt;=750,H889&lt;1000,I889&lt;Barem!$N$23),H889/1500,IF(AND(H889&gt;=1000,H889&lt;1500,I889&lt;Barem!$N$24),H889/1500,IF(AND(H889&gt;=1500,H889&lt;2000,I889&lt;Barem!$N$25),H889/1500,IF(AND(H889&gt;=2000,H889&lt;3000,I889&lt;Barem!$N$26),H889/1500,IF(AND(H889&gt;=3000,I889&lt;Barem!$N$27),H889/1500,0))))))),IF(AND(H889&gt;=200,H889&lt;500,I889&lt;Barem!$O$21),H889/1500,IF(AND(H889&gt;=500,H889&lt;750,I889&lt;Barem!$O$22),H889/1500,IF(AND(H889&gt;=750,H889&lt;1000,I889&lt;Barem!$O$23),H889/1500,IF(AND(H889&gt;=1000,H889&lt;1500,I889&lt;Barem!$O$24),H889/1500,IF(AND(H889&gt;=1500,H889&lt;2000,I889&lt;Barem!$O$25),H889/1500,IF(AND(H889&gt;=2000,H889&lt;3000,I889&lt;Barem!$O$26),H889/1500,IF(AND(H889&gt;=3000,I889&lt;Barem!$O$27),H889/1500,0))))))))</f>
        <v>0</v>
      </c>
      <c r="R889" s="19">
        <f>IF(D889&gt;21,VLOOKUP(D889,Barem!$T$1:$U$141,2,1),0)</f>
        <v>0</v>
      </c>
      <c r="S889" s="104">
        <f>IF(D889&lt;1,0,IF(B889="F",VLOOKUP(I889,Barem!$X$2:$Z$13,2,1),VLOOKUP(I889,Barem!$X$14:$Z$25,2,1)))</f>
        <v>0</v>
      </c>
      <c r="T889" s="19">
        <f>VLOOKUP(A889,Participanti!A:C,3,0)</f>
        <v>0.7</v>
      </c>
      <c r="U889" s="17">
        <f t="shared" si="298"/>
        <v>2.8279761904761909</v>
      </c>
      <c r="W889" s="162"/>
      <c r="X889" s="108">
        <f t="shared" si="287"/>
        <v>5</v>
      </c>
      <c r="Y889" s="63">
        <f t="shared" si="288"/>
        <v>1</v>
      </c>
      <c r="Z889" s="92">
        <f t="shared" si="299"/>
        <v>1</v>
      </c>
      <c r="AA889" s="141"/>
      <c r="AB889" s="107" t="str">
        <f>VLOOKUP(A889,Participanti!A:E,5,0)</f>
        <v>Gold</v>
      </c>
    </row>
    <row r="890" spans="1:28" x14ac:dyDescent="0.2">
      <c r="A890" s="42" t="s">
        <v>149</v>
      </c>
      <c r="B890" s="1" t="str">
        <f>VLOOKUP(A890,Participanti!A:B,2,0)</f>
        <v>M</v>
      </c>
      <c r="C890" s="61">
        <v>14</v>
      </c>
      <c r="D890" s="43"/>
      <c r="E890" s="44"/>
      <c r="F890" s="44"/>
      <c r="G890" s="59"/>
      <c r="H890" s="45"/>
      <c r="I890" s="11"/>
      <c r="J890" s="31"/>
      <c r="K890" s="31"/>
      <c r="L890" s="43"/>
      <c r="M890" s="95" t="s">
        <v>533</v>
      </c>
      <c r="N890" s="10"/>
      <c r="O890" s="10"/>
      <c r="P890" s="10"/>
      <c r="Q890" s="33"/>
      <c r="S890" s="104"/>
      <c r="U890" s="177">
        <v>0.5</v>
      </c>
      <c r="W890" s="162"/>
      <c r="X890" s="108">
        <f t="shared" si="287"/>
        <v>1</v>
      </c>
      <c r="Y890" s="63">
        <f t="shared" si="288"/>
        <v>1</v>
      </c>
      <c r="Z890" s="92">
        <f t="shared" si="299"/>
        <v>0</v>
      </c>
      <c r="AA890" s="141"/>
      <c r="AB890" s="107" t="str">
        <f>VLOOKUP(A890,Participanti!A:E,5,0)</f>
        <v>Gold</v>
      </c>
    </row>
    <row r="891" spans="1:28" x14ac:dyDescent="0.2">
      <c r="A891" s="42" t="s">
        <v>427</v>
      </c>
      <c r="B891" s="1" t="str">
        <f>VLOOKUP(A891,Participanti!A:B,2,0)</f>
        <v>M</v>
      </c>
      <c r="C891" s="61">
        <v>14</v>
      </c>
      <c r="D891" s="43">
        <v>12.1</v>
      </c>
      <c r="E891" s="44">
        <v>4.0787037037037038E-2</v>
      </c>
      <c r="F891" s="44">
        <v>4.0787037037037038E-2</v>
      </c>
      <c r="G891" s="59">
        <f t="shared" si="294"/>
        <v>4.0787037037037038E-2</v>
      </c>
      <c r="H891" s="45">
        <v>31</v>
      </c>
      <c r="I891" s="11">
        <f t="shared" si="295"/>
        <v>3.3708295071931439E-3</v>
      </c>
      <c r="J891" s="31">
        <f t="shared" si="296"/>
        <v>2.8809523809523809</v>
      </c>
      <c r="K891" s="31">
        <f>IF(J891=0,0,IF(B891="F",VLOOKUP(I891,Barem!$G$2:$H$16,2,1),VLOOKUP(I891,Barem!$G$17:$H$31,2,1)))</f>
        <v>3</v>
      </c>
      <c r="L891" s="43">
        <v>0.25</v>
      </c>
      <c r="M891" s="95" t="s">
        <v>83</v>
      </c>
      <c r="N891" s="10">
        <f t="shared" si="300"/>
        <v>0.25</v>
      </c>
      <c r="O891" s="10">
        <f t="shared" si="300"/>
        <v>0.25</v>
      </c>
      <c r="P891" s="10">
        <f t="shared" si="300"/>
        <v>0.5</v>
      </c>
      <c r="Q891" s="33">
        <f>IF(B891="M",IF(AND(H891&gt;=200,H891&lt;500,I891&lt;Barem!$N$21),H891/1500,IF(AND(H891&gt;=500,H891&lt;750,I891&lt;Barem!$N$22),H891/1500,IF(AND(H891&gt;=750,H891&lt;1000,I891&lt;Barem!$N$23),H891/1500,IF(AND(H891&gt;=1000,H891&lt;1500,I891&lt;Barem!$N$24),H891/1500,IF(AND(H891&gt;=1500,H891&lt;2000,I891&lt;Barem!$N$25),H891/1500,IF(AND(H891&gt;=2000,H891&lt;3000,I891&lt;Barem!$N$26),H891/1500,IF(AND(H891&gt;=3000,I891&lt;Barem!$N$27),H891/1500,0))))))),IF(AND(H891&gt;=200,H891&lt;500,I891&lt;Barem!$O$21),H891/1500,IF(AND(H891&gt;=500,H891&lt;750,I891&lt;Barem!$O$22),H891/1500,IF(AND(H891&gt;=750,H891&lt;1000,I891&lt;Barem!$O$23),H891/1500,IF(AND(H891&gt;=1000,H891&lt;1500,I891&lt;Barem!$O$24),H891/1500,IF(AND(H891&gt;=1500,H891&lt;2000,I891&lt;Barem!$O$25),H891/1500,IF(AND(H891&gt;=2000,H891&lt;3000,I891&lt;Barem!$O$26),H891/1500,IF(AND(H891&gt;=3000,I891&lt;Barem!$O$27),H891/1500,0))))))))</f>
        <v>0</v>
      </c>
      <c r="R891" s="19">
        <f>IF(D891&gt;21,VLOOKUP(D891,Barem!$T$1:$U$141,2,1),0)</f>
        <v>0</v>
      </c>
      <c r="S891" s="104">
        <f>IF(D891&lt;1,0,IF(B891="F",VLOOKUP(I891,Barem!$X$2:$Z$13,2,1),VLOOKUP(I891,Barem!$X$14:$Z$25,2,1)))</f>
        <v>0</v>
      </c>
      <c r="T891" s="19">
        <f>VLOOKUP(A891,Participanti!A:C,3,0)</f>
        <v>0</v>
      </c>
      <c r="U891" s="17">
        <f t="shared" si="298"/>
        <v>1.5952380952380953</v>
      </c>
      <c r="W891" s="162"/>
      <c r="X891" s="108">
        <f t="shared" si="287"/>
        <v>4</v>
      </c>
      <c r="Y891" s="63">
        <f t="shared" si="288"/>
        <v>1</v>
      </c>
      <c r="Z891" s="92">
        <f t="shared" si="299"/>
        <v>1</v>
      </c>
      <c r="AA891" s="141"/>
      <c r="AB891" s="107" t="str">
        <f>VLOOKUP(A891,Participanti!A:E,5,0)</f>
        <v>Gold</v>
      </c>
    </row>
    <row r="892" spans="1:28" x14ac:dyDescent="0.2">
      <c r="A892" s="42" t="s">
        <v>366</v>
      </c>
      <c r="B892" s="1" t="str">
        <f>VLOOKUP(A892,Participanti!A:B,2,0)</f>
        <v>F</v>
      </c>
      <c r="C892" s="61">
        <v>14</v>
      </c>
      <c r="D892" s="43">
        <v>54.45</v>
      </c>
      <c r="E892" s="44">
        <v>0.36957175925925928</v>
      </c>
      <c r="F892" s="44">
        <v>0.36958333333333332</v>
      </c>
      <c r="G892" s="59">
        <f t="shared" si="294"/>
        <v>0.3695775462962963</v>
      </c>
      <c r="H892" s="45">
        <v>164</v>
      </c>
      <c r="I892" s="11">
        <f t="shared" si="295"/>
        <v>6.7874664149916676E-3</v>
      </c>
      <c r="J892" s="31">
        <f t="shared" si="296"/>
        <v>5</v>
      </c>
      <c r="K892" s="31">
        <f>IF(J892=0,0,IF(B892="F",VLOOKUP(I892,Barem!$G$2:$H$16,2,1),VLOOKUP(I892,Barem!$G$17:$H$31,2,1)))</f>
        <v>0</v>
      </c>
      <c r="L892" s="43">
        <v>3.25</v>
      </c>
      <c r="M892" s="95" t="s">
        <v>83</v>
      </c>
      <c r="N892" s="10">
        <f t="shared" si="300"/>
        <v>0.25</v>
      </c>
      <c r="O892" s="10">
        <f t="shared" si="300"/>
        <v>0.25</v>
      </c>
      <c r="P892" s="10">
        <f t="shared" si="300"/>
        <v>0.5</v>
      </c>
      <c r="Q892" s="33">
        <f>IF(B892="M",IF(AND(H892&gt;=200,H892&lt;500,I892&lt;Barem!$N$21),H892/1500,IF(AND(H892&gt;=500,H892&lt;750,I892&lt;Barem!$N$22),H892/1500,IF(AND(H892&gt;=750,H892&lt;1000,I892&lt;Barem!$N$23),H892/1500,IF(AND(H892&gt;=1000,H892&lt;1500,I892&lt;Barem!$N$24),H892/1500,IF(AND(H892&gt;=1500,H892&lt;2000,I892&lt;Barem!$N$25),H892/1500,IF(AND(H892&gt;=2000,H892&lt;3000,I892&lt;Barem!$N$26),H892/1500,IF(AND(H892&gt;=3000,I892&lt;Barem!$N$27),H892/1500,0))))))),IF(AND(H892&gt;=200,H892&lt;500,I892&lt;Barem!$O$21),H892/1500,IF(AND(H892&gt;=500,H892&lt;750,I892&lt;Barem!$O$22),H892/1500,IF(AND(H892&gt;=750,H892&lt;1000,I892&lt;Barem!$O$23),H892/1500,IF(AND(H892&gt;=1000,H892&lt;1500,I892&lt;Barem!$O$24),H892/1500,IF(AND(H892&gt;=1500,H892&lt;2000,I892&lt;Barem!$O$25),H892/1500,IF(AND(H892&gt;=2000,H892&lt;3000,I892&lt;Barem!$O$26),H892/1500,IF(AND(H892&gt;=3000,I892&lt;Barem!$O$27),H892/1500,0))))))))</f>
        <v>0</v>
      </c>
      <c r="R892" s="19">
        <f>IF(D892&gt;21,VLOOKUP(D892,Barem!$T$1:$U$141,2,1),0)</f>
        <v>1.6</v>
      </c>
      <c r="S892" s="104">
        <f>IF(D892&lt;1,0,IF(B892="F",VLOOKUP(I892,Barem!$X$2:$Z$13,2,1),VLOOKUP(I892,Barem!$X$14:$Z$25,2,1)))</f>
        <v>0</v>
      </c>
      <c r="T892" s="19">
        <f>VLOOKUP(A892,Participanti!A:C,3,0)</f>
        <v>0</v>
      </c>
      <c r="U892" s="17">
        <f t="shared" si="298"/>
        <v>4.4749999999999996</v>
      </c>
      <c r="W892" s="162"/>
      <c r="X892" s="108">
        <f t="shared" si="287"/>
        <v>5</v>
      </c>
      <c r="Y892" s="63">
        <f t="shared" si="288"/>
        <v>1</v>
      </c>
      <c r="Z892" s="92">
        <f t="shared" si="299"/>
        <v>0</v>
      </c>
      <c r="AA892" s="141"/>
      <c r="AB892" s="107" t="str">
        <f>VLOOKUP(A892,Participanti!A:E,5,0)</f>
        <v>Gold</v>
      </c>
    </row>
    <row r="893" spans="1:28" x14ac:dyDescent="0.2">
      <c r="A893" s="42" t="s">
        <v>187</v>
      </c>
      <c r="B893" s="1" t="str">
        <f>VLOOKUP(A893,Participanti!A:B,2,0)</f>
        <v>M</v>
      </c>
      <c r="C893" s="61">
        <v>14</v>
      </c>
      <c r="D893" s="43">
        <v>5.0199999999999996</v>
      </c>
      <c r="E893" s="44">
        <v>1.3819444444444445E-2</v>
      </c>
      <c r="F893" s="44">
        <v>1.3819444444444445E-2</v>
      </c>
      <c r="G893" s="59">
        <f t="shared" si="294"/>
        <v>1.3819444444444445E-2</v>
      </c>
      <c r="H893" s="45">
        <v>0</v>
      </c>
      <c r="I893" s="11">
        <f t="shared" si="295"/>
        <v>2.7528773793714036E-3</v>
      </c>
      <c r="J893" s="31">
        <f t="shared" si="296"/>
        <v>1.195238095238095</v>
      </c>
      <c r="K893" s="31">
        <f>IF(J893=0,0,IF(B893="F",VLOOKUP(I893,Barem!$G$2:$H$16,2,1),VLOOKUP(I893,Barem!$G$17:$H$31,2,1)))</f>
        <v>5</v>
      </c>
      <c r="L893" s="43">
        <v>2.5</v>
      </c>
      <c r="M893" s="95" t="s">
        <v>80</v>
      </c>
      <c r="N893" s="10">
        <f t="shared" si="300"/>
        <v>0.25</v>
      </c>
      <c r="O893" s="10">
        <f t="shared" si="300"/>
        <v>0.5</v>
      </c>
      <c r="P893" s="10">
        <f t="shared" si="300"/>
        <v>0.25</v>
      </c>
      <c r="Q893" s="33">
        <f>IF(B893="M",IF(AND(H893&gt;=200,H893&lt;500,I893&lt;Barem!$N$21),H893/1500,IF(AND(H893&gt;=500,H893&lt;750,I893&lt;Barem!$N$22),H893/1500,IF(AND(H893&gt;=750,H893&lt;1000,I893&lt;Barem!$N$23),H893/1500,IF(AND(H893&gt;=1000,H893&lt;1500,I893&lt;Barem!$N$24),H893/1500,IF(AND(H893&gt;=1500,H893&lt;2000,I893&lt;Barem!$N$25),H893/1500,IF(AND(H893&gt;=2000,H893&lt;3000,I893&lt;Barem!$N$26),H893/1500,IF(AND(H893&gt;=3000,I893&lt;Barem!$N$27),H893/1500,0))))))),IF(AND(H893&gt;=200,H893&lt;500,I893&lt;Barem!$O$21),H893/1500,IF(AND(H893&gt;=500,H893&lt;750,I893&lt;Barem!$O$22),H893/1500,IF(AND(H893&gt;=750,H893&lt;1000,I893&lt;Barem!$O$23),H893/1500,IF(AND(H893&gt;=1000,H893&lt;1500,I893&lt;Barem!$O$24),H893/1500,IF(AND(H893&gt;=1500,H893&lt;2000,I893&lt;Barem!$O$25),H893/1500,IF(AND(H893&gt;=2000,H893&lt;3000,I893&lt;Barem!$O$26),H893/1500,IF(AND(H893&gt;=3000,I893&lt;Barem!$O$27),H893/1500,0))))))))</f>
        <v>0</v>
      </c>
      <c r="R893" s="19">
        <f>IF(D893&gt;21,VLOOKUP(D893,Barem!$T$1:$U$141,2,1),0)</f>
        <v>0</v>
      </c>
      <c r="S893" s="104">
        <f>IF(D893&lt;1,0,IF(B893="F",VLOOKUP(I893,Barem!$X$2:$Z$13,2,1),VLOOKUP(I893,Barem!$X$14:$Z$25,2,1)))</f>
        <v>0.15000000000000002</v>
      </c>
      <c r="T893" s="19">
        <f>VLOOKUP(A893,Participanti!A:C,3,0)</f>
        <v>0</v>
      </c>
      <c r="U893" s="17">
        <f t="shared" si="298"/>
        <v>3.5738095238095235</v>
      </c>
      <c r="W893" s="162"/>
      <c r="X893" s="108">
        <f t="shared" si="287"/>
        <v>5</v>
      </c>
      <c r="Y893" s="63">
        <f t="shared" si="288"/>
        <v>1</v>
      </c>
      <c r="Z893" s="92">
        <f t="shared" si="299"/>
        <v>1</v>
      </c>
      <c r="AA893" s="141"/>
      <c r="AB893" s="107" t="str">
        <f>VLOOKUP(A893,Participanti!A:E,5,0)</f>
        <v>Gold</v>
      </c>
    </row>
    <row r="894" spans="1:28" x14ac:dyDescent="0.2">
      <c r="A894" s="42" t="s">
        <v>342</v>
      </c>
      <c r="B894" s="1" t="str">
        <f>VLOOKUP(A894,Participanti!A:B,2,0)</f>
        <v>F</v>
      </c>
      <c r="C894" s="61">
        <v>14</v>
      </c>
      <c r="D894" s="43">
        <v>21.05</v>
      </c>
      <c r="E894" s="44">
        <v>8.2986111111111108E-2</v>
      </c>
      <c r="F894" s="44">
        <v>8.3009259259259255E-2</v>
      </c>
      <c r="G894" s="59">
        <f t="shared" si="294"/>
        <v>8.2997685185185188E-2</v>
      </c>
      <c r="H894" s="45">
        <v>33</v>
      </c>
      <c r="I894" s="11">
        <f t="shared" si="295"/>
        <v>3.9428829066596284E-3</v>
      </c>
      <c r="J894" s="31">
        <f t="shared" si="296"/>
        <v>5</v>
      </c>
      <c r="K894" s="31">
        <f>IF(J894=0,0,IF(B894="F",VLOOKUP(I894,Barem!$G$2:$H$16,2,1),VLOOKUP(I894,Barem!$G$17:$H$31,2,1)))</f>
        <v>2.5</v>
      </c>
      <c r="L894" s="43">
        <v>4</v>
      </c>
      <c r="M894" s="95" t="s">
        <v>80</v>
      </c>
      <c r="N894" s="10">
        <f t="shared" si="300"/>
        <v>0.25</v>
      </c>
      <c r="O894" s="10">
        <f t="shared" si="300"/>
        <v>0.5</v>
      </c>
      <c r="P894" s="10">
        <f t="shared" si="300"/>
        <v>0.25</v>
      </c>
      <c r="Q894" s="33">
        <f>IF(B894="M",IF(AND(H894&gt;=200,H894&lt;500,I894&lt;Barem!$N$21),H894/1500,IF(AND(H894&gt;=500,H894&lt;750,I894&lt;Barem!$N$22),H894/1500,IF(AND(H894&gt;=750,H894&lt;1000,I894&lt;Barem!$N$23),H894/1500,IF(AND(H894&gt;=1000,H894&lt;1500,I894&lt;Barem!$N$24),H894/1500,IF(AND(H894&gt;=1500,H894&lt;2000,I894&lt;Barem!$N$25),H894/1500,IF(AND(H894&gt;=2000,H894&lt;3000,I894&lt;Barem!$N$26),H894/1500,IF(AND(H894&gt;=3000,I894&lt;Barem!$N$27),H894/1500,0))))))),IF(AND(H894&gt;=200,H894&lt;500,I894&lt;Barem!$O$21),H894/1500,IF(AND(H894&gt;=500,H894&lt;750,I894&lt;Barem!$O$22),H894/1500,IF(AND(H894&gt;=750,H894&lt;1000,I894&lt;Barem!$O$23),H894/1500,IF(AND(H894&gt;=1000,H894&lt;1500,I894&lt;Barem!$O$24),H894/1500,IF(AND(H894&gt;=1500,H894&lt;2000,I894&lt;Barem!$O$25),H894/1500,IF(AND(H894&gt;=2000,H894&lt;3000,I894&lt;Barem!$O$26),H894/1500,IF(AND(H894&gt;=3000,I894&lt;Barem!$O$27),H894/1500,0))))))))</f>
        <v>0</v>
      </c>
      <c r="R894" s="19">
        <f>IF(D894&gt;21,VLOOKUP(D894,Barem!$T$1:$U$141,2,1),0)</f>
        <v>0</v>
      </c>
      <c r="S894" s="104">
        <f>IF(D894&lt;1,0,IF(B894="F",VLOOKUP(I894,Barem!$X$2:$Z$13,2,1),VLOOKUP(I894,Barem!$X$14:$Z$25,2,1)))</f>
        <v>0</v>
      </c>
      <c r="T894" s="19">
        <f>VLOOKUP(A894,Participanti!A:C,3,0)</f>
        <v>0</v>
      </c>
      <c r="U894" s="17">
        <f t="shared" si="298"/>
        <v>3.5</v>
      </c>
      <c r="W894" s="162"/>
      <c r="X894" s="108">
        <f t="shared" si="287"/>
        <v>5</v>
      </c>
      <c r="Y894" s="63">
        <f t="shared" si="288"/>
        <v>1</v>
      </c>
      <c r="Z894" s="92">
        <f t="shared" si="299"/>
        <v>1</v>
      </c>
      <c r="AA894" s="141"/>
      <c r="AB894" s="107" t="str">
        <f>VLOOKUP(A894,Participanti!A:E,5,0)</f>
        <v>Gold</v>
      </c>
    </row>
    <row r="895" spans="1:28" x14ac:dyDescent="0.2">
      <c r="A895" s="42" t="s">
        <v>209</v>
      </c>
      <c r="B895" s="1" t="str">
        <f>VLOOKUP(A895,Participanti!A:B,2,0)</f>
        <v>M</v>
      </c>
      <c r="C895" s="61">
        <v>14</v>
      </c>
      <c r="D895" s="43">
        <v>21.2</v>
      </c>
      <c r="E895" s="44">
        <v>7.8090277777777772E-2</v>
      </c>
      <c r="F895" s="44">
        <v>7.8090277777777772E-2</v>
      </c>
      <c r="G895" s="59">
        <f t="shared" ref="G895:G900" si="301">AVERAGE(E895:F895)</f>
        <v>7.8090277777777772E-2</v>
      </c>
      <c r="H895" s="45">
        <v>46</v>
      </c>
      <c r="I895" s="11">
        <f t="shared" ref="I895:I900" si="302">G895/D895</f>
        <v>3.6835036687631025E-3</v>
      </c>
      <c r="J895" s="31">
        <f t="shared" ref="J895:J900" si="303">IF(B895="F",IF(D895&lt;2.5,0,IF(D895&gt;19.99,5,D895/4)),IF(D895&lt;3,0, IF(D895&gt;20.99,5,D895/4.2)))</f>
        <v>5</v>
      </c>
      <c r="K895" s="31">
        <f>IF(J895=0,0,IF(B895="F",VLOOKUP(I895,Barem!$G$2:$H$16,2,1),VLOOKUP(I895,Barem!$G$17:$H$31,2,1)))</f>
        <v>2</v>
      </c>
      <c r="L895" s="43">
        <v>4.25</v>
      </c>
      <c r="M895" s="95" t="s">
        <v>82</v>
      </c>
      <c r="N895" s="10">
        <f t="shared" si="300"/>
        <v>0.5</v>
      </c>
      <c r="O895" s="10">
        <f t="shared" si="300"/>
        <v>0.25</v>
      </c>
      <c r="P895" s="10">
        <f t="shared" si="300"/>
        <v>0.25</v>
      </c>
      <c r="Q895" s="33">
        <f>IF(B895="M",IF(AND(H895&gt;=200,H895&lt;500,I895&lt;Barem!$N$21),H895/1500,IF(AND(H895&gt;=500,H895&lt;750,I895&lt;Barem!$N$22),H895/1500,IF(AND(H895&gt;=750,H895&lt;1000,I895&lt;Barem!$N$23),H895/1500,IF(AND(H895&gt;=1000,H895&lt;1500,I895&lt;Barem!$N$24),H895/1500,IF(AND(H895&gt;=1500,H895&lt;2000,I895&lt;Barem!$N$25),H895/1500,IF(AND(H895&gt;=2000,H895&lt;3000,I895&lt;Barem!$N$26),H895/1500,IF(AND(H895&gt;=3000,I895&lt;Barem!$N$27),H895/1500,0))))))),IF(AND(H895&gt;=200,H895&lt;500,I895&lt;Barem!$O$21),H895/1500,IF(AND(H895&gt;=500,H895&lt;750,I895&lt;Barem!$O$22),H895/1500,IF(AND(H895&gt;=750,H895&lt;1000,I895&lt;Barem!$O$23),H895/1500,IF(AND(H895&gt;=1000,H895&lt;1500,I895&lt;Barem!$O$24),H895/1500,IF(AND(H895&gt;=1500,H895&lt;2000,I895&lt;Barem!$O$25),H895/1500,IF(AND(H895&gt;=2000,H895&lt;3000,I895&lt;Barem!$O$26),H895/1500,IF(AND(H895&gt;=3000,I895&lt;Barem!$O$27),H895/1500,0))))))))</f>
        <v>0</v>
      </c>
      <c r="R895" s="19">
        <f>IF(D895&gt;21,VLOOKUP(D895,Barem!$T$1:$U$141,2,1),0)</f>
        <v>0</v>
      </c>
      <c r="S895" s="104">
        <f>IF(D895&lt;1,0,IF(B895="F",VLOOKUP(I895,Barem!$X$2:$Z$13,2,1),VLOOKUP(I895,Barem!$X$14:$Z$25,2,1)))</f>
        <v>0</v>
      </c>
      <c r="T895" s="19">
        <f>VLOOKUP(A895,Participanti!A:C,3,0)</f>
        <v>0</v>
      </c>
      <c r="U895" s="17">
        <f t="shared" ref="U895:U900" si="304">IF(H895&lt;0,0,J895*N895+K895*O895+L895*P895+Q895+R895+S895+T895)</f>
        <v>4.0625</v>
      </c>
      <c r="W895" s="162"/>
      <c r="X895" s="108">
        <f t="shared" si="287"/>
        <v>5</v>
      </c>
      <c r="Y895" s="63">
        <f t="shared" si="288"/>
        <v>1</v>
      </c>
      <c r="Z895" s="92">
        <f t="shared" ref="Z895:Z900" si="305">IF(K895&gt;0,1,0)</f>
        <v>1</v>
      </c>
      <c r="AA895" s="141"/>
      <c r="AB895" s="107" t="str">
        <f>VLOOKUP(A895,Participanti!A:E,5,0)</f>
        <v>Gold</v>
      </c>
    </row>
    <row r="896" spans="1:28" x14ac:dyDescent="0.2">
      <c r="A896" s="42" t="s">
        <v>235</v>
      </c>
      <c r="B896" s="1" t="str">
        <f>VLOOKUP(A896,Participanti!A:B,2,0)</f>
        <v>M</v>
      </c>
      <c r="C896" s="61">
        <v>14</v>
      </c>
      <c r="D896" s="43">
        <v>15.78</v>
      </c>
      <c r="E896" s="44">
        <v>5.9548611111111108E-2</v>
      </c>
      <c r="F896" s="44">
        <v>5.9560185185185188E-2</v>
      </c>
      <c r="G896" s="59">
        <f t="shared" si="301"/>
        <v>5.9554398148148148E-2</v>
      </c>
      <c r="H896" s="45">
        <v>67</v>
      </c>
      <c r="I896" s="11">
        <f t="shared" si="302"/>
        <v>3.7740429751678167E-3</v>
      </c>
      <c r="J896" s="31">
        <f t="shared" si="303"/>
        <v>3.7571428571428567</v>
      </c>
      <c r="K896" s="31">
        <f>IF(J896=0,0,IF(B896="F",VLOOKUP(I896,Barem!$G$2:$H$16,2,1),VLOOKUP(I896,Barem!$G$17:$H$31,2,1)))</f>
        <v>2</v>
      </c>
      <c r="L896" s="43">
        <v>2.5</v>
      </c>
      <c r="M896" s="95" t="s">
        <v>80</v>
      </c>
      <c r="N896" s="10">
        <f t="shared" si="300"/>
        <v>0.25</v>
      </c>
      <c r="O896" s="10">
        <f t="shared" si="300"/>
        <v>0.5</v>
      </c>
      <c r="P896" s="10">
        <f t="shared" si="300"/>
        <v>0.25</v>
      </c>
      <c r="Q896" s="33">
        <f>IF(B896="M",IF(AND(H896&gt;=200,H896&lt;500,I896&lt;Barem!$N$21),H896/1500,IF(AND(H896&gt;=500,H896&lt;750,I896&lt;Barem!$N$22),H896/1500,IF(AND(H896&gt;=750,H896&lt;1000,I896&lt;Barem!$N$23),H896/1500,IF(AND(H896&gt;=1000,H896&lt;1500,I896&lt;Barem!$N$24),H896/1500,IF(AND(H896&gt;=1500,H896&lt;2000,I896&lt;Barem!$N$25),H896/1500,IF(AND(H896&gt;=2000,H896&lt;3000,I896&lt;Barem!$N$26),H896/1500,IF(AND(H896&gt;=3000,I896&lt;Barem!$N$27),H896/1500,0))))))),IF(AND(H896&gt;=200,H896&lt;500,I896&lt;Barem!$O$21),H896/1500,IF(AND(H896&gt;=500,H896&lt;750,I896&lt;Barem!$O$22),H896/1500,IF(AND(H896&gt;=750,H896&lt;1000,I896&lt;Barem!$O$23),H896/1500,IF(AND(H896&gt;=1000,H896&lt;1500,I896&lt;Barem!$O$24),H896/1500,IF(AND(H896&gt;=1500,H896&lt;2000,I896&lt;Barem!$O$25),H896/1500,IF(AND(H896&gt;=2000,H896&lt;3000,I896&lt;Barem!$O$26),H896/1500,IF(AND(H896&gt;=3000,I896&lt;Barem!$O$27),H896/1500,0))))))))</f>
        <v>0</v>
      </c>
      <c r="R896" s="19">
        <f>IF(D896&gt;21,VLOOKUP(D896,Barem!$T$1:$U$141,2,1),0)</f>
        <v>0</v>
      </c>
      <c r="S896" s="104">
        <f>IF(D896&lt;1,0,IF(B896="F",VLOOKUP(I896,Barem!$X$2:$Z$13,2,1),VLOOKUP(I896,Barem!$X$14:$Z$25,2,1)))</f>
        <v>0</v>
      </c>
      <c r="T896" s="19">
        <f>VLOOKUP(A896,Participanti!A:C,3,0)</f>
        <v>0</v>
      </c>
      <c r="U896" s="17">
        <f t="shared" si="304"/>
        <v>2.5642857142857141</v>
      </c>
      <c r="W896" s="162"/>
      <c r="X896" s="108">
        <f t="shared" si="287"/>
        <v>5</v>
      </c>
      <c r="Y896" s="63">
        <f t="shared" si="288"/>
        <v>1</v>
      </c>
      <c r="Z896" s="92">
        <f t="shared" si="305"/>
        <v>1</v>
      </c>
      <c r="AA896" s="141"/>
      <c r="AB896" s="107" t="str">
        <f>VLOOKUP(A896,Participanti!A:E,5,0)</f>
        <v>Gold</v>
      </c>
    </row>
    <row r="897" spans="1:28" x14ac:dyDescent="0.2">
      <c r="A897" s="42" t="s">
        <v>363</v>
      </c>
      <c r="B897" s="1" t="str">
        <f>VLOOKUP(A897,Participanti!A:B,2,0)</f>
        <v>M</v>
      </c>
      <c r="C897" s="61">
        <v>14</v>
      </c>
      <c r="D897" s="43">
        <v>14.77</v>
      </c>
      <c r="E897" s="44">
        <v>5.3310185185185183E-2</v>
      </c>
      <c r="F897" s="44">
        <v>5.3425925925925925E-2</v>
      </c>
      <c r="G897" s="59">
        <f t="shared" si="301"/>
        <v>5.3368055555555557E-2</v>
      </c>
      <c r="H897" s="45">
        <v>422</v>
      </c>
      <c r="I897" s="11">
        <f t="shared" si="302"/>
        <v>3.613273903558264E-3</v>
      </c>
      <c r="J897" s="31">
        <f t="shared" si="303"/>
        <v>3.5166666666666666</v>
      </c>
      <c r="K897" s="31">
        <f>IF(J897=0,0,IF(B897="F",VLOOKUP(I897,Barem!$G$2:$H$16,2,1),VLOOKUP(I897,Barem!$G$17:$H$31,2,1)))</f>
        <v>2.5</v>
      </c>
      <c r="L897" s="43">
        <v>3</v>
      </c>
      <c r="M897" s="95" t="s">
        <v>83</v>
      </c>
      <c r="N897" s="10">
        <f t="shared" si="300"/>
        <v>0.25</v>
      </c>
      <c r="O897" s="10">
        <f t="shared" si="300"/>
        <v>0.25</v>
      </c>
      <c r="P897" s="10">
        <f t="shared" si="300"/>
        <v>0.5</v>
      </c>
      <c r="Q897" s="33">
        <f>IF(B897="M",IF(AND(H897&gt;=200,H897&lt;500,I897&lt;Barem!$N$21),H897/1500,IF(AND(H897&gt;=500,H897&lt;750,I897&lt;Barem!$N$22),H897/1500,IF(AND(H897&gt;=750,H897&lt;1000,I897&lt;Barem!$N$23),H897/1500,IF(AND(H897&gt;=1000,H897&lt;1500,I897&lt;Barem!$N$24),H897/1500,IF(AND(H897&gt;=1500,H897&lt;2000,I897&lt;Barem!$N$25),H897/1500,IF(AND(H897&gt;=2000,H897&lt;3000,I897&lt;Barem!$N$26),H897/1500,IF(AND(H897&gt;=3000,I897&lt;Barem!$N$27),H897/1500,0))))))),IF(AND(H897&gt;=200,H897&lt;500,I897&lt;Barem!$O$21),H897/1500,IF(AND(H897&gt;=500,H897&lt;750,I897&lt;Barem!$O$22),H897/1500,IF(AND(H897&gt;=750,H897&lt;1000,I897&lt;Barem!$O$23),H897/1500,IF(AND(H897&gt;=1000,H897&lt;1500,I897&lt;Barem!$O$24),H897/1500,IF(AND(H897&gt;=1500,H897&lt;2000,I897&lt;Barem!$O$25),H897/1500,IF(AND(H897&gt;=2000,H897&lt;3000,I897&lt;Barem!$O$26),H897/1500,IF(AND(H897&gt;=3000,I897&lt;Barem!$O$27),H897/1500,0))))))))</f>
        <v>0.28133333333333332</v>
      </c>
      <c r="R897" s="19">
        <f>IF(D897&gt;21,VLOOKUP(D897,Barem!$T$1:$U$141,2,1),0)</f>
        <v>0</v>
      </c>
      <c r="S897" s="104">
        <f>IF(D897&lt;1,0,IF(B897="F",VLOOKUP(I897,Barem!$X$2:$Z$13,2,1),VLOOKUP(I897,Barem!$X$14:$Z$25,2,1)))</f>
        <v>0</v>
      </c>
      <c r="T897" s="19">
        <f>VLOOKUP(A897,Participanti!A:C,3,0)</f>
        <v>0</v>
      </c>
      <c r="U897" s="17">
        <f t="shared" si="304"/>
        <v>3.2854999999999999</v>
      </c>
      <c r="W897" s="162"/>
      <c r="X897" s="108">
        <f t="shared" si="287"/>
        <v>5</v>
      </c>
      <c r="Y897" s="63">
        <f t="shared" si="288"/>
        <v>1</v>
      </c>
      <c r="Z897" s="92">
        <f t="shared" si="305"/>
        <v>1</v>
      </c>
      <c r="AA897" s="141"/>
      <c r="AB897" s="107" t="str">
        <f>VLOOKUP(A897,Participanti!A:E,5,0)</f>
        <v>Gold</v>
      </c>
    </row>
    <row r="898" spans="1:28" x14ac:dyDescent="0.2">
      <c r="A898" s="42" t="s">
        <v>7</v>
      </c>
      <c r="B898" s="1" t="str">
        <f>VLOOKUP(A898,Participanti!A:B,2,0)</f>
        <v>M</v>
      </c>
      <c r="C898" s="61">
        <v>14</v>
      </c>
      <c r="D898" s="43">
        <v>22.02</v>
      </c>
      <c r="E898" s="44">
        <v>0.14222222222222222</v>
      </c>
      <c r="F898" s="44">
        <v>0.14245370370370369</v>
      </c>
      <c r="G898" s="59">
        <f t="shared" si="301"/>
        <v>0.14233796296296297</v>
      </c>
      <c r="H898" s="45">
        <v>397</v>
      </c>
      <c r="I898" s="11">
        <f t="shared" si="302"/>
        <v>6.4640310155750667E-3</v>
      </c>
      <c r="J898" s="31">
        <f t="shared" si="303"/>
        <v>5</v>
      </c>
      <c r="K898" s="31">
        <f>IF(J898=0,0,IF(B898="F",VLOOKUP(I898,Barem!$G$2:$H$16,2,1),VLOOKUP(I898,Barem!$G$17:$H$31,2,1)))</f>
        <v>0</v>
      </c>
      <c r="L898" s="43">
        <v>0.25</v>
      </c>
      <c r="M898" s="95" t="s">
        <v>82</v>
      </c>
      <c r="N898" s="10">
        <f t="shared" si="300"/>
        <v>0.5</v>
      </c>
      <c r="O898" s="10">
        <f t="shared" si="300"/>
        <v>0.25</v>
      </c>
      <c r="P898" s="10">
        <f t="shared" si="300"/>
        <v>0.25</v>
      </c>
      <c r="Q898" s="33">
        <f>IF(B898="M",IF(AND(H898&gt;=200,H898&lt;500,I898&lt;Barem!$N$21),H898/1500,IF(AND(H898&gt;=500,H898&lt;750,I898&lt;Barem!$N$22),H898/1500,IF(AND(H898&gt;=750,H898&lt;1000,I898&lt;Barem!$N$23),H898/1500,IF(AND(H898&gt;=1000,H898&lt;1500,I898&lt;Barem!$N$24),H898/1500,IF(AND(H898&gt;=1500,H898&lt;2000,I898&lt;Barem!$N$25),H898/1500,IF(AND(H898&gt;=2000,H898&lt;3000,I898&lt;Barem!$N$26),H898/1500,IF(AND(H898&gt;=3000,I898&lt;Barem!$N$27),H898/1500,0))))))),IF(AND(H898&gt;=200,H898&lt;500,I898&lt;Barem!$O$21),H898/1500,IF(AND(H898&gt;=500,H898&lt;750,I898&lt;Barem!$O$22),H898/1500,IF(AND(H898&gt;=750,H898&lt;1000,I898&lt;Barem!$O$23),H898/1500,IF(AND(H898&gt;=1000,H898&lt;1500,I898&lt;Barem!$O$24),H898/1500,IF(AND(H898&gt;=1500,H898&lt;2000,I898&lt;Barem!$O$25),H898/1500,IF(AND(H898&gt;=2000,H898&lt;3000,I898&lt;Barem!$O$26),H898/1500,IF(AND(H898&gt;=3000,I898&lt;Barem!$O$27),H898/1500,0))))))))</f>
        <v>0</v>
      </c>
      <c r="R898" s="19">
        <f>IF(D898&gt;21,VLOOKUP(D898,Barem!$T$1:$U$141,2,1),0)</f>
        <v>0</v>
      </c>
      <c r="S898" s="104">
        <f>IF(D898&lt;1,0,IF(B898="F",VLOOKUP(I898,Barem!$X$2:$Z$13,2,1),VLOOKUP(I898,Barem!$X$14:$Z$25,2,1)))</f>
        <v>0</v>
      </c>
      <c r="T898" s="19">
        <f>VLOOKUP(A898,Participanti!A:C,3,0)</f>
        <v>0.4</v>
      </c>
      <c r="U898" s="17">
        <f t="shared" si="304"/>
        <v>2.9624999999999999</v>
      </c>
      <c r="W898" s="162"/>
      <c r="X898" s="108">
        <f t="shared" ref="X898:X953" si="306">COUNTIFS(A:A,A898,M:M,M898)</f>
        <v>5</v>
      </c>
      <c r="Y898" s="63">
        <f t="shared" ref="Y898:Y953" si="307">COUNTIFS(A:A,A898,C:C,C898)</f>
        <v>1</v>
      </c>
      <c r="Z898" s="92">
        <f t="shared" si="305"/>
        <v>0</v>
      </c>
      <c r="AA898" s="141"/>
      <c r="AB898" s="107" t="str">
        <f>VLOOKUP(A898,Participanti!A:E,5,0)</f>
        <v>Gold</v>
      </c>
    </row>
    <row r="899" spans="1:28" x14ac:dyDescent="0.2">
      <c r="A899" s="42" t="s">
        <v>194</v>
      </c>
      <c r="B899" s="1" t="str">
        <f>VLOOKUP(A899,Participanti!A:B,2,0)</f>
        <v>M</v>
      </c>
      <c r="C899" s="61">
        <v>14</v>
      </c>
      <c r="D899" s="43">
        <v>21.21</v>
      </c>
      <c r="E899" s="44">
        <v>7.3391203703703708E-2</v>
      </c>
      <c r="F899" s="44">
        <v>8.925925925925926E-2</v>
      </c>
      <c r="G899" s="59">
        <f t="shared" si="301"/>
        <v>8.1325231481481491E-2</v>
      </c>
      <c r="H899" s="45">
        <v>17</v>
      </c>
      <c r="I899" s="11">
        <f t="shared" si="302"/>
        <v>3.8342871985611263E-3</v>
      </c>
      <c r="J899" s="31">
        <f t="shared" si="303"/>
        <v>5</v>
      </c>
      <c r="K899" s="31">
        <f>IF(J899=0,0,IF(B899="F",VLOOKUP(I899,Barem!$G$2:$H$16,2,1),VLOOKUP(I899,Barem!$G$17:$H$31,2,1)))</f>
        <v>1.75</v>
      </c>
      <c r="L899" s="43">
        <v>0.25</v>
      </c>
      <c r="M899" s="95" t="s">
        <v>80</v>
      </c>
      <c r="N899" s="10">
        <f t="shared" si="300"/>
        <v>0.25</v>
      </c>
      <c r="O899" s="10">
        <f t="shared" si="300"/>
        <v>0.5</v>
      </c>
      <c r="P899" s="10">
        <f t="shared" si="300"/>
        <v>0.25</v>
      </c>
      <c r="Q899" s="33">
        <f>IF(B899="M",IF(AND(H899&gt;=200,H899&lt;500,I899&lt;Barem!$N$21),H899/1500,IF(AND(H899&gt;=500,H899&lt;750,I899&lt;Barem!$N$22),H899/1500,IF(AND(H899&gt;=750,H899&lt;1000,I899&lt;Barem!$N$23),H899/1500,IF(AND(H899&gt;=1000,H899&lt;1500,I899&lt;Barem!$N$24),H899/1500,IF(AND(H899&gt;=1500,H899&lt;2000,I899&lt;Barem!$N$25),H899/1500,IF(AND(H899&gt;=2000,H899&lt;3000,I899&lt;Barem!$N$26),H899/1500,IF(AND(H899&gt;=3000,I899&lt;Barem!$N$27),H899/1500,0))))))),IF(AND(H899&gt;=200,H899&lt;500,I899&lt;Barem!$O$21),H899/1500,IF(AND(H899&gt;=500,H899&lt;750,I899&lt;Barem!$O$22),H899/1500,IF(AND(H899&gt;=750,H899&lt;1000,I899&lt;Barem!$O$23),H899/1500,IF(AND(H899&gt;=1000,H899&lt;1500,I899&lt;Barem!$O$24),H899/1500,IF(AND(H899&gt;=1500,H899&lt;2000,I899&lt;Barem!$O$25),H899/1500,IF(AND(H899&gt;=2000,H899&lt;3000,I899&lt;Barem!$O$26),H899/1500,IF(AND(H899&gt;=3000,I899&lt;Barem!$O$27),H899/1500,0))))))))</f>
        <v>0</v>
      </c>
      <c r="R899" s="19">
        <f>IF(D899&gt;21,VLOOKUP(D899,Barem!$T$1:$U$141,2,1),0)</f>
        <v>0</v>
      </c>
      <c r="S899" s="104">
        <f>IF(D899&lt;1,0,IF(B899="F",VLOOKUP(I899,Barem!$X$2:$Z$13,2,1),VLOOKUP(I899,Barem!$X$14:$Z$25,2,1)))</f>
        <v>0</v>
      </c>
      <c r="T899" s="19">
        <f>VLOOKUP(A899,Participanti!A:C,3,0)</f>
        <v>0</v>
      </c>
      <c r="U899" s="17">
        <f t="shared" si="304"/>
        <v>2.1875</v>
      </c>
      <c r="W899" s="162"/>
      <c r="X899" s="108">
        <f t="shared" si="306"/>
        <v>5</v>
      </c>
      <c r="Y899" s="63">
        <f t="shared" si="307"/>
        <v>1</v>
      </c>
      <c r="Z899" s="92">
        <f t="shared" si="305"/>
        <v>1</v>
      </c>
      <c r="AA899" s="141"/>
      <c r="AB899" s="107" t="str">
        <f>VLOOKUP(A899,Participanti!A:E,5,0)</f>
        <v>Gold</v>
      </c>
    </row>
    <row r="900" spans="1:28" x14ac:dyDescent="0.2">
      <c r="A900" s="42" t="s">
        <v>231</v>
      </c>
      <c r="B900" s="1" t="str">
        <f>VLOOKUP(A900,Participanti!A:B,2,0)</f>
        <v>M</v>
      </c>
      <c r="C900" s="61">
        <v>14</v>
      </c>
      <c r="D900" s="43">
        <v>21.2</v>
      </c>
      <c r="E900" s="44">
        <v>8.3206018518518512E-2</v>
      </c>
      <c r="F900" s="44">
        <v>8.324074074074074E-2</v>
      </c>
      <c r="G900" s="59">
        <f t="shared" si="301"/>
        <v>8.3223379629629626E-2</v>
      </c>
      <c r="H900" s="45">
        <v>27</v>
      </c>
      <c r="I900" s="11">
        <f t="shared" si="302"/>
        <v>3.9256311146051714E-3</v>
      </c>
      <c r="J900" s="31">
        <f t="shared" si="303"/>
        <v>5</v>
      </c>
      <c r="K900" s="31">
        <f>IF(J900=0,0,IF(B900="F",VLOOKUP(I900,Barem!$G$2:$H$16,2,1),VLOOKUP(I900,Barem!$G$17:$H$31,2,1)))</f>
        <v>1.75</v>
      </c>
      <c r="L900" s="43">
        <v>0.75</v>
      </c>
      <c r="M900" s="95" t="s">
        <v>80</v>
      </c>
      <c r="N900" s="10">
        <f t="shared" si="300"/>
        <v>0.25</v>
      </c>
      <c r="O900" s="10">
        <f t="shared" si="300"/>
        <v>0.5</v>
      </c>
      <c r="P900" s="10">
        <f t="shared" si="300"/>
        <v>0.25</v>
      </c>
      <c r="Q900" s="33">
        <f>IF(B900="M",IF(AND(H900&gt;=200,H900&lt;500,I900&lt;Barem!$N$21),H900/1500,IF(AND(H900&gt;=500,H900&lt;750,I900&lt;Barem!$N$22),H900/1500,IF(AND(H900&gt;=750,H900&lt;1000,I900&lt;Barem!$N$23),H900/1500,IF(AND(H900&gt;=1000,H900&lt;1500,I900&lt;Barem!$N$24),H900/1500,IF(AND(H900&gt;=1500,H900&lt;2000,I900&lt;Barem!$N$25),H900/1500,IF(AND(H900&gt;=2000,H900&lt;3000,I900&lt;Barem!$N$26),H900/1500,IF(AND(H900&gt;=3000,I900&lt;Barem!$N$27),H900/1500,0))))))),IF(AND(H900&gt;=200,H900&lt;500,I900&lt;Barem!$O$21),H900/1500,IF(AND(H900&gt;=500,H900&lt;750,I900&lt;Barem!$O$22),H900/1500,IF(AND(H900&gt;=750,H900&lt;1000,I900&lt;Barem!$O$23),H900/1500,IF(AND(H900&gt;=1000,H900&lt;1500,I900&lt;Barem!$O$24),H900/1500,IF(AND(H900&gt;=1500,H900&lt;2000,I900&lt;Barem!$O$25),H900/1500,IF(AND(H900&gt;=2000,H900&lt;3000,I900&lt;Barem!$O$26),H900/1500,IF(AND(H900&gt;=3000,I900&lt;Barem!$O$27),H900/1500,0))))))))</f>
        <v>0</v>
      </c>
      <c r="R900" s="19">
        <f>IF(D900&gt;21,VLOOKUP(D900,Barem!$T$1:$U$141,2,1),0)</f>
        <v>0</v>
      </c>
      <c r="S900" s="104">
        <f>IF(D900&lt;1,0,IF(B900="F",VLOOKUP(I900,Barem!$X$2:$Z$13,2,1),VLOOKUP(I900,Barem!$X$14:$Z$25,2,1)))</f>
        <v>0</v>
      </c>
      <c r="T900" s="19">
        <f>VLOOKUP(A900,Participanti!A:C,3,0)</f>
        <v>0</v>
      </c>
      <c r="U900" s="17">
        <f t="shared" si="304"/>
        <v>2.3125</v>
      </c>
      <c r="W900" s="162"/>
      <c r="X900" s="108">
        <f t="shared" si="306"/>
        <v>5</v>
      </c>
      <c r="Y900" s="63">
        <f t="shared" si="307"/>
        <v>1</v>
      </c>
      <c r="Z900" s="92">
        <f t="shared" si="305"/>
        <v>1</v>
      </c>
      <c r="AA900" s="141"/>
      <c r="AB900" s="107" t="str">
        <f>VLOOKUP(A900,Participanti!A:E,5,0)</f>
        <v>Gold</v>
      </c>
    </row>
    <row r="901" spans="1:28" x14ac:dyDescent="0.2">
      <c r="A901" s="42" t="s">
        <v>368</v>
      </c>
      <c r="B901" s="1" t="str">
        <f>VLOOKUP(A901,Participanti!A:B,2,0)</f>
        <v>M</v>
      </c>
      <c r="C901" s="61">
        <v>14</v>
      </c>
      <c r="D901" s="43">
        <v>10.119999999999999</v>
      </c>
      <c r="E901" s="44">
        <v>3.9421296296296295E-2</v>
      </c>
      <c r="F901" s="44">
        <v>3.9490740740740743E-2</v>
      </c>
      <c r="G901" s="59">
        <f t="shared" ref="G901:G902" si="308">AVERAGE(E901:F901)</f>
        <v>3.9456018518518515E-2</v>
      </c>
      <c r="H901" s="45">
        <v>7</v>
      </c>
      <c r="I901" s="11">
        <f t="shared" ref="I901:I902" si="309">G901/D901</f>
        <v>3.8988160591421459E-3</v>
      </c>
      <c r="J901" s="31">
        <f t="shared" ref="J901:J902" si="310">IF(B901="F",IF(D901&lt;2.5,0,IF(D901&gt;19.99,5,D901/4)),IF(D901&lt;3,0, IF(D901&gt;20.99,5,D901/4.2)))</f>
        <v>2.4095238095238094</v>
      </c>
      <c r="K901" s="31">
        <f>IF(J901=0,0,IF(B901="F",VLOOKUP(I901,Barem!$G$2:$H$16,2,1),VLOOKUP(I901,Barem!$G$17:$H$31,2,1)))</f>
        <v>1.75</v>
      </c>
      <c r="L901" s="43">
        <v>3.25</v>
      </c>
      <c r="M901" s="95" t="s">
        <v>80</v>
      </c>
      <c r="N901" s="10">
        <f t="shared" si="300"/>
        <v>0.25</v>
      </c>
      <c r="O901" s="10">
        <f t="shared" si="300"/>
        <v>0.5</v>
      </c>
      <c r="P901" s="10">
        <f t="shared" si="300"/>
        <v>0.25</v>
      </c>
      <c r="Q901" s="33">
        <f>IF(B901="M",IF(AND(H901&gt;=200,H901&lt;500,I901&lt;Barem!$N$21),H901/1500,IF(AND(H901&gt;=500,H901&lt;750,I901&lt;Barem!$N$22),H901/1500,IF(AND(H901&gt;=750,H901&lt;1000,I901&lt;Barem!$N$23),H901/1500,IF(AND(H901&gt;=1000,H901&lt;1500,I901&lt;Barem!$N$24),H901/1500,IF(AND(H901&gt;=1500,H901&lt;2000,I901&lt;Barem!$N$25),H901/1500,IF(AND(H901&gt;=2000,H901&lt;3000,I901&lt;Barem!$N$26),H901/1500,IF(AND(H901&gt;=3000,I901&lt;Barem!$N$27),H901/1500,0))))))),IF(AND(H901&gt;=200,H901&lt;500,I901&lt;Barem!$O$21),H901/1500,IF(AND(H901&gt;=500,H901&lt;750,I901&lt;Barem!$O$22),H901/1500,IF(AND(H901&gt;=750,H901&lt;1000,I901&lt;Barem!$O$23),H901/1500,IF(AND(H901&gt;=1000,H901&lt;1500,I901&lt;Barem!$O$24),H901/1500,IF(AND(H901&gt;=1500,H901&lt;2000,I901&lt;Barem!$O$25),H901/1500,IF(AND(H901&gt;=2000,H901&lt;3000,I901&lt;Barem!$O$26),H901/1500,IF(AND(H901&gt;=3000,I901&lt;Barem!$O$27),H901/1500,0))))))))</f>
        <v>0</v>
      </c>
      <c r="R901" s="19">
        <f>IF(D901&gt;21,VLOOKUP(D901,Barem!$T$1:$U$141,2,1),0)</f>
        <v>0</v>
      </c>
      <c r="S901" s="104">
        <f>IF(D901&lt;1,0,IF(B901="F",VLOOKUP(I901,Barem!$X$2:$Z$13,2,1),VLOOKUP(I901,Barem!$X$14:$Z$25,2,1)))</f>
        <v>0</v>
      </c>
      <c r="T901" s="19">
        <f>VLOOKUP(A901,Participanti!A:C,3,0)</f>
        <v>0</v>
      </c>
      <c r="U901" s="17">
        <f t="shared" ref="U901:U902" si="311">IF(H901&lt;0,0,J901*N901+K901*O901+L901*P901+Q901+R901+S901+T901)</f>
        <v>2.2898809523809525</v>
      </c>
      <c r="W901" s="162"/>
      <c r="X901" s="108">
        <f t="shared" si="306"/>
        <v>4</v>
      </c>
      <c r="Y901" s="63">
        <f t="shared" si="307"/>
        <v>1</v>
      </c>
      <c r="Z901" s="92">
        <f t="shared" ref="Z901:Z902" si="312">IF(K901&gt;0,1,0)</f>
        <v>1</v>
      </c>
      <c r="AA901" s="141"/>
      <c r="AB901" s="107" t="str">
        <f>VLOOKUP(A901,Participanti!A:E,5,0)</f>
        <v>Gold</v>
      </c>
    </row>
    <row r="902" spans="1:28" ht="24" x14ac:dyDescent="0.2">
      <c r="A902" s="42" t="s">
        <v>512</v>
      </c>
      <c r="B902" s="1" t="str">
        <f>VLOOKUP(A902,Participanti!A:B,2,0)</f>
        <v>M</v>
      </c>
      <c r="C902" s="61">
        <v>15</v>
      </c>
      <c r="D902" s="43">
        <v>10.52</v>
      </c>
      <c r="E902" s="44">
        <v>2.8495370370370369E-2</v>
      </c>
      <c r="F902" s="44">
        <v>2.8900462962962961E-2</v>
      </c>
      <c r="G902" s="59">
        <f t="shared" si="308"/>
        <v>2.8697916666666663E-2</v>
      </c>
      <c r="H902" s="45">
        <v>7</v>
      </c>
      <c r="I902" s="11">
        <f t="shared" si="309"/>
        <v>2.7279388466413179E-3</v>
      </c>
      <c r="J902" s="31">
        <f t="shared" si="310"/>
        <v>2.5047619047619047</v>
      </c>
      <c r="K902" s="31">
        <f>IF(J902=0,0,IF(B902="F",VLOOKUP(I902,Barem!$G$2:$H$16,2,1),VLOOKUP(I902,Barem!$G$17:$H$31,2,1)))</f>
        <v>5</v>
      </c>
      <c r="L902" s="43">
        <v>2.5</v>
      </c>
      <c r="M902" s="95" t="s">
        <v>80</v>
      </c>
      <c r="N902" s="10">
        <f t="shared" ref="N902:P914" si="313">IF($M902=N$1,50%,25%)</f>
        <v>0.25</v>
      </c>
      <c r="O902" s="10">
        <f t="shared" si="313"/>
        <v>0.5</v>
      </c>
      <c r="P902" s="10">
        <f t="shared" si="313"/>
        <v>0.25</v>
      </c>
      <c r="Q902" s="33">
        <f>IF(B902="M",IF(AND(H902&gt;=200,H902&lt;500,I902&lt;Barem!$N$21),H902/1500,IF(AND(H902&gt;=500,H902&lt;750,I902&lt;Barem!$N$22),H902/1500,IF(AND(H902&gt;=750,H902&lt;1000,I902&lt;Barem!$N$23),H902/1500,IF(AND(H902&gt;=1000,H902&lt;1500,I902&lt;Barem!$N$24),H902/1500,IF(AND(H902&gt;=1500,H902&lt;2000,I902&lt;Barem!$N$25),H902/1500,IF(AND(H902&gt;=2000,H902&lt;3000,I902&lt;Barem!$N$26),H902/1500,IF(AND(H902&gt;=3000,I902&lt;Barem!$N$27),H902/1500,0))))))),IF(AND(H902&gt;=200,H902&lt;500,I902&lt;Barem!$O$21),H902/1500,IF(AND(H902&gt;=500,H902&lt;750,I902&lt;Barem!$O$22),H902/1500,IF(AND(H902&gt;=750,H902&lt;1000,I902&lt;Barem!$O$23),H902/1500,IF(AND(H902&gt;=1000,H902&lt;1500,I902&lt;Barem!$O$24),H902/1500,IF(AND(H902&gt;=1500,H902&lt;2000,I902&lt;Barem!$O$25),H902/1500,IF(AND(H902&gt;=2000,H902&lt;3000,I902&lt;Barem!$O$26),H902/1500,IF(AND(H902&gt;=3000,I902&lt;Barem!$O$27),H902/1500,0))))))))</f>
        <v>0</v>
      </c>
      <c r="R902" s="19">
        <f>IF(D902&gt;21,VLOOKUP(D902,Barem!$T$1:$U$141,2,1),0)</f>
        <v>0</v>
      </c>
      <c r="S902" s="104">
        <f>IF(D902&lt;1,0,IF(B902="F",VLOOKUP(I902,Barem!$X$2:$Z$13,2,1),VLOOKUP(I902,Barem!$X$14:$Z$25,2,1)))</f>
        <v>0.15000000000000002</v>
      </c>
      <c r="T902" s="19">
        <f>VLOOKUP(A902,Participanti!A:C,3,0)</f>
        <v>0</v>
      </c>
      <c r="U902" s="17">
        <f t="shared" si="311"/>
        <v>3.9011904761904761</v>
      </c>
      <c r="W902" s="162"/>
      <c r="X902" s="108">
        <f t="shared" si="306"/>
        <v>5</v>
      </c>
      <c r="Y902" s="63">
        <f t="shared" si="307"/>
        <v>1</v>
      </c>
      <c r="Z902" s="92">
        <f t="shared" si="312"/>
        <v>1</v>
      </c>
      <c r="AA902" s="141"/>
      <c r="AB902" s="107" t="str">
        <f>VLOOKUP(A902,Participanti!A:E,5,0)</f>
        <v>Bronze</v>
      </c>
    </row>
    <row r="903" spans="1:28" x14ac:dyDescent="0.2">
      <c r="A903" s="42" t="s">
        <v>511</v>
      </c>
      <c r="B903" s="1" t="str">
        <f>VLOOKUP(A903,Participanti!A:B,2,0)</f>
        <v>M</v>
      </c>
      <c r="C903" s="61">
        <v>15</v>
      </c>
      <c r="D903" s="43">
        <v>21.12</v>
      </c>
      <c r="E903" s="44">
        <v>6.9293981481481484E-2</v>
      </c>
      <c r="F903" s="44">
        <v>6.9340277777777778E-2</v>
      </c>
      <c r="G903" s="59">
        <f t="shared" ref="G903:G951" si="314">AVERAGE(E903:F903)</f>
        <v>6.9317129629629631E-2</v>
      </c>
      <c r="H903" s="45">
        <v>42</v>
      </c>
      <c r="I903" s="11">
        <f t="shared" ref="I903:I951" si="315">G903/D903</f>
        <v>3.2820610620089784E-3</v>
      </c>
      <c r="J903" s="31">
        <f t="shared" ref="J903:J951" si="316">IF(B903="F",IF(D903&lt;2.5,0,IF(D903&gt;19.99,5,D903/4)),IF(D903&lt;3,0, IF(D903&gt;20.99,5,D903/4.2)))</f>
        <v>5</v>
      </c>
      <c r="K903" s="31">
        <f>IF(J903=0,0,IF(B903="F",VLOOKUP(I903,Barem!$G$2:$H$16,2,1),VLOOKUP(I903,Barem!$G$17:$H$31,2,1)))</f>
        <v>3.5</v>
      </c>
      <c r="L903" s="43">
        <v>3.5</v>
      </c>
      <c r="M903" s="95" t="s">
        <v>83</v>
      </c>
      <c r="N903" s="10">
        <f t="shared" si="313"/>
        <v>0.25</v>
      </c>
      <c r="O903" s="10">
        <f t="shared" si="313"/>
        <v>0.25</v>
      </c>
      <c r="P903" s="10">
        <f t="shared" si="313"/>
        <v>0.5</v>
      </c>
      <c r="Q903" s="33">
        <f>IF(B903="M",IF(AND(H903&gt;=200,H903&lt;500,I903&lt;Barem!$N$21),H903/1500,IF(AND(H903&gt;=500,H903&lt;750,I903&lt;Barem!$N$22),H903/1500,IF(AND(H903&gt;=750,H903&lt;1000,I903&lt;Barem!$N$23),H903/1500,IF(AND(H903&gt;=1000,H903&lt;1500,I903&lt;Barem!$N$24),H903/1500,IF(AND(H903&gt;=1500,H903&lt;2000,I903&lt;Barem!$N$25),H903/1500,IF(AND(H903&gt;=2000,H903&lt;3000,I903&lt;Barem!$N$26),H903/1500,IF(AND(H903&gt;=3000,I903&lt;Barem!$N$27),H903/1500,0))))))),IF(AND(H903&gt;=200,H903&lt;500,I903&lt;Barem!$O$21),H903/1500,IF(AND(H903&gt;=500,H903&lt;750,I903&lt;Barem!$O$22),H903/1500,IF(AND(H903&gt;=750,H903&lt;1000,I903&lt;Barem!$O$23),H903/1500,IF(AND(H903&gt;=1000,H903&lt;1500,I903&lt;Barem!$O$24),H903/1500,IF(AND(H903&gt;=1500,H903&lt;2000,I903&lt;Barem!$O$25),H903/1500,IF(AND(H903&gt;=2000,H903&lt;3000,I903&lt;Barem!$O$26),H903/1500,IF(AND(H903&gt;=3000,I903&lt;Barem!$O$27),H903/1500,0))))))))</f>
        <v>0</v>
      </c>
      <c r="R903" s="19">
        <f>IF(D903&gt;21,VLOOKUP(D903,Barem!$T$1:$U$141,2,1),0)</f>
        <v>0</v>
      </c>
      <c r="S903" s="104">
        <f>IF(D903&lt;1,0,IF(B903="F",VLOOKUP(I903,Barem!$X$2:$Z$13,2,1),VLOOKUP(I903,Barem!$X$14:$Z$25,2,1)))</f>
        <v>0</v>
      </c>
      <c r="T903" s="19">
        <f>VLOOKUP(A903,Participanti!A:C,3,0)</f>
        <v>0</v>
      </c>
      <c r="U903" s="17">
        <f t="shared" ref="U903:U951" si="317">IF(H903&lt;0,0,J903*N903+K903*O903+L903*P903+Q903+R903+S903+T903)</f>
        <v>3.875</v>
      </c>
      <c r="W903" s="162"/>
      <c r="X903" s="108">
        <f t="shared" si="306"/>
        <v>5</v>
      </c>
      <c r="Y903" s="63">
        <f t="shared" si="307"/>
        <v>1</v>
      </c>
      <c r="Z903" s="92">
        <f t="shared" ref="Z903:Z951" si="318">IF(K903&gt;0,1,0)</f>
        <v>1</v>
      </c>
      <c r="AA903" s="141"/>
      <c r="AB903" s="107" t="str">
        <f>VLOOKUP(A903,Participanti!A:E,5,0)</f>
        <v>Bronze</v>
      </c>
    </row>
    <row r="904" spans="1:28" x14ac:dyDescent="0.2">
      <c r="A904" s="42" t="s">
        <v>352</v>
      </c>
      <c r="B904" s="1" t="str">
        <f>VLOOKUP(A904,Participanti!A:B,2,0)</f>
        <v>M</v>
      </c>
      <c r="C904" s="61">
        <v>15</v>
      </c>
      <c r="D904" s="43">
        <v>25.19</v>
      </c>
      <c r="E904" s="44">
        <v>0.12071759259259258</v>
      </c>
      <c r="F904" s="44">
        <v>0.12092592592592592</v>
      </c>
      <c r="G904" s="59">
        <f t="shared" si="314"/>
        <v>0.12082175925925925</v>
      </c>
      <c r="H904" s="45">
        <v>626</v>
      </c>
      <c r="I904" s="11">
        <f t="shared" si="315"/>
        <v>4.7964175966359367E-3</v>
      </c>
      <c r="J904" s="31">
        <f t="shared" si="316"/>
        <v>5</v>
      </c>
      <c r="K904" s="31">
        <f>IF(J904=0,0,IF(B904="F",VLOOKUP(I904,Barem!$G$2:$H$16,2,1),VLOOKUP(I904,Barem!$G$17:$H$31,2,1)))</f>
        <v>0.5</v>
      </c>
      <c r="L904" s="43">
        <v>3.75</v>
      </c>
      <c r="M904" s="95" t="str">
        <f>VLOOKUP(C904,Barem!L:R,7,0)</f>
        <v>D</v>
      </c>
      <c r="N904" s="10">
        <f t="shared" si="313"/>
        <v>0.5</v>
      </c>
      <c r="O904" s="10">
        <f t="shared" si="313"/>
        <v>0.25</v>
      </c>
      <c r="P904" s="10">
        <f t="shared" si="313"/>
        <v>0.25</v>
      </c>
      <c r="Q904" s="33">
        <f>IF(B904="M",IF(AND(H904&gt;=200,H904&lt;500,I904&lt;Barem!$N$21),H904/1500,IF(AND(H904&gt;=500,H904&lt;750,I904&lt;Barem!$N$22),H904/1500,IF(AND(H904&gt;=750,H904&lt;1000,I904&lt;Barem!$N$23),H904/1500,IF(AND(H904&gt;=1000,H904&lt;1500,I904&lt;Barem!$N$24),H904/1500,IF(AND(H904&gt;=1500,H904&lt;2000,I904&lt;Barem!$N$25),H904/1500,IF(AND(H904&gt;=2000,H904&lt;3000,I904&lt;Barem!$N$26),H904/1500,IF(AND(H904&gt;=3000,I904&lt;Barem!$N$27),H904/1500,0))))))),IF(AND(H904&gt;=200,H904&lt;500,I904&lt;Barem!$O$21),H904/1500,IF(AND(H904&gt;=500,H904&lt;750,I904&lt;Barem!$O$22),H904/1500,IF(AND(H904&gt;=750,H904&lt;1000,I904&lt;Barem!$O$23),H904/1500,IF(AND(H904&gt;=1000,H904&lt;1500,I904&lt;Barem!$O$24),H904/1500,IF(AND(H904&gt;=1500,H904&lt;2000,I904&lt;Barem!$O$25),H904/1500,IF(AND(H904&gt;=2000,H904&lt;3000,I904&lt;Barem!$O$26),H904/1500,IF(AND(H904&gt;=3000,I904&lt;Barem!$O$27),H904/1500,0))))))))</f>
        <v>0.41733333333333333</v>
      </c>
      <c r="R904" s="19">
        <f>IF(D904&gt;21,VLOOKUP(D904,Barem!$T$1:$U$141,2,1),0)</f>
        <v>0.2</v>
      </c>
      <c r="S904" s="104">
        <f>IF(D904&lt;1,0,IF(B904="F",VLOOKUP(I904,Barem!$X$2:$Z$13,2,1),VLOOKUP(I904,Barem!$X$14:$Z$25,2,1)))</f>
        <v>0</v>
      </c>
      <c r="T904" s="19">
        <f>VLOOKUP(A904,Participanti!A:C,3,0)</f>
        <v>0</v>
      </c>
      <c r="U904" s="17">
        <f t="shared" si="317"/>
        <v>4.1798333333333337</v>
      </c>
      <c r="W904" s="162"/>
      <c r="X904" s="108">
        <f t="shared" si="306"/>
        <v>5</v>
      </c>
      <c r="Y904" s="63">
        <f t="shared" si="307"/>
        <v>1</v>
      </c>
      <c r="Z904" s="92">
        <f t="shared" si="318"/>
        <v>1</v>
      </c>
      <c r="AA904" s="141"/>
      <c r="AB904" s="107" t="str">
        <f>VLOOKUP(A904,Participanti!A:E,5,0)</f>
        <v>Bronze</v>
      </c>
    </row>
    <row r="905" spans="1:28" x14ac:dyDescent="0.2">
      <c r="A905" s="42" t="s">
        <v>428</v>
      </c>
      <c r="B905" s="1" t="str">
        <f>VLOOKUP(A905,Participanti!A:B,2,0)</f>
        <v>M</v>
      </c>
      <c r="C905" s="61">
        <v>15</v>
      </c>
      <c r="D905" s="43">
        <v>21.14</v>
      </c>
      <c r="E905" s="44">
        <v>8.188657407407407E-2</v>
      </c>
      <c r="F905" s="44">
        <v>8.1921296296296298E-2</v>
      </c>
      <c r="G905" s="59">
        <f t="shared" si="314"/>
        <v>8.1903935185185184E-2</v>
      </c>
      <c r="H905" s="45">
        <v>282</v>
      </c>
      <c r="I905" s="11">
        <f t="shared" si="315"/>
        <v>3.8743583342093274E-3</v>
      </c>
      <c r="J905" s="31">
        <f t="shared" si="316"/>
        <v>5</v>
      </c>
      <c r="K905" s="31">
        <f>IF(J905=0,0,IF(B905="F",VLOOKUP(I905,Barem!$G$2:$H$16,2,1),VLOOKUP(I905,Barem!$G$17:$H$31,2,1)))</f>
        <v>1.75</v>
      </c>
      <c r="L905" s="43">
        <v>4.75</v>
      </c>
      <c r="M905" s="95" t="str">
        <f>VLOOKUP(C905,Barem!L:R,7,0)</f>
        <v>D</v>
      </c>
      <c r="N905" s="10">
        <f t="shared" si="313"/>
        <v>0.5</v>
      </c>
      <c r="O905" s="10">
        <f t="shared" si="313"/>
        <v>0.25</v>
      </c>
      <c r="P905" s="10">
        <f t="shared" si="313"/>
        <v>0.25</v>
      </c>
      <c r="Q905" s="33">
        <f>IF(B905="M",IF(AND(H905&gt;=200,H905&lt;500,I905&lt;Barem!$N$21),H905/1500,IF(AND(H905&gt;=500,H905&lt;750,I905&lt;Barem!$N$22),H905/1500,IF(AND(H905&gt;=750,H905&lt;1000,I905&lt;Barem!$N$23),H905/1500,IF(AND(H905&gt;=1000,H905&lt;1500,I905&lt;Barem!$N$24),H905/1500,IF(AND(H905&gt;=1500,H905&lt;2000,I905&lt;Barem!$N$25),H905/1500,IF(AND(H905&gt;=2000,H905&lt;3000,I905&lt;Barem!$N$26),H905/1500,IF(AND(H905&gt;=3000,I905&lt;Barem!$N$27),H905/1500,0))))))),IF(AND(H905&gt;=200,H905&lt;500,I905&lt;Barem!$O$21),H905/1500,IF(AND(H905&gt;=500,H905&lt;750,I905&lt;Barem!$O$22),H905/1500,IF(AND(H905&gt;=750,H905&lt;1000,I905&lt;Barem!$O$23),H905/1500,IF(AND(H905&gt;=1000,H905&lt;1500,I905&lt;Barem!$O$24),H905/1500,IF(AND(H905&gt;=1500,H905&lt;2000,I905&lt;Barem!$O$25),H905/1500,IF(AND(H905&gt;=2000,H905&lt;3000,I905&lt;Barem!$O$26),H905/1500,IF(AND(H905&gt;=3000,I905&lt;Barem!$O$27),H905/1500,0))))))))</f>
        <v>0.188</v>
      </c>
      <c r="R905" s="19">
        <f>IF(D905&gt;21,VLOOKUP(D905,Barem!$T$1:$U$141,2,1),0)</f>
        <v>0</v>
      </c>
      <c r="S905" s="104">
        <f>IF(D905&lt;1,0,IF(B905="F",VLOOKUP(I905,Barem!$X$2:$Z$13,2,1),VLOOKUP(I905,Barem!$X$14:$Z$25,2,1)))</f>
        <v>0</v>
      </c>
      <c r="T905" s="19">
        <f>VLOOKUP(A905,Participanti!A:C,3,0)</f>
        <v>0</v>
      </c>
      <c r="U905" s="17">
        <f t="shared" si="317"/>
        <v>4.3129999999999997</v>
      </c>
      <c r="W905" s="162"/>
      <c r="X905" s="108">
        <f t="shared" si="306"/>
        <v>5</v>
      </c>
      <c r="Y905" s="63">
        <f t="shared" si="307"/>
        <v>1</v>
      </c>
      <c r="Z905" s="92">
        <f t="shared" si="318"/>
        <v>1</v>
      </c>
      <c r="AA905" s="141"/>
      <c r="AB905" s="107" t="str">
        <f>VLOOKUP(A905,Participanti!A:E,5,0)</f>
        <v>Bronze</v>
      </c>
    </row>
    <row r="906" spans="1:28" x14ac:dyDescent="0.2">
      <c r="A906" s="42" t="s">
        <v>528</v>
      </c>
      <c r="B906" s="1" t="str">
        <f>VLOOKUP(A906,Participanti!A:B,2,0)</f>
        <v>M</v>
      </c>
      <c r="C906" s="61">
        <v>15</v>
      </c>
      <c r="D906" s="43">
        <v>16.010000000000002</v>
      </c>
      <c r="E906" s="44">
        <v>5.2696759259259263E-2</v>
      </c>
      <c r="F906" s="44">
        <v>5.2696759259259263E-2</v>
      </c>
      <c r="G906" s="59">
        <f t="shared" si="314"/>
        <v>5.2696759259259263E-2</v>
      </c>
      <c r="H906" s="45">
        <v>38</v>
      </c>
      <c r="I906" s="11">
        <f t="shared" si="315"/>
        <v>3.2914902722835262E-3</v>
      </c>
      <c r="J906" s="31">
        <f t="shared" si="316"/>
        <v>3.8119047619047621</v>
      </c>
      <c r="K906" s="31">
        <f>IF(J906=0,0,IF(B906="F",VLOOKUP(I906,Barem!$G$2:$H$16,2,1),VLOOKUP(I906,Barem!$G$17:$H$31,2,1)))</f>
        <v>3.5</v>
      </c>
      <c r="L906" s="43">
        <v>4</v>
      </c>
      <c r="M906" s="95" t="s">
        <v>80</v>
      </c>
      <c r="N906" s="10">
        <f t="shared" si="313"/>
        <v>0.25</v>
      </c>
      <c r="O906" s="10">
        <f t="shared" si="313"/>
        <v>0.5</v>
      </c>
      <c r="P906" s="10">
        <f t="shared" si="313"/>
        <v>0.25</v>
      </c>
      <c r="Q906" s="33">
        <f>IF(B906="M",IF(AND(H906&gt;=200,H906&lt;500,I906&lt;Barem!$N$21),H906/1500,IF(AND(H906&gt;=500,H906&lt;750,I906&lt;Barem!$N$22),H906/1500,IF(AND(H906&gt;=750,H906&lt;1000,I906&lt;Barem!$N$23),H906/1500,IF(AND(H906&gt;=1000,H906&lt;1500,I906&lt;Barem!$N$24),H906/1500,IF(AND(H906&gt;=1500,H906&lt;2000,I906&lt;Barem!$N$25),H906/1500,IF(AND(H906&gt;=2000,H906&lt;3000,I906&lt;Barem!$N$26),H906/1500,IF(AND(H906&gt;=3000,I906&lt;Barem!$N$27),H906/1500,0))))))),IF(AND(H906&gt;=200,H906&lt;500,I906&lt;Barem!$O$21),H906/1500,IF(AND(H906&gt;=500,H906&lt;750,I906&lt;Barem!$O$22),H906/1500,IF(AND(H906&gt;=750,H906&lt;1000,I906&lt;Barem!$O$23),H906/1500,IF(AND(H906&gt;=1000,H906&lt;1500,I906&lt;Barem!$O$24),H906/1500,IF(AND(H906&gt;=1500,H906&lt;2000,I906&lt;Barem!$O$25),H906/1500,IF(AND(H906&gt;=2000,H906&lt;3000,I906&lt;Barem!$O$26),H906/1500,IF(AND(H906&gt;=3000,I906&lt;Barem!$O$27),H906/1500,0))))))))</f>
        <v>0</v>
      </c>
      <c r="R906" s="19">
        <f>IF(D906&gt;21,VLOOKUP(D906,Barem!$T$1:$U$141,2,1),0)</f>
        <v>0</v>
      </c>
      <c r="S906" s="104">
        <f>IF(D906&lt;1,0,IF(B906="F",VLOOKUP(I906,Barem!$X$2:$Z$13,2,1),VLOOKUP(I906,Barem!$X$14:$Z$25,2,1)))</f>
        <v>0</v>
      </c>
      <c r="T906" s="19">
        <f>VLOOKUP(A906,Participanti!A:C,3,0)</f>
        <v>0</v>
      </c>
      <c r="U906" s="17">
        <f t="shared" si="317"/>
        <v>3.7029761904761904</v>
      </c>
      <c r="W906" s="162" t="s">
        <v>596</v>
      </c>
      <c r="X906" s="108">
        <f t="shared" si="306"/>
        <v>5</v>
      </c>
      <c r="Y906" s="63">
        <f t="shared" si="307"/>
        <v>1</v>
      </c>
      <c r="Z906" s="92">
        <f t="shared" si="318"/>
        <v>1</v>
      </c>
      <c r="AA906" s="141"/>
      <c r="AB906" s="107" t="str">
        <f>VLOOKUP(A906,Participanti!A:E,5,0)</f>
        <v>Bronze</v>
      </c>
    </row>
    <row r="907" spans="1:28" x14ac:dyDescent="0.2">
      <c r="A907" s="42" t="s">
        <v>233</v>
      </c>
      <c r="B907" s="1" t="str">
        <f>VLOOKUP(A907,Participanti!A:B,2,0)</f>
        <v>M</v>
      </c>
      <c r="C907" s="61">
        <v>15</v>
      </c>
      <c r="D907" s="43">
        <v>5</v>
      </c>
      <c r="E907" s="44">
        <v>1.503472222222222E-2</v>
      </c>
      <c r="F907" s="44">
        <v>1.503472222222222E-2</v>
      </c>
      <c r="G907" s="59">
        <f t="shared" si="314"/>
        <v>1.503472222222222E-2</v>
      </c>
      <c r="H907" s="45">
        <v>10</v>
      </c>
      <c r="I907" s="11">
        <f t="shared" si="315"/>
        <v>3.006944444444444E-3</v>
      </c>
      <c r="J907" s="31">
        <f t="shared" si="316"/>
        <v>1.1904761904761905</v>
      </c>
      <c r="K907" s="31">
        <f>IF(J907=0,0,IF(B907="F",VLOOKUP(I907,Barem!$G$2:$H$16,2,1),VLOOKUP(I907,Barem!$G$17:$H$31,2,1)))</f>
        <v>4</v>
      </c>
      <c r="L907" s="43">
        <v>4</v>
      </c>
      <c r="M907" s="95" t="s">
        <v>80</v>
      </c>
      <c r="N907" s="10">
        <f t="shared" si="313"/>
        <v>0.25</v>
      </c>
      <c r="O907" s="10">
        <f t="shared" si="313"/>
        <v>0.5</v>
      </c>
      <c r="P907" s="10">
        <f t="shared" si="313"/>
        <v>0.25</v>
      </c>
      <c r="Q907" s="33">
        <f>IF(B907="M",IF(AND(H907&gt;=200,H907&lt;500,I907&lt;Barem!$N$21),H907/1500,IF(AND(H907&gt;=500,H907&lt;750,I907&lt;Barem!$N$22),H907/1500,IF(AND(H907&gt;=750,H907&lt;1000,I907&lt;Barem!$N$23),H907/1500,IF(AND(H907&gt;=1000,H907&lt;1500,I907&lt;Barem!$N$24),H907/1500,IF(AND(H907&gt;=1500,H907&lt;2000,I907&lt;Barem!$N$25),H907/1500,IF(AND(H907&gt;=2000,H907&lt;3000,I907&lt;Barem!$N$26),H907/1500,IF(AND(H907&gt;=3000,I907&lt;Barem!$N$27),H907/1500,0))))))),IF(AND(H907&gt;=200,H907&lt;500,I907&lt;Barem!$O$21),H907/1500,IF(AND(H907&gt;=500,H907&lt;750,I907&lt;Barem!$O$22),H907/1500,IF(AND(H907&gt;=750,H907&lt;1000,I907&lt;Barem!$O$23),H907/1500,IF(AND(H907&gt;=1000,H907&lt;1500,I907&lt;Barem!$O$24),H907/1500,IF(AND(H907&gt;=1500,H907&lt;2000,I907&lt;Barem!$O$25),H907/1500,IF(AND(H907&gt;=2000,H907&lt;3000,I907&lt;Barem!$O$26),H907/1500,IF(AND(H907&gt;=3000,I907&lt;Barem!$O$27),H907/1500,0))))))))</f>
        <v>0</v>
      </c>
      <c r="R907" s="19">
        <f>IF(D907&gt;21,VLOOKUP(D907,Barem!$T$1:$U$141,2,1),0)</f>
        <v>0</v>
      </c>
      <c r="S907" s="104">
        <f>IF(D907&lt;1,0,IF(B907="F",VLOOKUP(I907,Barem!$X$2:$Z$13,2,1),VLOOKUP(I907,Barem!$X$14:$Z$25,2,1)))</f>
        <v>0</v>
      </c>
      <c r="T907" s="19">
        <f>VLOOKUP(A907,Participanti!A:C,3,0)</f>
        <v>0</v>
      </c>
      <c r="U907" s="17">
        <f t="shared" si="317"/>
        <v>3.2976190476190474</v>
      </c>
      <c r="W907" s="162"/>
      <c r="X907" s="108">
        <f t="shared" si="306"/>
        <v>5</v>
      </c>
      <c r="Y907" s="63">
        <f t="shared" si="307"/>
        <v>1</v>
      </c>
      <c r="Z907" s="92">
        <f t="shared" si="318"/>
        <v>1</v>
      </c>
      <c r="AA907" s="141"/>
      <c r="AB907" s="107" t="str">
        <f>VLOOKUP(A907,Participanti!A:E,5,0)</f>
        <v>Bronze</v>
      </c>
    </row>
    <row r="908" spans="1:28" x14ac:dyDescent="0.2">
      <c r="A908" s="42" t="s">
        <v>513</v>
      </c>
      <c r="B908" s="1" t="str">
        <f>VLOOKUP(A908,Participanti!A:B,2,0)</f>
        <v>M</v>
      </c>
      <c r="C908" s="61">
        <v>15</v>
      </c>
      <c r="D908" s="43">
        <v>19</v>
      </c>
      <c r="E908" s="44">
        <v>6.822916666666666E-2</v>
      </c>
      <c r="F908" s="44">
        <v>7.2870370370370363E-2</v>
      </c>
      <c r="G908" s="59">
        <f t="shared" si="314"/>
        <v>7.0549768518518519E-2</v>
      </c>
      <c r="H908" s="45">
        <v>56</v>
      </c>
      <c r="I908" s="11">
        <f t="shared" si="315"/>
        <v>3.7131457115009746E-3</v>
      </c>
      <c r="J908" s="31">
        <f t="shared" si="316"/>
        <v>4.5238095238095237</v>
      </c>
      <c r="K908" s="31">
        <f>IF(J908=0,0,IF(B908="F",VLOOKUP(I908,Barem!$G$2:$H$16,2,1),VLOOKUP(I908,Barem!$G$17:$H$31,2,1)))</f>
        <v>2</v>
      </c>
      <c r="L908" s="43">
        <v>2.5</v>
      </c>
      <c r="M908" s="95" t="s">
        <v>83</v>
      </c>
      <c r="N908" s="10">
        <f t="shared" si="313"/>
        <v>0.25</v>
      </c>
      <c r="O908" s="10">
        <f t="shared" si="313"/>
        <v>0.25</v>
      </c>
      <c r="P908" s="10">
        <f t="shared" si="313"/>
        <v>0.5</v>
      </c>
      <c r="Q908" s="33">
        <f>IF(B908="M",IF(AND(H908&gt;=200,H908&lt;500,I908&lt;Barem!$N$21),H908/1500,IF(AND(H908&gt;=500,H908&lt;750,I908&lt;Barem!$N$22),H908/1500,IF(AND(H908&gt;=750,H908&lt;1000,I908&lt;Barem!$N$23),H908/1500,IF(AND(H908&gt;=1000,H908&lt;1500,I908&lt;Barem!$N$24),H908/1500,IF(AND(H908&gt;=1500,H908&lt;2000,I908&lt;Barem!$N$25),H908/1500,IF(AND(H908&gt;=2000,H908&lt;3000,I908&lt;Barem!$N$26),H908/1500,IF(AND(H908&gt;=3000,I908&lt;Barem!$N$27),H908/1500,0))))))),IF(AND(H908&gt;=200,H908&lt;500,I908&lt;Barem!$O$21),H908/1500,IF(AND(H908&gt;=500,H908&lt;750,I908&lt;Barem!$O$22),H908/1500,IF(AND(H908&gt;=750,H908&lt;1000,I908&lt;Barem!$O$23),H908/1500,IF(AND(H908&gt;=1000,H908&lt;1500,I908&lt;Barem!$O$24),H908/1500,IF(AND(H908&gt;=1500,H908&lt;2000,I908&lt;Barem!$O$25),H908/1500,IF(AND(H908&gt;=2000,H908&lt;3000,I908&lt;Barem!$O$26),H908/1500,IF(AND(H908&gt;=3000,I908&lt;Barem!$O$27),H908/1500,0))))))))</f>
        <v>0</v>
      </c>
      <c r="R908" s="19">
        <f>IF(D908&gt;21,VLOOKUP(D908,Barem!$T$1:$U$141,2,1),0)</f>
        <v>0</v>
      </c>
      <c r="S908" s="104">
        <f>IF(D908&lt;1,0,IF(B908="F",VLOOKUP(I908,Barem!$X$2:$Z$13,2,1),VLOOKUP(I908,Barem!$X$14:$Z$25,2,1)))</f>
        <v>0</v>
      </c>
      <c r="T908" s="19">
        <f>VLOOKUP(A908,Participanti!A:C,3,0)</f>
        <v>0</v>
      </c>
      <c r="U908" s="17">
        <f t="shared" si="317"/>
        <v>2.8809523809523809</v>
      </c>
      <c r="W908" s="162"/>
      <c r="X908" s="108">
        <f t="shared" si="306"/>
        <v>5</v>
      </c>
      <c r="Y908" s="63">
        <f t="shared" si="307"/>
        <v>1</v>
      </c>
      <c r="Z908" s="92">
        <f t="shared" si="318"/>
        <v>1</v>
      </c>
      <c r="AA908" s="141"/>
      <c r="AB908" s="107" t="str">
        <f>VLOOKUP(A908,Participanti!A:E,5,0)</f>
        <v>Bronze</v>
      </c>
    </row>
    <row r="909" spans="1:28" x14ac:dyDescent="0.2">
      <c r="A909" s="42" t="s">
        <v>509</v>
      </c>
      <c r="B909" s="1" t="str">
        <f>VLOOKUP(A909,Participanti!A:B,2,0)</f>
        <v>M</v>
      </c>
      <c r="C909" s="61">
        <v>15</v>
      </c>
      <c r="D909" s="43">
        <v>10.1</v>
      </c>
      <c r="E909" s="44">
        <v>3.7152777777777778E-2</v>
      </c>
      <c r="F909" s="44">
        <v>3.9016203703703699E-2</v>
      </c>
      <c r="G909" s="59">
        <f t="shared" si="314"/>
        <v>3.8084490740740738E-2</v>
      </c>
      <c r="H909" s="45">
        <v>6</v>
      </c>
      <c r="I909" s="11">
        <f t="shared" si="315"/>
        <v>3.7707416574990832E-3</v>
      </c>
      <c r="J909" s="31">
        <f t="shared" si="316"/>
        <v>2.4047619047619047</v>
      </c>
      <c r="K909" s="31">
        <f>IF(J909=0,0,IF(B909="F",VLOOKUP(I909,Barem!$G$2:$H$16,2,1),VLOOKUP(I909,Barem!$G$17:$H$31,2,1)))</f>
        <v>2</v>
      </c>
      <c r="L909" s="43">
        <v>1.5</v>
      </c>
      <c r="M909" s="95" t="s">
        <v>80</v>
      </c>
      <c r="N909" s="10">
        <f t="shared" si="313"/>
        <v>0.25</v>
      </c>
      <c r="O909" s="10">
        <f t="shared" si="313"/>
        <v>0.5</v>
      </c>
      <c r="P909" s="10">
        <f t="shared" si="313"/>
        <v>0.25</v>
      </c>
      <c r="Q909" s="33">
        <f>IF(B909="M",IF(AND(H909&gt;=200,H909&lt;500,I909&lt;Barem!$N$21),H909/1500,IF(AND(H909&gt;=500,H909&lt;750,I909&lt;Barem!$N$22),H909/1500,IF(AND(H909&gt;=750,H909&lt;1000,I909&lt;Barem!$N$23),H909/1500,IF(AND(H909&gt;=1000,H909&lt;1500,I909&lt;Barem!$N$24),H909/1500,IF(AND(H909&gt;=1500,H909&lt;2000,I909&lt;Barem!$N$25),H909/1500,IF(AND(H909&gt;=2000,H909&lt;3000,I909&lt;Barem!$N$26),H909/1500,IF(AND(H909&gt;=3000,I909&lt;Barem!$N$27),H909/1500,0))))))),IF(AND(H909&gt;=200,H909&lt;500,I909&lt;Barem!$O$21),H909/1500,IF(AND(H909&gt;=500,H909&lt;750,I909&lt;Barem!$O$22),H909/1500,IF(AND(H909&gt;=750,H909&lt;1000,I909&lt;Barem!$O$23),H909/1500,IF(AND(H909&gt;=1000,H909&lt;1500,I909&lt;Barem!$O$24),H909/1500,IF(AND(H909&gt;=1500,H909&lt;2000,I909&lt;Barem!$O$25),H909/1500,IF(AND(H909&gt;=2000,H909&lt;3000,I909&lt;Barem!$O$26),H909/1500,IF(AND(H909&gt;=3000,I909&lt;Barem!$O$27),H909/1500,0))))))))</f>
        <v>0</v>
      </c>
      <c r="R909" s="19">
        <f>IF(D909&gt;21,VLOOKUP(D909,Barem!$T$1:$U$141,2,1),0)</f>
        <v>0</v>
      </c>
      <c r="S909" s="104">
        <f>IF(D909&lt;1,0,IF(B909="F",VLOOKUP(I909,Barem!$X$2:$Z$13,2,1),VLOOKUP(I909,Barem!$X$14:$Z$25,2,1)))</f>
        <v>0</v>
      </c>
      <c r="T909" s="19">
        <f>VLOOKUP(A909,Participanti!A:C,3,0)</f>
        <v>0</v>
      </c>
      <c r="U909" s="17">
        <f t="shared" si="317"/>
        <v>1.9761904761904763</v>
      </c>
      <c r="W909" s="162"/>
      <c r="X909" s="108">
        <f t="shared" si="306"/>
        <v>5</v>
      </c>
      <c r="Y909" s="63">
        <f t="shared" si="307"/>
        <v>1</v>
      </c>
      <c r="Z909" s="92">
        <f t="shared" si="318"/>
        <v>1</v>
      </c>
      <c r="AA909" s="141"/>
      <c r="AB909" s="107" t="str">
        <f>VLOOKUP(A909,Participanti!A:E,5,0)</f>
        <v>Bronze</v>
      </c>
    </row>
    <row r="910" spans="1:28" x14ac:dyDescent="0.2">
      <c r="A910" s="42" t="s">
        <v>520</v>
      </c>
      <c r="B910" s="1" t="str">
        <f>VLOOKUP(A910,Participanti!A:B,2,0)</f>
        <v>M</v>
      </c>
      <c r="C910" s="61">
        <v>15</v>
      </c>
      <c r="D910" s="43">
        <v>21.12</v>
      </c>
      <c r="E910" s="44">
        <v>9.0497685185185181E-2</v>
      </c>
      <c r="F910" s="44">
        <v>9.0543981481481475E-2</v>
      </c>
      <c r="G910" s="59">
        <f t="shared" si="314"/>
        <v>9.0520833333333328E-2</v>
      </c>
      <c r="H910" s="45">
        <v>38</v>
      </c>
      <c r="I910" s="11">
        <f t="shared" si="315"/>
        <v>4.2860243055555551E-3</v>
      </c>
      <c r="J910" s="31">
        <f t="shared" si="316"/>
        <v>5</v>
      </c>
      <c r="K910" s="31">
        <f>IF(J910=0,0,IF(B910="F",VLOOKUP(I910,Barem!$G$2:$H$16,2,1),VLOOKUP(I910,Barem!$G$17:$H$31,2,1)))</f>
        <v>1.25</v>
      </c>
      <c r="L910" s="43">
        <v>4</v>
      </c>
      <c r="M910" s="95" t="s">
        <v>83</v>
      </c>
      <c r="N910" s="10">
        <f t="shared" si="313"/>
        <v>0.25</v>
      </c>
      <c r="O910" s="10">
        <f t="shared" si="313"/>
        <v>0.25</v>
      </c>
      <c r="P910" s="10">
        <f t="shared" si="313"/>
        <v>0.5</v>
      </c>
      <c r="Q910" s="33">
        <f>IF(B910="M",IF(AND(H910&gt;=200,H910&lt;500,I910&lt;Barem!$N$21),H910/1500,IF(AND(H910&gt;=500,H910&lt;750,I910&lt;Barem!$N$22),H910/1500,IF(AND(H910&gt;=750,H910&lt;1000,I910&lt;Barem!$N$23),H910/1500,IF(AND(H910&gt;=1000,H910&lt;1500,I910&lt;Barem!$N$24),H910/1500,IF(AND(H910&gt;=1500,H910&lt;2000,I910&lt;Barem!$N$25),H910/1500,IF(AND(H910&gt;=2000,H910&lt;3000,I910&lt;Barem!$N$26),H910/1500,IF(AND(H910&gt;=3000,I910&lt;Barem!$N$27),H910/1500,0))))))),IF(AND(H910&gt;=200,H910&lt;500,I910&lt;Barem!$O$21),H910/1500,IF(AND(H910&gt;=500,H910&lt;750,I910&lt;Barem!$O$22),H910/1500,IF(AND(H910&gt;=750,H910&lt;1000,I910&lt;Barem!$O$23),H910/1500,IF(AND(H910&gt;=1000,H910&lt;1500,I910&lt;Barem!$O$24),H910/1500,IF(AND(H910&gt;=1500,H910&lt;2000,I910&lt;Barem!$O$25),H910/1500,IF(AND(H910&gt;=2000,H910&lt;3000,I910&lt;Barem!$O$26),H910/1500,IF(AND(H910&gt;=3000,I910&lt;Barem!$O$27),H910/1500,0))))))))</f>
        <v>0</v>
      </c>
      <c r="R910" s="19">
        <f>IF(D910&gt;21,VLOOKUP(D910,Barem!$T$1:$U$141,2,1),0)</f>
        <v>0</v>
      </c>
      <c r="S910" s="104">
        <f>IF(D910&lt;1,0,IF(B910="F",VLOOKUP(I910,Barem!$X$2:$Z$13,2,1),VLOOKUP(I910,Barem!$X$14:$Z$25,2,1)))</f>
        <v>0</v>
      </c>
      <c r="T910" s="19">
        <f>VLOOKUP(A910,Participanti!A:C,3,0)</f>
        <v>0</v>
      </c>
      <c r="U910" s="17">
        <f t="shared" si="317"/>
        <v>3.5625</v>
      </c>
      <c r="W910" s="162"/>
      <c r="X910" s="108">
        <f t="shared" si="306"/>
        <v>5</v>
      </c>
      <c r="Y910" s="63">
        <f t="shared" si="307"/>
        <v>1</v>
      </c>
      <c r="Z910" s="92">
        <f t="shared" si="318"/>
        <v>1</v>
      </c>
      <c r="AA910" s="141"/>
      <c r="AB910" s="107" t="str">
        <f>VLOOKUP(A910,Participanti!A:E,5,0)</f>
        <v>Bronze</v>
      </c>
    </row>
    <row r="911" spans="1:28" x14ac:dyDescent="0.2">
      <c r="A911" s="42" t="s">
        <v>213</v>
      </c>
      <c r="B911" s="1" t="str">
        <f>VLOOKUP(A911,Participanti!A:B,2,0)</f>
        <v>M</v>
      </c>
      <c r="C911" s="61">
        <v>15</v>
      </c>
      <c r="D911" s="43">
        <v>20.03</v>
      </c>
      <c r="E911" s="44">
        <v>6.0914351851851851E-2</v>
      </c>
      <c r="F911" s="44">
        <v>6.0914351851851851E-2</v>
      </c>
      <c r="G911" s="59">
        <f t="shared" si="314"/>
        <v>6.0914351851851851E-2</v>
      </c>
      <c r="H911" s="45">
        <v>66</v>
      </c>
      <c r="I911" s="11">
        <f t="shared" si="315"/>
        <v>3.0411558588043859E-3</v>
      </c>
      <c r="J911" s="31">
        <f t="shared" si="316"/>
        <v>4.769047619047619</v>
      </c>
      <c r="K911" s="31">
        <f>IF(J911=0,0,IF(B911="F",VLOOKUP(I911,Barem!$G$2:$H$16,2,1),VLOOKUP(I911,Barem!$G$17:$H$31,2,1)))</f>
        <v>4</v>
      </c>
      <c r="L911" s="43">
        <v>2.5</v>
      </c>
      <c r="M911" s="95" t="str">
        <f>VLOOKUP(C911,Barem!L:R,7,0)</f>
        <v>D</v>
      </c>
      <c r="N911" s="10">
        <f t="shared" si="313"/>
        <v>0.5</v>
      </c>
      <c r="O911" s="10">
        <f t="shared" si="313"/>
        <v>0.25</v>
      </c>
      <c r="P911" s="10">
        <f t="shared" si="313"/>
        <v>0.25</v>
      </c>
      <c r="Q911" s="33">
        <f>IF(B911="M",IF(AND(H911&gt;=200,H911&lt;500,I911&lt;Barem!$N$21),H911/1500,IF(AND(H911&gt;=500,H911&lt;750,I911&lt;Barem!$N$22),H911/1500,IF(AND(H911&gt;=750,H911&lt;1000,I911&lt;Barem!$N$23),H911/1500,IF(AND(H911&gt;=1000,H911&lt;1500,I911&lt;Barem!$N$24),H911/1500,IF(AND(H911&gt;=1500,H911&lt;2000,I911&lt;Barem!$N$25),H911/1500,IF(AND(H911&gt;=2000,H911&lt;3000,I911&lt;Barem!$N$26),H911/1500,IF(AND(H911&gt;=3000,I911&lt;Barem!$N$27),H911/1500,0))))))),IF(AND(H911&gt;=200,H911&lt;500,I911&lt;Barem!$O$21),H911/1500,IF(AND(H911&gt;=500,H911&lt;750,I911&lt;Barem!$O$22),H911/1500,IF(AND(H911&gt;=750,H911&lt;1000,I911&lt;Barem!$O$23),H911/1500,IF(AND(H911&gt;=1000,H911&lt;1500,I911&lt;Barem!$O$24),H911/1500,IF(AND(H911&gt;=1500,H911&lt;2000,I911&lt;Barem!$O$25),H911/1500,IF(AND(H911&gt;=2000,H911&lt;3000,I911&lt;Barem!$O$26),H911/1500,IF(AND(H911&gt;=3000,I911&lt;Barem!$O$27),H911/1500,0))))))))</f>
        <v>0</v>
      </c>
      <c r="R911" s="19">
        <f>IF(D911&gt;21,VLOOKUP(D911,Barem!$T$1:$U$141,2,1),0)</f>
        <v>0</v>
      </c>
      <c r="S911" s="104">
        <f>IF(D911&lt;1,0,IF(B911="F",VLOOKUP(I911,Barem!$X$2:$Z$13,2,1),VLOOKUP(I911,Barem!$X$14:$Z$25,2,1)))</f>
        <v>0</v>
      </c>
      <c r="T911" s="19">
        <f>VLOOKUP(A911,Participanti!A:C,3,0)</f>
        <v>0</v>
      </c>
      <c r="U911" s="17">
        <f t="shared" si="317"/>
        <v>4.0095238095238095</v>
      </c>
      <c r="W911" s="162"/>
      <c r="X911" s="108">
        <f t="shared" si="306"/>
        <v>5</v>
      </c>
      <c r="Y911" s="63">
        <f t="shared" si="307"/>
        <v>1</v>
      </c>
      <c r="Z911" s="92">
        <f t="shared" si="318"/>
        <v>1</v>
      </c>
      <c r="AA911" s="141"/>
      <c r="AB911" s="107" t="str">
        <f>VLOOKUP(A911,Participanti!A:E,5,0)</f>
        <v>Bronze</v>
      </c>
    </row>
    <row r="912" spans="1:28" x14ac:dyDescent="0.2">
      <c r="A912" s="42" t="s">
        <v>430</v>
      </c>
      <c r="B912" s="1" t="str">
        <f>VLOOKUP(A912,Participanti!A:B,2,0)</f>
        <v>M</v>
      </c>
      <c r="C912" s="61">
        <v>15</v>
      </c>
      <c r="D912" s="43">
        <v>18.03</v>
      </c>
      <c r="E912" s="44">
        <v>7.4618055555555562E-2</v>
      </c>
      <c r="F912" s="44">
        <v>7.4618055555555562E-2</v>
      </c>
      <c r="G912" s="59">
        <f t="shared" si="314"/>
        <v>7.4618055555555562E-2</v>
      </c>
      <c r="H912" s="45">
        <v>16</v>
      </c>
      <c r="I912" s="11">
        <f t="shared" si="315"/>
        <v>4.1385499476181671E-3</v>
      </c>
      <c r="J912" s="31">
        <f t="shared" si="316"/>
        <v>4.2928571428571427</v>
      </c>
      <c r="K912" s="31">
        <f>IF(J912=0,0,IF(B912="F",VLOOKUP(I912,Barem!$G$2:$H$16,2,1),VLOOKUP(I912,Barem!$G$17:$H$31,2,1)))</f>
        <v>1.5</v>
      </c>
      <c r="L912" s="43">
        <v>2</v>
      </c>
      <c r="M912" s="95" t="s">
        <v>83</v>
      </c>
      <c r="N912" s="10">
        <f t="shared" si="313"/>
        <v>0.25</v>
      </c>
      <c r="O912" s="10">
        <f t="shared" si="313"/>
        <v>0.25</v>
      </c>
      <c r="P912" s="10">
        <f t="shared" si="313"/>
        <v>0.5</v>
      </c>
      <c r="Q912" s="33">
        <f>IF(B912="M",IF(AND(H912&gt;=200,H912&lt;500,I912&lt;Barem!$N$21),H912/1500,IF(AND(H912&gt;=500,H912&lt;750,I912&lt;Barem!$N$22),H912/1500,IF(AND(H912&gt;=750,H912&lt;1000,I912&lt;Barem!$N$23),H912/1500,IF(AND(H912&gt;=1000,H912&lt;1500,I912&lt;Barem!$N$24),H912/1500,IF(AND(H912&gt;=1500,H912&lt;2000,I912&lt;Barem!$N$25),H912/1500,IF(AND(H912&gt;=2000,H912&lt;3000,I912&lt;Barem!$N$26),H912/1500,IF(AND(H912&gt;=3000,I912&lt;Barem!$N$27),H912/1500,0))))))),IF(AND(H912&gt;=200,H912&lt;500,I912&lt;Barem!$O$21),H912/1500,IF(AND(H912&gt;=500,H912&lt;750,I912&lt;Barem!$O$22),H912/1500,IF(AND(H912&gt;=750,H912&lt;1000,I912&lt;Barem!$O$23),H912/1500,IF(AND(H912&gt;=1000,H912&lt;1500,I912&lt;Barem!$O$24),H912/1500,IF(AND(H912&gt;=1500,H912&lt;2000,I912&lt;Barem!$O$25),H912/1500,IF(AND(H912&gt;=2000,H912&lt;3000,I912&lt;Barem!$O$26),H912/1500,IF(AND(H912&gt;=3000,I912&lt;Barem!$O$27),H912/1500,0))))))))</f>
        <v>0</v>
      </c>
      <c r="R912" s="19">
        <f>IF(D912&gt;21,VLOOKUP(D912,Barem!$T$1:$U$141,2,1),0)</f>
        <v>0</v>
      </c>
      <c r="S912" s="104">
        <f>IF(D912&lt;1,0,IF(B912="F",VLOOKUP(I912,Barem!$X$2:$Z$13,2,1),VLOOKUP(I912,Barem!$X$14:$Z$25,2,1)))</f>
        <v>0</v>
      </c>
      <c r="T912" s="19">
        <f>VLOOKUP(A912,Participanti!A:C,3,0)</f>
        <v>0.4</v>
      </c>
      <c r="U912" s="17">
        <f t="shared" si="317"/>
        <v>2.8482142857142856</v>
      </c>
      <c r="W912" s="162"/>
      <c r="X912" s="108">
        <f t="shared" si="306"/>
        <v>4</v>
      </c>
      <c r="Y912" s="63">
        <f t="shared" si="307"/>
        <v>1</v>
      </c>
      <c r="Z912" s="92">
        <f t="shared" si="318"/>
        <v>1</v>
      </c>
      <c r="AA912" s="141"/>
      <c r="AB912" s="107" t="str">
        <f>VLOOKUP(A912,Participanti!A:E,5,0)</f>
        <v>Bronze</v>
      </c>
    </row>
    <row r="913" spans="1:28" x14ac:dyDescent="0.2">
      <c r="A913" s="42" t="s">
        <v>519</v>
      </c>
      <c r="B913" s="1" t="str">
        <f>VLOOKUP(A913,Participanti!A:B,2,0)</f>
        <v>F</v>
      </c>
      <c r="C913" s="61">
        <v>15</v>
      </c>
      <c r="D913" s="43">
        <v>10.039999999999999</v>
      </c>
      <c r="E913" s="44">
        <v>4.3043981481481482E-2</v>
      </c>
      <c r="F913" s="44">
        <v>4.3043981481481482E-2</v>
      </c>
      <c r="G913" s="59">
        <f t="shared" si="314"/>
        <v>4.3043981481481482E-2</v>
      </c>
      <c r="H913" s="45">
        <v>34</v>
      </c>
      <c r="I913" s="11">
        <f t="shared" si="315"/>
        <v>4.2872491515419803E-3</v>
      </c>
      <c r="J913" s="31">
        <f t="shared" si="316"/>
        <v>2.5099999999999998</v>
      </c>
      <c r="K913" s="31">
        <f>IF(J913=0,0,IF(B913="F",VLOOKUP(I913,Barem!$G$2:$H$16,2,1),VLOOKUP(I913,Barem!$G$17:$H$31,2,1)))</f>
        <v>1.75</v>
      </c>
      <c r="L913" s="43">
        <v>4.5</v>
      </c>
      <c r="M913" s="95" t="str">
        <f>VLOOKUP(C913,Barem!L:R,7,0)</f>
        <v>D</v>
      </c>
      <c r="N913" s="10">
        <f t="shared" si="313"/>
        <v>0.5</v>
      </c>
      <c r="O913" s="10">
        <f t="shared" si="313"/>
        <v>0.25</v>
      </c>
      <c r="P913" s="10">
        <f t="shared" si="313"/>
        <v>0.25</v>
      </c>
      <c r="Q913" s="33">
        <f>IF(B913="M",IF(AND(H913&gt;=200,H913&lt;500,I913&lt;Barem!$N$21),H913/1500,IF(AND(H913&gt;=500,H913&lt;750,I913&lt;Barem!$N$22),H913/1500,IF(AND(H913&gt;=750,H913&lt;1000,I913&lt;Barem!$N$23),H913/1500,IF(AND(H913&gt;=1000,H913&lt;1500,I913&lt;Barem!$N$24),H913/1500,IF(AND(H913&gt;=1500,H913&lt;2000,I913&lt;Barem!$N$25),H913/1500,IF(AND(H913&gt;=2000,H913&lt;3000,I913&lt;Barem!$N$26),H913/1500,IF(AND(H913&gt;=3000,I913&lt;Barem!$N$27),H913/1500,0))))))),IF(AND(H913&gt;=200,H913&lt;500,I913&lt;Barem!$O$21),H913/1500,IF(AND(H913&gt;=500,H913&lt;750,I913&lt;Barem!$O$22),H913/1500,IF(AND(H913&gt;=750,H913&lt;1000,I913&lt;Barem!$O$23),H913/1500,IF(AND(H913&gt;=1000,H913&lt;1500,I913&lt;Barem!$O$24),H913/1500,IF(AND(H913&gt;=1500,H913&lt;2000,I913&lt;Barem!$O$25),H913/1500,IF(AND(H913&gt;=2000,H913&lt;3000,I913&lt;Barem!$O$26),H913/1500,IF(AND(H913&gt;=3000,I913&lt;Barem!$O$27),H913/1500,0))))))))</f>
        <v>0</v>
      </c>
      <c r="R913" s="19">
        <f>IF(D913&gt;21,VLOOKUP(D913,Barem!$T$1:$U$141,2,1),0)</f>
        <v>0</v>
      </c>
      <c r="S913" s="104">
        <f>IF(D913&lt;1,0,IF(B913="F",VLOOKUP(I913,Barem!$X$2:$Z$13,2,1),VLOOKUP(I913,Barem!$X$14:$Z$25,2,1)))</f>
        <v>0</v>
      </c>
      <c r="T913" s="19">
        <f>VLOOKUP(A913,Participanti!A:C,3,0)</f>
        <v>0</v>
      </c>
      <c r="U913" s="17">
        <f t="shared" si="317"/>
        <v>2.8174999999999999</v>
      </c>
      <c r="W913" s="162"/>
      <c r="X913" s="108">
        <f t="shared" si="306"/>
        <v>5</v>
      </c>
      <c r="Y913" s="63">
        <f t="shared" si="307"/>
        <v>1</v>
      </c>
      <c r="Z913" s="92">
        <f t="shared" si="318"/>
        <v>1</v>
      </c>
      <c r="AA913" s="141"/>
      <c r="AB913" s="107" t="str">
        <f>VLOOKUP(A913,Participanti!A:E,5,0)</f>
        <v>Bronze</v>
      </c>
    </row>
    <row r="914" spans="1:28" x14ac:dyDescent="0.2">
      <c r="A914" s="42" t="s">
        <v>517</v>
      </c>
      <c r="B914" s="1" t="str">
        <f>VLOOKUP(A914,Participanti!A:B,2,0)</f>
        <v>F</v>
      </c>
      <c r="C914" s="61">
        <v>15</v>
      </c>
      <c r="D914" s="43">
        <v>15</v>
      </c>
      <c r="E914" s="44">
        <v>5.3969907407407404E-2</v>
      </c>
      <c r="F914" s="44">
        <v>5.9270833333333335E-2</v>
      </c>
      <c r="G914" s="59">
        <f t="shared" si="314"/>
        <v>5.662037037037037E-2</v>
      </c>
      <c r="H914" s="45">
        <v>21</v>
      </c>
      <c r="I914" s="11">
        <f t="shared" si="315"/>
        <v>3.7746913580246912E-3</v>
      </c>
      <c r="J914" s="31">
        <f t="shared" si="316"/>
        <v>3.75</v>
      </c>
      <c r="K914" s="31">
        <f>IF(J914=0,0,IF(B914="F",VLOOKUP(I914,Barem!$G$2:$H$16,2,1),VLOOKUP(I914,Barem!$G$17:$H$31,2,1)))</f>
        <v>3</v>
      </c>
      <c r="L914" s="43">
        <v>3</v>
      </c>
      <c r="M914" s="95" t="str">
        <f>VLOOKUP(C914,Barem!L:R,7,0)</f>
        <v>D</v>
      </c>
      <c r="N914" s="10">
        <f t="shared" si="313"/>
        <v>0.5</v>
      </c>
      <c r="O914" s="10">
        <f t="shared" si="313"/>
        <v>0.25</v>
      </c>
      <c r="P914" s="10">
        <f t="shared" si="313"/>
        <v>0.25</v>
      </c>
      <c r="Q914" s="33">
        <f>IF(B914="M",IF(AND(H914&gt;=200,H914&lt;500,I914&lt;Barem!$N$21),H914/1500,IF(AND(H914&gt;=500,H914&lt;750,I914&lt;Barem!$N$22),H914/1500,IF(AND(H914&gt;=750,H914&lt;1000,I914&lt;Barem!$N$23),H914/1500,IF(AND(H914&gt;=1000,H914&lt;1500,I914&lt;Barem!$N$24),H914/1500,IF(AND(H914&gt;=1500,H914&lt;2000,I914&lt;Barem!$N$25),H914/1500,IF(AND(H914&gt;=2000,H914&lt;3000,I914&lt;Barem!$N$26),H914/1500,IF(AND(H914&gt;=3000,I914&lt;Barem!$N$27),H914/1500,0))))))),IF(AND(H914&gt;=200,H914&lt;500,I914&lt;Barem!$O$21),H914/1500,IF(AND(H914&gt;=500,H914&lt;750,I914&lt;Barem!$O$22),H914/1500,IF(AND(H914&gt;=750,H914&lt;1000,I914&lt;Barem!$O$23),H914/1500,IF(AND(H914&gt;=1000,H914&lt;1500,I914&lt;Barem!$O$24),H914/1500,IF(AND(H914&gt;=1500,H914&lt;2000,I914&lt;Barem!$O$25),H914/1500,IF(AND(H914&gt;=2000,H914&lt;3000,I914&lt;Barem!$O$26),H914/1500,IF(AND(H914&gt;=3000,I914&lt;Barem!$O$27),H914/1500,0))))))))</f>
        <v>0</v>
      </c>
      <c r="R914" s="19">
        <f>IF(D914&gt;21,VLOOKUP(D914,Barem!$T$1:$U$141,2,1),0)</f>
        <v>0</v>
      </c>
      <c r="S914" s="104">
        <f>IF(D914&lt;1,0,IF(B914="F",VLOOKUP(I914,Barem!$X$2:$Z$13,2,1),VLOOKUP(I914,Barem!$X$14:$Z$25,2,1)))</f>
        <v>0</v>
      </c>
      <c r="T914" s="19">
        <f>VLOOKUP(A914,Participanti!A:C,3,0)</f>
        <v>0</v>
      </c>
      <c r="U914" s="17">
        <f t="shared" si="317"/>
        <v>3.375</v>
      </c>
      <c r="W914" s="162"/>
      <c r="X914" s="108">
        <f t="shared" si="306"/>
        <v>5</v>
      </c>
      <c r="Y914" s="63">
        <f t="shared" si="307"/>
        <v>1</v>
      </c>
      <c r="Z914" s="92">
        <f t="shared" si="318"/>
        <v>1</v>
      </c>
      <c r="AA914" s="141"/>
      <c r="AB914" s="107" t="str">
        <f>VLOOKUP(A914,Participanti!A:E,5,0)</f>
        <v>Bronze</v>
      </c>
    </row>
    <row r="915" spans="1:28" x14ac:dyDescent="0.2">
      <c r="A915" s="42" t="s">
        <v>232</v>
      </c>
      <c r="B915" s="1" t="str">
        <f>VLOOKUP(A915,Participanti!A:B,2,0)</f>
        <v>M</v>
      </c>
      <c r="C915" s="61">
        <v>15</v>
      </c>
      <c r="D915" s="43">
        <v>5.08</v>
      </c>
      <c r="E915" s="44">
        <v>1.7835648148148149E-2</v>
      </c>
      <c r="F915" s="44">
        <v>1.7858796296296296E-2</v>
      </c>
      <c r="G915" s="59">
        <f t="shared" si="314"/>
        <v>1.7847222222222223E-2</v>
      </c>
      <c r="H915" s="45">
        <v>13</v>
      </c>
      <c r="I915" s="11">
        <f t="shared" si="315"/>
        <v>3.5132327209098863E-3</v>
      </c>
      <c r="J915" s="31">
        <f t="shared" si="316"/>
        <v>1.2095238095238094</v>
      </c>
      <c r="K915" s="31">
        <f>IF(J915=0,0,IF(B915="F",VLOOKUP(I915,Barem!$G$2:$H$16,2,1),VLOOKUP(I915,Barem!$G$17:$H$31,2,1)))</f>
        <v>2.5</v>
      </c>
      <c r="L915" s="43">
        <v>3.5</v>
      </c>
      <c r="M915" s="95" t="str">
        <f>VLOOKUP(C915,Barem!L:R,7,0)</f>
        <v>D</v>
      </c>
      <c r="N915" s="10">
        <f t="shared" ref="N915:P953" si="319">IF($M915=N$1,50%,25%)</f>
        <v>0.5</v>
      </c>
      <c r="O915" s="10">
        <f t="shared" si="319"/>
        <v>0.25</v>
      </c>
      <c r="P915" s="10">
        <f t="shared" si="319"/>
        <v>0.25</v>
      </c>
      <c r="Q915" s="33">
        <f>IF(B915="M",IF(AND(H915&gt;=200,H915&lt;500,I915&lt;Barem!$N$21),H915/1500,IF(AND(H915&gt;=500,H915&lt;750,I915&lt;Barem!$N$22),H915/1500,IF(AND(H915&gt;=750,H915&lt;1000,I915&lt;Barem!$N$23),H915/1500,IF(AND(H915&gt;=1000,H915&lt;1500,I915&lt;Barem!$N$24),H915/1500,IF(AND(H915&gt;=1500,H915&lt;2000,I915&lt;Barem!$N$25),H915/1500,IF(AND(H915&gt;=2000,H915&lt;3000,I915&lt;Barem!$N$26),H915/1500,IF(AND(H915&gt;=3000,I915&lt;Barem!$N$27),H915/1500,0))))))),IF(AND(H915&gt;=200,H915&lt;500,I915&lt;Barem!$O$21),H915/1500,IF(AND(H915&gt;=500,H915&lt;750,I915&lt;Barem!$O$22),H915/1500,IF(AND(H915&gt;=750,H915&lt;1000,I915&lt;Barem!$O$23),H915/1500,IF(AND(H915&gt;=1000,H915&lt;1500,I915&lt;Barem!$O$24),H915/1500,IF(AND(H915&gt;=1500,H915&lt;2000,I915&lt;Barem!$O$25),H915/1500,IF(AND(H915&gt;=2000,H915&lt;3000,I915&lt;Barem!$O$26),H915/1500,IF(AND(H915&gt;=3000,I915&lt;Barem!$O$27),H915/1500,0))))))))</f>
        <v>0</v>
      </c>
      <c r="R915" s="19">
        <f>IF(D915&gt;21,VLOOKUP(D915,Barem!$T$1:$U$141,2,1),0)</f>
        <v>0</v>
      </c>
      <c r="S915" s="104">
        <f>IF(D915&lt;1,0,IF(B915="F",VLOOKUP(I915,Barem!$X$2:$Z$13,2,1),VLOOKUP(I915,Barem!$X$14:$Z$25,2,1)))</f>
        <v>0</v>
      </c>
      <c r="T915" s="19">
        <f>VLOOKUP(A915,Participanti!A:C,3,0)</f>
        <v>0</v>
      </c>
      <c r="U915" s="17">
        <f t="shared" si="317"/>
        <v>2.1047619047619048</v>
      </c>
      <c r="W915" s="162" t="s">
        <v>597</v>
      </c>
      <c r="X915" s="108">
        <f t="shared" si="306"/>
        <v>5</v>
      </c>
      <c r="Y915" s="63">
        <f t="shared" si="307"/>
        <v>1</v>
      </c>
      <c r="Z915" s="92">
        <f t="shared" si="318"/>
        <v>1</v>
      </c>
      <c r="AA915" s="141"/>
      <c r="AB915" s="107" t="str">
        <f>VLOOKUP(A915,Participanti!A:E,5,0)</f>
        <v>Bronze</v>
      </c>
    </row>
    <row r="916" spans="1:28" x14ac:dyDescent="0.2">
      <c r="A916" s="42" t="s">
        <v>306</v>
      </c>
      <c r="B916" s="1" t="str">
        <f>VLOOKUP(A916,Participanti!A:B,2,0)</f>
        <v>F</v>
      </c>
      <c r="C916" s="61">
        <v>15</v>
      </c>
      <c r="D916" s="43">
        <v>12.18</v>
      </c>
      <c r="E916" s="44">
        <v>7.4143518518518511E-2</v>
      </c>
      <c r="F916" s="44">
        <v>9.0324074074074071E-2</v>
      </c>
      <c r="G916" s="59">
        <f t="shared" si="314"/>
        <v>8.2233796296296291E-2</v>
      </c>
      <c r="H916" s="45">
        <v>445</v>
      </c>
      <c r="I916" s="11">
        <f t="shared" si="315"/>
        <v>6.7515432098765428E-3</v>
      </c>
      <c r="J916" s="31">
        <f t="shared" si="316"/>
        <v>3.0449999999999999</v>
      </c>
      <c r="K916" s="31">
        <f>IF(J916=0,0,IF(B916="F",VLOOKUP(I916,Barem!$G$2:$H$16,2,1),VLOOKUP(I916,Barem!$G$17:$H$31,2,1)))</f>
        <v>0</v>
      </c>
      <c r="L916" s="43">
        <v>1</v>
      </c>
      <c r="M916" s="95" t="str">
        <f>VLOOKUP(C916,Barem!L:R,7,0)</f>
        <v>D</v>
      </c>
      <c r="N916" s="10">
        <f t="shared" si="319"/>
        <v>0.5</v>
      </c>
      <c r="O916" s="10">
        <f t="shared" si="319"/>
        <v>0.25</v>
      </c>
      <c r="P916" s="10">
        <f t="shared" si="319"/>
        <v>0.25</v>
      </c>
      <c r="Q916" s="33">
        <f>IF(B916="M",IF(AND(H916&gt;=200,H916&lt;500,I916&lt;Barem!$N$21),H916/1500,IF(AND(H916&gt;=500,H916&lt;750,I916&lt;Barem!$N$22),H916/1500,IF(AND(H916&gt;=750,H916&lt;1000,I916&lt;Barem!$N$23),H916/1500,IF(AND(H916&gt;=1000,H916&lt;1500,I916&lt;Barem!$N$24),H916/1500,IF(AND(H916&gt;=1500,H916&lt;2000,I916&lt;Barem!$N$25),H916/1500,IF(AND(H916&gt;=2000,H916&lt;3000,I916&lt;Barem!$N$26),H916/1500,IF(AND(H916&gt;=3000,I916&lt;Barem!$N$27),H916/1500,0))))))),IF(AND(H916&gt;=200,H916&lt;500,I916&lt;Barem!$O$21),H916/1500,IF(AND(H916&gt;=500,H916&lt;750,I916&lt;Barem!$O$22),H916/1500,IF(AND(H916&gt;=750,H916&lt;1000,I916&lt;Barem!$O$23),H916/1500,IF(AND(H916&gt;=1000,H916&lt;1500,I916&lt;Barem!$O$24),H916/1500,IF(AND(H916&gt;=1500,H916&lt;2000,I916&lt;Barem!$O$25),H916/1500,IF(AND(H916&gt;=2000,H916&lt;3000,I916&lt;Barem!$O$26),H916/1500,IF(AND(H916&gt;=3000,I916&lt;Barem!$O$27),H916/1500,0))))))))</f>
        <v>0</v>
      </c>
      <c r="R916" s="19">
        <f>IF(D916&gt;21,VLOOKUP(D916,Barem!$T$1:$U$141,2,1),0)</f>
        <v>0</v>
      </c>
      <c r="S916" s="104">
        <f>IF(D916&lt;1,0,IF(B916="F",VLOOKUP(I916,Barem!$X$2:$Z$13,2,1),VLOOKUP(I916,Barem!$X$14:$Z$25,2,1)))</f>
        <v>0</v>
      </c>
      <c r="T916" s="19">
        <f>VLOOKUP(A916,Participanti!A:C,3,0)</f>
        <v>0</v>
      </c>
      <c r="U916" s="17">
        <f t="shared" si="317"/>
        <v>1.7725</v>
      </c>
      <c r="W916" s="162"/>
      <c r="X916" s="108">
        <f t="shared" si="306"/>
        <v>5</v>
      </c>
      <c r="Y916" s="63">
        <f t="shared" si="307"/>
        <v>1</v>
      </c>
      <c r="Z916" s="92">
        <f t="shared" si="318"/>
        <v>0</v>
      </c>
      <c r="AA916" s="141"/>
      <c r="AB916" s="107" t="str">
        <f>VLOOKUP(A916,Participanti!A:E,5,0)</f>
        <v>Bronze</v>
      </c>
    </row>
    <row r="917" spans="1:28" x14ac:dyDescent="0.2">
      <c r="A917" s="42" t="s">
        <v>588</v>
      </c>
      <c r="B917" s="1" t="str">
        <f>VLOOKUP(A917,Participanti!A:B,2,0)</f>
        <v>F</v>
      </c>
      <c r="C917" s="61">
        <v>15</v>
      </c>
      <c r="D917" s="43">
        <v>3.05</v>
      </c>
      <c r="E917" s="44">
        <v>1.0381944444444444E-2</v>
      </c>
      <c r="F917" s="44">
        <v>1.0381944444444444E-2</v>
      </c>
      <c r="G917" s="59">
        <f t="shared" si="314"/>
        <v>1.0381944444444444E-2</v>
      </c>
      <c r="H917" s="45">
        <v>7</v>
      </c>
      <c r="I917" s="11">
        <f t="shared" si="315"/>
        <v>3.4039162112932606E-3</v>
      </c>
      <c r="J917" s="31">
        <f t="shared" si="316"/>
        <v>0.76249999999999996</v>
      </c>
      <c r="K917" s="31">
        <f>IF(J917=0,0,IF(B917="F",VLOOKUP(I917,Barem!$G$2:$H$16,2,1),VLOOKUP(I917,Barem!$G$17:$H$31,2,1)))</f>
        <v>4</v>
      </c>
      <c r="L917" s="43">
        <v>2</v>
      </c>
      <c r="M917" s="95" t="s">
        <v>80</v>
      </c>
      <c r="N917" s="10">
        <f t="shared" si="319"/>
        <v>0.25</v>
      </c>
      <c r="O917" s="10">
        <f t="shared" si="319"/>
        <v>0.5</v>
      </c>
      <c r="P917" s="10">
        <f t="shared" si="319"/>
        <v>0.25</v>
      </c>
      <c r="Q917" s="33">
        <f>IF(B917="M",IF(AND(H917&gt;=200,H917&lt;500,I917&lt;Barem!$N$21),H917/1500,IF(AND(H917&gt;=500,H917&lt;750,I917&lt;Barem!$N$22),H917/1500,IF(AND(H917&gt;=750,H917&lt;1000,I917&lt;Barem!$N$23),H917/1500,IF(AND(H917&gt;=1000,H917&lt;1500,I917&lt;Barem!$N$24),H917/1500,IF(AND(H917&gt;=1500,H917&lt;2000,I917&lt;Barem!$N$25),H917/1500,IF(AND(H917&gt;=2000,H917&lt;3000,I917&lt;Barem!$N$26),H917/1500,IF(AND(H917&gt;=3000,I917&lt;Barem!$N$27),H917/1500,0))))))),IF(AND(H917&gt;=200,H917&lt;500,I917&lt;Barem!$O$21),H917/1500,IF(AND(H917&gt;=500,H917&lt;750,I917&lt;Barem!$O$22),H917/1500,IF(AND(H917&gt;=750,H917&lt;1000,I917&lt;Barem!$O$23),H917/1500,IF(AND(H917&gt;=1000,H917&lt;1500,I917&lt;Barem!$O$24),H917/1500,IF(AND(H917&gt;=1500,H917&lt;2000,I917&lt;Barem!$O$25),H917/1500,IF(AND(H917&gt;=2000,H917&lt;3000,I917&lt;Barem!$O$26),H917/1500,IF(AND(H917&gt;=3000,I917&lt;Barem!$O$27),H917/1500,0))))))))</f>
        <v>0</v>
      </c>
      <c r="R917" s="19">
        <f>IF(D917&gt;21,VLOOKUP(D917,Barem!$T$1:$U$141,2,1),0)</f>
        <v>0</v>
      </c>
      <c r="S917" s="104">
        <f>IF(D917&lt;1,0,IF(B917="F",VLOOKUP(I917,Barem!$X$2:$Z$13,2,1),VLOOKUP(I917,Barem!$X$14:$Z$25,2,1)))</f>
        <v>0</v>
      </c>
      <c r="T917" s="19">
        <f>VLOOKUP(A917,Participanti!A:C,3,0)</f>
        <v>0</v>
      </c>
      <c r="U917" s="17">
        <f t="shared" si="317"/>
        <v>2.6906249999999998</v>
      </c>
      <c r="W917" s="162"/>
      <c r="X917" s="108">
        <f t="shared" si="306"/>
        <v>4</v>
      </c>
      <c r="Y917" s="63">
        <f t="shared" si="307"/>
        <v>1</v>
      </c>
      <c r="Z917" s="92">
        <f t="shared" si="318"/>
        <v>1</v>
      </c>
      <c r="AA917" s="141"/>
      <c r="AB917" s="107" t="str">
        <f>VLOOKUP(A917,Participanti!A:E,5,0)</f>
        <v>Bronze</v>
      </c>
    </row>
    <row r="918" spans="1:28" x14ac:dyDescent="0.2">
      <c r="A918" s="42" t="s">
        <v>374</v>
      </c>
      <c r="B918" s="1" t="str">
        <f>VLOOKUP(A918,Participanti!A:B,2,0)</f>
        <v>M</v>
      </c>
      <c r="C918" s="61">
        <v>15</v>
      </c>
      <c r="D918" s="43">
        <v>3.11</v>
      </c>
      <c r="E918" s="44">
        <v>8.4490740740740741E-3</v>
      </c>
      <c r="F918" s="44">
        <v>1.0231481481481482E-2</v>
      </c>
      <c r="G918" s="59">
        <f t="shared" si="314"/>
        <v>9.3402777777777772E-3</v>
      </c>
      <c r="H918" s="45">
        <v>4</v>
      </c>
      <c r="I918" s="11">
        <f t="shared" si="315"/>
        <v>3.0033047516970345E-3</v>
      </c>
      <c r="J918" s="31">
        <f t="shared" si="316"/>
        <v>0.7404761904761904</v>
      </c>
      <c r="K918" s="31">
        <f>IF(J918=0,0,IF(B918="F",VLOOKUP(I918,Barem!$G$2:$H$16,2,1),VLOOKUP(I918,Barem!$G$17:$H$31,2,1)))</f>
        <v>4</v>
      </c>
      <c r="L918" s="43">
        <v>1</v>
      </c>
      <c r="M918" s="95" t="str">
        <f>VLOOKUP(C918,Barem!L:R,7,0)</f>
        <v>D</v>
      </c>
      <c r="N918" s="10">
        <f t="shared" si="319"/>
        <v>0.5</v>
      </c>
      <c r="O918" s="10">
        <f t="shared" si="319"/>
        <v>0.25</v>
      </c>
      <c r="P918" s="10">
        <f t="shared" si="319"/>
        <v>0.25</v>
      </c>
      <c r="Q918" s="33">
        <f>IF(B918="M",IF(AND(H918&gt;=200,H918&lt;500,I918&lt;Barem!$N$21),H918/1500,IF(AND(H918&gt;=500,H918&lt;750,I918&lt;Barem!$N$22),H918/1500,IF(AND(H918&gt;=750,H918&lt;1000,I918&lt;Barem!$N$23),H918/1500,IF(AND(H918&gt;=1000,H918&lt;1500,I918&lt;Barem!$N$24),H918/1500,IF(AND(H918&gt;=1500,H918&lt;2000,I918&lt;Barem!$N$25),H918/1500,IF(AND(H918&gt;=2000,H918&lt;3000,I918&lt;Barem!$N$26),H918/1500,IF(AND(H918&gt;=3000,I918&lt;Barem!$N$27),H918/1500,0))))))),IF(AND(H918&gt;=200,H918&lt;500,I918&lt;Barem!$O$21),H918/1500,IF(AND(H918&gt;=500,H918&lt;750,I918&lt;Barem!$O$22),H918/1500,IF(AND(H918&gt;=750,H918&lt;1000,I918&lt;Barem!$O$23),H918/1500,IF(AND(H918&gt;=1000,H918&lt;1500,I918&lt;Barem!$O$24),H918/1500,IF(AND(H918&gt;=1500,H918&lt;2000,I918&lt;Barem!$O$25),H918/1500,IF(AND(H918&gt;=2000,H918&lt;3000,I918&lt;Barem!$O$26),H918/1500,IF(AND(H918&gt;=3000,I918&lt;Barem!$O$27),H918/1500,0))))))))</f>
        <v>0</v>
      </c>
      <c r="R918" s="19">
        <f>IF(D918&gt;21,VLOOKUP(D918,Barem!$T$1:$U$141,2,1),0)</f>
        <v>0</v>
      </c>
      <c r="S918" s="104">
        <f>IF(D918&lt;1,0,IF(B918="F",VLOOKUP(I918,Barem!$X$2:$Z$13,2,1),VLOOKUP(I918,Barem!$X$14:$Z$25,2,1)))</f>
        <v>0</v>
      </c>
      <c r="T918" s="19">
        <f>VLOOKUP(A918,Participanti!A:C,3,0)</f>
        <v>0</v>
      </c>
      <c r="U918" s="17">
        <f t="shared" si="317"/>
        <v>1.6202380952380953</v>
      </c>
      <c r="W918" s="162"/>
      <c r="X918" s="108">
        <f t="shared" si="306"/>
        <v>4</v>
      </c>
      <c r="Y918" s="63">
        <f t="shared" si="307"/>
        <v>1</v>
      </c>
      <c r="Z918" s="92">
        <f t="shared" si="318"/>
        <v>1</v>
      </c>
      <c r="AA918" s="141"/>
      <c r="AB918" s="107" t="str">
        <f>VLOOKUP(A918,Participanti!A:E,5,0)</f>
        <v>Bronze</v>
      </c>
    </row>
    <row r="919" spans="1:28" x14ac:dyDescent="0.2">
      <c r="A919" s="42" t="s">
        <v>258</v>
      </c>
      <c r="B919" s="1" t="str">
        <f>VLOOKUP(A919,Participanti!A:B,2,0)</f>
        <v>M</v>
      </c>
      <c r="C919" s="61">
        <v>15</v>
      </c>
      <c r="D919" s="43">
        <v>3.01</v>
      </c>
      <c r="E919" s="44">
        <v>7.3958333333333333E-3</v>
      </c>
      <c r="F919" s="44">
        <v>7.3958333333333333E-3</v>
      </c>
      <c r="G919" s="59">
        <f t="shared" si="314"/>
        <v>7.3958333333333333E-3</v>
      </c>
      <c r="H919" s="45">
        <v>7</v>
      </c>
      <c r="I919" s="11">
        <f t="shared" si="315"/>
        <v>2.4570874861572539E-3</v>
      </c>
      <c r="J919" s="31">
        <f t="shared" si="316"/>
        <v>0.71666666666666656</v>
      </c>
      <c r="K919" s="31">
        <f>IF(J919=0,0,IF(B919="F",VLOOKUP(I919,Barem!$G$2:$H$16,2,1),VLOOKUP(I919,Barem!$G$17:$H$31,2,1)))</f>
        <v>5</v>
      </c>
      <c r="L919" s="43">
        <v>1.5</v>
      </c>
      <c r="M919" s="95" t="s">
        <v>80</v>
      </c>
      <c r="N919" s="10">
        <f t="shared" si="319"/>
        <v>0.25</v>
      </c>
      <c r="O919" s="10">
        <f t="shared" si="319"/>
        <v>0.5</v>
      </c>
      <c r="P919" s="10">
        <f t="shared" si="319"/>
        <v>0.25</v>
      </c>
      <c r="Q919" s="33">
        <f>IF(B919="M",IF(AND(H919&gt;=200,H919&lt;500,I919&lt;Barem!$N$21),H919/1500,IF(AND(H919&gt;=500,H919&lt;750,I919&lt;Barem!$N$22),H919/1500,IF(AND(H919&gt;=750,H919&lt;1000,I919&lt;Barem!$N$23),H919/1500,IF(AND(H919&gt;=1000,H919&lt;1500,I919&lt;Barem!$N$24),H919/1500,IF(AND(H919&gt;=1500,H919&lt;2000,I919&lt;Barem!$N$25),H919/1500,IF(AND(H919&gt;=2000,H919&lt;3000,I919&lt;Barem!$N$26),H919/1500,IF(AND(H919&gt;=3000,I919&lt;Barem!$N$27),H919/1500,0))))))),IF(AND(H919&gt;=200,H919&lt;500,I919&lt;Barem!$O$21),H919/1500,IF(AND(H919&gt;=500,H919&lt;750,I919&lt;Barem!$O$22),H919/1500,IF(AND(H919&gt;=750,H919&lt;1000,I919&lt;Barem!$O$23),H919/1500,IF(AND(H919&gt;=1000,H919&lt;1500,I919&lt;Barem!$O$24),H919/1500,IF(AND(H919&gt;=1500,H919&lt;2000,I919&lt;Barem!$O$25),H919/1500,IF(AND(H919&gt;=2000,H919&lt;3000,I919&lt;Barem!$O$26),H919/1500,IF(AND(H919&gt;=3000,I919&lt;Barem!$O$27),H919/1500,0))))))))</f>
        <v>0</v>
      </c>
      <c r="R919" s="19">
        <f>IF(D919&gt;21,VLOOKUP(D919,Barem!$T$1:$U$141,2,1),0)</f>
        <v>0</v>
      </c>
      <c r="S919" s="104">
        <f>IF(D919&lt;1,0,IF(B919="F",VLOOKUP(I919,Barem!$X$2:$Z$13,2,1),VLOOKUP(I919,Barem!$X$14:$Z$25,2,1)))</f>
        <v>3.1500000000000004</v>
      </c>
      <c r="T919" s="19">
        <f>VLOOKUP(A919,Participanti!A:C,3,0)</f>
        <v>0</v>
      </c>
      <c r="U919" s="17">
        <f t="shared" si="317"/>
        <v>6.2041666666666675</v>
      </c>
      <c r="W919" s="162"/>
      <c r="X919" s="108">
        <f t="shared" si="306"/>
        <v>5</v>
      </c>
      <c r="Y919" s="63">
        <f t="shared" si="307"/>
        <v>1</v>
      </c>
      <c r="Z919" s="92">
        <f t="shared" si="318"/>
        <v>1</v>
      </c>
      <c r="AA919" s="141"/>
      <c r="AB919" s="107" t="str">
        <f>VLOOKUP(A919,Participanti!A:E,5,0)</f>
        <v>Gold</v>
      </c>
    </row>
    <row r="920" spans="1:28" x14ac:dyDescent="0.2">
      <c r="A920" s="42" t="s">
        <v>171</v>
      </c>
      <c r="B920" s="1" t="str">
        <f>VLOOKUP(A920,Participanti!A:B,2,0)</f>
        <v>M</v>
      </c>
      <c r="C920" s="61">
        <v>15</v>
      </c>
      <c r="D920" s="43">
        <v>3</v>
      </c>
      <c r="E920" s="44">
        <v>7.3495370370370372E-3</v>
      </c>
      <c r="F920" s="44">
        <v>7.3495370370370372E-3</v>
      </c>
      <c r="G920" s="59">
        <f t="shared" si="314"/>
        <v>7.3495370370370372E-3</v>
      </c>
      <c r="H920" s="45">
        <v>0</v>
      </c>
      <c r="I920" s="11">
        <f t="shared" si="315"/>
        <v>2.4498456790123459E-3</v>
      </c>
      <c r="J920" s="31">
        <f t="shared" si="316"/>
        <v>0.7142857142857143</v>
      </c>
      <c r="K920" s="31">
        <f>IF(J920=0,0,IF(B920="F",VLOOKUP(I920,Barem!$G$2:$H$16,2,1),VLOOKUP(I920,Barem!$G$17:$H$31,2,1)))</f>
        <v>5</v>
      </c>
      <c r="L920" s="43">
        <v>4.5</v>
      </c>
      <c r="M920" s="95" t="s">
        <v>83</v>
      </c>
      <c r="N920" s="10">
        <f t="shared" si="319"/>
        <v>0.25</v>
      </c>
      <c r="O920" s="10">
        <f t="shared" si="319"/>
        <v>0.25</v>
      </c>
      <c r="P920" s="10">
        <f t="shared" si="319"/>
        <v>0.5</v>
      </c>
      <c r="Q920" s="33">
        <f>IF(B920="M",IF(AND(H920&gt;=200,H920&lt;500,I920&lt;Barem!$N$21),H920/1500,IF(AND(H920&gt;=500,H920&lt;750,I920&lt;Barem!$N$22),H920/1500,IF(AND(H920&gt;=750,H920&lt;1000,I920&lt;Barem!$N$23),H920/1500,IF(AND(H920&gt;=1000,H920&lt;1500,I920&lt;Barem!$N$24),H920/1500,IF(AND(H920&gt;=1500,H920&lt;2000,I920&lt;Barem!$N$25),H920/1500,IF(AND(H920&gt;=2000,H920&lt;3000,I920&lt;Barem!$N$26),H920/1500,IF(AND(H920&gt;=3000,I920&lt;Barem!$N$27),H920/1500,0))))))),IF(AND(H920&gt;=200,H920&lt;500,I920&lt;Barem!$O$21),H920/1500,IF(AND(H920&gt;=500,H920&lt;750,I920&lt;Barem!$O$22),H920/1500,IF(AND(H920&gt;=750,H920&lt;1000,I920&lt;Barem!$O$23),H920/1500,IF(AND(H920&gt;=1000,H920&lt;1500,I920&lt;Barem!$O$24),H920/1500,IF(AND(H920&gt;=1500,H920&lt;2000,I920&lt;Barem!$O$25),H920/1500,IF(AND(H920&gt;=2000,H920&lt;3000,I920&lt;Barem!$O$26),H920/1500,IF(AND(H920&gt;=3000,I920&lt;Barem!$O$27),H920/1500,0))))))))</f>
        <v>0</v>
      </c>
      <c r="R920" s="19">
        <f>IF(D920&gt;21,VLOOKUP(D920,Barem!$T$1:$U$141,2,1),0)</f>
        <v>0</v>
      </c>
      <c r="S920" s="104">
        <f>IF(D920&lt;1,0,IF(B920="F",VLOOKUP(I920,Barem!$X$2:$Z$13,2,1),VLOOKUP(I920,Barem!$X$14:$Z$25,2,1)))</f>
        <v>3.1500000000000004</v>
      </c>
      <c r="T920" s="19">
        <f>VLOOKUP(A920,Participanti!A:C,3,0)</f>
        <v>0</v>
      </c>
      <c r="U920" s="17">
        <f t="shared" si="317"/>
        <v>6.8285714285714292</v>
      </c>
      <c r="W920" s="162"/>
      <c r="X920" s="108">
        <f t="shared" si="306"/>
        <v>5</v>
      </c>
      <c r="Y920" s="63">
        <f t="shared" si="307"/>
        <v>1</v>
      </c>
      <c r="Z920" s="92">
        <f t="shared" si="318"/>
        <v>1</v>
      </c>
      <c r="AA920" s="141"/>
      <c r="AB920" s="107" t="str">
        <f>VLOOKUP(A920,Participanti!A:E,5,0)</f>
        <v>Gold</v>
      </c>
    </row>
    <row r="921" spans="1:28" x14ac:dyDescent="0.2">
      <c r="A921" s="42" t="s">
        <v>417</v>
      </c>
      <c r="B921" s="1" t="str">
        <f>VLOOKUP(A921,Participanti!A:B,2,0)</f>
        <v>F</v>
      </c>
      <c r="C921" s="61">
        <v>15</v>
      </c>
      <c r="D921" s="43"/>
      <c r="E921" s="44"/>
      <c r="F921" s="44"/>
      <c r="G921" s="59"/>
      <c r="H921" s="45"/>
      <c r="I921" s="11"/>
      <c r="J921" s="31"/>
      <c r="K921" s="31"/>
      <c r="L921" s="43"/>
      <c r="M921" s="95" t="s">
        <v>533</v>
      </c>
      <c r="N921" s="10"/>
      <c r="O921" s="10"/>
      <c r="P921" s="10"/>
      <c r="Q921" s="33"/>
      <c r="S921" s="104"/>
      <c r="U921" s="177">
        <v>0.5</v>
      </c>
      <c r="W921" s="162"/>
      <c r="X921" s="108">
        <f t="shared" si="306"/>
        <v>1</v>
      </c>
      <c r="Y921" s="63">
        <f t="shared" si="307"/>
        <v>1</v>
      </c>
      <c r="Z921" s="92">
        <f t="shared" si="318"/>
        <v>0</v>
      </c>
      <c r="AA921" s="141"/>
      <c r="AB921" s="107" t="str">
        <f>VLOOKUP(A921,Participanti!A:E,5,0)</f>
        <v>Gold</v>
      </c>
    </row>
    <row r="922" spans="1:28" x14ac:dyDescent="0.2">
      <c r="A922" s="42" t="s">
        <v>293</v>
      </c>
      <c r="B922" s="1" t="str">
        <f>VLOOKUP(A922,Participanti!A:B,2,0)</f>
        <v>M</v>
      </c>
      <c r="C922" s="61">
        <v>15</v>
      </c>
      <c r="D922" s="43">
        <v>25</v>
      </c>
      <c r="E922" s="44">
        <v>0.16511574074074073</v>
      </c>
      <c r="F922" s="44">
        <v>0.17704861111111111</v>
      </c>
      <c r="G922" s="59">
        <f t="shared" si="314"/>
        <v>0.17108217592592592</v>
      </c>
      <c r="H922" s="45">
        <v>911</v>
      </c>
      <c r="I922" s="11">
        <f t="shared" si="315"/>
        <v>6.8432870370370366E-3</v>
      </c>
      <c r="J922" s="31">
        <f t="shared" si="316"/>
        <v>5</v>
      </c>
      <c r="K922" s="31">
        <f>IF(J922=0,0,IF(B922="F",VLOOKUP(I922,Barem!$G$2:$H$16,2,1),VLOOKUP(I922,Barem!$G$17:$H$31,2,1)))</f>
        <v>0</v>
      </c>
      <c r="L922" s="43">
        <v>4.5</v>
      </c>
      <c r="M922" s="95" t="s">
        <v>83</v>
      </c>
      <c r="N922" s="10">
        <f t="shared" si="319"/>
        <v>0.25</v>
      </c>
      <c r="O922" s="10">
        <f t="shared" si="319"/>
        <v>0.25</v>
      </c>
      <c r="P922" s="10">
        <f t="shared" si="319"/>
        <v>0.5</v>
      </c>
      <c r="Q922" s="33">
        <f>IF(B922="M",IF(AND(H922&gt;=200,H922&lt;500,I922&lt;Barem!$N$21),H922/1500,IF(AND(H922&gt;=500,H922&lt;750,I922&lt;Barem!$N$22),H922/1500,IF(AND(H922&gt;=750,H922&lt;1000,I922&lt;Barem!$N$23),H922/1500,IF(AND(H922&gt;=1000,H922&lt;1500,I922&lt;Barem!$N$24),H922/1500,IF(AND(H922&gt;=1500,H922&lt;2000,I922&lt;Barem!$N$25),H922/1500,IF(AND(H922&gt;=2000,H922&lt;3000,I922&lt;Barem!$N$26),H922/1500,IF(AND(H922&gt;=3000,I922&lt;Barem!$N$27),H922/1500,0))))))),IF(AND(H922&gt;=200,H922&lt;500,I922&lt;Barem!$O$21),H922/1500,IF(AND(H922&gt;=500,H922&lt;750,I922&lt;Barem!$O$22),H922/1500,IF(AND(H922&gt;=750,H922&lt;1000,I922&lt;Barem!$O$23),H922/1500,IF(AND(H922&gt;=1000,H922&lt;1500,I922&lt;Barem!$O$24),H922/1500,IF(AND(H922&gt;=1500,H922&lt;2000,I922&lt;Barem!$O$25),H922/1500,IF(AND(H922&gt;=2000,H922&lt;3000,I922&lt;Barem!$O$26),H922/1500,IF(AND(H922&gt;=3000,I922&lt;Barem!$O$27),H922/1500,0))))))))</f>
        <v>0</v>
      </c>
      <c r="R922" s="19">
        <f>IF(D922&gt;21,VLOOKUP(D922,Barem!$T$1:$U$141,2,1),0)</f>
        <v>0.2</v>
      </c>
      <c r="S922" s="104">
        <f>IF(D922&lt;1,0,IF(B922="F",VLOOKUP(I922,Barem!$X$2:$Z$13,2,1),VLOOKUP(I922,Barem!$X$14:$Z$25,2,1)))</f>
        <v>0</v>
      </c>
      <c r="T922" s="19">
        <f>VLOOKUP(A922,Participanti!A:C,3,0)</f>
        <v>0</v>
      </c>
      <c r="U922" s="17">
        <f t="shared" si="317"/>
        <v>3.7</v>
      </c>
      <c r="W922" s="162"/>
      <c r="X922" s="108">
        <f t="shared" si="306"/>
        <v>5</v>
      </c>
      <c r="Y922" s="63">
        <f t="shared" si="307"/>
        <v>1</v>
      </c>
      <c r="Z922" s="92">
        <f t="shared" si="318"/>
        <v>0</v>
      </c>
      <c r="AA922" s="141"/>
      <c r="AB922" s="107" t="str">
        <f>VLOOKUP(A922,Participanti!A:E,5,0)</f>
        <v>Gold</v>
      </c>
    </row>
    <row r="923" spans="1:28" x14ac:dyDescent="0.2">
      <c r="A923" s="42" t="s">
        <v>39</v>
      </c>
      <c r="B923" s="1" t="str">
        <f>VLOOKUP(A923,Participanti!A:B,2,0)</f>
        <v>M</v>
      </c>
      <c r="C923" s="61">
        <v>15</v>
      </c>
      <c r="D923" s="43">
        <v>6.02</v>
      </c>
      <c r="E923" s="44">
        <v>1.3680555555555555E-2</v>
      </c>
      <c r="F923" s="44">
        <v>1.3680555555555555E-2</v>
      </c>
      <c r="G923" s="59">
        <f t="shared" si="314"/>
        <v>1.3680555555555555E-2</v>
      </c>
      <c r="H923" s="45">
        <v>14</v>
      </c>
      <c r="I923" s="11">
        <f t="shared" si="315"/>
        <v>2.2725175341454414E-3</v>
      </c>
      <c r="J923" s="31">
        <f t="shared" si="316"/>
        <v>1.4333333333333331</v>
      </c>
      <c r="K923" s="31">
        <f>IF(J923=0,0,IF(B923="F",VLOOKUP(I923,Barem!$G$2:$H$16,2,1),VLOOKUP(I923,Barem!$G$17:$H$31,2,1)))</f>
        <v>5</v>
      </c>
      <c r="L923" s="43">
        <v>3.25</v>
      </c>
      <c r="M923" s="95" t="s">
        <v>80</v>
      </c>
      <c r="N923" s="10">
        <f t="shared" si="319"/>
        <v>0.25</v>
      </c>
      <c r="O923" s="10">
        <f t="shared" si="319"/>
        <v>0.5</v>
      </c>
      <c r="P923" s="10">
        <f t="shared" si="319"/>
        <v>0.25</v>
      </c>
      <c r="Q923" s="33">
        <f>IF(B923="M",IF(AND(H923&gt;=200,H923&lt;500,I923&lt;Barem!$N$21),H923/1500,IF(AND(H923&gt;=500,H923&lt;750,I923&lt;Barem!$N$22),H923/1500,IF(AND(H923&gt;=750,H923&lt;1000,I923&lt;Barem!$N$23),H923/1500,IF(AND(H923&gt;=1000,H923&lt;1500,I923&lt;Barem!$N$24),H923/1500,IF(AND(H923&gt;=1500,H923&lt;2000,I923&lt;Barem!$N$25),H923/1500,IF(AND(H923&gt;=2000,H923&lt;3000,I923&lt;Barem!$N$26),H923/1500,IF(AND(H923&gt;=3000,I923&lt;Barem!$N$27),H923/1500,0))))))),IF(AND(H923&gt;=200,H923&lt;500,I923&lt;Barem!$O$21),H923/1500,IF(AND(H923&gt;=500,H923&lt;750,I923&lt;Barem!$O$22),H923/1500,IF(AND(H923&gt;=750,H923&lt;1000,I923&lt;Barem!$O$23),H923/1500,IF(AND(H923&gt;=1000,H923&lt;1500,I923&lt;Barem!$O$24),H923/1500,IF(AND(H923&gt;=1500,H923&lt;2000,I923&lt;Barem!$O$25),H923/1500,IF(AND(H923&gt;=2000,H923&lt;3000,I923&lt;Barem!$O$26),H923/1500,IF(AND(H923&gt;=3000,I923&lt;Barem!$O$27),H923/1500,0))))))))</f>
        <v>0</v>
      </c>
      <c r="R923" s="19">
        <f>IF(D923&gt;21,VLOOKUP(D923,Barem!$T$1:$U$141,2,1),0)</f>
        <v>0</v>
      </c>
      <c r="S923" s="104">
        <f>IF(D923&lt;1,0,IF(B923="F",VLOOKUP(I923,Barem!$X$2:$Z$13,2,1),VLOOKUP(I923,Barem!$X$14:$Z$25,2,1)))</f>
        <v>6.75</v>
      </c>
      <c r="T923" s="19">
        <f>VLOOKUP(A923,Participanti!A:C,3,0)</f>
        <v>0</v>
      </c>
      <c r="U923" s="17">
        <f t="shared" si="317"/>
        <v>10.420833333333334</v>
      </c>
      <c r="W923" s="162"/>
      <c r="X923" s="108">
        <f t="shared" si="306"/>
        <v>5</v>
      </c>
      <c r="Y923" s="63">
        <f t="shared" si="307"/>
        <v>1</v>
      </c>
      <c r="Z923" s="92">
        <f t="shared" si="318"/>
        <v>1</v>
      </c>
      <c r="AA923" s="141"/>
      <c r="AB923" s="107" t="str">
        <f>VLOOKUP(A923,Participanti!A:E,5,0)</f>
        <v>Gold</v>
      </c>
    </row>
    <row r="924" spans="1:28" x14ac:dyDescent="0.2">
      <c r="A924" s="42" t="s">
        <v>10</v>
      </c>
      <c r="B924" s="1" t="str">
        <f>VLOOKUP(A924,Participanti!A:B,2,0)</f>
        <v>F</v>
      </c>
      <c r="C924" s="61">
        <v>15</v>
      </c>
      <c r="D924" s="43">
        <v>20.02</v>
      </c>
      <c r="E924" s="44">
        <v>7.1157407407407405E-2</v>
      </c>
      <c r="F924" s="44">
        <v>7.9062499999999994E-2</v>
      </c>
      <c r="G924" s="59">
        <f t="shared" si="314"/>
        <v>7.51099537037037E-2</v>
      </c>
      <c r="H924" s="45">
        <v>41</v>
      </c>
      <c r="I924" s="11">
        <f t="shared" si="315"/>
        <v>3.7517459392459392E-3</v>
      </c>
      <c r="J924" s="31">
        <f t="shared" si="316"/>
        <v>5</v>
      </c>
      <c r="K924" s="31">
        <f>IF(J924=0,0,IF(B924="F",VLOOKUP(I924,Barem!$G$2:$H$16,2,1),VLOOKUP(I924,Barem!$G$17:$H$31,2,1)))</f>
        <v>3</v>
      </c>
      <c r="L924" s="43">
        <v>4</v>
      </c>
      <c r="M924" s="95" t="s">
        <v>83</v>
      </c>
      <c r="N924" s="10">
        <f t="shared" si="319"/>
        <v>0.25</v>
      </c>
      <c r="O924" s="10">
        <f t="shared" si="319"/>
        <v>0.25</v>
      </c>
      <c r="P924" s="10">
        <f t="shared" si="319"/>
        <v>0.5</v>
      </c>
      <c r="Q924" s="33">
        <f>IF(B924="M",IF(AND(H924&gt;=200,H924&lt;500,I924&lt;Barem!$N$21),H924/1500,IF(AND(H924&gt;=500,H924&lt;750,I924&lt;Barem!$N$22),H924/1500,IF(AND(H924&gt;=750,H924&lt;1000,I924&lt;Barem!$N$23),H924/1500,IF(AND(H924&gt;=1000,H924&lt;1500,I924&lt;Barem!$N$24),H924/1500,IF(AND(H924&gt;=1500,H924&lt;2000,I924&lt;Barem!$N$25),H924/1500,IF(AND(H924&gt;=2000,H924&lt;3000,I924&lt;Barem!$N$26),H924/1500,IF(AND(H924&gt;=3000,I924&lt;Barem!$N$27),H924/1500,0))))))),IF(AND(H924&gt;=200,H924&lt;500,I924&lt;Barem!$O$21),H924/1500,IF(AND(H924&gt;=500,H924&lt;750,I924&lt;Barem!$O$22),H924/1500,IF(AND(H924&gt;=750,H924&lt;1000,I924&lt;Barem!$O$23),H924/1500,IF(AND(H924&gt;=1000,H924&lt;1500,I924&lt;Barem!$O$24),H924/1500,IF(AND(H924&gt;=1500,H924&lt;2000,I924&lt;Barem!$O$25),H924/1500,IF(AND(H924&gt;=2000,H924&lt;3000,I924&lt;Barem!$O$26),H924/1500,IF(AND(H924&gt;=3000,I924&lt;Barem!$O$27),H924/1500,0))))))))</f>
        <v>0</v>
      </c>
      <c r="R924" s="19">
        <f>IF(D924&gt;21,VLOOKUP(D924,Barem!$T$1:$U$141,2,1),0)</f>
        <v>0</v>
      </c>
      <c r="S924" s="104">
        <f>IF(D924&lt;1,0,IF(B924="F",VLOOKUP(I924,Barem!$X$2:$Z$13,2,1),VLOOKUP(I924,Barem!$X$14:$Z$25,2,1)))</f>
        <v>0</v>
      </c>
      <c r="T924" s="19">
        <f>VLOOKUP(A924,Participanti!A:C,3,0)</f>
        <v>0</v>
      </c>
      <c r="U924" s="17">
        <f t="shared" si="317"/>
        <v>4</v>
      </c>
      <c r="W924" s="162"/>
      <c r="X924" s="108">
        <f t="shared" si="306"/>
        <v>4</v>
      </c>
      <c r="Y924" s="63">
        <f t="shared" si="307"/>
        <v>1</v>
      </c>
      <c r="Z924" s="92">
        <f t="shared" si="318"/>
        <v>1</v>
      </c>
      <c r="AA924" s="141"/>
      <c r="AB924" s="107" t="str">
        <f>VLOOKUP(A924,Participanti!A:E,5,0)</f>
        <v>Gold</v>
      </c>
    </row>
    <row r="925" spans="1:28" x14ac:dyDescent="0.2">
      <c r="A925" s="42" t="s">
        <v>370</v>
      </c>
      <c r="B925" s="1" t="str">
        <f>VLOOKUP(A925,Participanti!A:B,2,0)</f>
        <v>M</v>
      </c>
      <c r="C925" s="61">
        <v>15</v>
      </c>
      <c r="D925" s="43">
        <v>11.22</v>
      </c>
      <c r="E925" s="44">
        <v>4.1979166666666665E-2</v>
      </c>
      <c r="F925" s="44">
        <v>4.1979166666666665E-2</v>
      </c>
      <c r="G925" s="59">
        <f t="shared" si="314"/>
        <v>4.1979166666666665E-2</v>
      </c>
      <c r="H925" s="45">
        <v>17</v>
      </c>
      <c r="I925" s="11">
        <f t="shared" si="315"/>
        <v>3.7414587046939985E-3</v>
      </c>
      <c r="J925" s="31">
        <f t="shared" si="316"/>
        <v>2.6714285714285713</v>
      </c>
      <c r="K925" s="31">
        <f>IF(J925=0,0,IF(B925="F",VLOOKUP(I925,Barem!$G$2:$H$16,2,1),VLOOKUP(I925,Barem!$G$17:$H$31,2,1)))</f>
        <v>2</v>
      </c>
      <c r="L925" s="43">
        <v>1.5</v>
      </c>
      <c r="M925" s="95" t="s">
        <v>82</v>
      </c>
      <c r="N925" s="10">
        <f t="shared" si="319"/>
        <v>0.5</v>
      </c>
      <c r="O925" s="10">
        <f t="shared" si="319"/>
        <v>0.25</v>
      </c>
      <c r="P925" s="10">
        <f t="shared" si="319"/>
        <v>0.25</v>
      </c>
      <c r="Q925" s="33">
        <f>IF(B925="M",IF(AND(H925&gt;=200,H925&lt;500,I925&lt;Barem!$N$21),H925/1500,IF(AND(H925&gt;=500,H925&lt;750,I925&lt;Barem!$N$22),H925/1500,IF(AND(H925&gt;=750,H925&lt;1000,I925&lt;Barem!$N$23),H925/1500,IF(AND(H925&gt;=1000,H925&lt;1500,I925&lt;Barem!$N$24),H925/1500,IF(AND(H925&gt;=1500,H925&lt;2000,I925&lt;Barem!$N$25),H925/1500,IF(AND(H925&gt;=2000,H925&lt;3000,I925&lt;Barem!$N$26),H925/1500,IF(AND(H925&gt;=3000,I925&lt;Barem!$N$27),H925/1500,0))))))),IF(AND(H925&gt;=200,H925&lt;500,I925&lt;Barem!$O$21),H925/1500,IF(AND(H925&gt;=500,H925&lt;750,I925&lt;Barem!$O$22),H925/1500,IF(AND(H925&gt;=750,H925&lt;1000,I925&lt;Barem!$O$23),H925/1500,IF(AND(H925&gt;=1000,H925&lt;1500,I925&lt;Barem!$O$24),H925/1500,IF(AND(H925&gt;=1500,H925&lt;2000,I925&lt;Barem!$O$25),H925/1500,IF(AND(H925&gt;=2000,H925&lt;3000,I925&lt;Barem!$O$26),H925/1500,IF(AND(H925&gt;=3000,I925&lt;Barem!$O$27),H925/1500,0))))))))</f>
        <v>0</v>
      </c>
      <c r="R925" s="19">
        <f>IF(D925&gt;21,VLOOKUP(D925,Barem!$T$1:$U$141,2,1),0)</f>
        <v>0</v>
      </c>
      <c r="S925" s="104">
        <f>IF(D925&lt;1,0,IF(B925="F",VLOOKUP(I925,Barem!$X$2:$Z$13,2,1),VLOOKUP(I925,Barem!$X$14:$Z$25,2,1)))</f>
        <v>0</v>
      </c>
      <c r="T925" s="19">
        <f>VLOOKUP(A925,Participanti!A:C,3,0)</f>
        <v>0.7</v>
      </c>
      <c r="U925" s="17">
        <f t="shared" si="317"/>
        <v>2.9107142857142856</v>
      </c>
      <c r="W925" s="162"/>
      <c r="X925" s="108">
        <f t="shared" si="306"/>
        <v>5</v>
      </c>
      <c r="Y925" s="63">
        <f t="shared" si="307"/>
        <v>1</v>
      </c>
      <c r="Z925" s="92">
        <f t="shared" si="318"/>
        <v>1</v>
      </c>
      <c r="AA925" s="141"/>
      <c r="AB925" s="107" t="str">
        <f>VLOOKUP(A925,Participanti!A:E,5,0)</f>
        <v>Gold</v>
      </c>
    </row>
    <row r="926" spans="1:28" x14ac:dyDescent="0.2">
      <c r="A926" s="42" t="s">
        <v>149</v>
      </c>
      <c r="B926" s="1" t="str">
        <f>VLOOKUP(A926,Participanti!A:B,2,0)</f>
        <v>M</v>
      </c>
      <c r="C926" s="61">
        <v>15</v>
      </c>
      <c r="D926" s="43">
        <v>20.43</v>
      </c>
      <c r="E926" s="44">
        <v>7.121527777777778E-2</v>
      </c>
      <c r="F926" s="44">
        <v>7.1712962962962964E-2</v>
      </c>
      <c r="G926" s="59">
        <f t="shared" si="314"/>
        <v>7.1464120370370365E-2</v>
      </c>
      <c r="H926" s="45">
        <v>53</v>
      </c>
      <c r="I926" s="11">
        <f t="shared" si="315"/>
        <v>3.4979990391762294E-3</v>
      </c>
      <c r="J926" s="31">
        <f t="shared" si="316"/>
        <v>4.8642857142857139</v>
      </c>
      <c r="K926" s="31">
        <f>IF(J926=0,0,IF(B926="F",VLOOKUP(I926,Barem!$G$2:$H$16,2,1),VLOOKUP(I926,Barem!$G$17:$H$31,2,1)))</f>
        <v>2.5</v>
      </c>
      <c r="L926" s="43">
        <v>3.25</v>
      </c>
      <c r="M926" s="95" t="s">
        <v>83</v>
      </c>
      <c r="N926" s="10">
        <f t="shared" si="319"/>
        <v>0.25</v>
      </c>
      <c r="O926" s="10">
        <f t="shared" si="319"/>
        <v>0.25</v>
      </c>
      <c r="P926" s="10">
        <f t="shared" si="319"/>
        <v>0.5</v>
      </c>
      <c r="Q926" s="33">
        <f>IF(B926="M",IF(AND(H926&gt;=200,H926&lt;500,I926&lt;Barem!$N$21),H926/1500,IF(AND(H926&gt;=500,H926&lt;750,I926&lt;Barem!$N$22),H926/1500,IF(AND(H926&gt;=750,H926&lt;1000,I926&lt;Barem!$N$23),H926/1500,IF(AND(H926&gt;=1000,H926&lt;1500,I926&lt;Barem!$N$24),H926/1500,IF(AND(H926&gt;=1500,H926&lt;2000,I926&lt;Barem!$N$25),H926/1500,IF(AND(H926&gt;=2000,H926&lt;3000,I926&lt;Barem!$N$26),H926/1500,IF(AND(H926&gt;=3000,I926&lt;Barem!$N$27),H926/1500,0))))))),IF(AND(H926&gt;=200,H926&lt;500,I926&lt;Barem!$O$21),H926/1500,IF(AND(H926&gt;=500,H926&lt;750,I926&lt;Barem!$O$22),H926/1500,IF(AND(H926&gt;=750,H926&lt;1000,I926&lt;Barem!$O$23),H926/1500,IF(AND(H926&gt;=1000,H926&lt;1500,I926&lt;Barem!$O$24),H926/1500,IF(AND(H926&gt;=1500,H926&lt;2000,I926&lt;Barem!$O$25),H926/1500,IF(AND(H926&gt;=2000,H926&lt;3000,I926&lt;Barem!$O$26),H926/1500,IF(AND(H926&gt;=3000,I926&lt;Barem!$O$27),H926/1500,0))))))))</f>
        <v>0</v>
      </c>
      <c r="R926" s="19">
        <f>IF(D926&gt;21,VLOOKUP(D926,Barem!$T$1:$U$141,2,1),0)</f>
        <v>0</v>
      </c>
      <c r="S926" s="104">
        <f>IF(D926&lt;1,0,IF(B926="F",VLOOKUP(I926,Barem!$X$2:$Z$13,2,1),VLOOKUP(I926,Barem!$X$14:$Z$25,2,1)))</f>
        <v>0</v>
      </c>
      <c r="T926" s="19">
        <f>VLOOKUP(A926,Participanti!A:C,3,0)</f>
        <v>0</v>
      </c>
      <c r="U926" s="17">
        <f t="shared" si="317"/>
        <v>3.4660714285714285</v>
      </c>
      <c r="W926" s="162"/>
      <c r="X926" s="108">
        <f t="shared" si="306"/>
        <v>5</v>
      </c>
      <c r="Y926" s="63">
        <f t="shared" si="307"/>
        <v>1</v>
      </c>
      <c r="Z926" s="92">
        <f t="shared" si="318"/>
        <v>1</v>
      </c>
      <c r="AA926" s="141"/>
      <c r="AB926" s="107" t="str">
        <f>VLOOKUP(A926,Participanti!A:E,5,0)</f>
        <v>Gold</v>
      </c>
    </row>
    <row r="927" spans="1:28" x14ac:dyDescent="0.2">
      <c r="A927" s="42" t="s">
        <v>427</v>
      </c>
      <c r="B927" s="1" t="str">
        <f>VLOOKUP(A927,Participanti!A:B,2,0)</f>
        <v>M</v>
      </c>
      <c r="C927" s="61">
        <v>15</v>
      </c>
      <c r="D927" s="43">
        <v>14.22</v>
      </c>
      <c r="E927" s="44">
        <v>4.4930555555555557E-2</v>
      </c>
      <c r="F927" s="44">
        <v>4.4930555555555557E-2</v>
      </c>
      <c r="G927" s="59">
        <f t="shared" si="314"/>
        <v>4.4930555555555557E-2</v>
      </c>
      <c r="H927" s="45">
        <v>31</v>
      </c>
      <c r="I927" s="11">
        <f t="shared" si="315"/>
        <v>3.1596733864666352E-3</v>
      </c>
      <c r="J927" s="31">
        <f t="shared" si="316"/>
        <v>3.3857142857142857</v>
      </c>
      <c r="K927" s="31">
        <f>IF(J927=0,0,IF(B927="F",VLOOKUP(I927,Barem!$G$2:$H$16,2,1),VLOOKUP(I927,Barem!$G$17:$H$31,2,1)))</f>
        <v>3.5</v>
      </c>
      <c r="L927" s="43">
        <v>0.25</v>
      </c>
      <c r="M927" s="95" t="s">
        <v>83</v>
      </c>
      <c r="N927" s="10">
        <f t="shared" si="319"/>
        <v>0.25</v>
      </c>
      <c r="O927" s="10">
        <f t="shared" si="319"/>
        <v>0.25</v>
      </c>
      <c r="P927" s="10">
        <f t="shared" si="319"/>
        <v>0.5</v>
      </c>
      <c r="Q927" s="33">
        <f>IF(B927="M",IF(AND(H927&gt;=200,H927&lt;500,I927&lt;Barem!$N$21),H927/1500,IF(AND(H927&gt;=500,H927&lt;750,I927&lt;Barem!$N$22),H927/1500,IF(AND(H927&gt;=750,H927&lt;1000,I927&lt;Barem!$N$23),H927/1500,IF(AND(H927&gt;=1000,H927&lt;1500,I927&lt;Barem!$N$24),H927/1500,IF(AND(H927&gt;=1500,H927&lt;2000,I927&lt;Barem!$N$25),H927/1500,IF(AND(H927&gt;=2000,H927&lt;3000,I927&lt;Barem!$N$26),H927/1500,IF(AND(H927&gt;=3000,I927&lt;Barem!$N$27),H927/1500,0))))))),IF(AND(H927&gt;=200,H927&lt;500,I927&lt;Barem!$O$21),H927/1500,IF(AND(H927&gt;=500,H927&lt;750,I927&lt;Barem!$O$22),H927/1500,IF(AND(H927&gt;=750,H927&lt;1000,I927&lt;Barem!$O$23),H927/1500,IF(AND(H927&gt;=1000,H927&lt;1500,I927&lt;Barem!$O$24),H927/1500,IF(AND(H927&gt;=1500,H927&lt;2000,I927&lt;Barem!$O$25),H927/1500,IF(AND(H927&gt;=2000,H927&lt;3000,I927&lt;Barem!$O$26),H927/1500,IF(AND(H927&gt;=3000,I927&lt;Barem!$O$27),H927/1500,0))))))))</f>
        <v>0</v>
      </c>
      <c r="R927" s="19">
        <f>IF(D927&gt;21,VLOOKUP(D927,Barem!$T$1:$U$141,2,1),0)</f>
        <v>0</v>
      </c>
      <c r="S927" s="104">
        <f>IF(D927&lt;1,0,IF(B927="F",VLOOKUP(I927,Barem!$X$2:$Z$13,2,1),VLOOKUP(I927,Barem!$X$14:$Z$25,2,1)))</f>
        <v>0</v>
      </c>
      <c r="T927" s="19">
        <f>VLOOKUP(A927,Participanti!A:C,3,0)</f>
        <v>0</v>
      </c>
      <c r="U927" s="17">
        <f t="shared" si="317"/>
        <v>1.8464285714285715</v>
      </c>
      <c r="W927" s="162"/>
      <c r="X927" s="108">
        <f t="shared" si="306"/>
        <v>4</v>
      </c>
      <c r="Y927" s="63">
        <f t="shared" si="307"/>
        <v>1</v>
      </c>
      <c r="Z927" s="92">
        <f t="shared" si="318"/>
        <v>1</v>
      </c>
      <c r="AA927" s="141"/>
      <c r="AB927" s="107" t="str">
        <f>VLOOKUP(A927,Participanti!A:E,5,0)</f>
        <v>Gold</v>
      </c>
    </row>
    <row r="928" spans="1:28" x14ac:dyDescent="0.2">
      <c r="A928" s="42" t="s">
        <v>366</v>
      </c>
      <c r="B928" s="1" t="str">
        <f>VLOOKUP(A928,Participanti!A:B,2,0)</f>
        <v>F</v>
      </c>
      <c r="C928" s="61">
        <v>15</v>
      </c>
      <c r="D928" s="43">
        <v>7.16</v>
      </c>
      <c r="E928" s="44">
        <v>2.8946759259259259E-2</v>
      </c>
      <c r="F928" s="44">
        <v>2.9062500000000002E-2</v>
      </c>
      <c r="G928" s="59">
        <f t="shared" si="314"/>
        <v>2.900462962962963E-2</v>
      </c>
      <c r="H928" s="45">
        <v>16</v>
      </c>
      <c r="I928" s="11">
        <f t="shared" si="315"/>
        <v>4.0509259259259257E-3</v>
      </c>
      <c r="J928" s="31">
        <f t="shared" si="316"/>
        <v>1.79</v>
      </c>
      <c r="K928" s="31">
        <f>IF(J928=0,0,IF(B928="F",VLOOKUP(I928,Barem!$G$2:$H$16,2,1),VLOOKUP(I928,Barem!$G$17:$H$31,2,1)))</f>
        <v>2</v>
      </c>
      <c r="L928" s="43">
        <v>3.5</v>
      </c>
      <c r="M928" s="95" t="s">
        <v>80</v>
      </c>
      <c r="N928" s="10">
        <f t="shared" si="319"/>
        <v>0.25</v>
      </c>
      <c r="O928" s="10">
        <f t="shared" si="319"/>
        <v>0.5</v>
      </c>
      <c r="P928" s="10">
        <f t="shared" si="319"/>
        <v>0.25</v>
      </c>
      <c r="Q928" s="33">
        <f>IF(B928="M",IF(AND(H928&gt;=200,H928&lt;500,I928&lt;Barem!$N$21),H928/1500,IF(AND(H928&gt;=500,H928&lt;750,I928&lt;Barem!$N$22),H928/1500,IF(AND(H928&gt;=750,H928&lt;1000,I928&lt;Barem!$N$23),H928/1500,IF(AND(H928&gt;=1000,H928&lt;1500,I928&lt;Barem!$N$24),H928/1500,IF(AND(H928&gt;=1500,H928&lt;2000,I928&lt;Barem!$N$25),H928/1500,IF(AND(H928&gt;=2000,H928&lt;3000,I928&lt;Barem!$N$26),H928/1500,IF(AND(H928&gt;=3000,I928&lt;Barem!$N$27),H928/1500,0))))))),IF(AND(H928&gt;=200,H928&lt;500,I928&lt;Barem!$O$21),H928/1500,IF(AND(H928&gt;=500,H928&lt;750,I928&lt;Barem!$O$22),H928/1500,IF(AND(H928&gt;=750,H928&lt;1000,I928&lt;Barem!$O$23),H928/1500,IF(AND(H928&gt;=1000,H928&lt;1500,I928&lt;Barem!$O$24),H928/1500,IF(AND(H928&gt;=1500,H928&lt;2000,I928&lt;Barem!$O$25),H928/1500,IF(AND(H928&gt;=2000,H928&lt;3000,I928&lt;Barem!$O$26),H928/1500,IF(AND(H928&gt;=3000,I928&lt;Barem!$O$27),H928/1500,0))))))))</f>
        <v>0</v>
      </c>
      <c r="R928" s="19">
        <f>IF(D928&gt;21,VLOOKUP(D928,Barem!$T$1:$U$141,2,1),0)</f>
        <v>0</v>
      </c>
      <c r="S928" s="104">
        <f>IF(D928&lt;1,0,IF(B928="F",VLOOKUP(I928,Barem!$X$2:$Z$13,2,1),VLOOKUP(I928,Barem!$X$14:$Z$25,2,1)))</f>
        <v>0</v>
      </c>
      <c r="T928" s="19">
        <f>VLOOKUP(A928,Participanti!A:C,3,0)</f>
        <v>0</v>
      </c>
      <c r="U928" s="17">
        <f t="shared" si="317"/>
        <v>2.3224999999999998</v>
      </c>
      <c r="W928" s="162"/>
      <c r="X928" s="108">
        <f t="shared" si="306"/>
        <v>5</v>
      </c>
      <c r="Y928" s="63">
        <f t="shared" si="307"/>
        <v>1</v>
      </c>
      <c r="Z928" s="92">
        <f t="shared" si="318"/>
        <v>1</v>
      </c>
      <c r="AA928" s="141"/>
      <c r="AB928" s="107" t="str">
        <f>VLOOKUP(A928,Participanti!A:E,5,0)</f>
        <v>Gold</v>
      </c>
    </row>
    <row r="929" spans="1:28" x14ac:dyDescent="0.2">
      <c r="A929" s="42" t="s">
        <v>187</v>
      </c>
      <c r="B929" s="1" t="str">
        <f>VLOOKUP(A929,Participanti!A:B,2,0)</f>
        <v>M</v>
      </c>
      <c r="C929" s="61">
        <v>15</v>
      </c>
      <c r="D929" s="43">
        <v>10.06</v>
      </c>
      <c r="E929" s="44">
        <v>2.8460648148148148E-2</v>
      </c>
      <c r="F929" s="44">
        <v>2.8460648148148148E-2</v>
      </c>
      <c r="G929" s="59">
        <f t="shared" si="314"/>
        <v>2.8460648148148148E-2</v>
      </c>
      <c r="H929" s="45">
        <v>0</v>
      </c>
      <c r="I929" s="11">
        <f t="shared" si="315"/>
        <v>2.82909027317576E-3</v>
      </c>
      <c r="J929" s="31">
        <f t="shared" si="316"/>
        <v>2.3952380952380952</v>
      </c>
      <c r="K929" s="31">
        <f>IF(J929=0,0,IF(B929="F",VLOOKUP(I929,Barem!$G$2:$H$16,2,1),VLOOKUP(I929,Barem!$G$17:$H$31,2,1)))</f>
        <v>4.5</v>
      </c>
      <c r="L929" s="43">
        <v>1.75</v>
      </c>
      <c r="M929" s="95" t="s">
        <v>80</v>
      </c>
      <c r="N929" s="10">
        <f t="shared" si="319"/>
        <v>0.25</v>
      </c>
      <c r="O929" s="10">
        <f t="shared" si="319"/>
        <v>0.5</v>
      </c>
      <c r="P929" s="10">
        <f t="shared" si="319"/>
        <v>0.25</v>
      </c>
      <c r="Q929" s="33">
        <f>IF(B929="M",IF(AND(H929&gt;=200,H929&lt;500,I929&lt;Barem!$N$21),H929/1500,IF(AND(H929&gt;=500,H929&lt;750,I929&lt;Barem!$N$22),H929/1500,IF(AND(H929&gt;=750,H929&lt;1000,I929&lt;Barem!$N$23),H929/1500,IF(AND(H929&gt;=1000,H929&lt;1500,I929&lt;Barem!$N$24),H929/1500,IF(AND(H929&gt;=1500,H929&lt;2000,I929&lt;Barem!$N$25),H929/1500,IF(AND(H929&gt;=2000,H929&lt;3000,I929&lt;Barem!$N$26),H929/1500,IF(AND(H929&gt;=3000,I929&lt;Barem!$N$27),H929/1500,0))))))),IF(AND(H929&gt;=200,H929&lt;500,I929&lt;Barem!$O$21),H929/1500,IF(AND(H929&gt;=500,H929&lt;750,I929&lt;Barem!$O$22),H929/1500,IF(AND(H929&gt;=750,H929&lt;1000,I929&lt;Barem!$O$23),H929/1500,IF(AND(H929&gt;=1000,H929&lt;1500,I929&lt;Barem!$O$24),H929/1500,IF(AND(H929&gt;=1500,H929&lt;2000,I929&lt;Barem!$O$25),H929/1500,IF(AND(H929&gt;=2000,H929&lt;3000,I929&lt;Barem!$O$26),H929/1500,IF(AND(H929&gt;=3000,I929&lt;Barem!$O$27),H929/1500,0))))))))</f>
        <v>0</v>
      </c>
      <c r="R929" s="19">
        <f>IF(D929&gt;21,VLOOKUP(D929,Barem!$T$1:$U$141,2,1),0)</f>
        <v>0</v>
      </c>
      <c r="S929" s="104">
        <f>IF(D929&lt;1,0,IF(B929="F",VLOOKUP(I929,Barem!$X$2:$Z$13,2,1),VLOOKUP(I929,Barem!$X$14:$Z$25,2,1)))</f>
        <v>0</v>
      </c>
      <c r="T929" s="19">
        <f>VLOOKUP(A929,Participanti!A:C,3,0)</f>
        <v>0</v>
      </c>
      <c r="U929" s="17">
        <f t="shared" si="317"/>
        <v>3.2863095238095239</v>
      </c>
      <c r="W929" s="162"/>
      <c r="X929" s="108">
        <f t="shared" si="306"/>
        <v>5</v>
      </c>
      <c r="Y929" s="63">
        <f t="shared" si="307"/>
        <v>1</v>
      </c>
      <c r="Z929" s="92">
        <f t="shared" si="318"/>
        <v>1</v>
      </c>
      <c r="AA929" s="141"/>
      <c r="AB929" s="107" t="str">
        <f>VLOOKUP(A929,Participanti!A:E,5,0)</f>
        <v>Gold</v>
      </c>
    </row>
    <row r="930" spans="1:28" x14ac:dyDescent="0.2">
      <c r="A930" s="42" t="s">
        <v>342</v>
      </c>
      <c r="B930" s="1" t="str">
        <f>VLOOKUP(A930,Participanti!A:B,2,0)</f>
        <v>F</v>
      </c>
      <c r="C930" s="61">
        <v>15</v>
      </c>
      <c r="D930" s="43">
        <v>5.0199999999999996</v>
      </c>
      <c r="E930" s="44">
        <v>1.8240740740740741E-2</v>
      </c>
      <c r="F930" s="44">
        <v>1.8518518518518517E-2</v>
      </c>
      <c r="G930" s="59">
        <f t="shared" si="314"/>
        <v>1.8379629629629628E-2</v>
      </c>
      <c r="H930" s="45">
        <v>9</v>
      </c>
      <c r="I930" s="11">
        <f t="shared" si="315"/>
        <v>3.6612808027150657E-3</v>
      </c>
      <c r="J930" s="31">
        <f t="shared" si="316"/>
        <v>1.2549999999999999</v>
      </c>
      <c r="K930" s="31">
        <f>IF(J930=0,0,IF(B930="F",VLOOKUP(I930,Barem!$G$2:$H$16,2,1),VLOOKUP(I930,Barem!$G$17:$H$31,2,1)))</f>
        <v>3</v>
      </c>
      <c r="L930" s="43">
        <v>4</v>
      </c>
      <c r="M930" s="95" t="s">
        <v>80</v>
      </c>
      <c r="N930" s="10">
        <f t="shared" si="319"/>
        <v>0.25</v>
      </c>
      <c r="O930" s="10">
        <f t="shared" si="319"/>
        <v>0.5</v>
      </c>
      <c r="P930" s="10">
        <f t="shared" si="319"/>
        <v>0.25</v>
      </c>
      <c r="Q930" s="33">
        <f>IF(B930="M",IF(AND(H930&gt;=200,H930&lt;500,I930&lt;Barem!$N$21),H930/1500,IF(AND(H930&gt;=500,H930&lt;750,I930&lt;Barem!$N$22),H930/1500,IF(AND(H930&gt;=750,H930&lt;1000,I930&lt;Barem!$N$23),H930/1500,IF(AND(H930&gt;=1000,H930&lt;1500,I930&lt;Barem!$N$24),H930/1500,IF(AND(H930&gt;=1500,H930&lt;2000,I930&lt;Barem!$N$25),H930/1500,IF(AND(H930&gt;=2000,H930&lt;3000,I930&lt;Barem!$N$26),H930/1500,IF(AND(H930&gt;=3000,I930&lt;Barem!$N$27),H930/1500,0))))))),IF(AND(H930&gt;=200,H930&lt;500,I930&lt;Barem!$O$21),H930/1500,IF(AND(H930&gt;=500,H930&lt;750,I930&lt;Barem!$O$22),H930/1500,IF(AND(H930&gt;=750,H930&lt;1000,I930&lt;Barem!$O$23),H930/1500,IF(AND(H930&gt;=1000,H930&lt;1500,I930&lt;Barem!$O$24),H930/1500,IF(AND(H930&gt;=1500,H930&lt;2000,I930&lt;Barem!$O$25),H930/1500,IF(AND(H930&gt;=2000,H930&lt;3000,I930&lt;Barem!$O$26),H930/1500,IF(AND(H930&gt;=3000,I930&lt;Barem!$O$27),H930/1500,0))))))))</f>
        <v>0</v>
      </c>
      <c r="R930" s="19">
        <f>IF(D930&gt;21,VLOOKUP(D930,Barem!$T$1:$U$141,2,1),0)</f>
        <v>0</v>
      </c>
      <c r="S930" s="104">
        <f>IF(D930&lt;1,0,IF(B930="F",VLOOKUP(I930,Barem!$X$2:$Z$13,2,1),VLOOKUP(I930,Barem!$X$14:$Z$25,2,1)))</f>
        <v>0</v>
      </c>
      <c r="T930" s="19">
        <f>VLOOKUP(A930,Participanti!A:C,3,0)</f>
        <v>0</v>
      </c>
      <c r="U930" s="17">
        <f t="shared" si="317"/>
        <v>2.8137499999999998</v>
      </c>
      <c r="W930" s="162"/>
      <c r="X930" s="108">
        <f t="shared" si="306"/>
        <v>5</v>
      </c>
      <c r="Y930" s="63">
        <f t="shared" si="307"/>
        <v>1</v>
      </c>
      <c r="Z930" s="92">
        <f t="shared" si="318"/>
        <v>1</v>
      </c>
      <c r="AA930" s="141"/>
      <c r="AB930" s="107" t="str">
        <f>VLOOKUP(A930,Participanti!A:E,5,0)</f>
        <v>Gold</v>
      </c>
    </row>
    <row r="931" spans="1:28" x14ac:dyDescent="0.2">
      <c r="A931" s="42" t="s">
        <v>209</v>
      </c>
      <c r="B931" s="1" t="str">
        <f>VLOOKUP(A931,Participanti!A:B,2,0)</f>
        <v>M</v>
      </c>
      <c r="C931" s="61">
        <v>15</v>
      </c>
      <c r="D931" s="43">
        <v>33.11</v>
      </c>
      <c r="E931" s="44">
        <v>0.13466435185185185</v>
      </c>
      <c r="F931" s="44">
        <v>0.13783564814814814</v>
      </c>
      <c r="G931" s="59">
        <f t="shared" si="314"/>
        <v>0.13624999999999998</v>
      </c>
      <c r="H931" s="45">
        <v>133</v>
      </c>
      <c r="I931" s="11">
        <f t="shared" si="315"/>
        <v>4.1150709755360913E-3</v>
      </c>
      <c r="J931" s="31">
        <f t="shared" si="316"/>
        <v>5</v>
      </c>
      <c r="K931" s="31">
        <f>IF(J931=0,0,IF(B931="F",VLOOKUP(I931,Barem!$G$2:$H$16,2,1),VLOOKUP(I931,Barem!$G$17:$H$31,2,1)))</f>
        <v>1.5</v>
      </c>
      <c r="L931" s="43">
        <v>4.25</v>
      </c>
      <c r="M931" s="95" t="s">
        <v>83</v>
      </c>
      <c r="N931" s="10">
        <f t="shared" si="319"/>
        <v>0.25</v>
      </c>
      <c r="O931" s="10">
        <f t="shared" si="319"/>
        <v>0.25</v>
      </c>
      <c r="P931" s="10">
        <f t="shared" si="319"/>
        <v>0.5</v>
      </c>
      <c r="Q931" s="33">
        <f>IF(B931="M",IF(AND(H931&gt;=200,H931&lt;500,I931&lt;Barem!$N$21),H931/1500,IF(AND(H931&gt;=500,H931&lt;750,I931&lt;Barem!$N$22),H931/1500,IF(AND(H931&gt;=750,H931&lt;1000,I931&lt;Barem!$N$23),H931/1500,IF(AND(H931&gt;=1000,H931&lt;1500,I931&lt;Barem!$N$24),H931/1500,IF(AND(H931&gt;=1500,H931&lt;2000,I931&lt;Barem!$N$25),H931/1500,IF(AND(H931&gt;=2000,H931&lt;3000,I931&lt;Barem!$N$26),H931/1500,IF(AND(H931&gt;=3000,I931&lt;Barem!$N$27),H931/1500,0))))))),IF(AND(H931&gt;=200,H931&lt;500,I931&lt;Barem!$O$21),H931/1500,IF(AND(H931&gt;=500,H931&lt;750,I931&lt;Barem!$O$22),H931/1500,IF(AND(H931&gt;=750,H931&lt;1000,I931&lt;Barem!$O$23),H931/1500,IF(AND(H931&gt;=1000,H931&lt;1500,I931&lt;Barem!$O$24),H931/1500,IF(AND(H931&gt;=1500,H931&lt;2000,I931&lt;Barem!$O$25),H931/1500,IF(AND(H931&gt;=2000,H931&lt;3000,I931&lt;Barem!$O$26),H931/1500,IF(AND(H931&gt;=3000,I931&lt;Barem!$O$27),H931/1500,0))))))))</f>
        <v>0</v>
      </c>
      <c r="R931" s="19">
        <f>IF(D931&gt;21,VLOOKUP(D931,Barem!$T$1:$U$141,2,1),0)</f>
        <v>0.6</v>
      </c>
      <c r="S931" s="104">
        <f>IF(D931&lt;1,0,IF(B931="F",VLOOKUP(I931,Barem!$X$2:$Z$13,2,1),VLOOKUP(I931,Barem!$X$14:$Z$25,2,1)))</f>
        <v>0</v>
      </c>
      <c r="T931" s="19">
        <f>VLOOKUP(A931,Participanti!A:C,3,0)</f>
        <v>0</v>
      </c>
      <c r="U931" s="17">
        <f t="shared" si="317"/>
        <v>4.3499999999999996</v>
      </c>
      <c r="W931" s="162"/>
      <c r="X931" s="108">
        <f t="shared" si="306"/>
        <v>5</v>
      </c>
      <c r="Y931" s="63">
        <f t="shared" si="307"/>
        <v>1</v>
      </c>
      <c r="Z931" s="92">
        <f t="shared" si="318"/>
        <v>1</v>
      </c>
      <c r="AA931" s="141"/>
      <c r="AB931" s="107" t="str">
        <f>VLOOKUP(A931,Participanti!A:E,5,0)</f>
        <v>Gold</v>
      </c>
    </row>
    <row r="932" spans="1:28" x14ac:dyDescent="0.2">
      <c r="A932" s="42" t="s">
        <v>235</v>
      </c>
      <c r="B932" s="1" t="str">
        <f>VLOOKUP(A932,Participanti!A:B,2,0)</f>
        <v>M</v>
      </c>
      <c r="C932" s="61">
        <v>15</v>
      </c>
      <c r="D932" s="43">
        <v>7.12</v>
      </c>
      <c r="E932" s="44">
        <v>2.5092592592592593E-2</v>
      </c>
      <c r="F932" s="44">
        <v>2.5092592592592593E-2</v>
      </c>
      <c r="G932" s="59">
        <f t="shared" si="314"/>
        <v>2.5092592592592593E-2</v>
      </c>
      <c r="H932" s="45">
        <v>20</v>
      </c>
      <c r="I932" s="11">
        <f t="shared" si="315"/>
        <v>3.5242405326674992E-3</v>
      </c>
      <c r="J932" s="31">
        <f t="shared" si="316"/>
        <v>1.6952380952380952</v>
      </c>
      <c r="K932" s="31">
        <f>IF(J932=0,0,IF(B932="F",VLOOKUP(I932,Barem!$G$2:$H$16,2,1),VLOOKUP(I932,Barem!$G$17:$H$31,2,1)))</f>
        <v>2.5</v>
      </c>
      <c r="L932" s="43">
        <v>2.5</v>
      </c>
      <c r="M932" s="95" t="s">
        <v>82</v>
      </c>
      <c r="N932" s="10">
        <f t="shared" si="319"/>
        <v>0.5</v>
      </c>
      <c r="O932" s="10">
        <f t="shared" si="319"/>
        <v>0.25</v>
      </c>
      <c r="P932" s="10">
        <f t="shared" si="319"/>
        <v>0.25</v>
      </c>
      <c r="Q932" s="33">
        <f>IF(B932="M",IF(AND(H932&gt;=200,H932&lt;500,I932&lt;Barem!$N$21),H932/1500,IF(AND(H932&gt;=500,H932&lt;750,I932&lt;Barem!$N$22),H932/1500,IF(AND(H932&gt;=750,H932&lt;1000,I932&lt;Barem!$N$23),H932/1500,IF(AND(H932&gt;=1000,H932&lt;1500,I932&lt;Barem!$N$24),H932/1500,IF(AND(H932&gt;=1500,H932&lt;2000,I932&lt;Barem!$N$25),H932/1500,IF(AND(H932&gt;=2000,H932&lt;3000,I932&lt;Barem!$N$26),H932/1500,IF(AND(H932&gt;=3000,I932&lt;Barem!$N$27),H932/1500,0))))))),IF(AND(H932&gt;=200,H932&lt;500,I932&lt;Barem!$O$21),H932/1500,IF(AND(H932&gt;=500,H932&lt;750,I932&lt;Barem!$O$22),H932/1500,IF(AND(H932&gt;=750,H932&lt;1000,I932&lt;Barem!$O$23),H932/1500,IF(AND(H932&gt;=1000,H932&lt;1500,I932&lt;Barem!$O$24),H932/1500,IF(AND(H932&gt;=1500,H932&lt;2000,I932&lt;Barem!$O$25),H932/1500,IF(AND(H932&gt;=2000,H932&lt;3000,I932&lt;Barem!$O$26),H932/1500,IF(AND(H932&gt;=3000,I932&lt;Barem!$O$27),H932/1500,0))))))))</f>
        <v>0</v>
      </c>
      <c r="R932" s="19">
        <f>IF(D932&gt;21,VLOOKUP(D932,Barem!$T$1:$U$141,2,1),0)</f>
        <v>0</v>
      </c>
      <c r="S932" s="104">
        <f>IF(D932&lt;1,0,IF(B932="F",VLOOKUP(I932,Barem!$X$2:$Z$13,2,1),VLOOKUP(I932,Barem!$X$14:$Z$25,2,1)))</f>
        <v>0</v>
      </c>
      <c r="T932" s="19">
        <f>VLOOKUP(A932,Participanti!A:C,3,0)</f>
        <v>0</v>
      </c>
      <c r="U932" s="17">
        <f t="shared" si="317"/>
        <v>2.0976190476190477</v>
      </c>
      <c r="W932" s="162"/>
      <c r="X932" s="108">
        <f t="shared" si="306"/>
        <v>5</v>
      </c>
      <c r="Y932" s="63">
        <f t="shared" si="307"/>
        <v>1</v>
      </c>
      <c r="Z932" s="92">
        <f t="shared" si="318"/>
        <v>1</v>
      </c>
      <c r="AA932" s="141"/>
      <c r="AB932" s="107" t="str">
        <f>VLOOKUP(A932,Participanti!A:E,5,0)</f>
        <v>Gold</v>
      </c>
    </row>
    <row r="933" spans="1:28" x14ac:dyDescent="0.2">
      <c r="A933" s="42" t="s">
        <v>363</v>
      </c>
      <c r="B933" s="1" t="str">
        <f>VLOOKUP(A933,Participanti!A:B,2,0)</f>
        <v>M</v>
      </c>
      <c r="C933" s="61">
        <v>15</v>
      </c>
      <c r="D933" s="43">
        <v>16.03</v>
      </c>
      <c r="E933" s="44">
        <v>4.6041666666666668E-2</v>
      </c>
      <c r="F933" s="44">
        <v>4.6041666666666668E-2</v>
      </c>
      <c r="G933" s="59">
        <f t="shared" si="314"/>
        <v>4.6041666666666668E-2</v>
      </c>
      <c r="H933" s="45">
        <v>34</v>
      </c>
      <c r="I933" s="11">
        <f t="shared" si="315"/>
        <v>2.8722187564982323E-3</v>
      </c>
      <c r="J933" s="31">
        <f t="shared" si="316"/>
        <v>3.8166666666666669</v>
      </c>
      <c r="K933" s="31">
        <f>IF(J933=0,0,IF(B933="F",VLOOKUP(I933,Barem!$G$2:$H$16,2,1),VLOOKUP(I933,Barem!$G$17:$H$31,2,1)))</f>
        <v>4.5</v>
      </c>
      <c r="L933" s="43">
        <v>2.75</v>
      </c>
      <c r="M933" s="95" t="s">
        <v>80</v>
      </c>
      <c r="N933" s="10">
        <f t="shared" si="319"/>
        <v>0.25</v>
      </c>
      <c r="O933" s="10">
        <f t="shared" si="319"/>
        <v>0.5</v>
      </c>
      <c r="P933" s="10">
        <f t="shared" si="319"/>
        <v>0.25</v>
      </c>
      <c r="Q933" s="33">
        <f>IF(B933="M",IF(AND(H933&gt;=200,H933&lt;500,I933&lt;Barem!$N$21),H933/1500,IF(AND(H933&gt;=500,H933&lt;750,I933&lt;Barem!$N$22),H933/1500,IF(AND(H933&gt;=750,H933&lt;1000,I933&lt;Barem!$N$23),H933/1500,IF(AND(H933&gt;=1000,H933&lt;1500,I933&lt;Barem!$N$24),H933/1500,IF(AND(H933&gt;=1500,H933&lt;2000,I933&lt;Barem!$N$25),H933/1500,IF(AND(H933&gt;=2000,H933&lt;3000,I933&lt;Barem!$N$26),H933/1500,IF(AND(H933&gt;=3000,I933&lt;Barem!$N$27),H933/1500,0))))))),IF(AND(H933&gt;=200,H933&lt;500,I933&lt;Barem!$O$21),H933/1500,IF(AND(H933&gt;=500,H933&lt;750,I933&lt;Barem!$O$22),H933/1500,IF(AND(H933&gt;=750,H933&lt;1000,I933&lt;Barem!$O$23),H933/1500,IF(AND(H933&gt;=1000,H933&lt;1500,I933&lt;Barem!$O$24),H933/1500,IF(AND(H933&gt;=1500,H933&lt;2000,I933&lt;Barem!$O$25),H933/1500,IF(AND(H933&gt;=2000,H933&lt;3000,I933&lt;Barem!$O$26),H933/1500,IF(AND(H933&gt;=3000,I933&lt;Barem!$O$27),H933/1500,0))))))))</f>
        <v>0</v>
      </c>
      <c r="R933" s="19">
        <f>IF(D933&gt;21,VLOOKUP(D933,Barem!$T$1:$U$141,2,1),0)</f>
        <v>0</v>
      </c>
      <c r="S933" s="104">
        <f>IF(D933&lt;1,0,IF(B933="F",VLOOKUP(I933,Barem!$X$2:$Z$13,2,1),VLOOKUP(I933,Barem!$X$14:$Z$25,2,1)))</f>
        <v>0</v>
      </c>
      <c r="T933" s="19">
        <f>VLOOKUP(A933,Participanti!A:C,3,0)</f>
        <v>0</v>
      </c>
      <c r="U933" s="17">
        <f t="shared" si="317"/>
        <v>3.8916666666666666</v>
      </c>
      <c r="W933" s="162"/>
      <c r="X933" s="108">
        <f t="shared" si="306"/>
        <v>5</v>
      </c>
      <c r="Y933" s="63">
        <f t="shared" si="307"/>
        <v>1</v>
      </c>
      <c r="Z933" s="92">
        <f t="shared" si="318"/>
        <v>1</v>
      </c>
      <c r="AA933" s="141"/>
      <c r="AB933" s="107" t="str">
        <f>VLOOKUP(A933,Participanti!A:E,5,0)</f>
        <v>Gold</v>
      </c>
    </row>
    <row r="934" spans="1:28" x14ac:dyDescent="0.2">
      <c r="A934" s="42" t="s">
        <v>7</v>
      </c>
      <c r="B934" s="1" t="str">
        <f>VLOOKUP(A934,Participanti!A:B,2,0)</f>
        <v>M</v>
      </c>
      <c r="C934" s="61">
        <v>15</v>
      </c>
      <c r="D934" s="43">
        <v>42.72</v>
      </c>
      <c r="E934" s="44">
        <v>0.31341435185185185</v>
      </c>
      <c r="F934" s="44">
        <v>0.45693287037037039</v>
      </c>
      <c r="G934" s="59">
        <f t="shared" si="314"/>
        <v>0.38517361111111115</v>
      </c>
      <c r="H934" s="45">
        <v>2526</v>
      </c>
      <c r="I934" s="11">
        <f t="shared" si="315"/>
        <v>9.0162362151477334E-3</v>
      </c>
      <c r="J934" s="31">
        <f t="shared" si="316"/>
        <v>5</v>
      </c>
      <c r="K934" s="31">
        <f>IF(J934=0,0,IF(B934="F",VLOOKUP(I934,Barem!$G$2:$H$16,2,1),VLOOKUP(I934,Barem!$G$17:$H$31,2,1)))</f>
        <v>0</v>
      </c>
      <c r="L934" s="43">
        <v>4.5</v>
      </c>
      <c r="M934" s="95" t="s">
        <v>82</v>
      </c>
      <c r="N934" s="10">
        <f t="shared" si="319"/>
        <v>0.5</v>
      </c>
      <c r="O934" s="10">
        <f t="shared" si="319"/>
        <v>0.25</v>
      </c>
      <c r="P934" s="10">
        <f t="shared" si="319"/>
        <v>0.25</v>
      </c>
      <c r="Q934" s="33">
        <f>IF(B934="M",IF(AND(H934&gt;=200,H934&lt;500,I934&lt;Barem!$N$21),H934/1500,IF(AND(H934&gt;=500,H934&lt;750,I934&lt;Barem!$N$22),H934/1500,IF(AND(H934&gt;=750,H934&lt;1000,I934&lt;Barem!$N$23),H934/1500,IF(AND(H934&gt;=1000,H934&lt;1500,I934&lt;Barem!$N$24),H934/1500,IF(AND(H934&gt;=1500,H934&lt;2000,I934&lt;Barem!$N$25),H934/1500,IF(AND(H934&gt;=2000,H934&lt;3000,I934&lt;Barem!$N$26),H934/1500,IF(AND(H934&gt;=3000,I934&lt;Barem!$N$27),H934/1500,0))))))),IF(AND(H934&gt;=200,H934&lt;500,I934&lt;Barem!$O$21),H934/1500,IF(AND(H934&gt;=500,H934&lt;750,I934&lt;Barem!$O$22),H934/1500,IF(AND(H934&gt;=750,H934&lt;1000,I934&lt;Barem!$O$23),H934/1500,IF(AND(H934&gt;=1000,H934&lt;1500,I934&lt;Barem!$O$24),H934/1500,IF(AND(H934&gt;=1500,H934&lt;2000,I934&lt;Barem!$O$25),H934/1500,IF(AND(H934&gt;=2000,H934&lt;3000,I934&lt;Barem!$O$26),H934/1500,IF(AND(H934&gt;=3000,I934&lt;Barem!$O$27),H934/1500,0))))))))</f>
        <v>1.6839999999999999</v>
      </c>
      <c r="R934" s="19">
        <f>IF(D934&gt;21,VLOOKUP(D934,Barem!$T$1:$U$141,2,1),0)</f>
        <v>1</v>
      </c>
      <c r="S934" s="104">
        <f>IF(D934&lt;1,0,IF(B934="F",VLOOKUP(I934,Barem!$X$2:$Z$13,2,1),VLOOKUP(I934,Barem!$X$14:$Z$25,2,1)))</f>
        <v>0</v>
      </c>
      <c r="T934" s="19">
        <f>VLOOKUP(A934,Participanti!A:C,3,0)</f>
        <v>0.4</v>
      </c>
      <c r="U934" s="17">
        <f t="shared" si="317"/>
        <v>6.7090000000000005</v>
      </c>
      <c r="W934" s="162"/>
      <c r="X934" s="108">
        <f t="shared" si="306"/>
        <v>5</v>
      </c>
      <c r="Y934" s="63">
        <f t="shared" si="307"/>
        <v>1</v>
      </c>
      <c r="Z934" s="92">
        <f t="shared" si="318"/>
        <v>0</v>
      </c>
      <c r="AA934" s="141"/>
      <c r="AB934" s="107" t="str">
        <f>VLOOKUP(A934,Participanti!A:E,5,0)</f>
        <v>Gold</v>
      </c>
    </row>
    <row r="935" spans="1:28" x14ac:dyDescent="0.2">
      <c r="A935" s="42" t="s">
        <v>194</v>
      </c>
      <c r="B935" s="1" t="str">
        <f>VLOOKUP(A935,Participanti!A:B,2,0)</f>
        <v>M</v>
      </c>
      <c r="C935" s="61">
        <v>15</v>
      </c>
      <c r="D935" s="43">
        <v>11</v>
      </c>
      <c r="E935" s="44">
        <v>3.5706018518518519E-2</v>
      </c>
      <c r="F935" s="44">
        <v>3.605324074074074E-2</v>
      </c>
      <c r="G935" s="59">
        <f t="shared" si="314"/>
        <v>3.5879629629629629E-2</v>
      </c>
      <c r="H935" s="45">
        <v>48</v>
      </c>
      <c r="I935" s="11">
        <f t="shared" si="315"/>
        <v>3.2617845117845117E-3</v>
      </c>
      <c r="J935" s="31">
        <f t="shared" si="316"/>
        <v>2.6190476190476191</v>
      </c>
      <c r="K935" s="31">
        <f>IF(J935=0,0,IF(B935="F",VLOOKUP(I935,Barem!$G$2:$H$16,2,1),VLOOKUP(I935,Barem!$G$17:$H$31,2,1)))</f>
        <v>3.5</v>
      </c>
      <c r="L935" s="43">
        <v>0.5</v>
      </c>
      <c r="M935" s="95" t="s">
        <v>83</v>
      </c>
      <c r="N935" s="10">
        <f t="shared" si="319"/>
        <v>0.25</v>
      </c>
      <c r="O935" s="10">
        <f t="shared" si="319"/>
        <v>0.25</v>
      </c>
      <c r="P935" s="10">
        <f t="shared" si="319"/>
        <v>0.5</v>
      </c>
      <c r="Q935" s="33">
        <f>IF(B935="M",IF(AND(H935&gt;=200,H935&lt;500,I935&lt;Barem!$N$21),H935/1500,IF(AND(H935&gt;=500,H935&lt;750,I935&lt;Barem!$N$22),H935/1500,IF(AND(H935&gt;=750,H935&lt;1000,I935&lt;Barem!$N$23),H935/1500,IF(AND(H935&gt;=1000,H935&lt;1500,I935&lt;Barem!$N$24),H935/1500,IF(AND(H935&gt;=1500,H935&lt;2000,I935&lt;Barem!$N$25),H935/1500,IF(AND(H935&gt;=2000,H935&lt;3000,I935&lt;Barem!$N$26),H935/1500,IF(AND(H935&gt;=3000,I935&lt;Barem!$N$27),H935/1500,0))))))),IF(AND(H935&gt;=200,H935&lt;500,I935&lt;Barem!$O$21),H935/1500,IF(AND(H935&gt;=500,H935&lt;750,I935&lt;Barem!$O$22),H935/1500,IF(AND(H935&gt;=750,H935&lt;1000,I935&lt;Barem!$O$23),H935/1500,IF(AND(H935&gt;=1000,H935&lt;1500,I935&lt;Barem!$O$24),H935/1500,IF(AND(H935&gt;=1500,H935&lt;2000,I935&lt;Barem!$O$25),H935/1500,IF(AND(H935&gt;=2000,H935&lt;3000,I935&lt;Barem!$O$26),H935/1500,IF(AND(H935&gt;=3000,I935&lt;Barem!$O$27),H935/1500,0))))))))</f>
        <v>0</v>
      </c>
      <c r="R935" s="19">
        <f>IF(D935&gt;21,VLOOKUP(D935,Barem!$T$1:$U$141,2,1),0)</f>
        <v>0</v>
      </c>
      <c r="S935" s="104">
        <f>IF(D935&lt;1,0,IF(B935="F",VLOOKUP(I935,Barem!$X$2:$Z$13,2,1),VLOOKUP(I935,Barem!$X$14:$Z$25,2,1)))</f>
        <v>0</v>
      </c>
      <c r="T935" s="19">
        <f>VLOOKUP(A935,Participanti!A:C,3,0)</f>
        <v>0</v>
      </c>
      <c r="U935" s="17">
        <f t="shared" si="317"/>
        <v>1.7797619047619047</v>
      </c>
      <c r="W935" s="162"/>
      <c r="X935" s="108">
        <f t="shared" si="306"/>
        <v>5</v>
      </c>
      <c r="Y935" s="63">
        <f t="shared" si="307"/>
        <v>1</v>
      </c>
      <c r="Z935" s="92">
        <f t="shared" si="318"/>
        <v>1</v>
      </c>
      <c r="AA935" s="141"/>
      <c r="AB935" s="107" t="str">
        <f>VLOOKUP(A935,Participanti!A:E,5,0)</f>
        <v>Gold</v>
      </c>
    </row>
    <row r="936" spans="1:28" x14ac:dyDescent="0.2">
      <c r="A936" s="42" t="s">
        <v>231</v>
      </c>
      <c r="B936" s="1" t="str">
        <f>VLOOKUP(A936,Participanti!A:B,2,0)</f>
        <v>M</v>
      </c>
      <c r="C936" s="61">
        <v>15</v>
      </c>
      <c r="D936" s="43">
        <v>11.03</v>
      </c>
      <c r="E936" s="44">
        <v>4.3159722222222224E-2</v>
      </c>
      <c r="F936" s="44">
        <v>4.3194444444444445E-2</v>
      </c>
      <c r="G936" s="59">
        <f t="shared" si="314"/>
        <v>4.3177083333333338E-2</v>
      </c>
      <c r="H936" s="45">
        <v>31</v>
      </c>
      <c r="I936" s="11">
        <f t="shared" si="315"/>
        <v>3.914513448171654E-3</v>
      </c>
      <c r="J936" s="31">
        <f t="shared" si="316"/>
        <v>2.6261904761904757</v>
      </c>
      <c r="K936" s="31">
        <f>IF(J936=0,0,IF(B936="F",VLOOKUP(I936,Barem!$G$2:$H$16,2,1),VLOOKUP(I936,Barem!$G$17:$H$31,2,1)))</f>
        <v>1.75</v>
      </c>
      <c r="L936" s="43">
        <v>1.5</v>
      </c>
      <c r="M936" s="95" t="s">
        <v>80</v>
      </c>
      <c r="N936" s="10">
        <f t="shared" si="319"/>
        <v>0.25</v>
      </c>
      <c r="O936" s="10">
        <f t="shared" si="319"/>
        <v>0.5</v>
      </c>
      <c r="P936" s="10">
        <f t="shared" si="319"/>
        <v>0.25</v>
      </c>
      <c r="Q936" s="33">
        <f>IF(B936="M",IF(AND(H936&gt;=200,H936&lt;500,I936&lt;Barem!$N$21),H936/1500,IF(AND(H936&gt;=500,H936&lt;750,I936&lt;Barem!$N$22),H936/1500,IF(AND(H936&gt;=750,H936&lt;1000,I936&lt;Barem!$N$23),H936/1500,IF(AND(H936&gt;=1000,H936&lt;1500,I936&lt;Barem!$N$24),H936/1500,IF(AND(H936&gt;=1500,H936&lt;2000,I936&lt;Barem!$N$25),H936/1500,IF(AND(H936&gt;=2000,H936&lt;3000,I936&lt;Barem!$N$26),H936/1500,IF(AND(H936&gt;=3000,I936&lt;Barem!$N$27),H936/1500,0))))))),IF(AND(H936&gt;=200,H936&lt;500,I936&lt;Barem!$O$21),H936/1500,IF(AND(H936&gt;=500,H936&lt;750,I936&lt;Barem!$O$22),H936/1500,IF(AND(H936&gt;=750,H936&lt;1000,I936&lt;Barem!$O$23),H936/1500,IF(AND(H936&gt;=1000,H936&lt;1500,I936&lt;Barem!$O$24),H936/1500,IF(AND(H936&gt;=1500,H936&lt;2000,I936&lt;Barem!$O$25),H936/1500,IF(AND(H936&gt;=2000,H936&lt;3000,I936&lt;Barem!$O$26),H936/1500,IF(AND(H936&gt;=3000,I936&lt;Barem!$O$27),H936/1500,0))))))))</f>
        <v>0</v>
      </c>
      <c r="R936" s="19">
        <f>IF(D936&gt;21,VLOOKUP(D936,Barem!$T$1:$U$141,2,1),0)</f>
        <v>0</v>
      </c>
      <c r="S936" s="104">
        <f>IF(D936&lt;1,0,IF(B936="F",VLOOKUP(I936,Barem!$X$2:$Z$13,2,1),VLOOKUP(I936,Barem!$X$14:$Z$25,2,1)))</f>
        <v>0</v>
      </c>
      <c r="T936" s="19">
        <f>VLOOKUP(A936,Participanti!A:C,3,0)</f>
        <v>0</v>
      </c>
      <c r="U936" s="17">
        <f t="shared" si="317"/>
        <v>1.9065476190476189</v>
      </c>
      <c r="W936" s="162"/>
      <c r="X936" s="108">
        <f t="shared" si="306"/>
        <v>5</v>
      </c>
      <c r="Y936" s="63">
        <f t="shared" si="307"/>
        <v>1</v>
      </c>
      <c r="Z936" s="92">
        <f t="shared" si="318"/>
        <v>1</v>
      </c>
      <c r="AA936" s="141"/>
      <c r="AB936" s="107" t="str">
        <f>VLOOKUP(A936,Participanti!A:E,5,0)</f>
        <v>Gold</v>
      </c>
    </row>
    <row r="937" spans="1:28" x14ac:dyDescent="0.2">
      <c r="A937" s="42" t="s">
        <v>350</v>
      </c>
      <c r="B937" s="1" t="str">
        <f>VLOOKUP(A937,Participanti!A:B,2,0)</f>
        <v>M</v>
      </c>
      <c r="C937" s="61">
        <v>15</v>
      </c>
      <c r="D937" s="43">
        <v>13.22</v>
      </c>
      <c r="E937" s="44">
        <v>4.9641203703703701E-2</v>
      </c>
      <c r="F937" s="44">
        <v>4.9687500000000002E-2</v>
      </c>
      <c r="G937" s="59">
        <f t="shared" si="314"/>
        <v>4.9664351851851848E-2</v>
      </c>
      <c r="H937" s="45">
        <v>100</v>
      </c>
      <c r="I937" s="11">
        <f t="shared" si="315"/>
        <v>3.7567588390205633E-3</v>
      </c>
      <c r="J937" s="31">
        <f t="shared" si="316"/>
        <v>3.1476190476190475</v>
      </c>
      <c r="K937" s="31">
        <f>IF(J937=0,0,IF(B937="F",VLOOKUP(I937,Barem!$G$2:$H$16,2,1),VLOOKUP(I937,Barem!$G$17:$H$31,2,1)))</f>
        <v>2</v>
      </c>
      <c r="L937" s="43">
        <v>3.75</v>
      </c>
      <c r="M937" s="95" t="s">
        <v>83</v>
      </c>
      <c r="N937" s="10">
        <f t="shared" si="319"/>
        <v>0.25</v>
      </c>
      <c r="O937" s="10">
        <f t="shared" si="319"/>
        <v>0.25</v>
      </c>
      <c r="P937" s="10">
        <f t="shared" si="319"/>
        <v>0.5</v>
      </c>
      <c r="Q937" s="33">
        <f>IF(B937="M",IF(AND(H937&gt;=200,H937&lt;500,I937&lt;Barem!$N$21),H937/1500,IF(AND(H937&gt;=500,H937&lt;750,I937&lt;Barem!$N$22),H937/1500,IF(AND(H937&gt;=750,H937&lt;1000,I937&lt;Barem!$N$23),H937/1500,IF(AND(H937&gt;=1000,H937&lt;1500,I937&lt;Barem!$N$24),H937/1500,IF(AND(H937&gt;=1500,H937&lt;2000,I937&lt;Barem!$N$25),H937/1500,IF(AND(H937&gt;=2000,H937&lt;3000,I937&lt;Barem!$N$26),H937/1500,IF(AND(H937&gt;=3000,I937&lt;Barem!$N$27),H937/1500,0))))))),IF(AND(H937&gt;=200,H937&lt;500,I937&lt;Barem!$O$21),H937/1500,IF(AND(H937&gt;=500,H937&lt;750,I937&lt;Barem!$O$22),H937/1500,IF(AND(H937&gt;=750,H937&lt;1000,I937&lt;Barem!$O$23),H937/1500,IF(AND(H937&gt;=1000,H937&lt;1500,I937&lt;Barem!$O$24),H937/1500,IF(AND(H937&gt;=1500,H937&lt;2000,I937&lt;Barem!$O$25),H937/1500,IF(AND(H937&gt;=2000,H937&lt;3000,I937&lt;Barem!$O$26),H937/1500,IF(AND(H937&gt;=3000,I937&lt;Barem!$O$27),H937/1500,0))))))))</f>
        <v>0</v>
      </c>
      <c r="R937" s="19">
        <f>IF(D937&gt;21,VLOOKUP(D937,Barem!$T$1:$U$141,2,1),0)</f>
        <v>0</v>
      </c>
      <c r="S937" s="104">
        <f>IF(D937&lt;1,0,IF(B937="F",VLOOKUP(I937,Barem!$X$2:$Z$13,2,1),VLOOKUP(I937,Barem!$X$14:$Z$25,2,1)))</f>
        <v>0</v>
      </c>
      <c r="T937" s="19">
        <f>VLOOKUP(A937,Participanti!A:C,3,0)</f>
        <v>0</v>
      </c>
      <c r="U937" s="17">
        <f t="shared" si="317"/>
        <v>3.1619047619047618</v>
      </c>
      <c r="W937" s="162"/>
      <c r="X937" s="108">
        <f t="shared" si="306"/>
        <v>5</v>
      </c>
      <c r="Y937" s="63">
        <f t="shared" si="307"/>
        <v>1</v>
      </c>
      <c r="Z937" s="92">
        <f t="shared" si="318"/>
        <v>1</v>
      </c>
      <c r="AA937" s="141"/>
      <c r="AB937" s="107" t="str">
        <f>VLOOKUP(A937,Participanti!A:E,5,0)</f>
        <v>Silver</v>
      </c>
    </row>
    <row r="938" spans="1:28" x14ac:dyDescent="0.2">
      <c r="A938" s="42" t="s">
        <v>377</v>
      </c>
      <c r="B938" s="1" t="str">
        <f>VLOOKUP(A938,Participanti!A:B,2,0)</f>
        <v>M</v>
      </c>
      <c r="C938" s="61">
        <v>15</v>
      </c>
      <c r="D938" s="43">
        <v>16.88</v>
      </c>
      <c r="E938" s="44">
        <v>5.3067129629629631E-2</v>
      </c>
      <c r="F938" s="44">
        <v>5.5034722222222221E-2</v>
      </c>
      <c r="G938" s="59">
        <f t="shared" si="314"/>
        <v>5.4050925925925926E-2</v>
      </c>
      <c r="H938" s="45">
        <v>42</v>
      </c>
      <c r="I938" s="11">
        <f t="shared" si="315"/>
        <v>3.2020690714411096E-3</v>
      </c>
      <c r="J938" s="31">
        <f t="shared" si="316"/>
        <v>4.019047619047619</v>
      </c>
      <c r="K938" s="31">
        <f>IF(J938=0,0,IF(B938="F",VLOOKUP(I938,Barem!$G$2:$H$16,2,1),VLOOKUP(I938,Barem!$G$17:$H$31,2,1)))</f>
        <v>3.5</v>
      </c>
      <c r="L938" s="43">
        <v>2</v>
      </c>
      <c r="M938" s="95" t="s">
        <v>80</v>
      </c>
      <c r="N938" s="10">
        <f t="shared" si="319"/>
        <v>0.25</v>
      </c>
      <c r="O938" s="10">
        <f t="shared" si="319"/>
        <v>0.5</v>
      </c>
      <c r="P938" s="10">
        <f t="shared" si="319"/>
        <v>0.25</v>
      </c>
      <c r="Q938" s="33">
        <f>IF(B938="M",IF(AND(H938&gt;=200,H938&lt;500,I938&lt;Barem!$N$21),H938/1500,IF(AND(H938&gt;=500,H938&lt;750,I938&lt;Barem!$N$22),H938/1500,IF(AND(H938&gt;=750,H938&lt;1000,I938&lt;Barem!$N$23),H938/1500,IF(AND(H938&gt;=1000,H938&lt;1500,I938&lt;Barem!$N$24),H938/1500,IF(AND(H938&gt;=1500,H938&lt;2000,I938&lt;Barem!$N$25),H938/1500,IF(AND(H938&gt;=2000,H938&lt;3000,I938&lt;Barem!$N$26),H938/1500,IF(AND(H938&gt;=3000,I938&lt;Barem!$N$27),H938/1500,0))))))),IF(AND(H938&gt;=200,H938&lt;500,I938&lt;Barem!$O$21),H938/1500,IF(AND(H938&gt;=500,H938&lt;750,I938&lt;Barem!$O$22),H938/1500,IF(AND(H938&gt;=750,H938&lt;1000,I938&lt;Barem!$O$23),H938/1500,IF(AND(H938&gt;=1000,H938&lt;1500,I938&lt;Barem!$O$24),H938/1500,IF(AND(H938&gt;=1500,H938&lt;2000,I938&lt;Barem!$O$25),H938/1500,IF(AND(H938&gt;=2000,H938&lt;3000,I938&lt;Barem!$O$26),H938/1500,IF(AND(H938&gt;=3000,I938&lt;Barem!$O$27),H938/1500,0))))))))</f>
        <v>0</v>
      </c>
      <c r="R938" s="19">
        <f>IF(D938&gt;21,VLOOKUP(D938,Barem!$T$1:$U$141,2,1),0)</f>
        <v>0</v>
      </c>
      <c r="S938" s="104">
        <f>IF(D938&lt;1,0,IF(B938="F",VLOOKUP(I938,Barem!$X$2:$Z$13,2,1),VLOOKUP(I938,Barem!$X$14:$Z$25,2,1)))</f>
        <v>0</v>
      </c>
      <c r="T938" s="19">
        <f>VLOOKUP(A938,Participanti!A:C,3,0)</f>
        <v>0</v>
      </c>
      <c r="U938" s="17">
        <f t="shared" si="317"/>
        <v>3.2547619047619047</v>
      </c>
      <c r="W938" s="162"/>
      <c r="X938" s="108">
        <f t="shared" si="306"/>
        <v>5</v>
      </c>
      <c r="Y938" s="63">
        <f t="shared" si="307"/>
        <v>1</v>
      </c>
      <c r="Z938" s="92">
        <f t="shared" si="318"/>
        <v>1</v>
      </c>
      <c r="AA938" s="141"/>
      <c r="AB938" s="107" t="str">
        <f>VLOOKUP(A938,Participanti!A:E,5,0)</f>
        <v>Silver</v>
      </c>
    </row>
    <row r="939" spans="1:28" x14ac:dyDescent="0.2">
      <c r="A939" s="42" t="s">
        <v>227</v>
      </c>
      <c r="B939" s="1" t="str">
        <f>VLOOKUP(A939,Participanti!A:B,2,0)</f>
        <v>F</v>
      </c>
      <c r="C939" s="61">
        <v>15</v>
      </c>
      <c r="D939" s="43">
        <v>4.08</v>
      </c>
      <c r="E939" s="44">
        <v>1.607638888888889E-2</v>
      </c>
      <c r="F939" s="44">
        <v>1.607638888888889E-2</v>
      </c>
      <c r="G939" s="59">
        <f t="shared" si="314"/>
        <v>1.607638888888889E-2</v>
      </c>
      <c r="H939" s="45">
        <v>7</v>
      </c>
      <c r="I939" s="11">
        <f t="shared" si="315"/>
        <v>3.9402913943355124E-3</v>
      </c>
      <c r="J939" s="31">
        <f t="shared" si="316"/>
        <v>1.02</v>
      </c>
      <c r="K939" s="31">
        <f>IF(J939=0,0,IF(B939="F",VLOOKUP(I939,Barem!$G$2:$H$16,2,1),VLOOKUP(I939,Barem!$G$17:$H$31,2,1)))</f>
        <v>2.5</v>
      </c>
      <c r="L939" s="43">
        <v>4.5</v>
      </c>
      <c r="M939" s="95" t="s">
        <v>83</v>
      </c>
      <c r="N939" s="10">
        <f t="shared" si="319"/>
        <v>0.25</v>
      </c>
      <c r="O939" s="10">
        <f t="shared" si="319"/>
        <v>0.25</v>
      </c>
      <c r="P939" s="10">
        <f t="shared" si="319"/>
        <v>0.5</v>
      </c>
      <c r="Q939" s="33">
        <f>IF(B939="M",IF(AND(H939&gt;=200,H939&lt;500,I939&lt;Barem!$N$21),H939/1500,IF(AND(H939&gt;=500,H939&lt;750,I939&lt;Barem!$N$22),H939/1500,IF(AND(H939&gt;=750,H939&lt;1000,I939&lt;Barem!$N$23),H939/1500,IF(AND(H939&gt;=1000,H939&lt;1500,I939&lt;Barem!$N$24),H939/1500,IF(AND(H939&gt;=1500,H939&lt;2000,I939&lt;Barem!$N$25),H939/1500,IF(AND(H939&gt;=2000,H939&lt;3000,I939&lt;Barem!$N$26),H939/1500,IF(AND(H939&gt;=3000,I939&lt;Barem!$N$27),H939/1500,0))))))),IF(AND(H939&gt;=200,H939&lt;500,I939&lt;Barem!$O$21),H939/1500,IF(AND(H939&gt;=500,H939&lt;750,I939&lt;Barem!$O$22),H939/1500,IF(AND(H939&gt;=750,H939&lt;1000,I939&lt;Barem!$O$23),H939/1500,IF(AND(H939&gt;=1000,H939&lt;1500,I939&lt;Barem!$O$24),H939/1500,IF(AND(H939&gt;=1500,H939&lt;2000,I939&lt;Barem!$O$25),H939/1500,IF(AND(H939&gt;=2000,H939&lt;3000,I939&lt;Barem!$O$26),H939/1500,IF(AND(H939&gt;=3000,I939&lt;Barem!$O$27),H939/1500,0))))))))</f>
        <v>0</v>
      </c>
      <c r="R939" s="19">
        <f>IF(D939&gt;21,VLOOKUP(D939,Barem!$T$1:$U$141,2,1),0)</f>
        <v>0</v>
      </c>
      <c r="S939" s="104">
        <f>IF(D939&lt;1,0,IF(B939="F",VLOOKUP(I939,Barem!$X$2:$Z$13,2,1),VLOOKUP(I939,Barem!$X$14:$Z$25,2,1)))</f>
        <v>0</v>
      </c>
      <c r="T939" s="19">
        <f>VLOOKUP(A939,Participanti!A:C,3,0)</f>
        <v>0</v>
      </c>
      <c r="U939" s="17">
        <f t="shared" si="317"/>
        <v>3.13</v>
      </c>
      <c r="W939" s="162"/>
      <c r="X939" s="108">
        <f t="shared" si="306"/>
        <v>5</v>
      </c>
      <c r="Y939" s="63">
        <f t="shared" si="307"/>
        <v>1</v>
      </c>
      <c r="Z939" s="92">
        <f t="shared" si="318"/>
        <v>1</v>
      </c>
      <c r="AA939" s="141"/>
      <c r="AB939" s="107" t="str">
        <f>VLOOKUP(A939,Participanti!A:E,5,0)</f>
        <v>Silver</v>
      </c>
    </row>
    <row r="940" spans="1:28" x14ac:dyDescent="0.2">
      <c r="A940" s="42" t="s">
        <v>426</v>
      </c>
      <c r="B940" s="1" t="str">
        <f>VLOOKUP(A940,Participanti!A:B,2,0)</f>
        <v>M</v>
      </c>
      <c r="C940" s="61">
        <v>15</v>
      </c>
      <c r="D940" s="43">
        <v>14.04</v>
      </c>
      <c r="E940" s="44">
        <v>5.1493055555555556E-2</v>
      </c>
      <c r="F940" s="44">
        <v>5.1921296296296299E-2</v>
      </c>
      <c r="G940" s="59">
        <f t="shared" si="314"/>
        <v>5.1707175925925927E-2</v>
      </c>
      <c r="H940" s="45">
        <v>32</v>
      </c>
      <c r="I940" s="11">
        <f t="shared" si="315"/>
        <v>3.6828472881713626E-3</v>
      </c>
      <c r="J940" s="31">
        <f t="shared" si="316"/>
        <v>3.3428571428571425</v>
      </c>
      <c r="K940" s="31">
        <f>IF(J940=0,0,IF(B940="F",VLOOKUP(I940,Barem!$G$2:$H$16,2,1),VLOOKUP(I940,Barem!$G$17:$H$31,2,1)))</f>
        <v>2</v>
      </c>
      <c r="L940" s="43">
        <v>1.5</v>
      </c>
      <c r="M940" s="95" t="s">
        <v>83</v>
      </c>
      <c r="N940" s="10">
        <f t="shared" si="319"/>
        <v>0.25</v>
      </c>
      <c r="O940" s="10">
        <f t="shared" si="319"/>
        <v>0.25</v>
      </c>
      <c r="P940" s="10">
        <f t="shared" si="319"/>
        <v>0.5</v>
      </c>
      <c r="Q940" s="33">
        <f>IF(B940="M",IF(AND(H940&gt;=200,H940&lt;500,I940&lt;Barem!$N$21),H940/1500,IF(AND(H940&gt;=500,H940&lt;750,I940&lt;Barem!$N$22),H940/1500,IF(AND(H940&gt;=750,H940&lt;1000,I940&lt;Barem!$N$23),H940/1500,IF(AND(H940&gt;=1000,H940&lt;1500,I940&lt;Barem!$N$24),H940/1500,IF(AND(H940&gt;=1500,H940&lt;2000,I940&lt;Barem!$N$25),H940/1500,IF(AND(H940&gt;=2000,H940&lt;3000,I940&lt;Barem!$N$26),H940/1500,IF(AND(H940&gt;=3000,I940&lt;Barem!$N$27),H940/1500,0))))))),IF(AND(H940&gt;=200,H940&lt;500,I940&lt;Barem!$O$21),H940/1500,IF(AND(H940&gt;=500,H940&lt;750,I940&lt;Barem!$O$22),H940/1500,IF(AND(H940&gt;=750,H940&lt;1000,I940&lt;Barem!$O$23),H940/1500,IF(AND(H940&gt;=1000,H940&lt;1500,I940&lt;Barem!$O$24),H940/1500,IF(AND(H940&gt;=1500,H940&lt;2000,I940&lt;Barem!$O$25),H940/1500,IF(AND(H940&gt;=2000,H940&lt;3000,I940&lt;Barem!$O$26),H940/1500,IF(AND(H940&gt;=3000,I940&lt;Barem!$O$27),H940/1500,0))))))))</f>
        <v>0</v>
      </c>
      <c r="R940" s="19">
        <f>IF(D940&gt;21,VLOOKUP(D940,Barem!$T$1:$U$141,2,1),0)</f>
        <v>0</v>
      </c>
      <c r="S940" s="104">
        <f>IF(D940&lt;1,0,IF(B940="F",VLOOKUP(I940,Barem!$X$2:$Z$13,2,1),VLOOKUP(I940,Barem!$X$14:$Z$25,2,1)))</f>
        <v>0</v>
      </c>
      <c r="T940" s="19">
        <f>VLOOKUP(A940,Participanti!A:C,3,0)</f>
        <v>0</v>
      </c>
      <c r="U940" s="17">
        <f t="shared" si="317"/>
        <v>2.0857142857142854</v>
      </c>
      <c r="W940" s="162"/>
      <c r="X940" s="108">
        <f t="shared" si="306"/>
        <v>5</v>
      </c>
      <c r="Y940" s="63">
        <f t="shared" si="307"/>
        <v>1</v>
      </c>
      <c r="Z940" s="92">
        <f t="shared" si="318"/>
        <v>1</v>
      </c>
      <c r="AA940" s="141"/>
      <c r="AB940" s="107" t="str">
        <f>VLOOKUP(A940,Participanti!A:E,5,0)</f>
        <v>Silver</v>
      </c>
    </row>
    <row r="941" spans="1:28" x14ac:dyDescent="0.2">
      <c r="A941" s="42" t="s">
        <v>277</v>
      </c>
      <c r="B941" s="1" t="str">
        <f>VLOOKUP(A941,Participanti!A:B,2,0)</f>
        <v>F</v>
      </c>
      <c r="C941" s="61">
        <v>15</v>
      </c>
      <c r="D941" s="43">
        <v>13.35</v>
      </c>
      <c r="E941" s="44">
        <v>6.4965277777777775E-2</v>
      </c>
      <c r="F941" s="44">
        <v>8.5300925925925933E-2</v>
      </c>
      <c r="G941" s="59">
        <f t="shared" si="314"/>
        <v>7.5133101851851847E-2</v>
      </c>
      <c r="H941" s="45">
        <v>414</v>
      </c>
      <c r="I941" s="11">
        <f t="shared" si="315"/>
        <v>5.6279477042585659E-3</v>
      </c>
      <c r="J941" s="31">
        <f t="shared" si="316"/>
        <v>3.3374999999999999</v>
      </c>
      <c r="K941" s="31">
        <f>IF(J941=0,0,IF(B941="F",VLOOKUP(I941,Barem!$G$2:$H$16,2,1),VLOOKUP(I941,Barem!$G$17:$H$31,2,1)))</f>
        <v>0.25</v>
      </c>
      <c r="L941" s="43">
        <v>1.25</v>
      </c>
      <c r="M941" s="95" t="s">
        <v>80</v>
      </c>
      <c r="N941" s="10">
        <f t="shared" si="319"/>
        <v>0.25</v>
      </c>
      <c r="O941" s="10">
        <f t="shared" si="319"/>
        <v>0.5</v>
      </c>
      <c r="P941" s="10">
        <f t="shared" si="319"/>
        <v>0.25</v>
      </c>
      <c r="Q941" s="33">
        <f>IF(B941="M",IF(AND(H941&gt;=200,H941&lt;500,I941&lt;Barem!$N$21),H941/1500,IF(AND(H941&gt;=500,H941&lt;750,I941&lt;Barem!$N$22),H941/1500,IF(AND(H941&gt;=750,H941&lt;1000,I941&lt;Barem!$N$23),H941/1500,IF(AND(H941&gt;=1000,H941&lt;1500,I941&lt;Barem!$N$24),H941/1500,IF(AND(H941&gt;=1500,H941&lt;2000,I941&lt;Barem!$N$25),H941/1500,IF(AND(H941&gt;=2000,H941&lt;3000,I941&lt;Barem!$N$26),H941/1500,IF(AND(H941&gt;=3000,I941&lt;Barem!$N$27),H941/1500,0))))))),IF(AND(H941&gt;=200,H941&lt;500,I941&lt;Barem!$O$21),H941/1500,IF(AND(H941&gt;=500,H941&lt;750,I941&lt;Barem!$O$22),H941/1500,IF(AND(H941&gt;=750,H941&lt;1000,I941&lt;Barem!$O$23),H941/1500,IF(AND(H941&gt;=1000,H941&lt;1500,I941&lt;Barem!$O$24),H941/1500,IF(AND(H941&gt;=1500,H941&lt;2000,I941&lt;Barem!$O$25),H941/1500,IF(AND(H941&gt;=2000,H941&lt;3000,I941&lt;Barem!$O$26),H941/1500,IF(AND(H941&gt;=3000,I941&lt;Barem!$O$27),H941/1500,0))))))))</f>
        <v>0</v>
      </c>
      <c r="R941" s="19">
        <f>IF(D941&gt;21,VLOOKUP(D941,Barem!$T$1:$U$141,2,1),0)</f>
        <v>0</v>
      </c>
      <c r="S941" s="104">
        <f>IF(D941&lt;1,0,IF(B941="F",VLOOKUP(I941,Barem!$X$2:$Z$13,2,1),VLOOKUP(I941,Barem!$X$14:$Z$25,2,1)))</f>
        <v>0</v>
      </c>
      <c r="T941" s="19">
        <f>VLOOKUP(A941,Participanti!A:C,3,0)</f>
        <v>0</v>
      </c>
      <c r="U941" s="17">
        <f t="shared" si="317"/>
        <v>1.2718750000000001</v>
      </c>
      <c r="W941" s="162"/>
      <c r="X941" s="108">
        <f t="shared" si="306"/>
        <v>5</v>
      </c>
      <c r="Y941" s="63">
        <f t="shared" si="307"/>
        <v>1</v>
      </c>
      <c r="Z941" s="92">
        <f t="shared" si="318"/>
        <v>1</v>
      </c>
      <c r="AA941" s="141"/>
      <c r="AB941" s="107" t="str">
        <f>VLOOKUP(A941,Participanti!A:E,5,0)</f>
        <v>Silver</v>
      </c>
    </row>
    <row r="942" spans="1:28" x14ac:dyDescent="0.2">
      <c r="A942" s="42" t="s">
        <v>425</v>
      </c>
      <c r="B942" s="1" t="str">
        <f>VLOOKUP(A942,Participanti!A:B,2,0)</f>
        <v>F</v>
      </c>
      <c r="C942" s="61">
        <v>15</v>
      </c>
      <c r="D942" s="43">
        <v>12.07</v>
      </c>
      <c r="E942" s="44">
        <v>5.8159722222222224E-2</v>
      </c>
      <c r="F942" s="44">
        <v>5.8414351851851849E-2</v>
      </c>
      <c r="G942" s="59">
        <f t="shared" si="314"/>
        <v>5.828703703703704E-2</v>
      </c>
      <c r="H942" s="45">
        <v>47</v>
      </c>
      <c r="I942" s="11">
        <f t="shared" si="315"/>
        <v>4.8290834330602349E-3</v>
      </c>
      <c r="J942" s="31">
        <f t="shared" si="316"/>
        <v>3.0175000000000001</v>
      </c>
      <c r="K942" s="31">
        <f>IF(J942=0,0,IF(B942="F",VLOOKUP(I942,Barem!$G$2:$H$16,2,1),VLOOKUP(I942,Barem!$G$17:$H$31,2,1)))</f>
        <v>1</v>
      </c>
      <c r="L942" s="43">
        <v>2.25</v>
      </c>
      <c r="M942" s="95" t="s">
        <v>80</v>
      </c>
      <c r="N942" s="10">
        <f t="shared" si="319"/>
        <v>0.25</v>
      </c>
      <c r="O942" s="10">
        <f t="shared" si="319"/>
        <v>0.5</v>
      </c>
      <c r="P942" s="10">
        <f t="shared" si="319"/>
        <v>0.25</v>
      </c>
      <c r="Q942" s="33">
        <f>IF(B942="M",IF(AND(H942&gt;=200,H942&lt;500,I942&lt;Barem!$N$21),H942/1500,IF(AND(H942&gt;=500,H942&lt;750,I942&lt;Barem!$N$22),H942/1500,IF(AND(H942&gt;=750,H942&lt;1000,I942&lt;Barem!$N$23),H942/1500,IF(AND(H942&gt;=1000,H942&lt;1500,I942&lt;Barem!$N$24),H942/1500,IF(AND(H942&gt;=1500,H942&lt;2000,I942&lt;Barem!$N$25),H942/1500,IF(AND(H942&gt;=2000,H942&lt;3000,I942&lt;Barem!$N$26),H942/1500,IF(AND(H942&gt;=3000,I942&lt;Barem!$N$27),H942/1500,0))))))),IF(AND(H942&gt;=200,H942&lt;500,I942&lt;Barem!$O$21),H942/1500,IF(AND(H942&gt;=500,H942&lt;750,I942&lt;Barem!$O$22),H942/1500,IF(AND(H942&gt;=750,H942&lt;1000,I942&lt;Barem!$O$23),H942/1500,IF(AND(H942&gt;=1000,H942&lt;1500,I942&lt;Barem!$O$24),H942/1500,IF(AND(H942&gt;=1500,H942&lt;2000,I942&lt;Barem!$O$25),H942/1500,IF(AND(H942&gt;=2000,H942&lt;3000,I942&lt;Barem!$O$26),H942/1500,IF(AND(H942&gt;=3000,I942&lt;Barem!$O$27),H942/1500,0))))))))</f>
        <v>0</v>
      </c>
      <c r="R942" s="19">
        <f>IF(D942&gt;21,VLOOKUP(D942,Barem!$T$1:$U$141,2,1),0)</f>
        <v>0</v>
      </c>
      <c r="S942" s="104">
        <f>IF(D942&lt;1,0,IF(B942="F",VLOOKUP(I942,Barem!$X$2:$Z$13,2,1),VLOOKUP(I942,Barem!$X$14:$Z$25,2,1)))</f>
        <v>0</v>
      </c>
      <c r="T942" s="19">
        <f>VLOOKUP(A942,Participanti!A:C,3,0)</f>
        <v>0</v>
      </c>
      <c r="U942" s="17">
        <f t="shared" si="317"/>
        <v>1.816875</v>
      </c>
      <c r="W942" s="162"/>
      <c r="X942" s="108">
        <f t="shared" si="306"/>
        <v>5</v>
      </c>
      <c r="Y942" s="63">
        <f t="shared" si="307"/>
        <v>1</v>
      </c>
      <c r="Z942" s="92">
        <f t="shared" si="318"/>
        <v>1</v>
      </c>
      <c r="AA942" s="141"/>
      <c r="AB942" s="107" t="str">
        <f>VLOOKUP(A942,Participanti!A:E,5,0)</f>
        <v>Silver</v>
      </c>
    </row>
    <row r="943" spans="1:28" ht="24" x14ac:dyDescent="0.2">
      <c r="A943" s="42" t="s">
        <v>136</v>
      </c>
      <c r="B943" s="1" t="str">
        <f>VLOOKUP(A943,Participanti!A:B,2,0)</f>
        <v>M</v>
      </c>
      <c r="C943" s="61">
        <v>15</v>
      </c>
      <c r="D943" s="43">
        <v>14.01</v>
      </c>
      <c r="E943" s="44">
        <v>7.0208333333333331E-2</v>
      </c>
      <c r="F943" s="44">
        <v>7.0208333333333331E-2</v>
      </c>
      <c r="G943" s="59">
        <f t="shared" si="314"/>
        <v>7.0208333333333331E-2</v>
      </c>
      <c r="H943" s="45">
        <v>29</v>
      </c>
      <c r="I943" s="11">
        <f t="shared" si="315"/>
        <v>5.011301451344278E-3</v>
      </c>
      <c r="J943" s="31">
        <f t="shared" si="316"/>
        <v>3.3357142857142854</v>
      </c>
      <c r="K943" s="31">
        <f>IF(J943=0,0,IF(B943="F",VLOOKUP(I943,Barem!$G$2:$H$16,2,1),VLOOKUP(I943,Barem!$G$17:$H$31,2,1)))</f>
        <v>0.25</v>
      </c>
      <c r="L943" s="43">
        <v>4</v>
      </c>
      <c r="M943" s="95" t="s">
        <v>83</v>
      </c>
      <c r="N943" s="10">
        <f t="shared" si="319"/>
        <v>0.25</v>
      </c>
      <c r="O943" s="10">
        <f t="shared" si="319"/>
        <v>0.25</v>
      </c>
      <c r="P943" s="10">
        <f t="shared" si="319"/>
        <v>0.5</v>
      </c>
      <c r="Q943" s="33">
        <f>IF(B943="M",IF(AND(H943&gt;=200,H943&lt;500,I943&lt;Barem!$N$21),H943/1500,IF(AND(H943&gt;=500,H943&lt;750,I943&lt;Barem!$N$22),H943/1500,IF(AND(H943&gt;=750,H943&lt;1000,I943&lt;Barem!$N$23),H943/1500,IF(AND(H943&gt;=1000,H943&lt;1500,I943&lt;Barem!$N$24),H943/1500,IF(AND(H943&gt;=1500,H943&lt;2000,I943&lt;Barem!$N$25),H943/1500,IF(AND(H943&gt;=2000,H943&lt;3000,I943&lt;Barem!$N$26),H943/1500,IF(AND(H943&gt;=3000,I943&lt;Barem!$N$27),H943/1500,0))))))),IF(AND(H943&gt;=200,H943&lt;500,I943&lt;Barem!$O$21),H943/1500,IF(AND(H943&gt;=500,H943&lt;750,I943&lt;Barem!$O$22),H943/1500,IF(AND(H943&gt;=750,H943&lt;1000,I943&lt;Barem!$O$23),H943/1500,IF(AND(H943&gt;=1000,H943&lt;1500,I943&lt;Barem!$O$24),H943/1500,IF(AND(H943&gt;=1500,H943&lt;2000,I943&lt;Barem!$O$25),H943/1500,IF(AND(H943&gt;=2000,H943&lt;3000,I943&lt;Barem!$O$26),H943/1500,IF(AND(H943&gt;=3000,I943&lt;Barem!$O$27),H943/1500,0))))))))</f>
        <v>0</v>
      </c>
      <c r="R943" s="19">
        <f>IF(D943&gt;21,VLOOKUP(D943,Barem!$T$1:$U$141,2,1),0)</f>
        <v>0</v>
      </c>
      <c r="S943" s="104">
        <f>IF(D943&lt;1,0,IF(B943="F",VLOOKUP(I943,Barem!$X$2:$Z$13,2,1),VLOOKUP(I943,Barem!$X$14:$Z$25,2,1)))</f>
        <v>0</v>
      </c>
      <c r="T943" s="19">
        <f>VLOOKUP(A943,Participanti!A:C,3,0)</f>
        <v>0</v>
      </c>
      <c r="U943" s="17">
        <f t="shared" si="317"/>
        <v>2.8964285714285714</v>
      </c>
      <c r="W943" s="162"/>
      <c r="X943" s="108">
        <f t="shared" si="306"/>
        <v>3</v>
      </c>
      <c r="Y943" s="63">
        <f t="shared" si="307"/>
        <v>1</v>
      </c>
      <c r="Z943" s="92">
        <f t="shared" si="318"/>
        <v>1</v>
      </c>
      <c r="AA943" s="141"/>
      <c r="AB943" s="107" t="str">
        <f>VLOOKUP(A943,Participanti!A:E,5,0)</f>
        <v>Silver</v>
      </c>
    </row>
    <row r="944" spans="1:28" x14ac:dyDescent="0.2">
      <c r="A944" s="42" t="s">
        <v>220</v>
      </c>
      <c r="B944" s="1" t="str">
        <f>VLOOKUP(A944,Participanti!A:B,2,0)</f>
        <v>M</v>
      </c>
      <c r="C944" s="61">
        <v>15</v>
      </c>
      <c r="D944" s="43">
        <v>1.63</v>
      </c>
      <c r="E944" s="44">
        <v>4.2245370370370371E-3</v>
      </c>
      <c r="F944" s="44">
        <v>4.2245370370370371E-3</v>
      </c>
      <c r="G944" s="59">
        <f t="shared" si="314"/>
        <v>4.2245370370370371E-3</v>
      </c>
      <c r="H944" s="45">
        <v>0</v>
      </c>
      <c r="I944" s="11">
        <f t="shared" si="315"/>
        <v>2.5917405135196547E-3</v>
      </c>
      <c r="J944" s="31">
        <f t="shared" si="316"/>
        <v>0</v>
      </c>
      <c r="K944" s="31">
        <f>IF(J944=0,0,IF(B944="F",VLOOKUP(I944,Barem!$G$2:$H$16,2,1),VLOOKUP(I944,Barem!$G$17:$H$31,2,1)))</f>
        <v>0</v>
      </c>
      <c r="L944" s="43">
        <v>1.5</v>
      </c>
      <c r="M944" s="95" t="s">
        <v>80</v>
      </c>
      <c r="N944" s="10">
        <f t="shared" si="319"/>
        <v>0.25</v>
      </c>
      <c r="O944" s="10">
        <f t="shared" si="319"/>
        <v>0.5</v>
      </c>
      <c r="P944" s="10">
        <f t="shared" si="319"/>
        <v>0.25</v>
      </c>
      <c r="Q944" s="33">
        <f>IF(B944="M",IF(AND(H944&gt;=200,H944&lt;500,I944&lt;Barem!$N$21),H944/1500,IF(AND(H944&gt;=500,H944&lt;750,I944&lt;Barem!$N$22),H944/1500,IF(AND(H944&gt;=750,H944&lt;1000,I944&lt;Barem!$N$23),H944/1500,IF(AND(H944&gt;=1000,H944&lt;1500,I944&lt;Barem!$N$24),H944/1500,IF(AND(H944&gt;=1500,H944&lt;2000,I944&lt;Barem!$N$25),H944/1500,IF(AND(H944&gt;=2000,H944&lt;3000,I944&lt;Barem!$N$26),H944/1500,IF(AND(H944&gt;=3000,I944&lt;Barem!$N$27),H944/1500,0))))))),IF(AND(H944&gt;=200,H944&lt;500,I944&lt;Barem!$O$21),H944/1500,IF(AND(H944&gt;=500,H944&lt;750,I944&lt;Barem!$O$22),H944/1500,IF(AND(H944&gt;=750,H944&lt;1000,I944&lt;Barem!$O$23),H944/1500,IF(AND(H944&gt;=1000,H944&lt;1500,I944&lt;Barem!$O$24),H944/1500,IF(AND(H944&gt;=1500,H944&lt;2000,I944&lt;Barem!$O$25),H944/1500,IF(AND(H944&gt;=2000,H944&lt;3000,I944&lt;Barem!$O$26),H944/1500,IF(AND(H944&gt;=3000,I944&lt;Barem!$O$27),H944/1500,0))))))))</f>
        <v>0</v>
      </c>
      <c r="R944" s="19">
        <f>IF(D944&gt;21,VLOOKUP(D944,Barem!$T$1:$U$141,2,1),0)</f>
        <v>0</v>
      </c>
      <c r="S944" s="104">
        <f>IF(D944&lt;1,0,IF(B944="F",VLOOKUP(I944,Barem!$X$2:$Z$13,2,1),VLOOKUP(I944,Barem!$X$14:$Z$25,2,1)))</f>
        <v>1.4999999999999998</v>
      </c>
      <c r="T944" s="19">
        <f>VLOOKUP(A944,Participanti!A:C,3,0)</f>
        <v>0</v>
      </c>
      <c r="U944" s="17">
        <f t="shared" si="317"/>
        <v>1.8749999999999998</v>
      </c>
      <c r="W944" s="162"/>
      <c r="X944" s="108">
        <f t="shared" si="306"/>
        <v>5</v>
      </c>
      <c r="Y944" s="63">
        <f t="shared" si="307"/>
        <v>1</v>
      </c>
      <c r="Z944" s="92">
        <f t="shared" si="318"/>
        <v>0</v>
      </c>
      <c r="AA944" s="141"/>
      <c r="AB944" s="107" t="str">
        <f>VLOOKUP(A944,Participanti!A:E,5,0)</f>
        <v>Silver</v>
      </c>
    </row>
    <row r="945" spans="1:28" x14ac:dyDescent="0.2">
      <c r="A945" s="42" t="s">
        <v>191</v>
      </c>
      <c r="B945" s="1" t="str">
        <f>VLOOKUP(A945,Participanti!A:B,2,0)</f>
        <v>M</v>
      </c>
      <c r="C945" s="61">
        <v>15</v>
      </c>
      <c r="D945" s="43"/>
      <c r="E945" s="44"/>
      <c r="F945" s="44"/>
      <c r="G945" s="59"/>
      <c r="H945" s="45"/>
      <c r="I945" s="11"/>
      <c r="J945" s="31"/>
      <c r="K945" s="31"/>
      <c r="L945" s="43"/>
      <c r="M945" s="95" t="s">
        <v>533</v>
      </c>
      <c r="N945" s="10"/>
      <c r="O945" s="10"/>
      <c r="P945" s="10"/>
      <c r="Q945" s="33"/>
      <c r="S945" s="104"/>
      <c r="U945" s="177">
        <v>0.5</v>
      </c>
      <c r="W945" s="162"/>
      <c r="X945" s="108">
        <f t="shared" si="306"/>
        <v>1</v>
      </c>
      <c r="Y945" s="63">
        <f t="shared" si="307"/>
        <v>1</v>
      </c>
      <c r="Z945" s="92">
        <f t="shared" si="318"/>
        <v>0</v>
      </c>
      <c r="AA945" s="141"/>
      <c r="AB945" s="107" t="str">
        <f>VLOOKUP(A945,Participanti!A:E,5,0)</f>
        <v>Silver</v>
      </c>
    </row>
    <row r="946" spans="1:28" x14ac:dyDescent="0.2">
      <c r="A946" s="42" t="s">
        <v>373</v>
      </c>
      <c r="B946" s="1" t="str">
        <f>VLOOKUP(A946,Participanti!A:B,2,0)</f>
        <v>M</v>
      </c>
      <c r="C946" s="61">
        <v>15</v>
      </c>
      <c r="D946" s="43">
        <v>4.0199999999999996</v>
      </c>
      <c r="E946" s="44">
        <v>1.0752314814814815E-2</v>
      </c>
      <c r="F946" s="44">
        <v>1.0752314814814815E-2</v>
      </c>
      <c r="G946" s="59">
        <f t="shared" si="314"/>
        <v>1.0752314814814815E-2</v>
      </c>
      <c r="H946" s="45">
        <v>12</v>
      </c>
      <c r="I946" s="11">
        <f t="shared" si="315"/>
        <v>2.674705177814631E-3</v>
      </c>
      <c r="J946" s="31">
        <f t="shared" si="316"/>
        <v>0.95714285714285696</v>
      </c>
      <c r="K946" s="31">
        <f>IF(J946=0,0,IF(B946="F",VLOOKUP(I946,Barem!$G$2:$H$16,2,1),VLOOKUP(I946,Barem!$G$17:$H$31,2,1)))</f>
        <v>5</v>
      </c>
      <c r="L946" s="43">
        <v>1.5</v>
      </c>
      <c r="M946" s="95" t="s">
        <v>80</v>
      </c>
      <c r="N946" s="10">
        <f t="shared" si="319"/>
        <v>0.25</v>
      </c>
      <c r="O946" s="10">
        <f t="shared" si="319"/>
        <v>0.5</v>
      </c>
      <c r="P946" s="10">
        <f t="shared" si="319"/>
        <v>0.25</v>
      </c>
      <c r="Q946" s="33">
        <f>IF(B946="M",IF(AND(H946&gt;=200,H946&lt;500,I946&lt;Barem!$N$21),H946/1500,IF(AND(H946&gt;=500,H946&lt;750,I946&lt;Barem!$N$22),H946/1500,IF(AND(H946&gt;=750,H946&lt;1000,I946&lt;Barem!$N$23),H946/1500,IF(AND(H946&gt;=1000,H946&lt;1500,I946&lt;Barem!$N$24),H946/1500,IF(AND(H946&gt;=1500,H946&lt;2000,I946&lt;Barem!$N$25),H946/1500,IF(AND(H946&gt;=2000,H946&lt;3000,I946&lt;Barem!$N$26),H946/1500,IF(AND(H946&gt;=3000,I946&lt;Barem!$N$27),H946/1500,0))))))),IF(AND(H946&gt;=200,H946&lt;500,I946&lt;Barem!$O$21),H946/1500,IF(AND(H946&gt;=500,H946&lt;750,I946&lt;Barem!$O$22),H946/1500,IF(AND(H946&gt;=750,H946&lt;1000,I946&lt;Barem!$O$23),H946/1500,IF(AND(H946&gt;=1000,H946&lt;1500,I946&lt;Barem!$O$24),H946/1500,IF(AND(H946&gt;=1500,H946&lt;2000,I946&lt;Barem!$O$25),H946/1500,IF(AND(H946&gt;=2000,H946&lt;3000,I946&lt;Barem!$O$26),H946/1500,IF(AND(H946&gt;=3000,I946&lt;Barem!$O$27),H946/1500,0))))))))</f>
        <v>0</v>
      </c>
      <c r="R946" s="19">
        <f>IF(D946&gt;21,VLOOKUP(D946,Barem!$T$1:$U$141,2,1),0)</f>
        <v>0</v>
      </c>
      <c r="S946" s="104">
        <f>IF(D946&lt;1,0,IF(B946="F",VLOOKUP(I946,Barem!$X$2:$Z$13,2,1),VLOOKUP(I946,Barem!$X$14:$Z$25,2,1)))</f>
        <v>0.45000000000000007</v>
      </c>
      <c r="T946" s="19">
        <f>VLOOKUP(A946,Participanti!A:C,3,0)</f>
        <v>0</v>
      </c>
      <c r="U946" s="17">
        <f t="shared" si="317"/>
        <v>3.5642857142857145</v>
      </c>
      <c r="W946" s="162"/>
      <c r="X946" s="108">
        <f t="shared" si="306"/>
        <v>5</v>
      </c>
      <c r="Y946" s="63">
        <f t="shared" si="307"/>
        <v>1</v>
      </c>
      <c r="Z946" s="92">
        <f t="shared" si="318"/>
        <v>1</v>
      </c>
      <c r="AA946" s="141"/>
      <c r="AB946" s="107" t="str">
        <f>VLOOKUP(A946,Participanti!A:E,5,0)</f>
        <v>Silver</v>
      </c>
    </row>
    <row r="947" spans="1:28" x14ac:dyDescent="0.2">
      <c r="A947" s="42" t="s">
        <v>362</v>
      </c>
      <c r="B947" s="1" t="str">
        <f>VLOOKUP(A947,Participanti!A:B,2,0)</f>
        <v>F</v>
      </c>
      <c r="C947" s="61">
        <v>15</v>
      </c>
      <c r="D947" s="43">
        <v>9.3800000000000008</v>
      </c>
      <c r="E947" s="44">
        <v>3.7766203703703705E-2</v>
      </c>
      <c r="F947" s="44">
        <v>3.7766203703703705E-2</v>
      </c>
      <c r="G947" s="59">
        <f t="shared" si="314"/>
        <v>3.7766203703703705E-2</v>
      </c>
      <c r="H947" s="45">
        <v>3</v>
      </c>
      <c r="I947" s="11">
        <f t="shared" si="315"/>
        <v>4.0262477296059383E-3</v>
      </c>
      <c r="J947" s="31">
        <f t="shared" si="316"/>
        <v>2.3450000000000002</v>
      </c>
      <c r="K947" s="31">
        <f>IF(J947=0,0,IF(B947="F",VLOOKUP(I947,Barem!$G$2:$H$16,2,1),VLOOKUP(I947,Barem!$G$17:$H$31,2,1)))</f>
        <v>2</v>
      </c>
      <c r="L947" s="43">
        <v>3</v>
      </c>
      <c r="M947" s="95" t="s">
        <v>83</v>
      </c>
      <c r="N947" s="10">
        <f t="shared" si="319"/>
        <v>0.25</v>
      </c>
      <c r="O947" s="10">
        <f t="shared" si="319"/>
        <v>0.25</v>
      </c>
      <c r="P947" s="10">
        <f t="shared" si="319"/>
        <v>0.5</v>
      </c>
      <c r="Q947" s="33">
        <f>IF(B947="M",IF(AND(H947&gt;=200,H947&lt;500,I947&lt;Barem!$N$21),H947/1500,IF(AND(H947&gt;=500,H947&lt;750,I947&lt;Barem!$N$22),H947/1500,IF(AND(H947&gt;=750,H947&lt;1000,I947&lt;Barem!$N$23),H947/1500,IF(AND(H947&gt;=1000,H947&lt;1500,I947&lt;Barem!$N$24),H947/1500,IF(AND(H947&gt;=1500,H947&lt;2000,I947&lt;Barem!$N$25),H947/1500,IF(AND(H947&gt;=2000,H947&lt;3000,I947&lt;Barem!$N$26),H947/1500,IF(AND(H947&gt;=3000,I947&lt;Barem!$N$27),H947/1500,0))))))),IF(AND(H947&gt;=200,H947&lt;500,I947&lt;Barem!$O$21),H947/1500,IF(AND(H947&gt;=500,H947&lt;750,I947&lt;Barem!$O$22),H947/1500,IF(AND(H947&gt;=750,H947&lt;1000,I947&lt;Barem!$O$23),H947/1500,IF(AND(H947&gt;=1000,H947&lt;1500,I947&lt;Barem!$O$24),H947/1500,IF(AND(H947&gt;=1500,H947&lt;2000,I947&lt;Barem!$O$25),H947/1500,IF(AND(H947&gt;=2000,H947&lt;3000,I947&lt;Barem!$O$26),H947/1500,IF(AND(H947&gt;=3000,I947&lt;Barem!$O$27),H947/1500,0))))))))</f>
        <v>0</v>
      </c>
      <c r="R947" s="19">
        <f>IF(D947&gt;21,VLOOKUP(D947,Barem!$T$1:$U$141,2,1),0)</f>
        <v>0</v>
      </c>
      <c r="S947" s="104">
        <f>IF(D947&lt;1,0,IF(B947="F",VLOOKUP(I947,Barem!$X$2:$Z$13,2,1),VLOOKUP(I947,Barem!$X$14:$Z$25,2,1)))</f>
        <v>0</v>
      </c>
      <c r="T947" s="19">
        <f>VLOOKUP(A947,Participanti!A:C,3,0)</f>
        <v>0.4</v>
      </c>
      <c r="U947" s="17">
        <f t="shared" si="317"/>
        <v>2.9862500000000001</v>
      </c>
      <c r="W947" s="162"/>
      <c r="X947" s="108">
        <f t="shared" si="306"/>
        <v>5</v>
      </c>
      <c r="Y947" s="63">
        <f t="shared" si="307"/>
        <v>1</v>
      </c>
      <c r="Z947" s="92">
        <f t="shared" si="318"/>
        <v>1</v>
      </c>
      <c r="AA947" s="141"/>
      <c r="AB947" s="107" t="str">
        <f>VLOOKUP(A947,Participanti!A:E,5,0)</f>
        <v>Silver</v>
      </c>
    </row>
    <row r="948" spans="1:28" x14ac:dyDescent="0.2">
      <c r="A948" s="42" t="s">
        <v>357</v>
      </c>
      <c r="B948" s="1" t="str">
        <f>VLOOKUP(A948,Participanti!A:B,2,0)</f>
        <v>M</v>
      </c>
      <c r="C948" s="61">
        <v>15</v>
      </c>
      <c r="D948" s="43">
        <v>12.07</v>
      </c>
      <c r="E948" s="44">
        <v>3.7442129629629631E-2</v>
      </c>
      <c r="F948" s="44">
        <v>3.9363425925925927E-2</v>
      </c>
      <c r="G948" s="59">
        <f t="shared" si="314"/>
        <v>3.8402777777777779E-2</v>
      </c>
      <c r="H948" s="45">
        <v>21</v>
      </c>
      <c r="I948" s="11">
        <f t="shared" si="315"/>
        <v>3.1816717297247538E-3</v>
      </c>
      <c r="J948" s="31">
        <f t="shared" si="316"/>
        <v>2.8738095238095238</v>
      </c>
      <c r="K948" s="31">
        <f>IF(J948=0,0,IF(B948="F",VLOOKUP(I948,Barem!$G$2:$H$16,2,1),VLOOKUP(I948,Barem!$G$17:$H$31,2,1)))</f>
        <v>3.5</v>
      </c>
      <c r="L948" s="43">
        <v>2.75</v>
      </c>
      <c r="M948" s="95" t="s">
        <v>80</v>
      </c>
      <c r="N948" s="10">
        <f t="shared" si="319"/>
        <v>0.25</v>
      </c>
      <c r="O948" s="10">
        <f t="shared" si="319"/>
        <v>0.5</v>
      </c>
      <c r="P948" s="10">
        <f t="shared" si="319"/>
        <v>0.25</v>
      </c>
      <c r="Q948" s="33">
        <f>IF(B948="M",IF(AND(H948&gt;=200,H948&lt;500,I948&lt;Barem!$N$21),H948/1500,IF(AND(H948&gt;=500,H948&lt;750,I948&lt;Barem!$N$22),H948/1500,IF(AND(H948&gt;=750,H948&lt;1000,I948&lt;Barem!$N$23),H948/1500,IF(AND(H948&gt;=1000,H948&lt;1500,I948&lt;Barem!$N$24),H948/1500,IF(AND(H948&gt;=1500,H948&lt;2000,I948&lt;Barem!$N$25),H948/1500,IF(AND(H948&gt;=2000,H948&lt;3000,I948&lt;Barem!$N$26),H948/1500,IF(AND(H948&gt;=3000,I948&lt;Barem!$N$27),H948/1500,0))))))),IF(AND(H948&gt;=200,H948&lt;500,I948&lt;Barem!$O$21),H948/1500,IF(AND(H948&gt;=500,H948&lt;750,I948&lt;Barem!$O$22),H948/1500,IF(AND(H948&gt;=750,H948&lt;1000,I948&lt;Barem!$O$23),H948/1500,IF(AND(H948&gt;=1000,H948&lt;1500,I948&lt;Barem!$O$24),H948/1500,IF(AND(H948&gt;=1500,H948&lt;2000,I948&lt;Barem!$O$25),H948/1500,IF(AND(H948&gt;=2000,H948&lt;3000,I948&lt;Barem!$O$26),H948/1500,IF(AND(H948&gt;=3000,I948&lt;Barem!$O$27),H948/1500,0))))))))</f>
        <v>0</v>
      </c>
      <c r="R948" s="19">
        <f>IF(D948&gt;21,VLOOKUP(D948,Barem!$T$1:$U$141,2,1),0)</f>
        <v>0</v>
      </c>
      <c r="S948" s="104">
        <f>IF(D948&lt;1,0,IF(B948="F",VLOOKUP(I948,Barem!$X$2:$Z$13,2,1),VLOOKUP(I948,Barem!$X$14:$Z$25,2,1)))</f>
        <v>0</v>
      </c>
      <c r="T948" s="19">
        <f>VLOOKUP(A948,Participanti!A:C,3,0)</f>
        <v>0</v>
      </c>
      <c r="U948" s="17">
        <f t="shared" si="317"/>
        <v>3.1559523809523808</v>
      </c>
      <c r="W948" s="162"/>
      <c r="X948" s="108">
        <f t="shared" si="306"/>
        <v>5</v>
      </c>
      <c r="Y948" s="63">
        <f t="shared" si="307"/>
        <v>1</v>
      </c>
      <c r="Z948" s="92">
        <f t="shared" si="318"/>
        <v>1</v>
      </c>
      <c r="AA948" s="141"/>
      <c r="AB948" s="107" t="str">
        <f>VLOOKUP(A948,Participanti!A:E,5,0)</f>
        <v>Silver</v>
      </c>
    </row>
    <row r="949" spans="1:28" x14ac:dyDescent="0.2">
      <c r="A949" s="42" t="s">
        <v>365</v>
      </c>
      <c r="B949" s="1" t="str">
        <f>VLOOKUP(A949,Participanti!A:B,2,0)</f>
        <v>F</v>
      </c>
      <c r="C949" s="61">
        <v>15</v>
      </c>
      <c r="D949" s="43"/>
      <c r="E949" s="44"/>
      <c r="F949" s="44"/>
      <c r="G949" s="59"/>
      <c r="H949" s="45"/>
      <c r="I949" s="11"/>
      <c r="J949" s="31"/>
      <c r="K949" s="31"/>
      <c r="L949" s="43"/>
      <c r="M949" s="95" t="s">
        <v>533</v>
      </c>
      <c r="N949" s="10"/>
      <c r="O949" s="10"/>
      <c r="P949" s="10"/>
      <c r="Q949" s="33"/>
      <c r="S949" s="104"/>
      <c r="U949" s="177">
        <v>0.5</v>
      </c>
      <c r="W949" s="162"/>
      <c r="X949" s="108">
        <f t="shared" si="306"/>
        <v>1</v>
      </c>
      <c r="Y949" s="63">
        <f t="shared" si="307"/>
        <v>1</v>
      </c>
      <c r="Z949" s="92">
        <f t="shared" si="318"/>
        <v>0</v>
      </c>
      <c r="AA949" s="141"/>
      <c r="AB949" s="107" t="str">
        <f>VLOOKUP(A949,Participanti!A:E,5,0)</f>
        <v>Silver</v>
      </c>
    </row>
    <row r="950" spans="1:28" x14ac:dyDescent="0.2">
      <c r="A950" s="42" t="s">
        <v>369</v>
      </c>
      <c r="B950" s="1" t="str">
        <f>VLOOKUP(A950,Participanti!A:B,2,0)</f>
        <v>M</v>
      </c>
      <c r="C950" s="61">
        <v>15</v>
      </c>
      <c r="D950" s="43">
        <v>7.05</v>
      </c>
      <c r="E950" s="44">
        <v>2.7650462962962963E-2</v>
      </c>
      <c r="F950" s="44">
        <v>2.7650462962962963E-2</v>
      </c>
      <c r="G950" s="59">
        <f t="shared" si="314"/>
        <v>2.7650462962962963E-2</v>
      </c>
      <c r="H950" s="45">
        <v>1</v>
      </c>
      <c r="I950" s="11">
        <f t="shared" si="315"/>
        <v>3.9220514841082216E-3</v>
      </c>
      <c r="J950" s="31">
        <f t="shared" si="316"/>
        <v>1.6785714285714284</v>
      </c>
      <c r="K950" s="31">
        <f>IF(J950=0,0,IF(B950="F",VLOOKUP(I950,Barem!$G$2:$H$16,2,1),VLOOKUP(I950,Barem!$G$17:$H$31,2,1)))</f>
        <v>1.75</v>
      </c>
      <c r="L950" s="43">
        <v>3</v>
      </c>
      <c r="M950" s="95" t="s">
        <v>80</v>
      </c>
      <c r="N950" s="10">
        <f t="shared" si="319"/>
        <v>0.25</v>
      </c>
      <c r="O950" s="10">
        <f t="shared" si="319"/>
        <v>0.5</v>
      </c>
      <c r="P950" s="10">
        <f t="shared" si="319"/>
        <v>0.25</v>
      </c>
      <c r="Q950" s="33">
        <f>IF(B950="M",IF(AND(H950&gt;=200,H950&lt;500,I950&lt;Barem!$N$21),H950/1500,IF(AND(H950&gt;=500,H950&lt;750,I950&lt;Barem!$N$22),H950/1500,IF(AND(H950&gt;=750,H950&lt;1000,I950&lt;Barem!$N$23),H950/1500,IF(AND(H950&gt;=1000,H950&lt;1500,I950&lt;Barem!$N$24),H950/1500,IF(AND(H950&gt;=1500,H950&lt;2000,I950&lt;Barem!$N$25),H950/1500,IF(AND(H950&gt;=2000,H950&lt;3000,I950&lt;Barem!$N$26),H950/1500,IF(AND(H950&gt;=3000,I950&lt;Barem!$N$27),H950/1500,0))))))),IF(AND(H950&gt;=200,H950&lt;500,I950&lt;Barem!$O$21),H950/1500,IF(AND(H950&gt;=500,H950&lt;750,I950&lt;Barem!$O$22),H950/1500,IF(AND(H950&gt;=750,H950&lt;1000,I950&lt;Barem!$O$23),H950/1500,IF(AND(H950&gt;=1000,H950&lt;1500,I950&lt;Barem!$O$24),H950/1500,IF(AND(H950&gt;=1500,H950&lt;2000,I950&lt;Barem!$O$25),H950/1500,IF(AND(H950&gt;=2000,H950&lt;3000,I950&lt;Barem!$O$26),H950/1500,IF(AND(H950&gt;=3000,I950&lt;Barem!$O$27),H950/1500,0))))))))</f>
        <v>0</v>
      </c>
      <c r="R950" s="19">
        <f>IF(D950&gt;21,VLOOKUP(D950,Barem!$T$1:$U$141,2,1),0)</f>
        <v>0</v>
      </c>
      <c r="S950" s="104">
        <f>IF(D950&lt;1,0,IF(B950="F",VLOOKUP(I950,Barem!$X$2:$Z$13,2,1),VLOOKUP(I950,Barem!$X$14:$Z$25,2,1)))</f>
        <v>0</v>
      </c>
      <c r="T950" s="19">
        <f>VLOOKUP(A950,Participanti!A:C,3,0)</f>
        <v>0</v>
      </c>
      <c r="U950" s="17">
        <f t="shared" si="317"/>
        <v>2.0446428571428572</v>
      </c>
      <c r="W950" s="162"/>
      <c r="X950" s="108">
        <f t="shared" si="306"/>
        <v>5</v>
      </c>
      <c r="Y950" s="63">
        <f t="shared" si="307"/>
        <v>1</v>
      </c>
      <c r="Z950" s="92">
        <f t="shared" si="318"/>
        <v>1</v>
      </c>
      <c r="AA950" s="141"/>
      <c r="AB950" s="107" t="str">
        <f>VLOOKUP(A950,Participanti!A:E,5,0)</f>
        <v>Silver</v>
      </c>
    </row>
    <row r="951" spans="1:28" x14ac:dyDescent="0.2">
      <c r="A951" s="42" t="s">
        <v>234</v>
      </c>
      <c r="B951" s="1" t="str">
        <f>VLOOKUP(A951,Participanti!A:B,2,0)</f>
        <v>M</v>
      </c>
      <c r="C951" s="61">
        <v>15</v>
      </c>
      <c r="D951" s="43">
        <v>10.08</v>
      </c>
      <c r="E951" s="44">
        <v>3.577546296296296E-2</v>
      </c>
      <c r="F951" s="44">
        <v>3.5868055555555556E-2</v>
      </c>
      <c r="G951" s="59">
        <f t="shared" si="314"/>
        <v>3.5821759259259262E-2</v>
      </c>
      <c r="H951" s="45">
        <v>2</v>
      </c>
      <c r="I951" s="11">
        <f t="shared" si="315"/>
        <v>3.5537459582598474E-3</v>
      </c>
      <c r="J951" s="31">
        <f t="shared" si="316"/>
        <v>2.4</v>
      </c>
      <c r="K951" s="31">
        <f>IF(J951=0,0,IF(B951="F",VLOOKUP(I951,Barem!$G$2:$H$16,2,1),VLOOKUP(I951,Barem!$G$17:$H$31,2,1)))</f>
        <v>2.5</v>
      </c>
      <c r="L951" s="43">
        <v>2.25</v>
      </c>
      <c r="M951" s="95" t="s">
        <v>82</v>
      </c>
      <c r="N951" s="10">
        <f t="shared" si="319"/>
        <v>0.5</v>
      </c>
      <c r="O951" s="10">
        <f t="shared" si="319"/>
        <v>0.25</v>
      </c>
      <c r="P951" s="10">
        <f t="shared" si="319"/>
        <v>0.25</v>
      </c>
      <c r="Q951" s="33">
        <f>IF(B951="M",IF(AND(H951&gt;=200,H951&lt;500,I951&lt;Barem!$N$21),H951/1500,IF(AND(H951&gt;=500,H951&lt;750,I951&lt;Barem!$N$22),H951/1500,IF(AND(H951&gt;=750,H951&lt;1000,I951&lt;Barem!$N$23),H951/1500,IF(AND(H951&gt;=1000,H951&lt;1500,I951&lt;Barem!$N$24),H951/1500,IF(AND(H951&gt;=1500,H951&lt;2000,I951&lt;Barem!$N$25),H951/1500,IF(AND(H951&gt;=2000,H951&lt;3000,I951&lt;Barem!$N$26),H951/1500,IF(AND(H951&gt;=3000,I951&lt;Barem!$N$27),H951/1500,0))))))),IF(AND(H951&gt;=200,H951&lt;500,I951&lt;Barem!$O$21),H951/1500,IF(AND(H951&gt;=500,H951&lt;750,I951&lt;Barem!$O$22),H951/1500,IF(AND(H951&gt;=750,H951&lt;1000,I951&lt;Barem!$O$23),H951/1500,IF(AND(H951&gt;=1000,H951&lt;1500,I951&lt;Barem!$O$24),H951/1500,IF(AND(H951&gt;=1500,H951&lt;2000,I951&lt;Barem!$O$25),H951/1500,IF(AND(H951&gt;=2000,H951&lt;3000,I951&lt;Barem!$O$26),H951/1500,IF(AND(H951&gt;=3000,I951&lt;Barem!$O$27),H951/1500,0))))))))</f>
        <v>0</v>
      </c>
      <c r="R951" s="19">
        <f>IF(D951&gt;21,VLOOKUP(D951,Barem!$T$1:$U$141,2,1),0)</f>
        <v>0</v>
      </c>
      <c r="S951" s="104">
        <f>IF(D951&lt;1,0,IF(B951="F",VLOOKUP(I951,Barem!$X$2:$Z$13,2,1),VLOOKUP(I951,Barem!$X$14:$Z$25,2,1)))</f>
        <v>0</v>
      </c>
      <c r="T951" s="19">
        <f>VLOOKUP(A951,Participanti!A:C,3,0)</f>
        <v>0.4</v>
      </c>
      <c r="U951" s="17">
        <f t="shared" si="317"/>
        <v>2.7875000000000001</v>
      </c>
      <c r="W951" s="162"/>
      <c r="X951" s="108">
        <f t="shared" si="306"/>
        <v>5</v>
      </c>
      <c r="Y951" s="63">
        <f t="shared" si="307"/>
        <v>1</v>
      </c>
      <c r="Z951" s="92">
        <f t="shared" si="318"/>
        <v>1</v>
      </c>
      <c r="AA951" s="141"/>
      <c r="AB951" s="107" t="str">
        <f>VLOOKUP(A951,Participanti!A:E,5,0)</f>
        <v>Silver</v>
      </c>
    </row>
    <row r="952" spans="1:28" x14ac:dyDescent="0.2">
      <c r="A952" s="42" t="s">
        <v>275</v>
      </c>
      <c r="B952" s="1" t="str">
        <f>VLOOKUP(A952,Participanti!A:B,2,0)</f>
        <v>F</v>
      </c>
      <c r="C952" s="61">
        <v>15</v>
      </c>
      <c r="D952" s="43">
        <v>5.03</v>
      </c>
      <c r="E952" s="44">
        <v>2.0590277777777777E-2</v>
      </c>
      <c r="F952" s="44">
        <v>2.0590277777777777E-2</v>
      </c>
      <c r="G952" s="59">
        <f t="shared" ref="G952:G953" si="320">AVERAGE(E952:F952)</f>
        <v>2.0590277777777777E-2</v>
      </c>
      <c r="H952" s="45">
        <v>26</v>
      </c>
      <c r="I952" s="11">
        <f t="shared" ref="I952:I953" si="321">G952/D952</f>
        <v>4.0934945880273911E-3</v>
      </c>
      <c r="J952" s="31">
        <f t="shared" ref="J952:J953" si="322">IF(B952="F",IF(D952&lt;2.5,0,IF(D952&gt;19.99,5,D952/4)),IF(D952&lt;3,0, IF(D952&gt;20.99,5,D952/4.2)))</f>
        <v>1.2575000000000001</v>
      </c>
      <c r="K952" s="31">
        <f>IF(J952=0,0,IF(B952="F",VLOOKUP(I952,Barem!$G$2:$H$16,2,1),VLOOKUP(I952,Barem!$G$17:$H$31,2,1)))</f>
        <v>2</v>
      </c>
      <c r="L952" s="43">
        <v>1.5</v>
      </c>
      <c r="M952" s="95" t="s">
        <v>82</v>
      </c>
      <c r="N952" s="10">
        <f t="shared" si="319"/>
        <v>0.5</v>
      </c>
      <c r="O952" s="10">
        <f t="shared" si="319"/>
        <v>0.25</v>
      </c>
      <c r="P952" s="10">
        <f t="shared" si="319"/>
        <v>0.25</v>
      </c>
      <c r="Q952" s="33">
        <f>IF(B952="M",IF(AND(H952&gt;=200,H952&lt;500,I952&lt;Barem!$N$21),H952/1500,IF(AND(H952&gt;=500,H952&lt;750,I952&lt;Barem!$N$22),H952/1500,IF(AND(H952&gt;=750,H952&lt;1000,I952&lt;Barem!$N$23),H952/1500,IF(AND(H952&gt;=1000,H952&lt;1500,I952&lt;Barem!$N$24),H952/1500,IF(AND(H952&gt;=1500,H952&lt;2000,I952&lt;Barem!$N$25),H952/1500,IF(AND(H952&gt;=2000,H952&lt;3000,I952&lt;Barem!$N$26),H952/1500,IF(AND(H952&gt;=3000,I952&lt;Barem!$N$27),H952/1500,0))))))),IF(AND(H952&gt;=200,H952&lt;500,I952&lt;Barem!$O$21),H952/1500,IF(AND(H952&gt;=500,H952&lt;750,I952&lt;Barem!$O$22),H952/1500,IF(AND(H952&gt;=750,H952&lt;1000,I952&lt;Barem!$O$23),H952/1500,IF(AND(H952&gt;=1000,H952&lt;1500,I952&lt;Barem!$O$24),H952/1500,IF(AND(H952&gt;=1500,H952&lt;2000,I952&lt;Barem!$O$25),H952/1500,IF(AND(H952&gt;=2000,H952&lt;3000,I952&lt;Barem!$O$26),H952/1500,IF(AND(H952&gt;=3000,I952&lt;Barem!$O$27),H952/1500,0))))))))</f>
        <v>0</v>
      </c>
      <c r="R952" s="19">
        <f>IF(D952&gt;21,VLOOKUP(D952,Barem!$T$1:$U$141,2,1),0)</f>
        <v>0</v>
      </c>
      <c r="S952" s="104">
        <f>IF(D952&lt;1,0,IF(B952="F",VLOOKUP(I952,Barem!$X$2:$Z$13,2,1),VLOOKUP(I952,Barem!$X$14:$Z$25,2,1)))</f>
        <v>0</v>
      </c>
      <c r="T952" s="19">
        <f>VLOOKUP(A952,Participanti!A:C,3,0)</f>
        <v>0</v>
      </c>
      <c r="U952" s="17">
        <f t="shared" ref="U952:U953" si="323">IF(H952&lt;0,0,J952*N952+K952*O952+L952*P952+Q952+R952+S952+T952)</f>
        <v>1.5037500000000001</v>
      </c>
      <c r="W952" s="162"/>
      <c r="X952" s="108">
        <f t="shared" si="306"/>
        <v>3</v>
      </c>
      <c r="Y952" s="63">
        <f t="shared" si="307"/>
        <v>1</v>
      </c>
      <c r="Z952" s="92">
        <f t="shared" ref="Z952:Z953" si="324">IF(K952&gt;0,1,0)</f>
        <v>1</v>
      </c>
      <c r="AA952" s="141"/>
      <c r="AB952" s="107" t="str">
        <f>VLOOKUP(A952,Participanti!A:E,5,0)</f>
        <v>Silver</v>
      </c>
    </row>
    <row r="953" spans="1:28" x14ac:dyDescent="0.2">
      <c r="A953" s="42" t="s">
        <v>13</v>
      </c>
      <c r="B953" s="1" t="str">
        <f>VLOOKUP(A953,Participanti!A:B,2,0)</f>
        <v>M</v>
      </c>
      <c r="C953" s="61">
        <v>15</v>
      </c>
      <c r="D953" s="43">
        <v>11.4</v>
      </c>
      <c r="E953" s="44">
        <v>3.7835648148148146E-2</v>
      </c>
      <c r="F953" s="44">
        <v>3.9143518518518522E-2</v>
      </c>
      <c r="G953" s="59">
        <f t="shared" si="320"/>
        <v>3.8489583333333334E-2</v>
      </c>
      <c r="H953" s="45">
        <v>9</v>
      </c>
      <c r="I953" s="11">
        <f t="shared" si="321"/>
        <v>3.3762792397660818E-3</v>
      </c>
      <c r="J953" s="31">
        <f t="shared" si="322"/>
        <v>2.7142857142857144</v>
      </c>
      <c r="K953" s="31">
        <f>IF(J953=0,0,IF(B953="F",VLOOKUP(I953,Barem!$G$2:$H$16,2,1),VLOOKUP(I953,Barem!$G$17:$H$31,2,1)))</f>
        <v>3</v>
      </c>
      <c r="L953" s="43">
        <v>3.75</v>
      </c>
      <c r="M953" s="95" t="s">
        <v>80</v>
      </c>
      <c r="N953" s="10">
        <f t="shared" si="319"/>
        <v>0.25</v>
      </c>
      <c r="O953" s="10">
        <f t="shared" si="319"/>
        <v>0.5</v>
      </c>
      <c r="P953" s="10">
        <f t="shared" si="319"/>
        <v>0.25</v>
      </c>
      <c r="Q953" s="33">
        <f>IF(B953="M",IF(AND(H953&gt;=200,H953&lt;500,I953&lt;Barem!$N$21),H953/1500,IF(AND(H953&gt;=500,H953&lt;750,I953&lt;Barem!$N$22),H953/1500,IF(AND(H953&gt;=750,H953&lt;1000,I953&lt;Barem!$N$23),H953/1500,IF(AND(H953&gt;=1000,H953&lt;1500,I953&lt;Barem!$N$24),H953/1500,IF(AND(H953&gt;=1500,H953&lt;2000,I953&lt;Barem!$N$25),H953/1500,IF(AND(H953&gt;=2000,H953&lt;3000,I953&lt;Barem!$N$26),H953/1500,IF(AND(H953&gt;=3000,I953&lt;Barem!$N$27),H953/1500,0))))))),IF(AND(H953&gt;=200,H953&lt;500,I953&lt;Barem!$O$21),H953/1500,IF(AND(H953&gt;=500,H953&lt;750,I953&lt;Barem!$O$22),H953/1500,IF(AND(H953&gt;=750,H953&lt;1000,I953&lt;Barem!$O$23),H953/1500,IF(AND(H953&gt;=1000,H953&lt;1500,I953&lt;Barem!$O$24),H953/1500,IF(AND(H953&gt;=1500,H953&lt;2000,I953&lt;Barem!$O$25),H953/1500,IF(AND(H953&gt;=2000,H953&lt;3000,I953&lt;Barem!$O$26),H953/1500,IF(AND(H953&gt;=3000,I953&lt;Barem!$O$27),H953/1500,0))))))))</f>
        <v>0</v>
      </c>
      <c r="R953" s="19">
        <f>IF(D953&gt;21,VLOOKUP(D953,Barem!$T$1:$U$141,2,1),0)</f>
        <v>0</v>
      </c>
      <c r="S953" s="104">
        <f>IF(D953&lt;1,0,IF(B953="F",VLOOKUP(I953,Barem!$X$2:$Z$13,2,1),VLOOKUP(I953,Barem!$X$14:$Z$25,2,1)))</f>
        <v>0</v>
      </c>
      <c r="T953" s="19">
        <f>VLOOKUP(A953,Participanti!A:C,3,0)</f>
        <v>0</v>
      </c>
      <c r="U953" s="17">
        <f t="shared" si="323"/>
        <v>3.1160714285714288</v>
      </c>
      <c r="W953" s="162"/>
      <c r="X953" s="108">
        <f t="shared" si="306"/>
        <v>5</v>
      </c>
      <c r="Y953" s="63">
        <f t="shared" si="307"/>
        <v>1</v>
      </c>
      <c r="Z953" s="92">
        <f t="shared" si="324"/>
        <v>1</v>
      </c>
      <c r="AA953" s="141"/>
      <c r="AB953" s="107" t="str">
        <f>VLOOKUP(A953,Participanti!A:E,5,0)</f>
        <v>Silver</v>
      </c>
    </row>
  </sheetData>
  <autoFilter ref="A1:AC901" xr:uid="{00000000-0001-0000-0500-000000000000}"/>
  <sortState xmlns:xlrd2="http://schemas.microsoft.com/office/spreadsheetml/2017/richdata2" ref="A2:AB2">
    <sortCondition ref="C2"/>
    <sortCondition ref="A2"/>
  </sortState>
  <phoneticPr fontId="19" type="noConversion"/>
  <conditionalFormatting sqref="X1:X1048576">
    <cfRule type="cellIs" dxfId="1" priority="2" operator="greaterThan">
      <formula>5</formula>
    </cfRule>
  </conditionalFormatting>
  <conditionalFormatting sqref="Y1:Y1048576">
    <cfRule type="cellIs" dxfId="0" priority="1" operator="greaterThan">
      <formula>1</formula>
    </cfRule>
  </conditionalFormatting>
  <hyperlinks>
    <hyperlink ref="AA2" r:id="rId1" xr:uid="{1017473B-BAF3-4E56-B1F8-E629F6C7417F}"/>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H21"/>
  <sheetViews>
    <sheetView tabSelected="1" zoomScale="120" zoomScaleNormal="120" workbookViewId="0">
      <pane ySplit="1" topLeftCell="A2" activePane="bottomLeft" state="frozen"/>
      <selection activeCell="A31" sqref="A31"/>
      <selection pane="bottomLeft" activeCell="R5" sqref="R5"/>
    </sheetView>
  </sheetViews>
  <sheetFormatPr defaultColWidth="9.140625" defaultRowHeight="12" x14ac:dyDescent="0.2"/>
  <cols>
    <col min="1" max="1" width="7.7109375" style="66" customWidth="1"/>
    <col min="2" max="2" width="15.5703125" style="21" bestFit="1" customWidth="1"/>
    <col min="3" max="16" width="5.28515625" style="22" customWidth="1"/>
    <col min="17" max="17" width="4.7109375" style="22" customWidth="1"/>
    <col min="18" max="18" width="12.42578125" style="22" customWidth="1"/>
    <col min="19" max="19" width="8.7109375" style="120" customWidth="1"/>
    <col min="20" max="20" width="12.140625" style="22" bestFit="1" customWidth="1"/>
    <col min="21" max="21" width="8" style="1" customWidth="1"/>
    <col min="22" max="22" width="6.28515625" style="1" customWidth="1"/>
    <col min="23" max="23" width="5.85546875" style="1" bestFit="1" customWidth="1"/>
    <col min="24" max="24" width="6.42578125" style="1" customWidth="1"/>
    <col min="25" max="25" width="6.28515625" style="1" customWidth="1"/>
    <col min="26" max="30" width="9.140625" style="1" customWidth="1"/>
    <col min="31" max="31" width="7.7109375" style="1" hidden="1" customWidth="1"/>
    <col min="32" max="33" width="9.140625" style="1" customWidth="1"/>
    <col min="34" max="34" width="9.140625" style="107" customWidth="1"/>
    <col min="35" max="37" width="9.140625" style="1" customWidth="1"/>
    <col min="38" max="16384" width="9.140625" style="1"/>
  </cols>
  <sheetData>
    <row r="1" spans="1:32" x14ac:dyDescent="0.2">
      <c r="A1" s="142" t="s">
        <v>396</v>
      </c>
      <c r="B1" s="143" t="s">
        <v>157</v>
      </c>
      <c r="C1" s="144">
        <v>1</v>
      </c>
      <c r="D1" s="144">
        <v>2</v>
      </c>
      <c r="E1" s="144">
        <v>3</v>
      </c>
      <c r="F1" s="144">
        <v>4</v>
      </c>
      <c r="G1" s="144">
        <v>5</v>
      </c>
      <c r="H1" s="144">
        <v>6</v>
      </c>
      <c r="I1" s="144">
        <v>7</v>
      </c>
      <c r="J1" s="144">
        <v>8</v>
      </c>
      <c r="K1" s="144">
        <v>9</v>
      </c>
      <c r="L1" s="144">
        <v>10</v>
      </c>
      <c r="M1" s="144">
        <v>11</v>
      </c>
      <c r="N1" s="144">
        <v>12</v>
      </c>
      <c r="O1" s="144">
        <v>13</v>
      </c>
      <c r="P1" s="144">
        <v>14</v>
      </c>
      <c r="Q1" s="144">
        <v>15</v>
      </c>
      <c r="R1" s="145" t="s">
        <v>387</v>
      </c>
      <c r="S1" s="146" t="s">
        <v>397</v>
      </c>
      <c r="T1" s="145" t="s">
        <v>65</v>
      </c>
      <c r="U1" s="29" t="s">
        <v>527</v>
      </c>
      <c r="V1" s="81" t="s">
        <v>399</v>
      </c>
      <c r="W1" s="29" t="s">
        <v>526</v>
      </c>
      <c r="X1" s="29" t="s">
        <v>418</v>
      </c>
      <c r="Y1" s="29"/>
      <c r="Z1" s="29"/>
      <c r="AA1" s="119"/>
      <c r="AB1" s="29"/>
      <c r="AC1" s="29"/>
      <c r="AD1" s="29"/>
      <c r="AE1" s="29" t="s">
        <v>400</v>
      </c>
      <c r="AF1" s="29"/>
    </row>
    <row r="2" spans="1:32" x14ac:dyDescent="0.2">
      <c r="A2" s="147">
        <v>1</v>
      </c>
      <c r="B2" s="148" t="s">
        <v>39</v>
      </c>
      <c r="C2" s="149">
        <f>IF(SUMIFS(Data!$U:$U,Data!$A:$A,$B2,Data!$C:$C,C$1)=0,"",SUMIFS(Data!$U:$U,Data!$A:$A,$B2,Data!$C:$C,C$1))</f>
        <v>7.0663333333333327</v>
      </c>
      <c r="D2" s="149">
        <f>IF(SUMIFS(Data!$U:$U,Data!$A:$A,$B2,Data!$C:$C,D$1)=0,"",SUMIFS(Data!$U:$U,Data!$A:$A,$B2,Data!$C:$C,D$1))</f>
        <v>4.25</v>
      </c>
      <c r="E2" s="149">
        <f>IF(SUMIFS(Data!$U:$U,Data!$A:$A,$B2,Data!$C:$C,E$1)=0,"",SUMIFS(Data!$U:$U,Data!$A:$A,$B2,Data!$C:$C,E$1))</f>
        <v>4.1629761904761899</v>
      </c>
      <c r="F2" s="149">
        <f>IF(SUMIFS(Data!$U:$U,Data!$A:$A,$B2,Data!$C:$C,F$1)=0,"",SUMIFS(Data!$U:$U,Data!$A:$A,$B2,Data!$C:$C,F$1))</f>
        <v>7.2321428571428577</v>
      </c>
      <c r="G2" s="149">
        <f>IF(SUMIFS(Data!$U:$U,Data!$A:$A,$B2,Data!$C:$C,G$1)=0,"",SUMIFS(Data!$U:$U,Data!$A:$A,$B2,Data!$C:$C,G$1))</f>
        <v>4.2016666666666662</v>
      </c>
      <c r="H2" s="149">
        <f>IF(SUMIFS(Data!$U:$U,Data!$A:$A,$B2,Data!$C:$C,H$1)=0,"",SUMIFS(Data!$U:$U,Data!$A:$A,$B2,Data!$C:$C,H$1))</f>
        <v>3.5845238095238097</v>
      </c>
      <c r="I2" s="149">
        <f>IF(SUMIFS(Data!$U:$U,Data!$A:$A,$B2,Data!$C:$C,I$1)=0,"",SUMIFS(Data!$U:$U,Data!$A:$A,$B2,Data!$C:$C,I$1))</f>
        <v>5.1017857142857146</v>
      </c>
      <c r="J2" s="149">
        <f>IF(SUMIFS(Data!$U:$U,Data!$A:$A,$B2,Data!$C:$C,J$1)=0,"",SUMIFS(Data!$U:$U,Data!$A:$A,$B2,Data!$C:$C,J$1))</f>
        <v>5.6980000000000004</v>
      </c>
      <c r="K2" s="149">
        <f>IF(SUMIFS(Data!$U:$U,Data!$A:$A,$B2,Data!$C:$C,K$1)=0,"",SUMIFS(Data!$U:$U,Data!$A:$A,$B2,Data!$C:$C,K$1))</f>
        <v>11.797619047619047</v>
      </c>
      <c r="L2" s="149">
        <f>IF(SUMIFS(Data!$U:$U,Data!$A:$A,$B2,Data!$C:$C,L$1)=0,"",SUMIFS(Data!$U:$U,Data!$A:$A,$B2,Data!$C:$C,L$1))</f>
        <v>6.2827380952380949</v>
      </c>
      <c r="M2" s="149">
        <f>IF(SUMIFS(Data!$U:$U,Data!$A:$A,$B2,Data!$C:$C,M$1)=0,"",SUMIFS(Data!$U:$U,Data!$A:$A,$B2,Data!$C:$C,M$1))</f>
        <v>4.2990476190476192</v>
      </c>
      <c r="N2" s="149">
        <f>IF(SUMIFS(Data!$U:$U,Data!$A:$A,$B2,Data!$C:$C,N$1)=0,"",SUMIFS(Data!$U:$U,Data!$A:$A,$B2,Data!$C:$C,N$1))</f>
        <v>2.6928571428571431</v>
      </c>
      <c r="O2" s="149">
        <f>IF(SUMIFS(Data!$U:$U,Data!$A:$A,$B2,Data!$C:$C,O$1)=0,"",SUMIFS(Data!$U:$U,Data!$A:$A,$B2,Data!$C:$C,O$1))</f>
        <v>4.5982142857142865</v>
      </c>
      <c r="P2" s="149">
        <f>IF(SUMIFS(Data!$U:$U,Data!$A:$A,$B2,Data!$C:$C,P$1)=0,"",SUMIFS(Data!$U:$U,Data!$A:$A,$B2,Data!$C:$C,P$1))</f>
        <v>6.1875</v>
      </c>
      <c r="Q2" s="149">
        <f>IF(SUMIFS(Data!$U:$U,Data!$A:$A,$B2,Data!$C:$C,Q$1)=0,"",SUMIFS(Data!$U:$U,Data!$A:$A,$B2,Data!$C:$C,Q$1))</f>
        <v>10.420833333333334</v>
      </c>
      <c r="R2" s="149">
        <f>VLOOKUP(V2,Barem!$W$39:$X$54,2,0)</f>
        <v>5</v>
      </c>
      <c r="S2" s="150">
        <f>SUM(C2:R2)</f>
        <v>92.576238095238097</v>
      </c>
      <c r="T2" s="149">
        <f>SUMIFS(Data!D:D,Data!A:A,Gold!$B2)</f>
        <v>327.10000000000002</v>
      </c>
      <c r="U2" s="116">
        <f>COUNTIF(Data!A:A,Gold!B2)</f>
        <v>15</v>
      </c>
      <c r="V2" s="93">
        <f>SUMIFS(Data!Z:Z,Data!A:A,Gold!B2)</f>
        <v>15</v>
      </c>
      <c r="W2" s="93" t="str">
        <f>VLOOKUP(B2,Participanti!A:B,2,0)</f>
        <v>M</v>
      </c>
      <c r="X2" s="118">
        <f>S2/T2</f>
        <v>0.28302121093010729</v>
      </c>
      <c r="Z2" s="121"/>
      <c r="AE2" s="1" t="e">
        <f>VLOOKUP(B2,Data_Echipe!A:R,18,0)</f>
        <v>#N/A</v>
      </c>
    </row>
    <row r="3" spans="1:32" x14ac:dyDescent="0.2">
      <c r="A3" s="147">
        <v>2</v>
      </c>
      <c r="B3" s="148" t="s">
        <v>258</v>
      </c>
      <c r="C3" s="149">
        <f>IF(SUMIFS(Data!$U:$U,Data!$A:$A,$B3,Data!$C:$C,C$1)=0,"",SUMIFS(Data!$U:$U,Data!$A:$A,$B3,Data!$C:$C,C$1))</f>
        <v>3.95</v>
      </c>
      <c r="D3" s="149">
        <f>IF(SUMIFS(Data!$U:$U,Data!$A:$A,$B3,Data!$C:$C,D$1)=0,"",SUMIFS(Data!$U:$U,Data!$A:$A,$B3,Data!$C:$C,D$1))</f>
        <v>7.6744047619047606</v>
      </c>
      <c r="E3" s="149">
        <f>IF(SUMIFS(Data!$U:$U,Data!$A:$A,$B3,Data!$C:$C,E$1)=0,"",SUMIFS(Data!$U:$U,Data!$A:$A,$B3,Data!$C:$C,E$1))</f>
        <v>7.8589285714285708</v>
      </c>
      <c r="F3" s="149">
        <f>IF(SUMIFS(Data!$U:$U,Data!$A:$A,$B3,Data!$C:$C,F$1)=0,"",SUMIFS(Data!$U:$U,Data!$A:$A,$B3,Data!$C:$C,F$1))</f>
        <v>5.8630952380952381</v>
      </c>
      <c r="G3" s="149">
        <f>IF(SUMIFS(Data!$U:$U,Data!$A:$A,$B3,Data!$C:$C,G$1)=0,"",SUMIFS(Data!$U:$U,Data!$A:$A,$B3,Data!$C:$C,G$1))</f>
        <v>4.25</v>
      </c>
      <c r="H3" s="149">
        <f>IF(SUMIFS(Data!$U:$U,Data!$A:$A,$B3,Data!$C:$C,H$1)=0,"",SUMIFS(Data!$U:$U,Data!$A:$A,$B3,Data!$C:$C,H$1))</f>
        <v>5.1626666666666665</v>
      </c>
      <c r="I3" s="149">
        <f>IF(SUMIFS(Data!$U:$U,Data!$A:$A,$B3,Data!$C:$C,I$1)=0,"",SUMIFS(Data!$U:$U,Data!$A:$A,$B3,Data!$C:$C,I$1))</f>
        <v>5.2</v>
      </c>
      <c r="J3" s="149">
        <f>IF(SUMIFS(Data!$U:$U,Data!$A:$A,$B3,Data!$C:$C,J$1)=0,"",SUMIFS(Data!$U:$U,Data!$A:$A,$B3,Data!$C:$C,J$1))</f>
        <v>5.05</v>
      </c>
      <c r="K3" s="149">
        <f>IF(SUMIFS(Data!$U:$U,Data!$A:$A,$B3,Data!$C:$C,K$1)=0,"",SUMIFS(Data!$U:$U,Data!$A:$A,$B3,Data!$C:$C,K$1))</f>
        <v>4.3499999999999996</v>
      </c>
      <c r="L3" s="149">
        <f>IF(SUMIFS(Data!$U:$U,Data!$A:$A,$B3,Data!$C:$C,L$1)=0,"",SUMIFS(Data!$U:$U,Data!$A:$A,$B3,Data!$C:$C,L$1))</f>
        <v>4.45</v>
      </c>
      <c r="M3" s="149">
        <f>IF(SUMIFS(Data!$U:$U,Data!$A:$A,$B3,Data!$C:$C,M$1)=0,"",SUMIFS(Data!$U:$U,Data!$A:$A,$B3,Data!$C:$C,M$1))</f>
        <v>4.0654761904761907</v>
      </c>
      <c r="N3" s="149">
        <f>IF(SUMIFS(Data!$U:$U,Data!$A:$A,$B3,Data!$C:$C,N$1)=0,"",SUMIFS(Data!$U:$U,Data!$A:$A,$B3,Data!$C:$C,N$1))</f>
        <v>5.75</v>
      </c>
      <c r="O3" s="149">
        <f>IF(SUMIFS(Data!$U:$U,Data!$A:$A,$B3,Data!$C:$C,O$1)=0,"",SUMIFS(Data!$U:$U,Data!$A:$A,$B3,Data!$C:$C,O$1))</f>
        <v>7.7541666666666664</v>
      </c>
      <c r="P3" s="149">
        <f>IF(SUMIFS(Data!$U:$U,Data!$A:$A,$B3,Data!$C:$C,P$1)=0,"",SUMIFS(Data!$U:$U,Data!$A:$A,$B3,Data!$C:$C,P$1))</f>
        <v>6.7041666666666675</v>
      </c>
      <c r="Q3" s="149">
        <f>IF(SUMIFS(Data!$U:$U,Data!$A:$A,$B3,Data!$C:$C,Q$1)=0,"",SUMIFS(Data!$U:$U,Data!$A:$A,$B3,Data!$C:$C,Q$1))</f>
        <v>6.2041666666666675</v>
      </c>
      <c r="R3" s="149">
        <f>VLOOKUP(V3,Barem!$W$39:$X$54,2,0)</f>
        <v>5</v>
      </c>
      <c r="S3" s="150">
        <f t="shared" ref="S3:S21" si="0">SUM(C3:R3)</f>
        <v>89.287071428571423</v>
      </c>
      <c r="T3" s="149">
        <f>SUMIFS(Data!D:D,Data!A:A,Gold!$B3)</f>
        <v>292.82</v>
      </c>
      <c r="U3" s="116">
        <f>COUNTIF(Data!A:A,Gold!B3)</f>
        <v>15</v>
      </c>
      <c r="V3" s="93">
        <f>SUMIFS(Data!Z:Z,Data!A:A,Gold!B3)</f>
        <v>15</v>
      </c>
      <c r="W3" s="93" t="str">
        <f>VLOOKUP(B3,Participanti!A:B,2,0)</f>
        <v>M</v>
      </c>
      <c r="X3" s="118">
        <f t="shared" ref="X3:X21" si="1">S3/T3</f>
        <v>0.30492135587928226</v>
      </c>
      <c r="Z3" s="121"/>
      <c r="AE3" s="1" t="e">
        <f>VLOOKUP(B3,Data_Echipe!A:R,18,0)</f>
        <v>#N/A</v>
      </c>
    </row>
    <row r="4" spans="1:32" x14ac:dyDescent="0.2">
      <c r="A4" s="147">
        <v>3</v>
      </c>
      <c r="B4" s="148" t="s">
        <v>171</v>
      </c>
      <c r="C4" s="149">
        <f>IF(SUMIFS(Data!$U:$U,Data!$A:$A,$B4,Data!$C:$C,C$1)=0,"",SUMIFS(Data!$U:$U,Data!$A:$A,$B4,Data!$C:$C,C$1))</f>
        <v>3.6267857142857141</v>
      </c>
      <c r="D4" s="149">
        <f>IF(SUMIFS(Data!$U:$U,Data!$A:$A,$B4,Data!$C:$C,D$1)=0,"",SUMIFS(Data!$U:$U,Data!$A:$A,$B4,Data!$C:$C,D$1))</f>
        <v>7.1232142857142859</v>
      </c>
      <c r="E4" s="149">
        <f>IF(SUMIFS(Data!$U:$U,Data!$A:$A,$B4,Data!$C:$C,E$1)=0,"",SUMIFS(Data!$U:$U,Data!$A:$A,$B4,Data!$C:$C,E$1))</f>
        <v>4.7897619047619049</v>
      </c>
      <c r="F4" s="149">
        <f>IF(SUMIFS(Data!$U:$U,Data!$A:$A,$B4,Data!$C:$C,F$1)=0,"",SUMIFS(Data!$U:$U,Data!$A:$A,$B4,Data!$C:$C,F$1))</f>
        <v>4.4751666666666665</v>
      </c>
      <c r="G4" s="149">
        <f>IF(SUMIFS(Data!$U:$U,Data!$A:$A,$B4,Data!$C:$C,G$1)=0,"",SUMIFS(Data!$U:$U,Data!$A:$A,$B4,Data!$C:$C,G$1))</f>
        <v>4.7620000000000005</v>
      </c>
      <c r="H4" s="149">
        <f>IF(SUMIFS(Data!$U:$U,Data!$A:$A,$B4,Data!$C:$C,H$1)=0,"",SUMIFS(Data!$U:$U,Data!$A:$A,$B4,Data!$C:$C,H$1))</f>
        <v>4.7275</v>
      </c>
      <c r="I4" s="149">
        <f>IF(SUMIFS(Data!$U:$U,Data!$A:$A,$B4,Data!$C:$C,I$1)=0,"",SUMIFS(Data!$U:$U,Data!$A:$A,$B4,Data!$C:$C,I$1))</f>
        <v>5.2392857142857139</v>
      </c>
      <c r="J4" s="149">
        <f>IF(SUMIFS(Data!$U:$U,Data!$A:$A,$B4,Data!$C:$C,J$1)=0,"",SUMIFS(Data!$U:$U,Data!$A:$A,$B4,Data!$C:$C,J$1))</f>
        <v>5.0547619047619046</v>
      </c>
      <c r="K4" s="149">
        <f>IF(SUMIFS(Data!$U:$U,Data!$A:$A,$B4,Data!$C:$C,K$1)=0,"",SUMIFS(Data!$U:$U,Data!$A:$A,$B4,Data!$C:$C,K$1))</f>
        <v>4.3952380952380956</v>
      </c>
      <c r="L4" s="149">
        <f>IF(SUMIFS(Data!$U:$U,Data!$A:$A,$B4,Data!$C:$C,L$1)=0,"",SUMIFS(Data!$U:$U,Data!$A:$A,$B4,Data!$C:$C,L$1))</f>
        <v>5.3624999999999998</v>
      </c>
      <c r="M4" s="149">
        <f>IF(SUMIFS(Data!$U:$U,Data!$A:$A,$B4,Data!$C:$C,M$1)=0,"",SUMIFS(Data!$U:$U,Data!$A:$A,$B4,Data!$C:$C,M$1))</f>
        <v>6.7041666666666675</v>
      </c>
      <c r="N4" s="149">
        <f>IF(SUMIFS(Data!$U:$U,Data!$A:$A,$B4,Data!$C:$C,N$1)=0,"",SUMIFS(Data!$U:$U,Data!$A:$A,$B4,Data!$C:$C,N$1))</f>
        <v>5.75</v>
      </c>
      <c r="O4" s="149">
        <f>IF(SUMIFS(Data!$U:$U,Data!$A:$A,$B4,Data!$C:$C,O$1)=0,"",SUMIFS(Data!$U:$U,Data!$A:$A,$B4,Data!$C:$C,O$1))</f>
        <v>6.5797619047619049</v>
      </c>
      <c r="P4" s="149">
        <f>IF(SUMIFS(Data!$U:$U,Data!$A:$A,$B4,Data!$C:$C,P$1)=0,"",SUMIFS(Data!$U:$U,Data!$A:$A,$B4,Data!$C:$C,P$1))</f>
        <v>6.8291666666666675</v>
      </c>
      <c r="Q4" s="149">
        <f>IF(SUMIFS(Data!$U:$U,Data!$A:$A,$B4,Data!$C:$C,Q$1)=0,"",SUMIFS(Data!$U:$U,Data!$A:$A,$B4,Data!$C:$C,Q$1))</f>
        <v>6.8285714285714292</v>
      </c>
      <c r="R4" s="149">
        <f>VLOOKUP(V4,Barem!$W$39:$X$54,2,0)</f>
        <v>5</v>
      </c>
      <c r="S4" s="150">
        <f t="shared" si="0"/>
        <v>87.247880952380939</v>
      </c>
      <c r="T4" s="149">
        <f>SUMIFS(Data!D:D,Data!A:A,Gold!$B4)</f>
        <v>216.64</v>
      </c>
      <c r="U4" s="116">
        <f>COUNTIF(Data!A:A,Gold!B4)</f>
        <v>15</v>
      </c>
      <c r="V4" s="93">
        <f>SUMIFS(Data!Z:Z,Data!A:A,Gold!B4)</f>
        <v>15</v>
      </c>
      <c r="W4" s="93" t="str">
        <f>VLOOKUP(B4,Participanti!A:B,2,0)</f>
        <v>M</v>
      </c>
      <c r="X4" s="118">
        <f t="shared" si="1"/>
        <v>0.40273209449954278</v>
      </c>
      <c r="Z4" s="121"/>
      <c r="AE4" s="1" t="e">
        <f>VLOOKUP(B4,Data_Echipe!A:R,18,0)</f>
        <v>#N/A</v>
      </c>
    </row>
    <row r="5" spans="1:32" x14ac:dyDescent="0.2">
      <c r="A5" s="147">
        <v>4</v>
      </c>
      <c r="B5" s="148" t="s">
        <v>417</v>
      </c>
      <c r="C5" s="149">
        <f>IF(SUMIFS(Data!$U:$U,Data!$A:$A,$B5,Data!$C:$C,C$1)=0,"",SUMIFS(Data!$U:$U,Data!$A:$A,$B5,Data!$C:$C,C$1))</f>
        <v>5.2637499999999999</v>
      </c>
      <c r="D5" s="149">
        <f>IF(SUMIFS(Data!$U:$U,Data!$A:$A,$B5,Data!$C:$C,D$1)=0,"",SUMIFS(Data!$U:$U,Data!$A:$A,$B5,Data!$C:$C,D$1))</f>
        <v>3.8125</v>
      </c>
      <c r="E5" s="149">
        <f>IF(SUMIFS(Data!$U:$U,Data!$A:$A,$B5,Data!$C:$C,E$1)=0,"",SUMIFS(Data!$U:$U,Data!$A:$A,$B5,Data!$C:$C,E$1))</f>
        <v>4.6893333333333338</v>
      </c>
      <c r="F5" s="149">
        <f>IF(SUMIFS(Data!$U:$U,Data!$A:$A,$B5,Data!$C:$C,F$1)=0,"",SUMIFS(Data!$U:$U,Data!$A:$A,$B5,Data!$C:$C,F$1))</f>
        <v>3.6150000000000002</v>
      </c>
      <c r="G5" s="149">
        <f>IF(SUMIFS(Data!$U:$U,Data!$A:$A,$B5,Data!$C:$C,G$1)=0,"",SUMIFS(Data!$U:$U,Data!$A:$A,$B5,Data!$C:$C,G$1))</f>
        <v>4.25</v>
      </c>
      <c r="H5" s="149">
        <f>IF(SUMIFS(Data!$U:$U,Data!$A:$A,$B5,Data!$C:$C,H$1)=0,"",SUMIFS(Data!$U:$U,Data!$A:$A,$B5,Data!$C:$C,H$1))</f>
        <v>4.7115</v>
      </c>
      <c r="I5" s="149">
        <f>IF(SUMIFS(Data!$U:$U,Data!$A:$A,$B5,Data!$C:$C,I$1)=0,"",SUMIFS(Data!$U:$U,Data!$A:$A,$B5,Data!$C:$C,I$1))</f>
        <v>4.7268750000000006</v>
      </c>
      <c r="J5" s="149">
        <f>IF(SUMIFS(Data!$U:$U,Data!$A:$A,$B5,Data!$C:$C,J$1)=0,"",SUMIFS(Data!$U:$U,Data!$A:$A,$B5,Data!$C:$C,J$1))</f>
        <v>5.2506249999999994</v>
      </c>
      <c r="K5" s="149">
        <f>IF(SUMIFS(Data!$U:$U,Data!$A:$A,$B5,Data!$C:$C,K$1)=0,"",SUMIFS(Data!$U:$U,Data!$A:$A,$B5,Data!$C:$C,K$1))</f>
        <v>3.745625</v>
      </c>
      <c r="L5" s="149">
        <f>IF(SUMIFS(Data!$U:$U,Data!$A:$A,$B5,Data!$C:$C,L$1)=0,"",SUMIFS(Data!$U:$U,Data!$A:$A,$B5,Data!$C:$C,L$1))</f>
        <v>6</v>
      </c>
      <c r="M5" s="149">
        <f>IF(SUMIFS(Data!$U:$U,Data!$A:$A,$B5,Data!$C:$C,M$1)=0,"",SUMIFS(Data!$U:$U,Data!$A:$A,$B5,Data!$C:$C,M$1))</f>
        <v>4.8694999999999995</v>
      </c>
      <c r="N5" s="149">
        <f>IF(SUMIFS(Data!$U:$U,Data!$A:$A,$B5,Data!$C:$C,N$1)=0,"",SUMIFS(Data!$U:$U,Data!$A:$A,$B5,Data!$C:$C,N$1))</f>
        <v>3.875</v>
      </c>
      <c r="O5" s="149">
        <f>IF(SUMIFS(Data!$U:$U,Data!$A:$A,$B5,Data!$C:$C,O$1)=0,"",SUMIFS(Data!$U:$U,Data!$A:$A,$B5,Data!$C:$C,O$1))</f>
        <v>4.6875</v>
      </c>
      <c r="P5" s="149">
        <f>IF(SUMIFS(Data!$U:$U,Data!$A:$A,$B5,Data!$C:$C,P$1)=0,"",SUMIFS(Data!$U:$U,Data!$A:$A,$B5,Data!$C:$C,P$1))</f>
        <v>4.4625000000000004</v>
      </c>
      <c r="Q5" s="149">
        <f>IF(SUMIFS(Data!$U:$U,Data!$A:$A,$B5,Data!$C:$C,Q$1)=0,"",SUMIFS(Data!$U:$U,Data!$A:$A,$B5,Data!$C:$C,Q$1))</f>
        <v>0.5</v>
      </c>
      <c r="R5" s="149">
        <f>VLOOKUP(V5,Barem!$W$39:$X$54,2,0)</f>
        <v>4</v>
      </c>
      <c r="S5" s="150">
        <f t="shared" si="0"/>
        <v>68.459708333333339</v>
      </c>
      <c r="T5" s="149">
        <f>SUMIFS(Data!D:D,Data!A:A,Gold!$B5)</f>
        <v>187.23</v>
      </c>
      <c r="U5" s="116">
        <f>COUNTIF(Data!A:A,Gold!B5)</f>
        <v>15</v>
      </c>
      <c r="V5" s="93">
        <f>SUMIFS(Data!Z:Z,Data!A:A,Gold!B5)</f>
        <v>12</v>
      </c>
      <c r="W5" s="93" t="str">
        <f>VLOOKUP(B5,Participanti!A:B,2,0)</f>
        <v>F</v>
      </c>
      <c r="X5" s="118">
        <f t="shared" si="1"/>
        <v>0.36564497320586092</v>
      </c>
      <c r="Z5" s="121"/>
      <c r="AE5" s="1" t="e">
        <f>VLOOKUP(B5,Data_Echipe!A:R,18,0)</f>
        <v>#N/A</v>
      </c>
    </row>
    <row r="6" spans="1:32" x14ac:dyDescent="0.2">
      <c r="A6" s="147">
        <v>5</v>
      </c>
      <c r="B6" s="148" t="s">
        <v>209</v>
      </c>
      <c r="C6" s="149">
        <f>IF(SUMIFS(Data!$U:$U,Data!$A:$A,$B6,Data!$C:$C,C$1)=0,"",SUMIFS(Data!$U:$U,Data!$A:$A,$B6,Data!$C:$C,C$1))</f>
        <v>3.625</v>
      </c>
      <c r="D6" s="149">
        <f>IF(SUMIFS(Data!$U:$U,Data!$A:$A,$B6,Data!$C:$C,D$1)=0,"",SUMIFS(Data!$U:$U,Data!$A:$A,$B6,Data!$C:$C,D$1))</f>
        <v>4.9613333333333332</v>
      </c>
      <c r="E6" s="149">
        <f>IF(SUMIFS(Data!$U:$U,Data!$A:$A,$B6,Data!$C:$C,E$1)=0,"",SUMIFS(Data!$U:$U,Data!$A:$A,$B6,Data!$C:$C,E$1))</f>
        <v>2.9089285714285715</v>
      </c>
      <c r="F6" s="149">
        <f>IF(SUMIFS(Data!$U:$U,Data!$A:$A,$B6,Data!$C:$C,F$1)=0,"",SUMIFS(Data!$U:$U,Data!$A:$A,$B6,Data!$C:$C,F$1))</f>
        <v>4.1466666666666665</v>
      </c>
      <c r="G6" s="149">
        <f>IF(SUMIFS(Data!$U:$U,Data!$A:$A,$B6,Data!$C:$C,G$1)=0,"",SUMIFS(Data!$U:$U,Data!$A:$A,$B6,Data!$C:$C,G$1))</f>
        <v>4.1875</v>
      </c>
      <c r="H6" s="149">
        <f>IF(SUMIFS(Data!$U:$U,Data!$A:$A,$B6,Data!$C:$C,H$1)=0,"",SUMIFS(Data!$U:$U,Data!$A:$A,$B6,Data!$C:$C,H$1))</f>
        <v>5.343</v>
      </c>
      <c r="I6" s="149">
        <f>IF(SUMIFS(Data!$U:$U,Data!$A:$A,$B6,Data!$C:$C,I$1)=0,"",SUMIFS(Data!$U:$U,Data!$A:$A,$B6,Data!$C:$C,I$1))</f>
        <v>3.2494047619047617</v>
      </c>
      <c r="J6" s="149">
        <f>IF(SUMIFS(Data!$U:$U,Data!$A:$A,$B6,Data!$C:$C,J$1)=0,"",SUMIFS(Data!$U:$U,Data!$A:$A,$B6,Data!$C:$C,J$1))</f>
        <v>5.6454999999999993</v>
      </c>
      <c r="K6" s="149">
        <f>IF(SUMIFS(Data!$U:$U,Data!$A:$A,$B6,Data!$C:$C,K$1)=0,"",SUMIFS(Data!$U:$U,Data!$A:$A,$B6,Data!$C:$C,K$1))</f>
        <v>4.0374999999999996</v>
      </c>
      <c r="L6" s="149">
        <f>IF(SUMIFS(Data!$U:$U,Data!$A:$A,$B6,Data!$C:$C,L$1)=0,"",SUMIFS(Data!$U:$U,Data!$A:$A,$B6,Data!$C:$C,L$1))</f>
        <v>3.3113095238095238</v>
      </c>
      <c r="M6" s="149">
        <f>IF(SUMIFS(Data!$U:$U,Data!$A:$A,$B6,Data!$C:$C,M$1)=0,"",SUMIFS(Data!$U:$U,Data!$A:$A,$B6,Data!$C:$C,M$1))</f>
        <v>3.5541666666666667</v>
      </c>
      <c r="N6" s="149">
        <f>IF(SUMIFS(Data!$U:$U,Data!$A:$A,$B6,Data!$C:$C,N$1)=0,"",SUMIFS(Data!$U:$U,Data!$A:$A,$B6,Data!$C:$C,N$1))</f>
        <v>5.0748333333333333</v>
      </c>
      <c r="O6" s="149">
        <f>IF(SUMIFS(Data!$U:$U,Data!$A:$A,$B6,Data!$C:$C,O$1)=0,"",SUMIFS(Data!$U:$U,Data!$A:$A,$B6,Data!$C:$C,O$1))</f>
        <v>3.2434523809523808</v>
      </c>
      <c r="P6" s="149">
        <f>IF(SUMIFS(Data!$U:$U,Data!$A:$A,$B6,Data!$C:$C,P$1)=0,"",SUMIFS(Data!$U:$U,Data!$A:$A,$B6,Data!$C:$C,P$1))</f>
        <v>4.0625</v>
      </c>
      <c r="Q6" s="149">
        <f>IF(SUMIFS(Data!$U:$U,Data!$A:$A,$B6,Data!$C:$C,Q$1)=0,"",SUMIFS(Data!$U:$U,Data!$A:$A,$B6,Data!$C:$C,Q$1))</f>
        <v>4.3499999999999996</v>
      </c>
      <c r="R6" s="149">
        <f>VLOOKUP(V6,Barem!$W$39:$X$54,2,0)</f>
        <v>4</v>
      </c>
      <c r="S6" s="150">
        <f t="shared" si="0"/>
        <v>65.701095238095235</v>
      </c>
      <c r="T6" s="149">
        <f>SUMIFS(Data!D:D,Data!A:A,Gold!$B6)</f>
        <v>302.11</v>
      </c>
      <c r="U6" s="116">
        <f>COUNTIF(Data!A:A,Gold!B6)</f>
        <v>15</v>
      </c>
      <c r="V6" s="93">
        <f>SUMIFS(Data!Z:Z,Data!A:A,Gold!B6)</f>
        <v>12</v>
      </c>
      <c r="W6" s="93" t="str">
        <f>VLOOKUP(B6,Participanti!A:B,2,0)</f>
        <v>M</v>
      </c>
      <c r="X6" s="118">
        <f t="shared" si="1"/>
        <v>0.21747408307601612</v>
      </c>
      <c r="Y6" s="121"/>
      <c r="Z6" s="121"/>
      <c r="AE6" s="1" t="e">
        <f>VLOOKUP(B6,Data_Echipe!A:R,18,0)</f>
        <v>#N/A</v>
      </c>
    </row>
    <row r="7" spans="1:32" x14ac:dyDescent="0.2">
      <c r="A7" s="147">
        <v>6</v>
      </c>
      <c r="B7" s="148" t="s">
        <v>363</v>
      </c>
      <c r="C7" s="149">
        <f>IF(SUMIFS(Data!$U:$U,Data!$A:$A,$B7,Data!$C:$C,C$1)=0,"",SUMIFS(Data!$U:$U,Data!$A:$A,$B7,Data!$C:$C,C$1))</f>
        <v>3.1396904761904758</v>
      </c>
      <c r="D7" s="149">
        <f>IF(SUMIFS(Data!$U:$U,Data!$A:$A,$B7,Data!$C:$C,D$1)=0,"",SUMIFS(Data!$U:$U,Data!$A:$A,$B7,Data!$C:$C,D$1))</f>
        <v>6.4380000000000006</v>
      </c>
      <c r="E7" s="149">
        <f>IF(SUMIFS(Data!$U:$U,Data!$A:$A,$B7,Data!$C:$C,E$1)=0,"",SUMIFS(Data!$U:$U,Data!$A:$A,$B7,Data!$C:$C,E$1))</f>
        <v>3.5625</v>
      </c>
      <c r="F7" s="149">
        <f>IF(SUMIFS(Data!$U:$U,Data!$A:$A,$B7,Data!$C:$C,F$1)=0,"",SUMIFS(Data!$U:$U,Data!$A:$A,$B7,Data!$C:$C,F$1))</f>
        <v>4.8375000000000004</v>
      </c>
      <c r="G7" s="149">
        <f>IF(SUMIFS(Data!$U:$U,Data!$A:$A,$B7,Data!$C:$C,G$1)=0,"",SUMIFS(Data!$U:$U,Data!$A:$A,$B7,Data!$C:$C,G$1))</f>
        <v>2.9657857142857145</v>
      </c>
      <c r="H7" s="149">
        <f>IF(SUMIFS(Data!$U:$U,Data!$A:$A,$B7,Data!$C:$C,H$1)=0,"",SUMIFS(Data!$U:$U,Data!$A:$A,$B7,Data!$C:$C,H$1))</f>
        <v>5.0570000000000004</v>
      </c>
      <c r="I7" s="149">
        <f>IF(SUMIFS(Data!$U:$U,Data!$A:$A,$B7,Data!$C:$C,I$1)=0,"",SUMIFS(Data!$U:$U,Data!$A:$A,$B7,Data!$C:$C,I$1))</f>
        <v>3.5161666666666669</v>
      </c>
      <c r="J7" s="149">
        <f>IF(SUMIFS(Data!$U:$U,Data!$A:$A,$B7,Data!$C:$C,J$1)=0,"",SUMIFS(Data!$U:$U,Data!$A:$A,$B7,Data!$C:$C,J$1))</f>
        <v>4.6886904761904766</v>
      </c>
      <c r="K7" s="149">
        <f>IF(SUMIFS(Data!$U:$U,Data!$A:$A,$B7,Data!$C:$C,K$1)=0,"",SUMIFS(Data!$U:$U,Data!$A:$A,$B7,Data!$C:$C,K$1))</f>
        <v>3.7250000000000001</v>
      </c>
      <c r="L7" s="149">
        <f>IF(SUMIFS(Data!$U:$U,Data!$A:$A,$B7,Data!$C:$C,L$1)=0,"",SUMIFS(Data!$U:$U,Data!$A:$A,$B7,Data!$C:$C,L$1))</f>
        <v>3.5366666666666666</v>
      </c>
      <c r="M7" s="149">
        <f>IF(SUMIFS(Data!$U:$U,Data!$A:$A,$B7,Data!$C:$C,M$1)=0,"",SUMIFS(Data!$U:$U,Data!$A:$A,$B7,Data!$C:$C,M$1))</f>
        <v>3.8660000000000001</v>
      </c>
      <c r="N7" s="149">
        <f>IF(SUMIFS(Data!$U:$U,Data!$A:$A,$B7,Data!$C:$C,N$1)=0,"",SUMIFS(Data!$U:$U,Data!$A:$A,$B7,Data!$C:$C,N$1))</f>
        <v>4.2390476190476187</v>
      </c>
      <c r="O7" s="149">
        <f>IF(SUMIFS(Data!$U:$U,Data!$A:$A,$B7,Data!$C:$C,O$1)=0,"",SUMIFS(Data!$U:$U,Data!$A:$A,$B7,Data!$C:$C,O$1))</f>
        <v>4.5323333333333338</v>
      </c>
      <c r="P7" s="149">
        <f>IF(SUMIFS(Data!$U:$U,Data!$A:$A,$B7,Data!$C:$C,P$1)=0,"",SUMIFS(Data!$U:$U,Data!$A:$A,$B7,Data!$C:$C,P$1))</f>
        <v>3.2854999999999999</v>
      </c>
      <c r="Q7" s="149">
        <f>IF(SUMIFS(Data!$U:$U,Data!$A:$A,$B7,Data!$C:$C,Q$1)=0,"",SUMIFS(Data!$U:$U,Data!$A:$A,$B7,Data!$C:$C,Q$1))</f>
        <v>3.8916666666666666</v>
      </c>
      <c r="R7" s="149">
        <f>VLOOKUP(V7,Barem!$W$39:$X$54,2,0)</f>
        <v>4</v>
      </c>
      <c r="S7" s="150">
        <f t="shared" si="0"/>
        <v>65.281547619047615</v>
      </c>
      <c r="T7" s="149">
        <f>SUMIFS(Data!D:D,Data!A:A,Gold!$B7)</f>
        <v>329.37</v>
      </c>
      <c r="U7" s="116">
        <f>COUNTIF(Data!A:A,Gold!B7)</f>
        <v>15</v>
      </c>
      <c r="V7" s="93">
        <f>SUMIFS(Data!Z:Z,Data!A:A,Gold!B7)</f>
        <v>13</v>
      </c>
      <c r="W7" s="93" t="str">
        <f>VLOOKUP(B7,Participanti!A:B,2,0)</f>
        <v>M</v>
      </c>
      <c r="X7" s="118">
        <f t="shared" si="1"/>
        <v>0.19820125578846773</v>
      </c>
      <c r="Z7" s="121"/>
      <c r="AE7" s="1" t="e">
        <f>VLOOKUP(B7,Data_Echipe!A:R,18,0)</f>
        <v>#N/A</v>
      </c>
    </row>
    <row r="8" spans="1:32" x14ac:dyDescent="0.2">
      <c r="A8" s="147">
        <v>7</v>
      </c>
      <c r="B8" s="148" t="s">
        <v>10</v>
      </c>
      <c r="C8" s="149">
        <f>IF(SUMIFS(Data!$U:$U,Data!$A:$A,$B8,Data!$C:$C,C$1)=0,"",SUMIFS(Data!$U:$U,Data!$A:$A,$B8,Data!$C:$C,C$1))</f>
        <v>4.2137500000000001</v>
      </c>
      <c r="D8" s="149">
        <f>IF(SUMIFS(Data!$U:$U,Data!$A:$A,$B8,Data!$C:$C,D$1)=0,"",SUMIFS(Data!$U:$U,Data!$A:$A,$B8,Data!$C:$C,D$1))</f>
        <v>4.1287500000000001</v>
      </c>
      <c r="E8" s="149">
        <f>IF(SUMIFS(Data!$U:$U,Data!$A:$A,$B8,Data!$C:$C,E$1)=0,"",SUMIFS(Data!$U:$U,Data!$A:$A,$B8,Data!$C:$C,E$1))</f>
        <v>4.625</v>
      </c>
      <c r="F8" s="149">
        <f>IF(SUMIFS(Data!$U:$U,Data!$A:$A,$B8,Data!$C:$C,F$1)=0,"",SUMIFS(Data!$U:$U,Data!$A:$A,$B8,Data!$C:$C,F$1))</f>
        <v>4.45</v>
      </c>
      <c r="G8" s="149">
        <f>IF(SUMIFS(Data!$U:$U,Data!$A:$A,$B8,Data!$C:$C,G$1)=0,"",SUMIFS(Data!$U:$U,Data!$A:$A,$B8,Data!$C:$C,G$1))</f>
        <v>4.875</v>
      </c>
      <c r="H8" s="149">
        <f>IF(SUMIFS(Data!$U:$U,Data!$A:$A,$B8,Data!$C:$C,H$1)=0,"",SUMIFS(Data!$U:$U,Data!$A:$A,$B8,Data!$C:$C,H$1))</f>
        <v>4.8006666666666664</v>
      </c>
      <c r="I8" s="149">
        <f>IF(SUMIFS(Data!$U:$U,Data!$A:$A,$B8,Data!$C:$C,I$1)=0,"",SUMIFS(Data!$U:$U,Data!$A:$A,$B8,Data!$C:$C,I$1))</f>
        <v>0.5</v>
      </c>
      <c r="J8" s="149">
        <f>IF(SUMIFS(Data!$U:$U,Data!$A:$A,$B8,Data!$C:$C,J$1)=0,"",SUMIFS(Data!$U:$U,Data!$A:$A,$B8,Data!$C:$C,J$1))</f>
        <v>5.0262499999999992</v>
      </c>
      <c r="K8" s="149">
        <f>IF(SUMIFS(Data!$U:$U,Data!$A:$A,$B8,Data!$C:$C,K$1)=0,"",SUMIFS(Data!$U:$U,Data!$A:$A,$B8,Data!$C:$C,K$1))</f>
        <v>4.7249999999999996</v>
      </c>
      <c r="L8" s="149">
        <f>IF(SUMIFS(Data!$U:$U,Data!$A:$A,$B8,Data!$C:$C,L$1)=0,"",SUMIFS(Data!$U:$U,Data!$A:$A,$B8,Data!$C:$C,L$1))</f>
        <v>3.0262500000000001</v>
      </c>
      <c r="M8" s="149" t="str">
        <f>IF(SUMIFS(Data!$U:$U,Data!$A:$A,$B8,Data!$C:$C,M$1)=0,"",SUMIFS(Data!$U:$U,Data!$A:$A,$B8,Data!$C:$C,M$1))</f>
        <v/>
      </c>
      <c r="N8" s="149">
        <f>IF(SUMIFS(Data!$U:$U,Data!$A:$A,$B8,Data!$C:$C,N$1)=0,"",SUMIFS(Data!$U:$U,Data!$A:$A,$B8,Data!$C:$C,N$1))</f>
        <v>4.3312499999999998</v>
      </c>
      <c r="O8" s="149">
        <f>IF(SUMIFS(Data!$U:$U,Data!$A:$A,$B8,Data!$C:$C,O$1)=0,"",SUMIFS(Data!$U:$U,Data!$A:$A,$B8,Data!$C:$C,O$1))</f>
        <v>4.3499999999999996</v>
      </c>
      <c r="P8" s="149">
        <f>IF(SUMIFS(Data!$U:$U,Data!$A:$A,$B8,Data!$C:$C,P$1)=0,"",SUMIFS(Data!$U:$U,Data!$A:$A,$B8,Data!$C:$C,P$1))</f>
        <v>6.0637500000000006</v>
      </c>
      <c r="Q8" s="149">
        <f>IF(SUMIFS(Data!$U:$U,Data!$A:$A,$B8,Data!$C:$C,Q$1)=0,"",SUMIFS(Data!$U:$U,Data!$A:$A,$B8,Data!$C:$C,Q$1))</f>
        <v>4</v>
      </c>
      <c r="R8" s="149">
        <f>VLOOKUP(V8,Barem!$W$39:$X$54,2,0)</f>
        <v>4</v>
      </c>
      <c r="S8" s="150">
        <f t="shared" si="0"/>
        <v>63.115666666666662</v>
      </c>
      <c r="T8" s="149">
        <f>SUMIFS(Data!D:D,Data!A:A,Gold!$B8)</f>
        <v>210.48000000000002</v>
      </c>
      <c r="U8" s="116">
        <f>COUNTIF(Data!A:A,Gold!B8)</f>
        <v>14</v>
      </c>
      <c r="V8" s="93">
        <f>SUMIFS(Data!Z:Z,Data!A:A,Gold!B8)</f>
        <v>13</v>
      </c>
      <c r="W8" s="93" t="str">
        <f>VLOOKUP(B8,Participanti!A:B,2,0)</f>
        <v>F</v>
      </c>
      <c r="X8" s="118">
        <f t="shared" si="1"/>
        <v>0.29986538705181803</v>
      </c>
      <c r="Z8" s="121"/>
      <c r="AE8" s="1" t="e">
        <f>VLOOKUP(B8,Data_Echipe!A:R,18,0)</f>
        <v>#N/A</v>
      </c>
    </row>
    <row r="9" spans="1:32" x14ac:dyDescent="0.2">
      <c r="A9" s="147">
        <v>8</v>
      </c>
      <c r="B9" s="148" t="s">
        <v>7</v>
      </c>
      <c r="C9" s="149">
        <f>IF(SUMIFS(Data!$U:$U,Data!$A:$A,$B9,Data!$C:$C,C$1)=0,"",SUMIFS(Data!$U:$U,Data!$A:$A,$B9,Data!$C:$C,C$1))</f>
        <v>2.5874999999999999</v>
      </c>
      <c r="D9" s="149">
        <f>IF(SUMIFS(Data!$U:$U,Data!$A:$A,$B9,Data!$C:$C,D$1)=0,"",SUMIFS(Data!$U:$U,Data!$A:$A,$B9,Data!$C:$C,D$1))</f>
        <v>1.8374999999999999</v>
      </c>
      <c r="E9" s="149">
        <f>IF(SUMIFS(Data!$U:$U,Data!$A:$A,$B9,Data!$C:$C,E$1)=0,"",SUMIFS(Data!$U:$U,Data!$A:$A,$B9,Data!$C:$C,E$1))</f>
        <v>6.5236666666666672</v>
      </c>
      <c r="F9" s="149">
        <f>IF(SUMIFS(Data!$U:$U,Data!$A:$A,$B9,Data!$C:$C,F$1)=0,"",SUMIFS(Data!$U:$U,Data!$A:$A,$B9,Data!$C:$C,F$1))</f>
        <v>7.1150000000000002</v>
      </c>
      <c r="G9" s="149">
        <f>IF(SUMIFS(Data!$U:$U,Data!$A:$A,$B9,Data!$C:$C,G$1)=0,"",SUMIFS(Data!$U:$U,Data!$A:$A,$B9,Data!$C:$C,G$1))</f>
        <v>4.3373333333333335</v>
      </c>
      <c r="H9" s="149">
        <f>IF(SUMIFS(Data!$U:$U,Data!$A:$A,$B9,Data!$C:$C,H$1)=0,"",SUMIFS(Data!$U:$U,Data!$A:$A,$B9,Data!$C:$C,H$1))</f>
        <v>2.7749999999999999</v>
      </c>
      <c r="I9" s="149">
        <f>IF(SUMIFS(Data!$U:$U,Data!$A:$A,$B9,Data!$C:$C,I$1)=0,"",SUMIFS(Data!$U:$U,Data!$A:$A,$B9,Data!$C:$C,I$1))</f>
        <v>6.3040000000000003</v>
      </c>
      <c r="J9" s="149">
        <f>IF(SUMIFS(Data!$U:$U,Data!$A:$A,$B9,Data!$C:$C,J$1)=0,"",SUMIFS(Data!$U:$U,Data!$A:$A,$B9,Data!$C:$C,J$1))</f>
        <v>4.9000000000000004</v>
      </c>
      <c r="K9" s="149">
        <f>IF(SUMIFS(Data!$U:$U,Data!$A:$A,$B9,Data!$C:$C,K$1)=0,"",SUMIFS(Data!$U:$U,Data!$A:$A,$B9,Data!$C:$C,K$1))</f>
        <v>3.4</v>
      </c>
      <c r="L9" s="149">
        <f>IF(SUMIFS(Data!$U:$U,Data!$A:$A,$B9,Data!$C:$C,L$1)=0,"",SUMIFS(Data!$U:$U,Data!$A:$A,$B9,Data!$C:$C,L$1))</f>
        <v>3.9013333333333331</v>
      </c>
      <c r="M9" s="149">
        <f>IF(SUMIFS(Data!$U:$U,Data!$A:$A,$B9,Data!$C:$C,M$1)=0,"",SUMIFS(Data!$U:$U,Data!$A:$A,$B9,Data!$C:$C,M$1))</f>
        <v>4.6330000000000009</v>
      </c>
      <c r="N9" s="149">
        <f>IF(SUMIFS(Data!$U:$U,Data!$A:$A,$B9,Data!$C:$C,N$1)=0,"",SUMIFS(Data!$U:$U,Data!$A:$A,$B9,Data!$C:$C,N$1))</f>
        <v>0.5</v>
      </c>
      <c r="O9" s="149">
        <f>IF(SUMIFS(Data!$U:$U,Data!$A:$A,$B9,Data!$C:$C,O$1)=0,"",SUMIFS(Data!$U:$U,Data!$A:$A,$B9,Data!$C:$C,O$1))</f>
        <v>4.5316666666666672</v>
      </c>
      <c r="P9" s="149">
        <f>IF(SUMIFS(Data!$U:$U,Data!$A:$A,$B9,Data!$C:$C,P$1)=0,"",SUMIFS(Data!$U:$U,Data!$A:$A,$B9,Data!$C:$C,P$1))</f>
        <v>2.9624999999999999</v>
      </c>
      <c r="Q9" s="149">
        <f>IF(SUMIFS(Data!$U:$U,Data!$A:$A,$B9,Data!$C:$C,Q$1)=0,"",SUMIFS(Data!$U:$U,Data!$A:$A,$B9,Data!$C:$C,Q$1))</f>
        <v>6.7090000000000005</v>
      </c>
      <c r="R9" s="149">
        <f>VLOOKUP(V9,Barem!$W$39:$X$54,2,0)</f>
        <v>0</v>
      </c>
      <c r="S9" s="150">
        <f t="shared" si="0"/>
        <v>63.017500000000005</v>
      </c>
      <c r="T9" s="149">
        <f>SUMIFS(Data!D:D,Data!A:A,Gold!$B9)</f>
        <v>489.22</v>
      </c>
      <c r="U9" s="116">
        <f>COUNTIF(Data!A:A,Gold!B9)</f>
        <v>15</v>
      </c>
      <c r="V9" s="93">
        <f>SUMIFS(Data!Z:Z,Data!A:A,Gold!B9)</f>
        <v>1</v>
      </c>
      <c r="W9" s="93" t="str">
        <f>VLOOKUP(B9,Participanti!A:B,2,0)</f>
        <v>M</v>
      </c>
      <c r="X9" s="118">
        <f t="shared" si="1"/>
        <v>0.12881219083438944</v>
      </c>
      <c r="Y9" s="121"/>
      <c r="Z9" s="121"/>
      <c r="AE9" s="1" t="e">
        <f>VLOOKUP(B9,Data_Echipe!A:R,18,0)</f>
        <v>#N/A</v>
      </c>
    </row>
    <row r="10" spans="1:32" x14ac:dyDescent="0.2">
      <c r="A10" s="147">
        <v>9</v>
      </c>
      <c r="B10" s="148" t="s">
        <v>187</v>
      </c>
      <c r="C10" s="149">
        <f>IF(SUMIFS(Data!$U:$U,Data!$A:$A,$B10,Data!$C:$C,C$1)=0,"",SUMIFS(Data!$U:$U,Data!$A:$A,$B10,Data!$C:$C,C$1))</f>
        <v>3.7250000000000001</v>
      </c>
      <c r="D10" s="149">
        <f>IF(SUMIFS(Data!$U:$U,Data!$A:$A,$B10,Data!$C:$C,D$1)=0,"",SUMIFS(Data!$U:$U,Data!$A:$A,$B10,Data!$C:$C,D$1))</f>
        <v>3.8875000000000002</v>
      </c>
      <c r="E10" s="149">
        <f>IF(SUMIFS(Data!$U:$U,Data!$A:$A,$B10,Data!$C:$C,E$1)=0,"",SUMIFS(Data!$U:$U,Data!$A:$A,$B10,Data!$C:$C,E$1))</f>
        <v>3.6345238095238095</v>
      </c>
      <c r="F10" s="149">
        <f>IF(SUMIFS(Data!$U:$U,Data!$A:$A,$B10,Data!$C:$C,F$1)=0,"",SUMIFS(Data!$U:$U,Data!$A:$A,$B10,Data!$C:$C,F$1))</f>
        <v>2.8952380952380952</v>
      </c>
      <c r="G10" s="149">
        <f>IF(SUMIFS(Data!$U:$U,Data!$A:$A,$B10,Data!$C:$C,G$1)=0,"",SUMIFS(Data!$U:$U,Data!$A:$A,$B10,Data!$C:$C,G$1))</f>
        <v>3.4508333333333332</v>
      </c>
      <c r="H10" s="149">
        <f>IF(SUMIFS(Data!$U:$U,Data!$A:$A,$B10,Data!$C:$C,H$1)=0,"",SUMIFS(Data!$U:$U,Data!$A:$A,$B10,Data!$C:$C,H$1))</f>
        <v>4.5999999999999996</v>
      </c>
      <c r="I10" s="149">
        <f>IF(SUMIFS(Data!$U:$U,Data!$A:$A,$B10,Data!$C:$C,I$1)=0,"",SUMIFS(Data!$U:$U,Data!$A:$A,$B10,Data!$C:$C,I$1))</f>
        <v>4.375</v>
      </c>
      <c r="J10" s="149">
        <f>IF(SUMIFS(Data!$U:$U,Data!$A:$A,$B10,Data!$C:$C,J$1)=0,"",SUMIFS(Data!$U:$U,Data!$A:$A,$B10,Data!$C:$C,J$1))</f>
        <v>2.5178571428571428</v>
      </c>
      <c r="K10" s="149">
        <f>IF(SUMIFS(Data!$U:$U,Data!$A:$A,$B10,Data!$C:$C,K$1)=0,"",SUMIFS(Data!$U:$U,Data!$A:$A,$B10,Data!$C:$C,K$1))</f>
        <v>4.5750000000000002</v>
      </c>
      <c r="L10" s="149">
        <f>IF(SUMIFS(Data!$U:$U,Data!$A:$A,$B10,Data!$C:$C,L$1)=0,"",SUMIFS(Data!$U:$U,Data!$A:$A,$B10,Data!$C:$C,L$1))</f>
        <v>4.9874999999999998</v>
      </c>
      <c r="M10" s="149">
        <f>IF(SUMIFS(Data!$U:$U,Data!$A:$A,$B10,Data!$C:$C,M$1)=0,"",SUMIFS(Data!$U:$U,Data!$A:$A,$B10,Data!$C:$C,M$1))</f>
        <v>3.875</v>
      </c>
      <c r="N10" s="149">
        <f>IF(SUMIFS(Data!$U:$U,Data!$A:$A,$B10,Data!$C:$C,N$1)=0,"",SUMIFS(Data!$U:$U,Data!$A:$A,$B10,Data!$C:$C,N$1))</f>
        <v>4.75</v>
      </c>
      <c r="O10" s="149">
        <f>IF(SUMIFS(Data!$U:$U,Data!$A:$A,$B10,Data!$C:$C,O$1)=0,"",SUMIFS(Data!$U:$U,Data!$A:$A,$B10,Data!$C:$C,O$1))</f>
        <v>1.7029761904761904</v>
      </c>
      <c r="P10" s="149">
        <f>IF(SUMIFS(Data!$U:$U,Data!$A:$A,$B10,Data!$C:$C,P$1)=0,"",SUMIFS(Data!$U:$U,Data!$A:$A,$B10,Data!$C:$C,P$1))</f>
        <v>3.5738095238095235</v>
      </c>
      <c r="Q10" s="149">
        <f>IF(SUMIFS(Data!$U:$U,Data!$A:$A,$B10,Data!$C:$C,Q$1)=0,"",SUMIFS(Data!$U:$U,Data!$A:$A,$B10,Data!$C:$C,Q$1))</f>
        <v>3.2863095238095239</v>
      </c>
      <c r="R10" s="149">
        <f>VLOOKUP(V10,Barem!$W$39:$X$54,2,0)</f>
        <v>5</v>
      </c>
      <c r="S10" s="150">
        <f t="shared" si="0"/>
        <v>60.836547619047614</v>
      </c>
      <c r="T10" s="149">
        <f>SUMIFS(Data!D:D,Data!A:A,Gold!$B10)</f>
        <v>343.88</v>
      </c>
      <c r="U10" s="116">
        <f>COUNTIF(Data!A:A,Gold!B10)</f>
        <v>15</v>
      </c>
      <c r="V10" s="93">
        <f>SUMIFS(Data!Z:Z,Data!A:A,Gold!B10)</f>
        <v>15</v>
      </c>
      <c r="W10" s="93" t="str">
        <f>VLOOKUP(B10,Participanti!A:B,2,0)</f>
        <v>M</v>
      </c>
      <c r="X10" s="118">
        <f t="shared" si="1"/>
        <v>0.17691214266327676</v>
      </c>
      <c r="Z10" s="121"/>
      <c r="AE10" s="1" t="e">
        <f>VLOOKUP(B10,Data_Echipe!A:R,18,0)</f>
        <v>#N/A</v>
      </c>
    </row>
    <row r="11" spans="1:32" x14ac:dyDescent="0.2">
      <c r="A11" s="147">
        <v>10</v>
      </c>
      <c r="B11" s="148" t="s">
        <v>342</v>
      </c>
      <c r="C11" s="149">
        <f>IF(SUMIFS(Data!$U:$U,Data!$A:$A,$B11,Data!$C:$C,C$1)=0,"",SUMIFS(Data!$U:$U,Data!$A:$A,$B11,Data!$C:$C,C$1))</f>
        <v>3.2552499999999998</v>
      </c>
      <c r="D11" s="149">
        <f>IF(SUMIFS(Data!$U:$U,Data!$A:$A,$B11,Data!$C:$C,D$1)=0,"",SUMIFS(Data!$U:$U,Data!$A:$A,$B11,Data!$C:$C,D$1))</f>
        <v>2.3756249999999999</v>
      </c>
      <c r="E11" s="149">
        <f>IF(SUMIFS(Data!$U:$U,Data!$A:$A,$B11,Data!$C:$C,E$1)=0,"",SUMIFS(Data!$U:$U,Data!$A:$A,$B11,Data!$C:$C,E$1))</f>
        <v>3.7341666666666669</v>
      </c>
      <c r="F11" s="149">
        <f>IF(SUMIFS(Data!$U:$U,Data!$A:$A,$B11,Data!$C:$C,F$1)=0,"",SUMIFS(Data!$U:$U,Data!$A:$A,$B11,Data!$C:$C,F$1))</f>
        <v>3.2364583333333337</v>
      </c>
      <c r="G11" s="149">
        <f>IF(SUMIFS(Data!$U:$U,Data!$A:$A,$B11,Data!$C:$C,G$1)=0,"",SUMIFS(Data!$U:$U,Data!$A:$A,$B11,Data!$C:$C,G$1))</f>
        <v>3.4655</v>
      </c>
      <c r="H11" s="149">
        <f>IF(SUMIFS(Data!$U:$U,Data!$A:$A,$B11,Data!$C:$C,H$1)=0,"",SUMIFS(Data!$U:$U,Data!$A:$A,$B11,Data!$C:$C,H$1))</f>
        <v>3.806</v>
      </c>
      <c r="I11" s="149">
        <f>IF(SUMIFS(Data!$U:$U,Data!$A:$A,$B11,Data!$C:$C,I$1)=0,"",SUMIFS(Data!$U:$U,Data!$A:$A,$B11,Data!$C:$C,I$1))</f>
        <v>6.1560000000000006</v>
      </c>
      <c r="J11" s="149">
        <f>IF(SUMIFS(Data!$U:$U,Data!$A:$A,$B11,Data!$C:$C,J$1)=0,"",SUMIFS(Data!$U:$U,Data!$A:$A,$B11,Data!$C:$C,J$1))</f>
        <v>5.5869999999999997</v>
      </c>
      <c r="K11" s="149">
        <f>IF(SUMIFS(Data!$U:$U,Data!$A:$A,$B11,Data!$C:$C,K$1)=0,"",SUMIFS(Data!$U:$U,Data!$A:$A,$B11,Data!$C:$C,K$1))</f>
        <v>3.625</v>
      </c>
      <c r="L11" s="149">
        <f>IF(SUMIFS(Data!$U:$U,Data!$A:$A,$B11,Data!$C:$C,L$1)=0,"",SUMIFS(Data!$U:$U,Data!$A:$A,$B11,Data!$C:$C,L$1))</f>
        <v>3.691875</v>
      </c>
      <c r="M11" s="149">
        <f>IF(SUMIFS(Data!$U:$U,Data!$A:$A,$B11,Data!$C:$C,M$1)=0,"",SUMIFS(Data!$U:$U,Data!$A:$A,$B11,Data!$C:$C,M$1))</f>
        <v>2.5637499999999998</v>
      </c>
      <c r="N11" s="149">
        <f>IF(SUMIFS(Data!$U:$U,Data!$A:$A,$B11,Data!$C:$C,N$1)=0,"",SUMIFS(Data!$U:$U,Data!$A:$A,$B11,Data!$C:$C,N$1))</f>
        <v>4.301333333333333</v>
      </c>
      <c r="O11" s="149">
        <f>IF(SUMIFS(Data!$U:$U,Data!$A:$A,$B11,Data!$C:$C,O$1)=0,"",SUMIFS(Data!$U:$U,Data!$A:$A,$B11,Data!$C:$C,O$1))</f>
        <v>3.131875</v>
      </c>
      <c r="P11" s="149">
        <f>IF(SUMIFS(Data!$U:$U,Data!$A:$A,$B11,Data!$C:$C,P$1)=0,"",SUMIFS(Data!$U:$U,Data!$A:$A,$B11,Data!$C:$C,P$1))</f>
        <v>3.5</v>
      </c>
      <c r="Q11" s="149">
        <f>IF(SUMIFS(Data!$U:$U,Data!$A:$A,$B11,Data!$C:$C,Q$1)=0,"",SUMIFS(Data!$U:$U,Data!$A:$A,$B11,Data!$C:$C,Q$1))</f>
        <v>2.8137499999999998</v>
      </c>
      <c r="R11" s="149">
        <f>VLOOKUP(V11,Barem!$W$39:$X$54,2,0)</f>
        <v>4</v>
      </c>
      <c r="S11" s="150">
        <f t="shared" si="0"/>
        <v>59.243583333333333</v>
      </c>
      <c r="T11" s="149">
        <f>SUMIFS(Data!D:D,Data!A:A,Gold!$B11)</f>
        <v>281.98</v>
      </c>
      <c r="U11" s="116">
        <f>COUNTIF(Data!A:A,Gold!B11)</f>
        <v>15</v>
      </c>
      <c r="V11" s="93">
        <f>SUMIFS(Data!Z:Z,Data!A:A,Gold!B11)</f>
        <v>13</v>
      </c>
      <c r="W11" s="93" t="str">
        <f>VLOOKUP(B11,Participanti!A:B,2,0)</f>
        <v>F</v>
      </c>
      <c r="X11" s="118">
        <f t="shared" si="1"/>
        <v>0.21009852944653284</v>
      </c>
      <c r="Y11" s="121"/>
      <c r="Z11" s="121"/>
      <c r="AE11" s="1" t="e">
        <f>VLOOKUP(B11,Data_Echipe!A:R,18,0)</f>
        <v>#N/A</v>
      </c>
    </row>
    <row r="12" spans="1:32" x14ac:dyDescent="0.2">
      <c r="A12" s="147">
        <v>11</v>
      </c>
      <c r="B12" s="148" t="s">
        <v>293</v>
      </c>
      <c r="C12" s="149">
        <f>IF(SUMIFS(Data!$U:$U,Data!$A:$A,$B12,Data!$C:$C,C$1)=0,"",SUMIFS(Data!$U:$U,Data!$A:$A,$B12,Data!$C:$C,C$1))</f>
        <v>3.1918571428571427</v>
      </c>
      <c r="D12" s="149">
        <f>IF(SUMIFS(Data!$U:$U,Data!$A:$A,$B12,Data!$C:$C,D$1)=0,"",SUMIFS(Data!$U:$U,Data!$A:$A,$B12,Data!$C:$C,D$1))</f>
        <v>4.2979761904761897</v>
      </c>
      <c r="E12" s="149">
        <f>IF(SUMIFS(Data!$U:$U,Data!$A:$A,$B12,Data!$C:$C,E$1)=0,"",SUMIFS(Data!$U:$U,Data!$A:$A,$B12,Data!$C:$C,E$1))</f>
        <v>1.4214285714285715</v>
      </c>
      <c r="F12" s="149">
        <f>IF(SUMIFS(Data!$U:$U,Data!$A:$A,$B12,Data!$C:$C,F$1)=0,"",SUMIFS(Data!$U:$U,Data!$A:$A,$B12,Data!$C:$C,F$1))</f>
        <v>3.1595238095238094</v>
      </c>
      <c r="G12" s="149">
        <f>IF(SUMIFS(Data!$U:$U,Data!$A:$A,$B12,Data!$C:$C,G$1)=0,"",SUMIFS(Data!$U:$U,Data!$A:$A,$B12,Data!$C:$C,G$1))</f>
        <v>3.1095238095238096</v>
      </c>
      <c r="H12" s="149">
        <f>IF(SUMIFS(Data!$U:$U,Data!$A:$A,$B12,Data!$C:$C,H$1)=0,"",SUMIFS(Data!$U:$U,Data!$A:$A,$B12,Data!$C:$C,H$1))</f>
        <v>5.1753333333333336</v>
      </c>
      <c r="I12" s="149">
        <f>IF(SUMIFS(Data!$U:$U,Data!$A:$A,$B12,Data!$C:$C,I$1)=0,"",SUMIFS(Data!$U:$U,Data!$A:$A,$B12,Data!$C:$C,I$1))</f>
        <v>4.2137142857142855</v>
      </c>
      <c r="J12" s="149">
        <f>IF(SUMIFS(Data!$U:$U,Data!$A:$A,$B12,Data!$C:$C,J$1)=0,"",SUMIFS(Data!$U:$U,Data!$A:$A,$B12,Data!$C:$C,J$1))</f>
        <v>3.8253333333333335</v>
      </c>
      <c r="K12" s="149">
        <f>IF(SUMIFS(Data!$U:$U,Data!$A:$A,$B12,Data!$C:$C,K$1)=0,"",SUMIFS(Data!$U:$U,Data!$A:$A,$B12,Data!$C:$C,K$1))</f>
        <v>5.2743333333333329</v>
      </c>
      <c r="L12" s="149">
        <f>IF(SUMIFS(Data!$U:$U,Data!$A:$A,$B12,Data!$C:$C,L$1)=0,"",SUMIFS(Data!$U:$U,Data!$A:$A,$B12,Data!$C:$C,L$1))</f>
        <v>5.0540000000000003</v>
      </c>
      <c r="M12" s="149">
        <f>IF(SUMIFS(Data!$U:$U,Data!$A:$A,$B12,Data!$C:$C,M$1)=0,"",SUMIFS(Data!$U:$U,Data!$A:$A,$B12,Data!$C:$C,M$1))</f>
        <v>3.1726190476190474</v>
      </c>
      <c r="N12" s="149">
        <f>IF(SUMIFS(Data!$U:$U,Data!$A:$A,$B12,Data!$C:$C,N$1)=0,"",SUMIFS(Data!$U:$U,Data!$A:$A,$B12,Data!$C:$C,N$1))</f>
        <v>3.8180000000000001</v>
      </c>
      <c r="O12" s="149">
        <f>IF(SUMIFS(Data!$U:$U,Data!$A:$A,$B12,Data!$C:$C,O$1)=0,"",SUMIFS(Data!$U:$U,Data!$A:$A,$B12,Data!$C:$C,O$1))</f>
        <v>3.3363095238095237</v>
      </c>
      <c r="P12" s="149">
        <f>IF(SUMIFS(Data!$U:$U,Data!$A:$A,$B12,Data!$C:$C,P$1)=0,"",SUMIFS(Data!$U:$U,Data!$A:$A,$B12,Data!$C:$C,P$1))</f>
        <v>3.6016666666666666</v>
      </c>
      <c r="Q12" s="149">
        <f>IF(SUMIFS(Data!$U:$U,Data!$A:$A,$B12,Data!$C:$C,Q$1)=0,"",SUMIFS(Data!$U:$U,Data!$A:$A,$B12,Data!$C:$C,Q$1))</f>
        <v>3.7</v>
      </c>
      <c r="R12" s="149">
        <f>VLOOKUP(V12,Barem!$W$39:$X$54,2,0)</f>
        <v>2</v>
      </c>
      <c r="S12" s="150">
        <f t="shared" si="0"/>
        <v>58.351619047619053</v>
      </c>
      <c r="T12" s="149">
        <f>SUMIFS(Data!D:D,Data!A:A,Gold!$B12)</f>
        <v>290.39000000000004</v>
      </c>
      <c r="U12" s="116">
        <f>COUNTIF(Data!A:A,Gold!B12)</f>
        <v>15</v>
      </c>
      <c r="V12" s="93">
        <f>SUMIFS(Data!Z:Z,Data!A:A,Gold!B12)</f>
        <v>8</v>
      </c>
      <c r="W12" s="93" t="str">
        <f>VLOOKUP(B12,Participanti!A:B,2,0)</f>
        <v>M</v>
      </c>
      <c r="X12" s="118">
        <f t="shared" si="1"/>
        <v>0.20094224679782033</v>
      </c>
      <c r="Z12" s="121"/>
      <c r="AE12" s="1" t="e">
        <f>VLOOKUP(B12,Data_Echipe!A:R,18,0)</f>
        <v>#N/A</v>
      </c>
    </row>
    <row r="13" spans="1:32" x14ac:dyDescent="0.2">
      <c r="A13" s="147">
        <v>12</v>
      </c>
      <c r="B13" s="148" t="s">
        <v>366</v>
      </c>
      <c r="C13" s="149">
        <f>IF(SUMIFS(Data!$U:$U,Data!$A:$A,$B13,Data!$C:$C,C$1)=0,"",SUMIFS(Data!$U:$U,Data!$A:$A,$B13,Data!$C:$C,C$1))</f>
        <v>2.93</v>
      </c>
      <c r="D13" s="149">
        <f>IF(SUMIFS(Data!$U:$U,Data!$A:$A,$B13,Data!$C:$C,D$1)=0,"",SUMIFS(Data!$U:$U,Data!$A:$A,$B13,Data!$C:$C,D$1))</f>
        <v>3.2562500000000001</v>
      </c>
      <c r="E13" s="149">
        <f>IF(SUMIFS(Data!$U:$U,Data!$A:$A,$B13,Data!$C:$C,E$1)=0,"",SUMIFS(Data!$U:$U,Data!$A:$A,$B13,Data!$C:$C,E$1))</f>
        <v>5</v>
      </c>
      <c r="F13" s="149">
        <f>IF(SUMIFS(Data!$U:$U,Data!$A:$A,$B13,Data!$C:$C,F$1)=0,"",SUMIFS(Data!$U:$U,Data!$A:$A,$B13,Data!$C:$C,F$1))</f>
        <v>2.94625</v>
      </c>
      <c r="G13" s="149">
        <f>IF(SUMIFS(Data!$U:$U,Data!$A:$A,$B13,Data!$C:$C,G$1)=0,"",SUMIFS(Data!$U:$U,Data!$A:$A,$B13,Data!$C:$C,G$1))</f>
        <v>4.2450000000000001</v>
      </c>
      <c r="H13" s="149">
        <f>IF(SUMIFS(Data!$U:$U,Data!$A:$A,$B13,Data!$C:$C,H$1)=0,"",SUMIFS(Data!$U:$U,Data!$A:$A,$B13,Data!$C:$C,H$1))</f>
        <v>2.9456250000000002</v>
      </c>
      <c r="I13" s="149">
        <f>IF(SUMIFS(Data!$U:$U,Data!$A:$A,$B13,Data!$C:$C,I$1)=0,"",SUMIFS(Data!$U:$U,Data!$A:$A,$B13,Data!$C:$C,I$1))</f>
        <v>4.3003333333333336</v>
      </c>
      <c r="J13" s="149">
        <f>IF(SUMIFS(Data!$U:$U,Data!$A:$A,$B13,Data!$C:$C,J$1)=0,"",SUMIFS(Data!$U:$U,Data!$A:$A,$B13,Data!$C:$C,J$1))</f>
        <v>3.5625</v>
      </c>
      <c r="K13" s="149">
        <f>IF(SUMIFS(Data!$U:$U,Data!$A:$A,$B13,Data!$C:$C,K$1)=0,"",SUMIFS(Data!$U:$U,Data!$A:$A,$B13,Data!$C:$C,K$1))</f>
        <v>3.0062500000000001</v>
      </c>
      <c r="L13" s="149">
        <f>IF(SUMIFS(Data!$U:$U,Data!$A:$A,$B13,Data!$C:$C,L$1)=0,"",SUMIFS(Data!$U:$U,Data!$A:$A,$B13,Data!$C:$C,L$1))</f>
        <v>3.3293749999999998</v>
      </c>
      <c r="M13" s="149">
        <f>IF(SUMIFS(Data!$U:$U,Data!$A:$A,$B13,Data!$C:$C,M$1)=0,"",SUMIFS(Data!$U:$U,Data!$A:$A,$B13,Data!$C:$C,M$1))</f>
        <v>2.9393750000000001</v>
      </c>
      <c r="N13" s="149">
        <f>IF(SUMIFS(Data!$U:$U,Data!$A:$A,$B13,Data!$C:$C,N$1)=0,"",SUMIFS(Data!$U:$U,Data!$A:$A,$B13,Data!$C:$C,N$1))</f>
        <v>5.125</v>
      </c>
      <c r="O13" s="149">
        <f>IF(SUMIFS(Data!$U:$U,Data!$A:$A,$B13,Data!$C:$C,O$1)=0,"",SUMIFS(Data!$U:$U,Data!$A:$A,$B13,Data!$C:$C,O$1))</f>
        <v>3.75</v>
      </c>
      <c r="P13" s="149">
        <f>IF(SUMIFS(Data!$U:$U,Data!$A:$A,$B13,Data!$C:$C,P$1)=0,"",SUMIFS(Data!$U:$U,Data!$A:$A,$B13,Data!$C:$C,P$1))</f>
        <v>4.4749999999999996</v>
      </c>
      <c r="Q13" s="149">
        <f>IF(SUMIFS(Data!$U:$U,Data!$A:$A,$B13,Data!$C:$C,Q$1)=0,"",SUMIFS(Data!$U:$U,Data!$A:$A,$B13,Data!$C:$C,Q$1))</f>
        <v>2.3224999999999998</v>
      </c>
      <c r="R13" s="149">
        <f>VLOOKUP(V13,Barem!$W$39:$X$54,2,0)</f>
        <v>4</v>
      </c>
      <c r="S13" s="150">
        <f t="shared" si="0"/>
        <v>58.13345833333333</v>
      </c>
      <c r="T13" s="149">
        <f>SUMIFS(Data!D:D,Data!A:A,Gold!$B13)</f>
        <v>289.06</v>
      </c>
      <c r="U13" s="116">
        <f>COUNTIF(Data!A:A,Gold!B13)</f>
        <v>15</v>
      </c>
      <c r="V13" s="93">
        <f>SUMIFS(Data!Z:Z,Data!A:A,Gold!B13)</f>
        <v>13</v>
      </c>
      <c r="W13" s="93" t="str">
        <f>VLOOKUP(B13,Participanti!A:B,2,0)</f>
        <v>F</v>
      </c>
      <c r="X13" s="118">
        <f t="shared" si="1"/>
        <v>0.20111208169007586</v>
      </c>
      <c r="Z13" s="121"/>
      <c r="AE13" s="1" t="e">
        <f>VLOOKUP(B13,Data_Echipe!A:R,18,0)</f>
        <v>#N/A</v>
      </c>
    </row>
    <row r="14" spans="1:32" x14ac:dyDescent="0.2">
      <c r="A14" s="147">
        <v>13</v>
      </c>
      <c r="B14" s="148" t="s">
        <v>149</v>
      </c>
      <c r="C14" s="149">
        <f>IF(SUMIFS(Data!$U:$U,Data!$A:$A,$B14,Data!$C:$C,C$1)=0,"",SUMIFS(Data!$U:$U,Data!$A:$A,$B14,Data!$C:$C,C$1))</f>
        <v>8.35</v>
      </c>
      <c r="D14" s="149">
        <f>IF(SUMIFS(Data!$U:$U,Data!$A:$A,$B14,Data!$C:$C,D$1)=0,"",SUMIFS(Data!$U:$U,Data!$A:$A,$B14,Data!$C:$C,D$1))</f>
        <v>2.9934523809523808</v>
      </c>
      <c r="E14" s="149">
        <f>IF(SUMIFS(Data!$U:$U,Data!$A:$A,$B14,Data!$C:$C,E$1)=0,"",SUMIFS(Data!$U:$U,Data!$A:$A,$B14,Data!$C:$C,E$1))</f>
        <v>2.4589285714285714</v>
      </c>
      <c r="F14" s="149">
        <f>IF(SUMIFS(Data!$U:$U,Data!$A:$A,$B14,Data!$C:$C,F$1)=0,"",SUMIFS(Data!$U:$U,Data!$A:$A,$B14,Data!$C:$C,F$1))</f>
        <v>3.8125</v>
      </c>
      <c r="G14" s="149">
        <f>IF(SUMIFS(Data!$U:$U,Data!$A:$A,$B14,Data!$C:$C,G$1)=0,"",SUMIFS(Data!$U:$U,Data!$A:$A,$B14,Data!$C:$C,G$1))</f>
        <v>3.1488095238095237</v>
      </c>
      <c r="H14" s="149">
        <f>IF(SUMIFS(Data!$U:$U,Data!$A:$A,$B14,Data!$C:$C,H$1)=0,"",SUMIFS(Data!$U:$U,Data!$A:$A,$B14,Data!$C:$C,H$1))</f>
        <v>4.7858333333333336</v>
      </c>
      <c r="I14" s="149">
        <f>IF(SUMIFS(Data!$U:$U,Data!$A:$A,$B14,Data!$C:$C,I$1)=0,"",SUMIFS(Data!$U:$U,Data!$A:$A,$B14,Data!$C:$C,I$1))</f>
        <v>3.8849999999999998</v>
      </c>
      <c r="J14" s="149">
        <f>IF(SUMIFS(Data!$U:$U,Data!$A:$A,$B14,Data!$C:$C,J$1)=0,"",SUMIFS(Data!$U:$U,Data!$A:$A,$B14,Data!$C:$C,J$1))</f>
        <v>4.5636666666666663</v>
      </c>
      <c r="K14" s="149">
        <f>IF(SUMIFS(Data!$U:$U,Data!$A:$A,$B14,Data!$C:$C,K$1)=0,"",SUMIFS(Data!$U:$U,Data!$A:$A,$B14,Data!$C:$C,K$1))</f>
        <v>2.5363095238095239</v>
      </c>
      <c r="L14" s="149">
        <f>IF(SUMIFS(Data!$U:$U,Data!$A:$A,$B14,Data!$C:$C,L$1)=0,"",SUMIFS(Data!$U:$U,Data!$A:$A,$B14,Data!$C:$C,L$1))</f>
        <v>4.0573333333333332</v>
      </c>
      <c r="M14" s="149">
        <f>IF(SUMIFS(Data!$U:$U,Data!$A:$A,$B14,Data!$C:$C,M$1)=0,"",SUMIFS(Data!$U:$U,Data!$A:$A,$B14,Data!$C:$C,M$1))</f>
        <v>2.7613095238095235</v>
      </c>
      <c r="N14" s="149">
        <f>IF(SUMIFS(Data!$U:$U,Data!$A:$A,$B14,Data!$C:$C,N$1)=0,"",SUMIFS(Data!$U:$U,Data!$A:$A,$B14,Data!$C:$C,N$1))</f>
        <v>2.288095238095238</v>
      </c>
      <c r="O14" s="149">
        <f>IF(SUMIFS(Data!$U:$U,Data!$A:$A,$B14,Data!$C:$C,O$1)=0,"",SUMIFS(Data!$U:$U,Data!$A:$A,$B14,Data!$C:$C,O$1))</f>
        <v>3.1821428571428569</v>
      </c>
      <c r="P14" s="149">
        <f>IF(SUMIFS(Data!$U:$U,Data!$A:$A,$B14,Data!$C:$C,P$1)=0,"",SUMIFS(Data!$U:$U,Data!$A:$A,$B14,Data!$C:$C,P$1))</f>
        <v>0.5</v>
      </c>
      <c r="Q14" s="149">
        <f>IF(SUMIFS(Data!$U:$U,Data!$A:$A,$B14,Data!$C:$C,Q$1)=0,"",SUMIFS(Data!$U:$U,Data!$A:$A,$B14,Data!$C:$C,Q$1))</f>
        <v>3.4660714285714285</v>
      </c>
      <c r="R14" s="149">
        <f>VLOOKUP(V14,Barem!$W$39:$X$54,2,0)</f>
        <v>4</v>
      </c>
      <c r="S14" s="150">
        <f t="shared" si="0"/>
        <v>56.789452380952369</v>
      </c>
      <c r="T14" s="149">
        <f>SUMIFS(Data!D:D,Data!A:A,Gold!$B14)</f>
        <v>368.03999999999996</v>
      </c>
      <c r="U14" s="116">
        <f>COUNTIF(Data!A:A,Gold!B14)</f>
        <v>15</v>
      </c>
      <c r="V14" s="93">
        <f>SUMIFS(Data!Z:Z,Data!A:A,Gold!B14)</f>
        <v>12</v>
      </c>
      <c r="W14" s="93" t="str">
        <f>VLOOKUP(B14,Participanti!A:B,2,0)</f>
        <v>M</v>
      </c>
      <c r="X14" s="118">
        <f t="shared" si="1"/>
        <v>0.15430239207953586</v>
      </c>
      <c r="Z14" s="121"/>
      <c r="AE14" s="1" t="e">
        <f>VLOOKUP(B14,Data_Echipe!A:R,18,0)</f>
        <v>#N/A</v>
      </c>
    </row>
    <row r="15" spans="1:32" x14ac:dyDescent="0.2">
      <c r="A15" s="147">
        <v>14</v>
      </c>
      <c r="B15" s="148" t="s">
        <v>370</v>
      </c>
      <c r="C15" s="149">
        <f>IF(SUMIFS(Data!$U:$U,Data!$A:$A,$B15,Data!$C:$C,C$1)=0,"",SUMIFS(Data!$U:$U,Data!$A:$A,$B15,Data!$C:$C,C$1))</f>
        <v>3.7</v>
      </c>
      <c r="D15" s="149">
        <f>IF(SUMIFS(Data!$U:$U,Data!$A:$A,$B15,Data!$C:$C,D$1)=0,"",SUMIFS(Data!$U:$U,Data!$A:$A,$B15,Data!$C:$C,D$1))</f>
        <v>3.1934523809523814</v>
      </c>
      <c r="E15" s="149">
        <f>IF(SUMIFS(Data!$U:$U,Data!$A:$A,$B15,Data!$C:$C,E$1)=0,"",SUMIFS(Data!$U:$U,Data!$A:$A,$B15,Data!$C:$C,E$1))</f>
        <v>4.3250000000000002</v>
      </c>
      <c r="F15" s="149">
        <f>IF(SUMIFS(Data!$U:$U,Data!$A:$A,$B15,Data!$C:$C,F$1)=0,"",SUMIFS(Data!$U:$U,Data!$A:$A,$B15,Data!$C:$C,F$1))</f>
        <v>3.0511904761904765</v>
      </c>
      <c r="G15" s="149">
        <f>IF(SUMIFS(Data!$U:$U,Data!$A:$A,$B15,Data!$C:$C,G$1)=0,"",SUMIFS(Data!$U:$U,Data!$A:$A,$B15,Data!$C:$C,G$1))</f>
        <v>3.1833333333333336</v>
      </c>
      <c r="H15" s="149">
        <f>IF(SUMIFS(Data!$U:$U,Data!$A:$A,$B15,Data!$C:$C,H$1)=0,"",SUMIFS(Data!$U:$U,Data!$A:$A,$B15,Data!$C:$C,H$1))</f>
        <v>4.2</v>
      </c>
      <c r="I15" s="149">
        <f>IF(SUMIFS(Data!$U:$U,Data!$A:$A,$B15,Data!$C:$C,I$1)=0,"",SUMIFS(Data!$U:$U,Data!$A:$A,$B15,Data!$C:$C,I$1))</f>
        <v>3.0440476190476193</v>
      </c>
      <c r="J15" s="149">
        <f>IF(SUMIFS(Data!$U:$U,Data!$A:$A,$B15,Data!$C:$C,J$1)=0,"",SUMIFS(Data!$U:$U,Data!$A:$A,$B15,Data!$C:$C,J$1))</f>
        <v>2.9958333333333336</v>
      </c>
      <c r="K15" s="149">
        <f>IF(SUMIFS(Data!$U:$U,Data!$A:$A,$B15,Data!$C:$C,K$1)=0,"",SUMIFS(Data!$U:$U,Data!$A:$A,$B15,Data!$C:$C,K$1))</f>
        <v>2.8880952380952385</v>
      </c>
      <c r="L15" s="149">
        <f>IF(SUMIFS(Data!$U:$U,Data!$A:$A,$B15,Data!$C:$C,L$1)=0,"",SUMIFS(Data!$U:$U,Data!$A:$A,$B15,Data!$C:$C,L$1))</f>
        <v>2.2988095238095241</v>
      </c>
      <c r="M15" s="149">
        <f>IF(SUMIFS(Data!$U:$U,Data!$A:$A,$B15,Data!$C:$C,M$1)=0,"",SUMIFS(Data!$U:$U,Data!$A:$A,$B15,Data!$C:$C,M$1))</f>
        <v>3.3708333333333336</v>
      </c>
      <c r="N15" s="149">
        <f>IF(SUMIFS(Data!$U:$U,Data!$A:$A,$B15,Data!$C:$C,N$1)=0,"",SUMIFS(Data!$U:$U,Data!$A:$A,$B15,Data!$C:$C,N$1))</f>
        <v>4.3875000000000002</v>
      </c>
      <c r="O15" s="149">
        <f>IF(SUMIFS(Data!$U:$U,Data!$A:$A,$B15,Data!$C:$C,O$1)=0,"",SUMIFS(Data!$U:$U,Data!$A:$A,$B15,Data!$C:$C,O$1))</f>
        <v>2.8095238095238093</v>
      </c>
      <c r="P15" s="149">
        <f>IF(SUMIFS(Data!$U:$U,Data!$A:$A,$B15,Data!$C:$C,P$1)=0,"",SUMIFS(Data!$U:$U,Data!$A:$A,$B15,Data!$C:$C,P$1))</f>
        <v>2.8279761904761909</v>
      </c>
      <c r="Q15" s="149">
        <f>IF(SUMIFS(Data!$U:$U,Data!$A:$A,$B15,Data!$C:$C,Q$1)=0,"",SUMIFS(Data!$U:$U,Data!$A:$A,$B15,Data!$C:$C,Q$1))</f>
        <v>2.9107142857142856</v>
      </c>
      <c r="R15" s="149">
        <f>VLOOKUP(V15,Barem!$W$39:$X$54,2,0)</f>
        <v>5</v>
      </c>
      <c r="S15" s="150">
        <f t="shared" si="0"/>
        <v>54.186309523809534</v>
      </c>
      <c r="T15" s="149">
        <f>SUMIFS(Data!D:D,Data!A:A,Gold!$B15)</f>
        <v>185.75999999999996</v>
      </c>
      <c r="U15" s="116">
        <f>COUNTIF(Data!A:A,Gold!B15)</f>
        <v>15</v>
      </c>
      <c r="V15" s="93">
        <f>SUMIFS(Data!Z:Z,Data!A:A,Gold!B15)</f>
        <v>15</v>
      </c>
      <c r="W15" s="93" t="str">
        <f>VLOOKUP(B15,Participanti!A:B,2,0)</f>
        <v>M</v>
      </c>
      <c r="X15" s="118">
        <f t="shared" si="1"/>
        <v>0.29170063266478008</v>
      </c>
      <c r="Z15" s="121"/>
      <c r="AE15" s="1" t="e">
        <f>VLOOKUP(B15,Data_Echipe!A:R,18,0)</f>
        <v>#N/A</v>
      </c>
    </row>
    <row r="16" spans="1:32" x14ac:dyDescent="0.2">
      <c r="A16" s="147">
        <v>15</v>
      </c>
      <c r="B16" s="148" t="s">
        <v>235</v>
      </c>
      <c r="C16" s="149">
        <f>IF(SUMIFS(Data!$U:$U,Data!$A:$A,$B16,Data!$C:$C,C$1)=0,"",SUMIFS(Data!$U:$U,Data!$A:$A,$B16,Data!$C:$C,C$1))</f>
        <v>3.5249999999999999</v>
      </c>
      <c r="D16" s="149">
        <f>IF(SUMIFS(Data!$U:$U,Data!$A:$A,$B16,Data!$C:$C,D$1)=0,"",SUMIFS(Data!$U:$U,Data!$A:$A,$B16,Data!$C:$C,D$1))</f>
        <v>3.6625000000000001</v>
      </c>
      <c r="E16" s="149">
        <f>IF(SUMIFS(Data!$U:$U,Data!$A:$A,$B16,Data!$C:$C,E$1)=0,"",SUMIFS(Data!$U:$U,Data!$A:$A,$B16,Data!$C:$C,E$1))</f>
        <v>3.5261904761904761</v>
      </c>
      <c r="F16" s="149">
        <f>IF(SUMIFS(Data!$U:$U,Data!$A:$A,$B16,Data!$C:$C,F$1)=0,"",SUMIFS(Data!$U:$U,Data!$A:$A,$B16,Data!$C:$C,F$1))</f>
        <v>3.644047619047619</v>
      </c>
      <c r="G16" s="149">
        <f>IF(SUMIFS(Data!$U:$U,Data!$A:$A,$B16,Data!$C:$C,G$1)=0,"",SUMIFS(Data!$U:$U,Data!$A:$A,$B16,Data!$C:$C,G$1))</f>
        <v>3.6642857142857141</v>
      </c>
      <c r="H16" s="149">
        <f>IF(SUMIFS(Data!$U:$U,Data!$A:$A,$B16,Data!$C:$C,H$1)=0,"",SUMIFS(Data!$U:$U,Data!$A:$A,$B16,Data!$C:$C,H$1))</f>
        <v>3.7082380952380949</v>
      </c>
      <c r="I16" s="149">
        <f>IF(SUMIFS(Data!$U:$U,Data!$A:$A,$B16,Data!$C:$C,I$1)=0,"",SUMIFS(Data!$U:$U,Data!$A:$A,$B16,Data!$C:$C,I$1))</f>
        <v>3.75</v>
      </c>
      <c r="J16" s="149">
        <f>IF(SUMIFS(Data!$U:$U,Data!$A:$A,$B16,Data!$C:$C,J$1)=0,"",SUMIFS(Data!$U:$U,Data!$A:$A,$B16,Data!$C:$C,J$1))</f>
        <v>3.5625</v>
      </c>
      <c r="K16" s="149">
        <f>IF(SUMIFS(Data!$U:$U,Data!$A:$A,$B16,Data!$C:$C,K$1)=0,"",SUMIFS(Data!$U:$U,Data!$A:$A,$B16,Data!$C:$C,K$1))</f>
        <v>2.6809523809523812</v>
      </c>
      <c r="L16" s="149">
        <f>IF(SUMIFS(Data!$U:$U,Data!$A:$A,$B16,Data!$C:$C,L$1)=0,"",SUMIFS(Data!$U:$U,Data!$A:$A,$B16,Data!$C:$C,L$1))</f>
        <v>2.9016904761904758</v>
      </c>
      <c r="M16" s="149">
        <f>IF(SUMIFS(Data!$U:$U,Data!$A:$A,$B16,Data!$C:$C,M$1)=0,"",SUMIFS(Data!$U:$U,Data!$A:$A,$B16,Data!$C:$C,M$1))</f>
        <v>2.7547619047619047</v>
      </c>
      <c r="N16" s="149">
        <f>IF(SUMIFS(Data!$U:$U,Data!$A:$A,$B16,Data!$C:$C,N$1)=0,"",SUMIFS(Data!$U:$U,Data!$A:$A,$B16,Data!$C:$C,N$1))</f>
        <v>2.6208333333333331</v>
      </c>
      <c r="O16" s="149">
        <f>IF(SUMIFS(Data!$U:$U,Data!$A:$A,$B16,Data!$C:$C,O$1)=0,"",SUMIFS(Data!$U:$U,Data!$A:$A,$B16,Data!$C:$C,O$1))</f>
        <v>3.1267857142857141</v>
      </c>
      <c r="P16" s="149">
        <f>IF(SUMIFS(Data!$U:$U,Data!$A:$A,$B16,Data!$C:$C,P$1)=0,"",SUMIFS(Data!$U:$U,Data!$A:$A,$B16,Data!$C:$C,P$1))</f>
        <v>2.5642857142857141</v>
      </c>
      <c r="Q16" s="149">
        <f>IF(SUMIFS(Data!$U:$U,Data!$A:$A,$B16,Data!$C:$C,Q$1)=0,"",SUMIFS(Data!$U:$U,Data!$A:$A,$B16,Data!$C:$C,Q$1))</f>
        <v>2.0976190476190477</v>
      </c>
      <c r="R16" s="149">
        <f>VLOOKUP(V16,Barem!$W$39:$X$54,2,0)</f>
        <v>5</v>
      </c>
      <c r="S16" s="150">
        <f t="shared" si="0"/>
        <v>52.789690476190479</v>
      </c>
      <c r="T16" s="149">
        <f>SUMIFS(Data!D:D,Data!A:A,Gold!$B16)</f>
        <v>193.46</v>
      </c>
      <c r="U16" s="116">
        <f>COUNTIF(Data!A:A,Gold!B16)</f>
        <v>15</v>
      </c>
      <c r="V16" s="93">
        <f>SUMIFS(Data!Z:Z,Data!A:A,Gold!B16)</f>
        <v>14</v>
      </c>
      <c r="W16" s="93" t="str">
        <f>VLOOKUP(B16,Participanti!A:B,2,0)</f>
        <v>M</v>
      </c>
      <c r="X16" s="118">
        <f t="shared" si="1"/>
        <v>0.27287134537470525</v>
      </c>
      <c r="Z16" s="121"/>
      <c r="AE16" s="1" t="e">
        <f>VLOOKUP(B16,Data_Echipe!A:R,18,0)</f>
        <v>#N/A</v>
      </c>
    </row>
    <row r="17" spans="1:31" x14ac:dyDescent="0.2">
      <c r="A17" s="182">
        <v>16</v>
      </c>
      <c r="B17" s="183" t="s">
        <v>231</v>
      </c>
      <c r="C17" s="184">
        <f>IF(SUMIFS(Data!$U:$U,Data!$A:$A,$B17,Data!$C:$C,C$1)=0,"",SUMIFS(Data!$U:$U,Data!$A:$A,$B17,Data!$C:$C,C$1))</f>
        <v>3.5874999999999999</v>
      </c>
      <c r="D17" s="184">
        <f>IF(SUMIFS(Data!$U:$U,Data!$A:$A,$B17,Data!$C:$C,D$1)=0,"",SUMIFS(Data!$U:$U,Data!$A:$A,$B17,Data!$C:$C,D$1))</f>
        <v>2.1</v>
      </c>
      <c r="E17" s="184">
        <f>IF(SUMIFS(Data!$U:$U,Data!$A:$A,$B17,Data!$C:$C,E$1)=0,"",SUMIFS(Data!$U:$U,Data!$A:$A,$B17,Data!$C:$C,E$1))</f>
        <v>3.0625</v>
      </c>
      <c r="F17" s="184">
        <f>IF(SUMIFS(Data!$U:$U,Data!$A:$A,$B17,Data!$C:$C,F$1)=0,"",SUMIFS(Data!$U:$U,Data!$A:$A,$B17,Data!$C:$C,F$1))</f>
        <v>3.3125</v>
      </c>
      <c r="G17" s="184">
        <f>IF(SUMIFS(Data!$U:$U,Data!$A:$A,$B17,Data!$C:$C,G$1)=0,"",SUMIFS(Data!$U:$U,Data!$A:$A,$B17,Data!$C:$C,G$1))</f>
        <v>4.625</v>
      </c>
      <c r="H17" s="184">
        <f>IF(SUMIFS(Data!$U:$U,Data!$A:$A,$B17,Data!$C:$C,H$1)=0,"",SUMIFS(Data!$U:$U,Data!$A:$A,$B17,Data!$C:$C,H$1))</f>
        <v>1.9464285714285714</v>
      </c>
      <c r="I17" s="184">
        <f>IF(SUMIFS(Data!$U:$U,Data!$A:$A,$B17,Data!$C:$C,I$1)=0,"",SUMIFS(Data!$U:$U,Data!$A:$A,$B17,Data!$C:$C,I$1))</f>
        <v>4.8</v>
      </c>
      <c r="J17" s="184">
        <f>IF(SUMIFS(Data!$U:$U,Data!$A:$A,$B17,Data!$C:$C,J$1)=0,"",SUMIFS(Data!$U:$U,Data!$A:$A,$B17,Data!$C:$C,J$1))</f>
        <v>2.1642857142857141</v>
      </c>
      <c r="K17" s="184">
        <f>IF(SUMIFS(Data!$U:$U,Data!$A:$A,$B17,Data!$C:$C,K$1)=0,"",SUMIFS(Data!$U:$U,Data!$A:$A,$B17,Data!$C:$C,K$1))</f>
        <v>2.0541666666666667</v>
      </c>
      <c r="L17" s="184">
        <f>IF(SUMIFS(Data!$U:$U,Data!$A:$A,$B17,Data!$C:$C,L$1)=0,"",SUMIFS(Data!$U:$U,Data!$A:$A,$B17,Data!$C:$C,L$1))</f>
        <v>2.5571428571428569</v>
      </c>
      <c r="M17" s="184">
        <f>IF(SUMIFS(Data!$U:$U,Data!$A:$A,$B17,Data!$C:$C,M$1)=0,"",SUMIFS(Data!$U:$U,Data!$A:$A,$B17,Data!$C:$C,M$1))</f>
        <v>2.3464285714285715</v>
      </c>
      <c r="N17" s="184">
        <f>IF(SUMIFS(Data!$U:$U,Data!$A:$A,$B17,Data!$C:$C,N$1)=0,"",SUMIFS(Data!$U:$U,Data!$A:$A,$B17,Data!$C:$C,N$1))</f>
        <v>2.5226190476190475</v>
      </c>
      <c r="O17" s="184">
        <f>IF(SUMIFS(Data!$U:$U,Data!$A:$A,$B17,Data!$C:$C,O$1)=0,"",SUMIFS(Data!$U:$U,Data!$A:$A,$B17,Data!$C:$C,O$1))</f>
        <v>1.7226190476190477</v>
      </c>
      <c r="P17" s="184">
        <f>IF(SUMIFS(Data!$U:$U,Data!$A:$A,$B17,Data!$C:$C,P$1)=0,"",SUMIFS(Data!$U:$U,Data!$A:$A,$B17,Data!$C:$C,P$1))</f>
        <v>2.3125</v>
      </c>
      <c r="Q17" s="184">
        <f>IF(SUMIFS(Data!$U:$U,Data!$A:$A,$B17,Data!$C:$C,Q$1)=0,"",SUMIFS(Data!$U:$U,Data!$A:$A,$B17,Data!$C:$C,Q$1))</f>
        <v>1.9065476190476189</v>
      </c>
      <c r="R17" s="184">
        <f>VLOOKUP(V17,Barem!$W$39:$X$54,2,0)</f>
        <v>5</v>
      </c>
      <c r="S17" s="185">
        <f t="shared" si="0"/>
        <v>46.020238095238099</v>
      </c>
      <c r="T17" s="184">
        <f>SUMIFS(Data!D:D,Data!A:A,Gold!$B17)</f>
        <v>274.5</v>
      </c>
      <c r="U17" s="186">
        <f>COUNTIF(Data!A:A,Gold!B17)</f>
        <v>15</v>
      </c>
      <c r="V17" s="187">
        <f>SUMIFS(Data!Z:Z,Data!A:A,Gold!B17)</f>
        <v>15</v>
      </c>
      <c r="W17" s="187" t="str">
        <f>VLOOKUP(B17,Participanti!A:B,2,0)</f>
        <v>M</v>
      </c>
      <c r="X17" s="188">
        <f t="shared" si="1"/>
        <v>0.16765114060196029</v>
      </c>
      <c r="Z17" s="121"/>
      <c r="AE17" s="1" t="e">
        <f>VLOOKUP(B17,Data_Echipe!A:R,18,0)</f>
        <v>#N/A</v>
      </c>
    </row>
    <row r="18" spans="1:31" x14ac:dyDescent="0.2">
      <c r="A18" s="182">
        <v>17</v>
      </c>
      <c r="B18" s="183" t="s">
        <v>201</v>
      </c>
      <c r="C18" s="184">
        <f>IF(SUMIFS(Data!$U:$U,Data!$A:$A,$B18,Data!$C:$C,C$1)=0,"",SUMIFS(Data!$U:$U,Data!$A:$A,$B18,Data!$C:$C,C$1))</f>
        <v>3.2494047619047617</v>
      </c>
      <c r="D18" s="184">
        <f>IF(SUMIFS(Data!$U:$U,Data!$A:$A,$B18,Data!$C:$C,D$1)=0,"",SUMIFS(Data!$U:$U,Data!$A:$A,$B18,Data!$C:$C,D$1))</f>
        <v>4.2494047619047617</v>
      </c>
      <c r="E18" s="184">
        <f>IF(SUMIFS(Data!$U:$U,Data!$A:$A,$B18,Data!$C:$C,E$1)=0,"",SUMIFS(Data!$U:$U,Data!$A:$A,$B18,Data!$C:$C,E$1))</f>
        <v>3.7904761904761908</v>
      </c>
      <c r="F18" s="184">
        <f>IF(SUMIFS(Data!$U:$U,Data!$A:$A,$B18,Data!$C:$C,F$1)=0,"",SUMIFS(Data!$U:$U,Data!$A:$A,$B18,Data!$C:$C,F$1))</f>
        <v>3.1410714285714283</v>
      </c>
      <c r="G18" s="184">
        <f>IF(SUMIFS(Data!$U:$U,Data!$A:$A,$B18,Data!$C:$C,G$1)=0,"",SUMIFS(Data!$U:$U,Data!$A:$A,$B18,Data!$C:$C,G$1))</f>
        <v>4.2440476190476186</v>
      </c>
      <c r="H18" s="184">
        <f>IF(SUMIFS(Data!$U:$U,Data!$A:$A,$B18,Data!$C:$C,H$1)=0,"",SUMIFS(Data!$U:$U,Data!$A:$A,$B18,Data!$C:$C,H$1))</f>
        <v>3.383142857142857</v>
      </c>
      <c r="I18" s="184">
        <f>IF(SUMIFS(Data!$U:$U,Data!$A:$A,$B18,Data!$C:$C,I$1)=0,"",SUMIFS(Data!$U:$U,Data!$A:$A,$B18,Data!$C:$C,I$1))</f>
        <v>4.1624999999999996</v>
      </c>
      <c r="J18" s="184">
        <f>IF(SUMIFS(Data!$U:$U,Data!$A:$A,$B18,Data!$C:$C,J$1)=0,"",SUMIFS(Data!$U:$U,Data!$A:$A,$B18,Data!$C:$C,J$1))</f>
        <v>3.0101190476190478</v>
      </c>
      <c r="K18" s="184">
        <f>IF(SUMIFS(Data!$U:$U,Data!$A:$A,$B18,Data!$C:$C,K$1)=0,"",SUMIFS(Data!$U:$U,Data!$A:$A,$B18,Data!$C:$C,K$1))</f>
        <v>3.2261904761904763</v>
      </c>
      <c r="L18" s="184">
        <f>IF(SUMIFS(Data!$U:$U,Data!$A:$A,$B18,Data!$C:$C,L$1)=0,"",SUMIFS(Data!$U:$U,Data!$A:$A,$B18,Data!$C:$C,L$1))</f>
        <v>2.530357142857143</v>
      </c>
      <c r="M18" s="184">
        <f>IF(SUMIFS(Data!$U:$U,Data!$A:$A,$B18,Data!$C:$C,M$1)=0,"",SUMIFS(Data!$U:$U,Data!$A:$A,$B18,Data!$C:$C,M$1))</f>
        <v>2.4369047619047617</v>
      </c>
      <c r="N18" s="184">
        <f>IF(SUMIFS(Data!$U:$U,Data!$A:$A,$B18,Data!$C:$C,N$1)=0,"",SUMIFS(Data!$U:$U,Data!$A:$A,$B18,Data!$C:$C,N$1))</f>
        <v>4.0464285714285708</v>
      </c>
      <c r="O18" s="184">
        <f>IF(SUMIFS(Data!$U:$U,Data!$A:$A,$B18,Data!$C:$C,O$1)=0,"",SUMIFS(Data!$U:$U,Data!$A:$A,$B18,Data!$C:$C,O$1))</f>
        <v>0.5</v>
      </c>
      <c r="P18" s="184" t="str">
        <f>IF(SUMIFS(Data!$U:$U,Data!$A:$A,$B18,Data!$C:$C,P$1)=0,"",SUMIFS(Data!$U:$U,Data!$A:$A,$B18,Data!$C:$C,P$1))</f>
        <v/>
      </c>
      <c r="Q18" s="184" t="str">
        <f>IF(SUMIFS(Data!$U:$U,Data!$A:$A,$B18,Data!$C:$C,Q$1)=0,"",SUMIFS(Data!$U:$U,Data!$A:$A,$B18,Data!$C:$C,Q$1))</f>
        <v/>
      </c>
      <c r="R18" s="184">
        <f>VLOOKUP(V18,Barem!$W$39:$X$54,2,0)</f>
        <v>4</v>
      </c>
      <c r="S18" s="185">
        <f t="shared" si="0"/>
        <v>45.970047619047619</v>
      </c>
      <c r="T18" s="184">
        <f>SUMIFS(Data!D:D,Data!A:A,Gold!$B18)</f>
        <v>143.86000000000001</v>
      </c>
      <c r="U18" s="186">
        <f>COUNTIF(Data!A:A,Gold!B18)</f>
        <v>13</v>
      </c>
      <c r="V18" s="187">
        <f>SUMIFS(Data!Z:Z,Data!A:A,Gold!B18)</f>
        <v>12</v>
      </c>
      <c r="W18" s="187" t="str">
        <f>VLOOKUP(B18,Participanti!A:B,2,0)</f>
        <v>M</v>
      </c>
      <c r="X18" s="188">
        <f t="shared" si="1"/>
        <v>0.31954711260286123</v>
      </c>
      <c r="Y18" s="121"/>
      <c r="Z18" s="121"/>
      <c r="AE18" s="1" t="e">
        <f>VLOOKUP(B18,Data_Echipe!A:R,18,0)</f>
        <v>#N/A</v>
      </c>
    </row>
    <row r="19" spans="1:31" x14ac:dyDescent="0.2">
      <c r="A19" s="182">
        <v>18</v>
      </c>
      <c r="B19" s="183" t="s">
        <v>194</v>
      </c>
      <c r="C19" s="184">
        <f>IF(SUMIFS(Data!$U:$U,Data!$A:$A,$B19,Data!$C:$C,C$1)=0,"",SUMIFS(Data!$U:$U,Data!$A:$A,$B19,Data!$C:$C,C$1))</f>
        <v>6.9625000000000004</v>
      </c>
      <c r="D19" s="184">
        <f>IF(SUMIFS(Data!$U:$U,Data!$A:$A,$B19,Data!$C:$C,D$1)=0,"",SUMIFS(Data!$U:$U,Data!$A:$A,$B19,Data!$C:$C,D$1))</f>
        <v>3.0625</v>
      </c>
      <c r="E19" s="184">
        <f>IF(SUMIFS(Data!$U:$U,Data!$A:$A,$B19,Data!$C:$C,E$1)=0,"",SUMIFS(Data!$U:$U,Data!$A:$A,$B19,Data!$C:$C,E$1))</f>
        <v>1.4577380952380952</v>
      </c>
      <c r="F19" s="184">
        <f>IF(SUMIFS(Data!$U:$U,Data!$A:$A,$B19,Data!$C:$C,F$1)=0,"",SUMIFS(Data!$U:$U,Data!$A:$A,$B19,Data!$C:$C,F$1))</f>
        <v>2.6880952380952383</v>
      </c>
      <c r="G19" s="184">
        <f>IF(SUMIFS(Data!$U:$U,Data!$A:$A,$B19,Data!$C:$C,G$1)=0,"",SUMIFS(Data!$U:$U,Data!$A:$A,$B19,Data!$C:$C,G$1))</f>
        <v>2.0892857142857144</v>
      </c>
      <c r="H19" s="184">
        <f>IF(SUMIFS(Data!$U:$U,Data!$A:$A,$B19,Data!$C:$C,H$1)=0,"",SUMIFS(Data!$U:$U,Data!$A:$A,$B19,Data!$C:$C,H$1))</f>
        <v>4.4749999999999996</v>
      </c>
      <c r="I19" s="184">
        <f>IF(SUMIFS(Data!$U:$U,Data!$A:$A,$B19,Data!$C:$C,I$1)=0,"",SUMIFS(Data!$U:$U,Data!$A:$A,$B19,Data!$C:$C,I$1))</f>
        <v>2.125</v>
      </c>
      <c r="J19" s="184">
        <f>IF(SUMIFS(Data!$U:$U,Data!$A:$A,$B19,Data!$C:$C,J$1)=0,"",SUMIFS(Data!$U:$U,Data!$A:$A,$B19,Data!$C:$C,J$1))</f>
        <v>2.4731904761904762</v>
      </c>
      <c r="K19" s="184">
        <f>IF(SUMIFS(Data!$U:$U,Data!$A:$A,$B19,Data!$C:$C,K$1)=0,"",SUMIFS(Data!$U:$U,Data!$A:$A,$B19,Data!$C:$C,K$1))</f>
        <v>2.4500000000000002</v>
      </c>
      <c r="L19" s="184">
        <f>IF(SUMIFS(Data!$U:$U,Data!$A:$A,$B19,Data!$C:$C,L$1)=0,"",SUMIFS(Data!$U:$U,Data!$A:$A,$B19,Data!$C:$C,L$1))</f>
        <v>2.5089285714285712</v>
      </c>
      <c r="M19" s="184">
        <f>IF(SUMIFS(Data!$U:$U,Data!$A:$A,$B19,Data!$C:$C,M$1)=0,"",SUMIFS(Data!$U:$U,Data!$A:$A,$B19,Data!$C:$C,M$1))</f>
        <v>2.0369047619047618</v>
      </c>
      <c r="N19" s="184">
        <f>IF(SUMIFS(Data!$U:$U,Data!$A:$A,$B19,Data!$C:$C,N$1)=0,"",SUMIFS(Data!$U:$U,Data!$A:$A,$B19,Data!$C:$C,N$1))</f>
        <v>2.4851190476190474</v>
      </c>
      <c r="O19" s="184">
        <f>IF(SUMIFS(Data!$U:$U,Data!$A:$A,$B19,Data!$C:$C,O$1)=0,"",SUMIFS(Data!$U:$U,Data!$A:$A,$B19,Data!$C:$C,O$1))</f>
        <v>3</v>
      </c>
      <c r="P19" s="184">
        <f>IF(SUMIFS(Data!$U:$U,Data!$A:$A,$B19,Data!$C:$C,P$1)=0,"",SUMIFS(Data!$U:$U,Data!$A:$A,$B19,Data!$C:$C,P$1))</f>
        <v>2.1875</v>
      </c>
      <c r="Q19" s="184">
        <f>IF(SUMIFS(Data!$U:$U,Data!$A:$A,$B19,Data!$C:$C,Q$1)=0,"",SUMIFS(Data!$U:$U,Data!$A:$A,$B19,Data!$C:$C,Q$1))</f>
        <v>1.7797619047619047</v>
      </c>
      <c r="R19" s="184">
        <f>VLOOKUP(V19,Barem!$W$39:$X$54,2,0)</f>
        <v>4</v>
      </c>
      <c r="S19" s="185">
        <f t="shared" si="0"/>
        <v>45.781523809523812</v>
      </c>
      <c r="T19" s="184">
        <f>SUMIFS(Data!D:D,Data!A:A,Gold!$B19)</f>
        <v>338.62999999999994</v>
      </c>
      <c r="U19" s="186">
        <f>COUNTIF(Data!A:A,Gold!B19)</f>
        <v>15</v>
      </c>
      <c r="V19" s="187">
        <f>SUMIFS(Data!Z:Z,Data!A:A,Gold!B19)</f>
        <v>13</v>
      </c>
      <c r="W19" s="187" t="str">
        <f>VLOOKUP(B19,Participanti!A:B,2,0)</f>
        <v>M</v>
      </c>
      <c r="X19" s="188">
        <f t="shared" si="1"/>
        <v>0.13519630218682285</v>
      </c>
      <c r="Z19" s="121"/>
      <c r="AE19" s="1" t="e">
        <f>VLOOKUP(B19,Data_Echipe!A:R,18,0)</f>
        <v>#N/A</v>
      </c>
    </row>
    <row r="20" spans="1:31" x14ac:dyDescent="0.2">
      <c r="A20" s="182">
        <v>19</v>
      </c>
      <c r="B20" s="183" t="s">
        <v>368</v>
      </c>
      <c r="C20" s="184">
        <f>IF(SUMIFS(Data!$U:$U,Data!$A:$A,$B20,Data!$C:$C,C$1)=0,"",SUMIFS(Data!$U:$U,Data!$A:$A,$B20,Data!$C:$C,C$1))</f>
        <v>7.2</v>
      </c>
      <c r="D20" s="184">
        <f>IF(SUMIFS(Data!$U:$U,Data!$A:$A,$B20,Data!$C:$C,D$1)=0,"",SUMIFS(Data!$U:$U,Data!$A:$A,$B20,Data!$C:$C,D$1))</f>
        <v>4.7223333333333333</v>
      </c>
      <c r="E20" s="184">
        <f>IF(SUMIFS(Data!$U:$U,Data!$A:$A,$B20,Data!$C:$C,E$1)=0,"",SUMIFS(Data!$U:$U,Data!$A:$A,$B20,Data!$C:$C,E$1))</f>
        <v>2.0261904761904761</v>
      </c>
      <c r="F20" s="184">
        <f>IF(SUMIFS(Data!$U:$U,Data!$A:$A,$B20,Data!$C:$C,F$1)=0,"",SUMIFS(Data!$U:$U,Data!$A:$A,$B20,Data!$C:$C,F$1))</f>
        <v>2.8732142857142859</v>
      </c>
      <c r="G20" s="184">
        <f>IF(SUMIFS(Data!$U:$U,Data!$A:$A,$B20,Data!$C:$C,G$1)=0,"",SUMIFS(Data!$U:$U,Data!$A:$A,$B20,Data!$C:$C,G$1))</f>
        <v>2.3886904761904759</v>
      </c>
      <c r="H20" s="184">
        <f>IF(SUMIFS(Data!$U:$U,Data!$A:$A,$B20,Data!$C:$C,H$1)=0,"",SUMIFS(Data!$U:$U,Data!$A:$A,$B20,Data!$C:$C,H$1))</f>
        <v>5.4440000000000008</v>
      </c>
      <c r="I20" s="184">
        <f>IF(SUMIFS(Data!$U:$U,Data!$A:$A,$B20,Data!$C:$C,I$1)=0,"",SUMIFS(Data!$U:$U,Data!$A:$A,$B20,Data!$C:$C,I$1))</f>
        <v>2.4142857142857141</v>
      </c>
      <c r="J20" s="184">
        <f>IF(SUMIFS(Data!$U:$U,Data!$A:$A,$B20,Data!$C:$C,J$1)=0,"",SUMIFS(Data!$U:$U,Data!$A:$A,$B20,Data!$C:$C,J$1))</f>
        <v>3.875</v>
      </c>
      <c r="K20" s="184">
        <f>IF(SUMIFS(Data!$U:$U,Data!$A:$A,$B20,Data!$C:$C,K$1)=0,"",SUMIFS(Data!$U:$U,Data!$A:$A,$B20,Data!$C:$C,K$1))</f>
        <v>3.9750000000000001</v>
      </c>
      <c r="L20" s="184" t="str">
        <f>IF(SUMIFS(Data!$U:$U,Data!$A:$A,$B20,Data!$C:$C,L$1)=0,"",SUMIFS(Data!$U:$U,Data!$A:$A,$B20,Data!$C:$C,L$1))</f>
        <v/>
      </c>
      <c r="M20" s="184" t="str">
        <f>IF(SUMIFS(Data!$U:$U,Data!$A:$A,$B20,Data!$C:$C,M$1)=0,"",SUMIFS(Data!$U:$U,Data!$A:$A,$B20,Data!$C:$C,M$1))</f>
        <v/>
      </c>
      <c r="N20" s="184">
        <f>IF(SUMIFS(Data!$U:$U,Data!$A:$A,$B20,Data!$C:$C,N$1)=0,"",SUMIFS(Data!$U:$U,Data!$A:$A,$B20,Data!$C:$C,N$1))</f>
        <v>1.4089285714285713</v>
      </c>
      <c r="O20" s="184">
        <f>IF(SUMIFS(Data!$U:$U,Data!$A:$A,$B20,Data!$C:$C,O$1)=0,"",SUMIFS(Data!$U:$U,Data!$A:$A,$B20,Data!$C:$C,O$1))</f>
        <v>2.2273809523809525</v>
      </c>
      <c r="P20" s="184">
        <f>IF(SUMIFS(Data!$U:$U,Data!$A:$A,$B20,Data!$C:$C,P$1)=0,"",SUMIFS(Data!$U:$U,Data!$A:$A,$B20,Data!$C:$C,P$1))</f>
        <v>2.2898809523809525</v>
      </c>
      <c r="Q20" s="184" t="str">
        <f>IF(SUMIFS(Data!$U:$U,Data!$A:$A,$B20,Data!$C:$C,Q$1)=0,"",SUMIFS(Data!$U:$U,Data!$A:$A,$B20,Data!$C:$C,Q$1))</f>
        <v/>
      </c>
      <c r="R20" s="184">
        <f>VLOOKUP(V20,Barem!$W$39:$X$54,2,0)</f>
        <v>2</v>
      </c>
      <c r="S20" s="185">
        <f t="shared" si="0"/>
        <v>42.844904761904765</v>
      </c>
      <c r="T20" s="184">
        <f>SUMIFS(Data!D:D,Data!A:A,Gold!$B20)</f>
        <v>288.11</v>
      </c>
      <c r="U20" s="186">
        <f>COUNTIF(Data!A:A,Gold!B20)</f>
        <v>12</v>
      </c>
      <c r="V20" s="187">
        <f>SUMIFS(Data!Z:Z,Data!A:A,Gold!B20)</f>
        <v>9</v>
      </c>
      <c r="W20" s="187" t="str">
        <f>VLOOKUP(B20,Participanti!A:B,2,0)</f>
        <v>M</v>
      </c>
      <c r="X20" s="188">
        <f t="shared" si="1"/>
        <v>0.1487102313765741</v>
      </c>
      <c r="Z20" s="121"/>
      <c r="AE20" s="1" t="e">
        <f>VLOOKUP(B20,Data_Echipe!A:R,18,0)</f>
        <v>#N/A</v>
      </c>
    </row>
    <row r="21" spans="1:31" x14ac:dyDescent="0.2">
      <c r="A21" s="182">
        <v>20</v>
      </c>
      <c r="B21" s="183" t="s">
        <v>427</v>
      </c>
      <c r="C21" s="184">
        <f>IF(SUMIFS(Data!$U:$U,Data!$A:$A,$B21,Data!$C:$C,C$1)=0,"",SUMIFS(Data!$U:$U,Data!$A:$A,$B21,Data!$C:$C,C$1))</f>
        <v>3.5</v>
      </c>
      <c r="D21" s="184">
        <f>IF(SUMIFS(Data!$U:$U,Data!$A:$A,$B21,Data!$C:$C,D$1)=0,"",SUMIFS(Data!$U:$U,Data!$A:$A,$B21,Data!$C:$C,D$1))</f>
        <v>3.25</v>
      </c>
      <c r="E21" s="184">
        <f>IF(SUMIFS(Data!$U:$U,Data!$A:$A,$B21,Data!$C:$C,E$1)=0,"",SUMIFS(Data!$U:$U,Data!$A:$A,$B21,Data!$C:$C,E$1))</f>
        <v>2.5005952380952383</v>
      </c>
      <c r="F21" s="184">
        <f>IF(SUMIFS(Data!$U:$U,Data!$A:$A,$B21,Data!$C:$C,F$1)=0,"",SUMIFS(Data!$U:$U,Data!$A:$A,$B21,Data!$C:$C,F$1))</f>
        <v>3.230952380952381</v>
      </c>
      <c r="G21" s="184">
        <f>IF(SUMIFS(Data!$U:$U,Data!$A:$A,$B21,Data!$C:$C,G$1)=0,"",SUMIFS(Data!$U:$U,Data!$A:$A,$B21,Data!$C:$C,G$1))</f>
        <v>2.5375000000000001</v>
      </c>
      <c r="H21" s="184">
        <f>IF(SUMIFS(Data!$U:$U,Data!$A:$A,$B21,Data!$C:$C,H$1)=0,"",SUMIFS(Data!$U:$U,Data!$A:$A,$B21,Data!$C:$C,H$1))</f>
        <v>1.7818333333333334</v>
      </c>
      <c r="I21" s="184">
        <f>IF(SUMIFS(Data!$U:$U,Data!$A:$A,$B21,Data!$C:$C,I$1)=0,"",SUMIFS(Data!$U:$U,Data!$A:$A,$B21,Data!$C:$C,I$1))</f>
        <v>2.3091904761904765</v>
      </c>
      <c r="J21" s="184" t="str">
        <f>IF(SUMIFS(Data!$U:$U,Data!$A:$A,$B21,Data!$C:$C,J$1)=0,"",SUMIFS(Data!$U:$U,Data!$A:$A,$B21,Data!$C:$C,J$1))</f>
        <v/>
      </c>
      <c r="K21" s="184">
        <f>IF(SUMIFS(Data!$U:$U,Data!$A:$A,$B21,Data!$C:$C,K$1)=0,"",SUMIFS(Data!$U:$U,Data!$A:$A,$B21,Data!$C:$C,K$1))</f>
        <v>2.657142857142857</v>
      </c>
      <c r="L21" s="184">
        <f>IF(SUMIFS(Data!$U:$U,Data!$A:$A,$B21,Data!$C:$C,L$1)=0,"",SUMIFS(Data!$U:$U,Data!$A:$A,$B21,Data!$C:$C,L$1))</f>
        <v>2.1216904761904765</v>
      </c>
      <c r="M21" s="184">
        <f>IF(SUMIFS(Data!$U:$U,Data!$A:$A,$B21,Data!$C:$C,M$1)=0,"",SUMIFS(Data!$U:$U,Data!$A:$A,$B21,Data!$C:$C,M$1))</f>
        <v>2.0059523809523809</v>
      </c>
      <c r="N21" s="184">
        <f>IF(SUMIFS(Data!$U:$U,Data!$A:$A,$B21,Data!$C:$C,N$1)=0,"",SUMIFS(Data!$U:$U,Data!$A:$A,$B21,Data!$C:$C,N$1))</f>
        <v>2.8130952380952383</v>
      </c>
      <c r="O21" s="184">
        <f>IF(SUMIFS(Data!$U:$U,Data!$A:$A,$B21,Data!$C:$C,O$1)=0,"",SUMIFS(Data!$U:$U,Data!$A:$A,$B21,Data!$C:$C,O$1))</f>
        <v>1.7749999999999999</v>
      </c>
      <c r="P21" s="184">
        <f>IF(SUMIFS(Data!$U:$U,Data!$A:$A,$B21,Data!$C:$C,P$1)=0,"",SUMIFS(Data!$U:$U,Data!$A:$A,$B21,Data!$C:$C,P$1))</f>
        <v>1.5952380952380953</v>
      </c>
      <c r="Q21" s="184">
        <f>IF(SUMIFS(Data!$U:$U,Data!$A:$A,$B21,Data!$C:$C,Q$1)=0,"",SUMIFS(Data!$U:$U,Data!$A:$A,$B21,Data!$C:$C,Q$1))</f>
        <v>1.8464285714285715</v>
      </c>
      <c r="R21" s="184">
        <f>VLOOKUP(V21,Barem!$W$39:$X$54,2,0)</f>
        <v>5</v>
      </c>
      <c r="S21" s="185">
        <f t="shared" si="0"/>
        <v>38.924619047619046</v>
      </c>
      <c r="T21" s="184">
        <f>SUMIFS(Data!D:D,Data!A:A,Gold!$B21)</f>
        <v>198.67999999999998</v>
      </c>
      <c r="U21" s="186">
        <f>COUNTIF(Data!A:A,Gold!B21)</f>
        <v>14</v>
      </c>
      <c r="V21" s="187">
        <f>SUMIFS(Data!Z:Z,Data!A:A,Gold!B21)</f>
        <v>14</v>
      </c>
      <c r="W21" s="187" t="str">
        <f>VLOOKUP(B21,Participanti!A:B,2,0)</f>
        <v>M</v>
      </c>
      <c r="X21" s="188">
        <f t="shared" si="1"/>
        <v>0.19591614177380234</v>
      </c>
      <c r="Z21" s="121"/>
      <c r="AE21" s="1" t="e">
        <f>VLOOKUP(B21,Data_Echipe!A:R,18,0)</f>
        <v>#N/A</v>
      </c>
    </row>
  </sheetData>
  <autoFilter ref="A1:AK21" xr:uid="{00000000-0001-0000-0600-000000000000}">
    <sortState xmlns:xlrd2="http://schemas.microsoft.com/office/spreadsheetml/2017/richdata2" ref="A2:AK21">
      <sortCondition descending="1" ref="S1:S21"/>
    </sortState>
  </autoFilter>
  <sortState xmlns:xlrd2="http://schemas.microsoft.com/office/spreadsheetml/2017/richdata2" ref="B2:X21">
    <sortCondition descending="1" ref="S2:S21"/>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2D91-D20F-45B7-A188-0A36DD775DF2}">
  <sheetPr>
    <tabColor theme="0" tint="-0.249977111117893"/>
  </sheetPr>
  <dimension ref="A1:AH21"/>
  <sheetViews>
    <sheetView zoomScale="120" zoomScaleNormal="120" workbookViewId="0">
      <pane ySplit="1" topLeftCell="A2" activePane="bottomLeft" state="frozen"/>
      <selection activeCell="A31" sqref="A31"/>
      <selection pane="bottomLeft" activeCell="A2" sqref="A2:X6"/>
    </sheetView>
  </sheetViews>
  <sheetFormatPr defaultColWidth="9.140625" defaultRowHeight="12" x14ac:dyDescent="0.2"/>
  <cols>
    <col min="1" max="1" width="7.7109375" style="66" customWidth="1"/>
    <col min="2" max="2" width="17.140625" style="21" bestFit="1" customWidth="1"/>
    <col min="3" max="16" width="5.28515625" style="22" customWidth="1"/>
    <col min="17" max="17" width="4.85546875" style="22" customWidth="1"/>
    <col min="18" max="18" width="6.28515625" style="22" customWidth="1"/>
    <col min="19" max="19" width="8.5703125" style="120" customWidth="1"/>
    <col min="20" max="20" width="12.140625" style="22" bestFit="1" customWidth="1"/>
    <col min="21" max="21" width="9" style="1" bestFit="1" customWidth="1"/>
    <col min="22" max="22" width="6.28515625" style="1" customWidth="1"/>
    <col min="23" max="23" width="5.85546875" style="1" bestFit="1" customWidth="1"/>
    <col min="24" max="24" width="6.42578125" style="1" customWidth="1"/>
    <col min="25" max="25" width="11.5703125" style="1" customWidth="1"/>
    <col min="26" max="30" width="9.140625" style="1" customWidth="1"/>
    <col min="31" max="31" width="7.7109375" style="1" hidden="1" customWidth="1"/>
    <col min="32" max="33" width="9.140625" style="1" customWidth="1"/>
    <col min="34" max="34" width="9.140625" style="107" customWidth="1"/>
    <col min="35" max="37" width="9.140625" style="1" customWidth="1"/>
    <col min="38" max="16384" width="9.140625" style="1"/>
  </cols>
  <sheetData>
    <row r="1" spans="1:32" x14ac:dyDescent="0.2">
      <c r="A1" s="142" t="s">
        <v>396</v>
      </c>
      <c r="B1" s="143" t="s">
        <v>157</v>
      </c>
      <c r="C1" s="144">
        <v>1</v>
      </c>
      <c r="D1" s="144">
        <v>2</v>
      </c>
      <c r="E1" s="144">
        <v>3</v>
      </c>
      <c r="F1" s="144">
        <v>4</v>
      </c>
      <c r="G1" s="144">
        <v>5</v>
      </c>
      <c r="H1" s="144">
        <v>6</v>
      </c>
      <c r="I1" s="144">
        <v>7</v>
      </c>
      <c r="J1" s="144">
        <v>8</v>
      </c>
      <c r="K1" s="144">
        <v>9</v>
      </c>
      <c r="L1" s="144">
        <v>10</v>
      </c>
      <c r="M1" s="144">
        <v>11</v>
      </c>
      <c r="N1" s="144">
        <v>12</v>
      </c>
      <c r="O1" s="144">
        <v>13</v>
      </c>
      <c r="P1" s="144">
        <v>14</v>
      </c>
      <c r="Q1" s="144">
        <v>15</v>
      </c>
      <c r="R1" s="145" t="s">
        <v>387</v>
      </c>
      <c r="S1" s="146" t="s">
        <v>397</v>
      </c>
      <c r="T1" s="145" t="s">
        <v>65</v>
      </c>
      <c r="U1" s="29" t="s">
        <v>527</v>
      </c>
      <c r="V1" s="81" t="s">
        <v>399</v>
      </c>
      <c r="W1" s="29" t="s">
        <v>526</v>
      </c>
      <c r="X1" s="29" t="s">
        <v>418</v>
      </c>
      <c r="Y1" s="29"/>
      <c r="Z1" s="29"/>
      <c r="AA1" s="119"/>
      <c r="AB1" s="29"/>
      <c r="AC1" s="29"/>
      <c r="AD1" s="29"/>
      <c r="AE1" s="29" t="s">
        <v>400</v>
      </c>
      <c r="AF1" s="29"/>
    </row>
    <row r="2" spans="1:32" x14ac:dyDescent="0.2">
      <c r="A2" s="189">
        <v>1</v>
      </c>
      <c r="B2" s="190" t="s">
        <v>13</v>
      </c>
      <c r="C2" s="191">
        <f>IF(SUMIFS(Data!$U:$U,Data!$A:$A,$B2,Data!$C:$C,C$1)=0,"",SUMIFS(Data!$U:$U,Data!$A:$A,$B2,Data!$C:$C,C$1))</f>
        <v>4.625</v>
      </c>
      <c r="D2" s="191">
        <f>IF(SUMIFS(Data!$U:$U,Data!$A:$A,$B2,Data!$C:$C,D$1)=0,"",SUMIFS(Data!$U:$U,Data!$A:$A,$B2,Data!$C:$C,D$1))</f>
        <v>5.03</v>
      </c>
      <c r="E2" s="191">
        <f>IF(SUMIFS(Data!$U:$U,Data!$A:$A,$B2,Data!$C:$C,E$1)=0,"",SUMIFS(Data!$U:$U,Data!$A:$A,$B2,Data!$C:$C,E$1))</f>
        <v>4.7249999999999996</v>
      </c>
      <c r="F2" s="191">
        <f>IF(SUMIFS(Data!$U:$U,Data!$A:$A,$B2,Data!$C:$C,F$1)=0,"",SUMIFS(Data!$U:$U,Data!$A:$A,$B2,Data!$C:$C,F$1))</f>
        <v>4.6583333333333332</v>
      </c>
      <c r="G2" s="191">
        <f>IF(SUMIFS(Data!$U:$U,Data!$A:$A,$B2,Data!$C:$C,G$1)=0,"",SUMIFS(Data!$U:$U,Data!$A:$A,$B2,Data!$C:$C,G$1))</f>
        <v>5.625</v>
      </c>
      <c r="H2" s="191">
        <f>IF(SUMIFS(Data!$U:$U,Data!$A:$A,$B2,Data!$C:$C,H$1)=0,"",SUMIFS(Data!$U:$U,Data!$A:$A,$B2,Data!$C:$C,H$1))</f>
        <v>3.8928571428571428</v>
      </c>
      <c r="I2" s="191">
        <f>IF(SUMIFS(Data!$U:$U,Data!$A:$A,$B2,Data!$C:$C,I$1)=0,"",SUMIFS(Data!$U:$U,Data!$A:$A,$B2,Data!$C:$C,I$1))</f>
        <v>6.1219999999999999</v>
      </c>
      <c r="J2" s="191">
        <f>IF(SUMIFS(Data!$U:$U,Data!$A:$A,$B2,Data!$C:$C,J$1)=0,"",SUMIFS(Data!$U:$U,Data!$A:$A,$B2,Data!$C:$C,J$1))</f>
        <v>4.9249999999999998</v>
      </c>
      <c r="K2" s="191">
        <f>IF(SUMIFS(Data!$U:$U,Data!$A:$A,$B2,Data!$C:$C,K$1)=0,"",SUMIFS(Data!$U:$U,Data!$A:$A,$B2,Data!$C:$C,K$1))</f>
        <v>4.95</v>
      </c>
      <c r="L2" s="191">
        <f>IF(SUMIFS(Data!$U:$U,Data!$A:$A,$B2,Data!$C:$C,L$1)=0,"",SUMIFS(Data!$U:$U,Data!$A:$A,$B2,Data!$C:$C,L$1))</f>
        <v>4.8</v>
      </c>
      <c r="M2" s="191">
        <f>IF(SUMIFS(Data!$U:$U,Data!$A:$A,$B2,Data!$C:$C,M$1)=0,"",SUMIFS(Data!$U:$U,Data!$A:$A,$B2,Data!$C:$C,M$1))</f>
        <v>4.5374999999999996</v>
      </c>
      <c r="N2" s="191">
        <f>IF(SUMIFS(Data!$U:$U,Data!$A:$A,$B2,Data!$C:$C,N$1)=0,"",SUMIFS(Data!$U:$U,Data!$A:$A,$B2,Data!$C:$C,N$1))</f>
        <v>5.75</v>
      </c>
      <c r="O2" s="191">
        <f>IF(SUMIFS(Data!$U:$U,Data!$A:$A,$B2,Data!$C:$C,O$1)=0,"",SUMIFS(Data!$U:$U,Data!$A:$A,$B2,Data!$C:$C,O$1))</f>
        <v>2.5357142857142856</v>
      </c>
      <c r="P2" s="191">
        <f>IF(SUMIFS(Data!$U:$U,Data!$A:$A,$B2,Data!$C:$C,P$1)=0,"",SUMIFS(Data!$U:$U,Data!$A:$A,$B2,Data!$C:$C,P$1))</f>
        <v>2.8776666666666668</v>
      </c>
      <c r="Q2" s="191">
        <f>IF(SUMIFS(Data!$U:$U,Data!$A:$A,$B2,Data!$C:$C,Q$1)=0,"",SUMIFS(Data!$U:$U,Data!$A:$A,$B2,Data!$C:$C,Q$1))</f>
        <v>3.1160714285714288</v>
      </c>
      <c r="R2" s="191">
        <f>VLOOKUP(V2,Barem!$W$39:$X$54,2,0)</f>
        <v>5</v>
      </c>
      <c r="S2" s="192">
        <f>SUM(C2:R2)</f>
        <v>73.170142857142864</v>
      </c>
      <c r="T2" s="191">
        <f>SUMIFS(Data!D:D,Data!A:A,Silver!$B2)</f>
        <v>426.0499999999999</v>
      </c>
      <c r="U2" s="193">
        <f>COUNTIF(Data!A:A,Silver!B2)</f>
        <v>15</v>
      </c>
      <c r="V2" s="194">
        <f>SUMIFS(Data!Z:Z,Data!A:A,Silver!B2)</f>
        <v>14</v>
      </c>
      <c r="W2" s="194" t="str">
        <f>VLOOKUP(B2,Participanti!A:B,2,0)</f>
        <v>M</v>
      </c>
      <c r="X2" s="195">
        <f>S2/T2</f>
        <v>0.17174074136167794</v>
      </c>
      <c r="Z2" s="116"/>
      <c r="AE2" s="1" t="e">
        <f>VLOOKUP(B2,Data_Echipe!A:R,18,0)</f>
        <v>#N/A</v>
      </c>
    </row>
    <row r="3" spans="1:32" x14ac:dyDescent="0.2">
      <c r="A3" s="189">
        <v>2</v>
      </c>
      <c r="B3" s="190" t="s">
        <v>220</v>
      </c>
      <c r="C3" s="191">
        <f>IF(SUMIFS(Data!$U:$U,Data!$A:$A,$B3,Data!$C:$C,C$1)=0,"",SUMIFS(Data!$U:$U,Data!$A:$A,$B3,Data!$C:$C,C$1))</f>
        <v>3.1749999999999998</v>
      </c>
      <c r="D3" s="191">
        <f>IF(SUMIFS(Data!$U:$U,Data!$A:$A,$B3,Data!$C:$C,D$1)=0,"",SUMIFS(Data!$U:$U,Data!$A:$A,$B3,Data!$C:$C,D$1))</f>
        <v>4.375</v>
      </c>
      <c r="E3" s="191">
        <f>IF(SUMIFS(Data!$U:$U,Data!$A:$A,$B3,Data!$C:$C,E$1)=0,"",SUMIFS(Data!$U:$U,Data!$A:$A,$B3,Data!$C:$C,E$1))</f>
        <v>3.9375</v>
      </c>
      <c r="F3" s="191">
        <f>IF(SUMIFS(Data!$U:$U,Data!$A:$A,$B3,Data!$C:$C,F$1)=0,"",SUMIFS(Data!$U:$U,Data!$A:$A,$B3,Data!$C:$C,F$1))</f>
        <v>3.5648809523809524</v>
      </c>
      <c r="G3" s="191">
        <f>IF(SUMIFS(Data!$U:$U,Data!$A:$A,$B3,Data!$C:$C,G$1)=0,"",SUMIFS(Data!$U:$U,Data!$A:$A,$B3,Data!$C:$C,G$1))</f>
        <v>4.75</v>
      </c>
      <c r="H3" s="191">
        <f>IF(SUMIFS(Data!$U:$U,Data!$A:$A,$B3,Data!$C:$C,H$1)=0,"",SUMIFS(Data!$U:$U,Data!$A:$A,$B3,Data!$C:$C,H$1))</f>
        <v>3.5726190476190474</v>
      </c>
      <c r="I3" s="191">
        <f>IF(SUMIFS(Data!$U:$U,Data!$A:$A,$B3,Data!$C:$C,I$1)=0,"",SUMIFS(Data!$U:$U,Data!$A:$A,$B3,Data!$C:$C,I$1))</f>
        <v>4.4375</v>
      </c>
      <c r="J3" s="191">
        <f>IF(SUMIFS(Data!$U:$U,Data!$A:$A,$B3,Data!$C:$C,J$1)=0,"",SUMIFS(Data!$U:$U,Data!$A:$A,$B3,Data!$C:$C,J$1))</f>
        <v>3.4839285714285713</v>
      </c>
      <c r="K3" s="191">
        <f>IF(SUMIFS(Data!$U:$U,Data!$A:$A,$B3,Data!$C:$C,K$1)=0,"",SUMIFS(Data!$U:$U,Data!$A:$A,$B3,Data!$C:$C,K$1))</f>
        <v>3.3535714285714286</v>
      </c>
      <c r="L3" s="191">
        <f>IF(SUMIFS(Data!$U:$U,Data!$A:$A,$B3,Data!$C:$C,L$1)=0,"",SUMIFS(Data!$U:$U,Data!$A:$A,$B3,Data!$C:$C,L$1))</f>
        <v>4.0625</v>
      </c>
      <c r="M3" s="191">
        <f>IF(SUMIFS(Data!$U:$U,Data!$A:$A,$B3,Data!$C:$C,M$1)=0,"",SUMIFS(Data!$U:$U,Data!$A:$A,$B3,Data!$C:$C,M$1))</f>
        <v>3.55</v>
      </c>
      <c r="N3" s="191">
        <f>IF(SUMIFS(Data!$U:$U,Data!$A:$A,$B3,Data!$C:$C,N$1)=0,"",SUMIFS(Data!$U:$U,Data!$A:$A,$B3,Data!$C:$C,N$1))</f>
        <v>5.0625</v>
      </c>
      <c r="O3" s="191">
        <f>IF(SUMIFS(Data!$U:$U,Data!$A:$A,$B3,Data!$C:$C,O$1)=0,"",SUMIFS(Data!$U:$U,Data!$A:$A,$B3,Data!$C:$C,O$1))</f>
        <v>3.575595238095238</v>
      </c>
      <c r="P3" s="191">
        <f>IF(SUMIFS(Data!$U:$U,Data!$A:$A,$B3,Data!$C:$C,P$1)=0,"",SUMIFS(Data!$U:$U,Data!$A:$A,$B3,Data!$C:$C,P$1))</f>
        <v>2.5160714285714283</v>
      </c>
      <c r="Q3" s="191">
        <f>IF(SUMIFS(Data!$U:$U,Data!$A:$A,$B3,Data!$C:$C,Q$1)=0,"",SUMIFS(Data!$U:$U,Data!$A:$A,$B3,Data!$C:$C,Q$1))</f>
        <v>1.8749999999999998</v>
      </c>
      <c r="R3" s="191">
        <f>VLOOKUP(V3,Barem!$W$39:$X$54,2,0)</f>
        <v>5</v>
      </c>
      <c r="S3" s="192">
        <f t="shared" ref="S3:S21" si="0">SUM(C3:R3)</f>
        <v>60.291666666666664</v>
      </c>
      <c r="T3" s="191">
        <f>SUMIFS(Data!D:D,Data!A:A,Silver!$B3)</f>
        <v>246.01000000000005</v>
      </c>
      <c r="U3" s="193">
        <f>COUNTIF(Data!A:A,Silver!B3)</f>
        <v>15</v>
      </c>
      <c r="V3" s="194">
        <f>SUMIFS(Data!Z:Z,Data!A:A,Silver!B3)</f>
        <v>14</v>
      </c>
      <c r="W3" s="194" t="str">
        <f>VLOOKUP(B3,Participanti!A:B,2,0)</f>
        <v>M</v>
      </c>
      <c r="X3" s="195">
        <f t="shared" ref="X3:X21" si="1">S3/T3</f>
        <v>0.24507811335582558</v>
      </c>
      <c r="Z3" s="104"/>
      <c r="AE3" s="1" t="e">
        <f>VLOOKUP(B3,Data_Echipe!A:R,18,0)</f>
        <v>#N/A</v>
      </c>
    </row>
    <row r="4" spans="1:32" x14ac:dyDescent="0.2">
      <c r="A4" s="189">
        <v>3</v>
      </c>
      <c r="B4" s="190" t="s">
        <v>425</v>
      </c>
      <c r="C4" s="191">
        <f>IF(SUMIFS(Data!$U:$U,Data!$A:$A,$B4,Data!$C:$C,C$1)=0,"",SUMIFS(Data!$U:$U,Data!$A:$A,$B4,Data!$C:$C,C$1))</f>
        <v>3.3451666666666666</v>
      </c>
      <c r="D4" s="191">
        <f>IF(SUMIFS(Data!$U:$U,Data!$A:$A,$B4,Data!$C:$C,D$1)=0,"",SUMIFS(Data!$U:$U,Data!$A:$A,$B4,Data!$C:$C,D$1))</f>
        <v>2.4394583333333335</v>
      </c>
      <c r="E4" s="191">
        <f>IF(SUMIFS(Data!$U:$U,Data!$A:$A,$B4,Data!$C:$C,E$1)=0,"",SUMIFS(Data!$U:$U,Data!$A:$A,$B4,Data!$C:$C,E$1))</f>
        <v>5.7084999999999999</v>
      </c>
      <c r="F4" s="191">
        <f>IF(SUMIFS(Data!$U:$U,Data!$A:$A,$B4,Data!$C:$C,F$1)=0,"",SUMIFS(Data!$U:$U,Data!$A:$A,$B4,Data!$C:$C,F$1))</f>
        <v>2.6881249999999999</v>
      </c>
      <c r="G4" s="191">
        <f>IF(SUMIFS(Data!$U:$U,Data!$A:$A,$B4,Data!$C:$C,G$1)=0,"",SUMIFS(Data!$U:$U,Data!$A:$A,$B4,Data!$C:$C,G$1))</f>
        <v>4.2036666666666669</v>
      </c>
      <c r="H4" s="191">
        <f>IF(SUMIFS(Data!$U:$U,Data!$A:$A,$B4,Data!$C:$C,H$1)=0,"",SUMIFS(Data!$U:$U,Data!$A:$A,$B4,Data!$C:$C,H$1))</f>
        <v>3.8125</v>
      </c>
      <c r="I4" s="191">
        <f>IF(SUMIFS(Data!$U:$U,Data!$A:$A,$B4,Data!$C:$C,I$1)=0,"",SUMIFS(Data!$U:$U,Data!$A:$A,$B4,Data!$C:$C,I$1))</f>
        <v>3.2698749999999999</v>
      </c>
      <c r="J4" s="191">
        <f>IF(SUMIFS(Data!$U:$U,Data!$A:$A,$B4,Data!$C:$C,J$1)=0,"",SUMIFS(Data!$U:$U,Data!$A:$A,$B4,Data!$C:$C,J$1))</f>
        <v>5.0771666666666668</v>
      </c>
      <c r="K4" s="191">
        <f>IF(SUMIFS(Data!$U:$U,Data!$A:$A,$B4,Data!$C:$C,K$1)=0,"",SUMIFS(Data!$U:$U,Data!$A:$A,$B4,Data!$C:$C,K$1))</f>
        <v>3.2859999999999996</v>
      </c>
      <c r="L4" s="191">
        <f>IF(SUMIFS(Data!$U:$U,Data!$A:$A,$B4,Data!$C:$C,L$1)=0,"",SUMIFS(Data!$U:$U,Data!$A:$A,$B4,Data!$C:$C,L$1))</f>
        <v>2.8629583333333333</v>
      </c>
      <c r="M4" s="191">
        <f>IF(SUMIFS(Data!$U:$U,Data!$A:$A,$B4,Data!$C:$C,M$1)=0,"",SUMIFS(Data!$U:$U,Data!$A:$A,$B4,Data!$C:$C,M$1))</f>
        <v>3.2746666666666666</v>
      </c>
      <c r="N4" s="191">
        <f>IF(SUMIFS(Data!$U:$U,Data!$A:$A,$B4,Data!$C:$C,N$1)=0,"",SUMIFS(Data!$U:$U,Data!$A:$A,$B4,Data!$C:$C,N$1))</f>
        <v>3.7455000000000003</v>
      </c>
      <c r="O4" s="191">
        <f>IF(SUMIFS(Data!$U:$U,Data!$A:$A,$B4,Data!$C:$C,O$1)=0,"",SUMIFS(Data!$U:$U,Data!$A:$A,$B4,Data!$C:$C,O$1))</f>
        <v>6.5685000000000002</v>
      </c>
      <c r="P4" s="191">
        <f>IF(SUMIFS(Data!$U:$U,Data!$A:$A,$B4,Data!$C:$C,P$1)=0,"",SUMIFS(Data!$U:$U,Data!$A:$A,$B4,Data!$C:$C,P$1))</f>
        <v>2.6072083333333329</v>
      </c>
      <c r="Q4" s="191">
        <f>IF(SUMIFS(Data!$U:$U,Data!$A:$A,$B4,Data!$C:$C,Q$1)=0,"",SUMIFS(Data!$U:$U,Data!$A:$A,$B4,Data!$C:$C,Q$1))</f>
        <v>1.816875</v>
      </c>
      <c r="R4" s="191">
        <f>VLOOKUP(V4,Barem!$W$39:$X$54,2,0)</f>
        <v>5</v>
      </c>
      <c r="S4" s="192">
        <f t="shared" si="0"/>
        <v>59.706166666666668</v>
      </c>
      <c r="T4" s="191">
        <f>SUMIFS(Data!D:D,Data!A:A,Silver!$B4)</f>
        <v>365.52000000000004</v>
      </c>
      <c r="U4" s="193">
        <f>COUNTIF(Data!A:A,Silver!B4)</f>
        <v>15</v>
      </c>
      <c r="V4" s="194">
        <f>SUMIFS(Data!Z:Z,Data!A:A,Silver!B4)</f>
        <v>14</v>
      </c>
      <c r="W4" s="194" t="str">
        <f>VLOOKUP(B4,Participanti!A:B,2,0)</f>
        <v>F</v>
      </c>
      <c r="X4" s="195">
        <f t="shared" si="1"/>
        <v>0.16334582694973371</v>
      </c>
      <c r="Z4" s="104"/>
      <c r="AE4" s="1" t="e">
        <f>VLOOKUP(B4,Data_Echipe!A:R,18,0)</f>
        <v>#N/A</v>
      </c>
    </row>
    <row r="5" spans="1:32" x14ac:dyDescent="0.2">
      <c r="A5" s="189">
        <v>4</v>
      </c>
      <c r="B5" s="190" t="s">
        <v>227</v>
      </c>
      <c r="C5" s="191">
        <f>IF(SUMIFS(Data!$U:$U,Data!$A:$A,$B5,Data!$C:$C,C$1)=0,"",SUMIFS(Data!$U:$U,Data!$A:$A,$B5,Data!$C:$C,C$1))</f>
        <v>6.0750000000000002</v>
      </c>
      <c r="D5" s="191">
        <f>IF(SUMIFS(Data!$U:$U,Data!$A:$A,$B5,Data!$C:$C,D$1)=0,"",SUMIFS(Data!$U:$U,Data!$A:$A,$B5,Data!$C:$C,D$1))</f>
        <v>3.0006249999999999</v>
      </c>
      <c r="E5" s="191">
        <f>IF(SUMIFS(Data!$U:$U,Data!$A:$A,$B5,Data!$C:$C,E$1)=0,"",SUMIFS(Data!$U:$U,Data!$A:$A,$B5,Data!$C:$C,E$1))</f>
        <v>2.910625</v>
      </c>
      <c r="F5" s="191">
        <f>IF(SUMIFS(Data!$U:$U,Data!$A:$A,$B5,Data!$C:$C,F$1)=0,"",SUMIFS(Data!$U:$U,Data!$A:$A,$B5,Data!$C:$C,F$1))</f>
        <v>3.5793749999999998</v>
      </c>
      <c r="G5" s="191">
        <f>IF(SUMIFS(Data!$U:$U,Data!$A:$A,$B5,Data!$C:$C,G$1)=0,"",SUMIFS(Data!$U:$U,Data!$A:$A,$B5,Data!$C:$C,G$1))</f>
        <v>5</v>
      </c>
      <c r="H5" s="191">
        <f>IF(SUMIFS(Data!$U:$U,Data!$A:$A,$B5,Data!$C:$C,H$1)=0,"",SUMIFS(Data!$U:$U,Data!$A:$A,$B5,Data!$C:$C,H$1))</f>
        <v>4.4688333333333334</v>
      </c>
      <c r="I5" s="191">
        <f>IF(SUMIFS(Data!$U:$U,Data!$A:$A,$B5,Data!$C:$C,I$1)=0,"",SUMIFS(Data!$U:$U,Data!$A:$A,$B5,Data!$C:$C,I$1))</f>
        <v>2.7675000000000001</v>
      </c>
      <c r="J5" s="191">
        <f>IF(SUMIFS(Data!$U:$U,Data!$A:$A,$B5,Data!$C:$C,J$1)=0,"",SUMIFS(Data!$U:$U,Data!$A:$A,$B5,Data!$C:$C,J$1))</f>
        <v>5.6528333333333327</v>
      </c>
      <c r="K5" s="191">
        <f>IF(SUMIFS(Data!$U:$U,Data!$A:$A,$B5,Data!$C:$C,K$1)=0,"",SUMIFS(Data!$U:$U,Data!$A:$A,$B5,Data!$C:$C,K$1))</f>
        <v>3.85</v>
      </c>
      <c r="L5" s="191">
        <f>IF(SUMIFS(Data!$U:$U,Data!$A:$A,$B5,Data!$C:$C,L$1)=0,"",SUMIFS(Data!$U:$U,Data!$A:$A,$B5,Data!$C:$C,L$1))</f>
        <v>1.95</v>
      </c>
      <c r="M5" s="191">
        <f>IF(SUMIFS(Data!$U:$U,Data!$A:$A,$B5,Data!$C:$C,M$1)=0,"",SUMIFS(Data!$U:$U,Data!$A:$A,$B5,Data!$C:$C,M$1))</f>
        <v>1.4393750000000001</v>
      </c>
      <c r="N5" s="191">
        <f>IF(SUMIFS(Data!$U:$U,Data!$A:$A,$B5,Data!$C:$C,N$1)=0,"",SUMIFS(Data!$U:$U,Data!$A:$A,$B5,Data!$C:$C,N$1))</f>
        <v>4.6875</v>
      </c>
      <c r="O5" s="191">
        <f>IF(SUMIFS(Data!$U:$U,Data!$A:$A,$B5,Data!$C:$C,O$1)=0,"",SUMIFS(Data!$U:$U,Data!$A:$A,$B5,Data!$C:$C,O$1))</f>
        <v>2.3143750000000001</v>
      </c>
      <c r="P5" s="191">
        <f>IF(SUMIFS(Data!$U:$U,Data!$A:$A,$B5,Data!$C:$C,P$1)=0,"",SUMIFS(Data!$U:$U,Data!$A:$A,$B5,Data!$C:$C,P$1))</f>
        <v>3.5625</v>
      </c>
      <c r="Q5" s="191">
        <f>IF(SUMIFS(Data!$U:$U,Data!$A:$A,$B5,Data!$C:$C,Q$1)=0,"",SUMIFS(Data!$U:$U,Data!$A:$A,$B5,Data!$C:$C,Q$1))</f>
        <v>3.13</v>
      </c>
      <c r="R5" s="191">
        <f>VLOOKUP(V5,Barem!$W$39:$X$54,2,0)</f>
        <v>5</v>
      </c>
      <c r="S5" s="192">
        <f t="shared" si="0"/>
        <v>59.388541666666669</v>
      </c>
      <c r="T5" s="191">
        <f>SUMIFS(Data!D:D,Data!A:A,Silver!$B5)</f>
        <v>307.02999999999992</v>
      </c>
      <c r="U5" s="193">
        <f>COUNTIF(Data!A:A,Silver!B5)</f>
        <v>15</v>
      </c>
      <c r="V5" s="194">
        <f>SUMIFS(Data!Z:Z,Data!A:A,Silver!B5)</f>
        <v>14</v>
      </c>
      <c r="W5" s="194" t="str">
        <f>VLOOKUP(B5,Participanti!A:B,2,0)</f>
        <v>F</v>
      </c>
      <c r="X5" s="195">
        <f t="shared" si="1"/>
        <v>0.19342911659012699</v>
      </c>
      <c r="Z5" s="104"/>
      <c r="AE5" s="1" t="e">
        <f>VLOOKUP(B5,Data_Echipe!A:R,18,0)</f>
        <v>#N/A</v>
      </c>
    </row>
    <row r="6" spans="1:32" x14ac:dyDescent="0.2">
      <c r="A6" s="189">
        <v>5</v>
      </c>
      <c r="B6" s="190" t="s">
        <v>373</v>
      </c>
      <c r="C6" s="191">
        <f>IF(SUMIFS(Data!$U:$U,Data!$A:$A,$B6,Data!$C:$C,C$1)=0,"",SUMIFS(Data!$U:$U,Data!$A:$A,$B6,Data!$C:$C,C$1))</f>
        <v>2.1654761904761903</v>
      </c>
      <c r="D6" s="191">
        <f>IF(SUMIFS(Data!$U:$U,Data!$A:$A,$B6,Data!$C:$C,D$1)=0,"",SUMIFS(Data!$U:$U,Data!$A:$A,$B6,Data!$C:$C,D$1))</f>
        <v>3.879</v>
      </c>
      <c r="E6" s="191">
        <f>IF(SUMIFS(Data!$U:$U,Data!$A:$A,$B6,Data!$C:$C,E$1)=0,"",SUMIFS(Data!$U:$U,Data!$A:$A,$B6,Data!$C:$C,E$1))</f>
        <v>5.3873333333333333</v>
      </c>
      <c r="F6" s="191">
        <f>IF(SUMIFS(Data!$U:$U,Data!$A:$A,$B6,Data!$C:$C,F$1)=0,"",SUMIFS(Data!$U:$U,Data!$A:$A,$B6,Data!$C:$C,F$1))</f>
        <v>3.9691666666666667</v>
      </c>
      <c r="G6" s="191">
        <f>IF(SUMIFS(Data!$U:$U,Data!$A:$A,$B6,Data!$C:$C,G$1)=0,"",SUMIFS(Data!$U:$U,Data!$A:$A,$B6,Data!$C:$C,G$1))</f>
        <v>3.6051190476190471</v>
      </c>
      <c r="H6" s="191">
        <f>IF(SUMIFS(Data!$U:$U,Data!$A:$A,$B6,Data!$C:$C,H$1)=0,"",SUMIFS(Data!$U:$U,Data!$A:$A,$B6,Data!$C:$C,H$1))</f>
        <v>3.081547619047619</v>
      </c>
      <c r="I6" s="191">
        <f>IF(SUMIFS(Data!$U:$U,Data!$A:$A,$B6,Data!$C:$C,I$1)=0,"",SUMIFS(Data!$U:$U,Data!$A:$A,$B6,Data!$C:$C,I$1))</f>
        <v>4.1619999999999999</v>
      </c>
      <c r="J6" s="191">
        <f>IF(SUMIFS(Data!$U:$U,Data!$A:$A,$B6,Data!$C:$C,J$1)=0,"",SUMIFS(Data!$U:$U,Data!$A:$A,$B6,Data!$C:$C,J$1))</f>
        <v>3.9226666666666667</v>
      </c>
      <c r="K6" s="191">
        <f>IF(SUMIFS(Data!$U:$U,Data!$A:$A,$B6,Data!$C:$C,K$1)=0,"",SUMIFS(Data!$U:$U,Data!$A:$A,$B6,Data!$C:$C,K$1))</f>
        <v>2.401761904761905</v>
      </c>
      <c r="L6" s="191">
        <f>IF(SUMIFS(Data!$U:$U,Data!$A:$A,$B6,Data!$C:$C,L$1)=0,"",SUMIFS(Data!$U:$U,Data!$A:$A,$B6,Data!$C:$C,L$1))</f>
        <v>2.2041666666666666</v>
      </c>
      <c r="M6" s="191">
        <f>IF(SUMIFS(Data!$U:$U,Data!$A:$A,$B6,Data!$C:$C,M$1)=0,"",SUMIFS(Data!$U:$U,Data!$A:$A,$B6,Data!$C:$C,M$1))</f>
        <v>4.2348333333333334</v>
      </c>
      <c r="N6" s="191">
        <f>IF(SUMIFS(Data!$U:$U,Data!$A:$A,$B6,Data!$C:$C,N$1)=0,"",SUMIFS(Data!$U:$U,Data!$A:$A,$B6,Data!$C:$C,N$1))</f>
        <v>3.2380952380952381</v>
      </c>
      <c r="O6" s="191">
        <f>IF(SUMIFS(Data!$U:$U,Data!$A:$A,$B6,Data!$C:$C,O$1)=0,"",SUMIFS(Data!$U:$U,Data!$A:$A,$B6,Data!$C:$C,O$1))</f>
        <v>3.5424999999999995</v>
      </c>
      <c r="P6" s="191">
        <f>IF(SUMIFS(Data!$U:$U,Data!$A:$A,$B6,Data!$C:$C,P$1)=0,"",SUMIFS(Data!$U:$U,Data!$A:$A,$B6,Data!$C:$C,P$1))</f>
        <v>3.5309523809523808</v>
      </c>
      <c r="Q6" s="191">
        <f>IF(SUMIFS(Data!$U:$U,Data!$A:$A,$B6,Data!$C:$C,Q$1)=0,"",SUMIFS(Data!$U:$U,Data!$A:$A,$B6,Data!$C:$C,Q$1))</f>
        <v>3.5642857142857145</v>
      </c>
      <c r="R6" s="191">
        <f>VLOOKUP(V6,Barem!$W$39:$X$54,2,0)</f>
        <v>3</v>
      </c>
      <c r="S6" s="192">
        <f t="shared" si="0"/>
        <v>55.888904761904762</v>
      </c>
      <c r="T6" s="191">
        <f>SUMIFS(Data!D:D,Data!A:A,Silver!$B6)</f>
        <v>292.52999999999997</v>
      </c>
      <c r="U6" s="193">
        <f>COUNTIF(Data!A:A,Silver!B6)</f>
        <v>15</v>
      </c>
      <c r="V6" s="194">
        <f>SUMIFS(Data!Z:Z,Data!A:A,Silver!B6)</f>
        <v>10</v>
      </c>
      <c r="W6" s="194" t="str">
        <f>VLOOKUP(B6,Participanti!A:B,2,0)</f>
        <v>M</v>
      </c>
      <c r="X6" s="195">
        <f t="shared" si="1"/>
        <v>0.19105358343385215</v>
      </c>
      <c r="Y6" s="121"/>
      <c r="Z6" s="104"/>
      <c r="AE6" s="1" t="e">
        <f>VLOOKUP(B6,Data_Echipe!A:R,18,0)</f>
        <v>#N/A</v>
      </c>
    </row>
    <row r="7" spans="1:32" x14ac:dyDescent="0.2">
      <c r="A7" s="147">
        <v>6</v>
      </c>
      <c r="B7" s="148" t="s">
        <v>191</v>
      </c>
      <c r="C7" s="149">
        <f>IF(SUMIFS(Data!$U:$U,Data!$A:$A,$B7,Data!$C:$C,C$1)=0,"",SUMIFS(Data!$U:$U,Data!$A:$A,$B7,Data!$C:$C,C$1))</f>
        <v>4.0720238095238095</v>
      </c>
      <c r="D7" s="149">
        <f>IF(SUMIFS(Data!$U:$U,Data!$A:$A,$B7,Data!$C:$C,D$1)=0,"",SUMIFS(Data!$U:$U,Data!$A:$A,$B7,Data!$C:$C,D$1))</f>
        <v>3.4380952380952383</v>
      </c>
      <c r="E7" s="149">
        <f>IF(SUMIFS(Data!$U:$U,Data!$A:$A,$B7,Data!$C:$C,E$1)=0,"",SUMIFS(Data!$U:$U,Data!$A:$A,$B7,Data!$C:$C,E$1))</f>
        <v>3.5952380952380953</v>
      </c>
      <c r="F7" s="149">
        <f>IF(SUMIFS(Data!$U:$U,Data!$A:$A,$B7,Data!$C:$C,F$1)=0,"",SUMIFS(Data!$U:$U,Data!$A:$A,$B7,Data!$C:$C,F$1))</f>
        <v>4.1321428571428571</v>
      </c>
      <c r="G7" s="149">
        <f>IF(SUMIFS(Data!$U:$U,Data!$A:$A,$B7,Data!$C:$C,G$1)=0,"",SUMIFS(Data!$U:$U,Data!$A:$A,$B7,Data!$C:$C,G$1))</f>
        <v>3.8624999999999998</v>
      </c>
      <c r="H7" s="149">
        <f>IF(SUMIFS(Data!$U:$U,Data!$A:$A,$B7,Data!$C:$C,H$1)=0,"",SUMIFS(Data!$U:$U,Data!$A:$A,$B7,Data!$C:$C,H$1))</f>
        <v>4.5750000000000002</v>
      </c>
      <c r="I7" s="149">
        <f>IF(SUMIFS(Data!$U:$U,Data!$A:$A,$B7,Data!$C:$C,I$1)=0,"",SUMIFS(Data!$U:$U,Data!$A:$A,$B7,Data!$C:$C,I$1))</f>
        <v>3.4119047619047618</v>
      </c>
      <c r="J7" s="149" t="str">
        <f>IF(SUMIFS(Data!$U:$U,Data!$A:$A,$B7,Data!$C:$C,J$1)=0,"",SUMIFS(Data!$U:$U,Data!$A:$A,$B7,Data!$C:$C,J$1))</f>
        <v/>
      </c>
      <c r="K7" s="149">
        <f>IF(SUMIFS(Data!$U:$U,Data!$A:$A,$B7,Data!$C:$C,K$1)=0,"",SUMIFS(Data!$U:$U,Data!$A:$A,$B7,Data!$C:$C,K$1))</f>
        <v>4.3499999999999996</v>
      </c>
      <c r="L7" s="149">
        <f>IF(SUMIFS(Data!$U:$U,Data!$A:$A,$B7,Data!$C:$C,L$1)=0,"",SUMIFS(Data!$U:$U,Data!$A:$A,$B7,Data!$C:$C,L$1))</f>
        <v>3.1910714285714286</v>
      </c>
      <c r="M7" s="149">
        <f>IF(SUMIFS(Data!$U:$U,Data!$A:$A,$B7,Data!$C:$C,M$1)=0,"",SUMIFS(Data!$U:$U,Data!$A:$A,$B7,Data!$C:$C,M$1))</f>
        <v>3.4874999999999998</v>
      </c>
      <c r="N7" s="149">
        <f>IF(SUMIFS(Data!$U:$U,Data!$A:$A,$B7,Data!$C:$C,N$1)=0,"",SUMIFS(Data!$U:$U,Data!$A:$A,$B7,Data!$C:$C,N$1))</f>
        <v>4.25</v>
      </c>
      <c r="O7" s="149">
        <f>IF(SUMIFS(Data!$U:$U,Data!$A:$A,$B7,Data!$C:$C,O$1)=0,"",SUMIFS(Data!$U:$U,Data!$A:$A,$B7,Data!$C:$C,O$1))</f>
        <v>3.7559523809523809</v>
      </c>
      <c r="P7" s="149">
        <f>IF(SUMIFS(Data!$U:$U,Data!$A:$A,$B7,Data!$C:$C,P$1)=0,"",SUMIFS(Data!$U:$U,Data!$A:$A,$B7,Data!$C:$C,P$1))</f>
        <v>5.25</v>
      </c>
      <c r="Q7" s="149">
        <f>IF(SUMIFS(Data!$U:$U,Data!$A:$A,$B7,Data!$C:$C,Q$1)=0,"",SUMIFS(Data!$U:$U,Data!$A:$A,$B7,Data!$C:$C,Q$1))</f>
        <v>0.5</v>
      </c>
      <c r="R7" s="149">
        <f>VLOOKUP(V7,Barem!$W$39:$X$54,2,0)</f>
        <v>4</v>
      </c>
      <c r="S7" s="150">
        <f t="shared" si="0"/>
        <v>55.871428571428567</v>
      </c>
      <c r="T7" s="149">
        <f>SUMIFS(Data!D:D,Data!A:A,Silver!$B7)</f>
        <v>292.47999999999996</v>
      </c>
      <c r="U7" s="116">
        <f>COUNTIF(Data!A:A,Silver!B7)</f>
        <v>14</v>
      </c>
      <c r="V7" s="93">
        <f>SUMIFS(Data!Z:Z,Data!A:A,Silver!B7)</f>
        <v>13</v>
      </c>
      <c r="W7" s="93" t="str">
        <f>VLOOKUP(B7,Participanti!A:B,2,0)</f>
        <v>M</v>
      </c>
      <c r="X7" s="118">
        <f t="shared" si="1"/>
        <v>0.19102649265395438</v>
      </c>
      <c r="Z7" s="104"/>
      <c r="AE7" s="1" t="e">
        <f>VLOOKUP(B7,Data_Echipe!A:R,18,0)</f>
        <v>#N/A</v>
      </c>
    </row>
    <row r="8" spans="1:32" x14ac:dyDescent="0.2">
      <c r="A8" s="147">
        <v>7</v>
      </c>
      <c r="B8" s="148" t="s">
        <v>362</v>
      </c>
      <c r="C8" s="149">
        <f>IF(SUMIFS(Data!$U:$U,Data!$A:$A,$B8,Data!$C:$C,C$1)=0,"",SUMIFS(Data!$U:$U,Data!$A:$A,$B8,Data!$C:$C,C$1))</f>
        <v>3.7124999999999999</v>
      </c>
      <c r="D8" s="149">
        <f>IF(SUMIFS(Data!$U:$U,Data!$A:$A,$B8,Data!$C:$C,D$1)=0,"",SUMIFS(Data!$U:$U,Data!$A:$A,$B8,Data!$C:$C,D$1))</f>
        <v>3.2593749999999999</v>
      </c>
      <c r="E8" s="149">
        <f>IF(SUMIFS(Data!$U:$U,Data!$A:$A,$B8,Data!$C:$C,E$1)=0,"",SUMIFS(Data!$U:$U,Data!$A:$A,$B8,Data!$C:$C,E$1))</f>
        <v>3.1506249999999998</v>
      </c>
      <c r="F8" s="149">
        <f>IF(SUMIFS(Data!$U:$U,Data!$A:$A,$B8,Data!$C:$C,F$1)=0,"",SUMIFS(Data!$U:$U,Data!$A:$A,$B8,Data!$C:$C,F$1))</f>
        <v>1.9181249999999999</v>
      </c>
      <c r="G8" s="149">
        <f>IF(SUMIFS(Data!$U:$U,Data!$A:$A,$B8,Data!$C:$C,G$1)=0,"",SUMIFS(Data!$U:$U,Data!$A:$A,$B8,Data!$C:$C,G$1))</f>
        <v>4.0306250000000006</v>
      </c>
      <c r="H8" s="149">
        <f>IF(SUMIFS(Data!$U:$U,Data!$A:$A,$B8,Data!$C:$C,H$1)=0,"",SUMIFS(Data!$U:$U,Data!$A:$A,$B8,Data!$C:$C,H$1))</f>
        <v>4.7046666666666672</v>
      </c>
      <c r="I8" s="149">
        <f>IF(SUMIFS(Data!$U:$U,Data!$A:$A,$B8,Data!$C:$C,I$1)=0,"",SUMIFS(Data!$U:$U,Data!$A:$A,$B8,Data!$C:$C,I$1))</f>
        <v>4.2293333333333338</v>
      </c>
      <c r="J8" s="149">
        <f>IF(SUMIFS(Data!$U:$U,Data!$A:$A,$B8,Data!$C:$C,J$1)=0,"",SUMIFS(Data!$U:$U,Data!$A:$A,$B8,Data!$C:$C,J$1))</f>
        <v>3.5349999999999997</v>
      </c>
      <c r="K8" s="149">
        <f>IF(SUMIFS(Data!$U:$U,Data!$A:$A,$B8,Data!$C:$C,K$1)=0,"",SUMIFS(Data!$U:$U,Data!$A:$A,$B8,Data!$C:$C,K$1))</f>
        <v>3.3106249999999999</v>
      </c>
      <c r="L8" s="149">
        <f>IF(SUMIFS(Data!$U:$U,Data!$A:$A,$B8,Data!$C:$C,L$1)=0,"",SUMIFS(Data!$U:$U,Data!$A:$A,$B8,Data!$C:$C,L$1))</f>
        <v>2.6124999999999998</v>
      </c>
      <c r="M8" s="149">
        <f>IF(SUMIFS(Data!$U:$U,Data!$A:$A,$B8,Data!$C:$C,M$1)=0,"",SUMIFS(Data!$U:$U,Data!$A:$A,$B8,Data!$C:$C,M$1))</f>
        <v>2.86625</v>
      </c>
      <c r="N8" s="149">
        <f>IF(SUMIFS(Data!$U:$U,Data!$A:$A,$B8,Data!$C:$C,N$1)=0,"",SUMIFS(Data!$U:$U,Data!$A:$A,$B8,Data!$C:$C,N$1))</f>
        <v>3.42</v>
      </c>
      <c r="O8" s="149">
        <f>IF(SUMIFS(Data!$U:$U,Data!$A:$A,$B8,Data!$C:$C,O$1)=0,"",SUMIFS(Data!$U:$U,Data!$A:$A,$B8,Data!$C:$C,O$1))</f>
        <v>3.65</v>
      </c>
      <c r="P8" s="149">
        <f>IF(SUMIFS(Data!$U:$U,Data!$A:$A,$B8,Data!$C:$C,P$1)=0,"",SUMIFS(Data!$U:$U,Data!$A:$A,$B8,Data!$C:$C,P$1))</f>
        <v>3.7749999999999999</v>
      </c>
      <c r="Q8" s="149">
        <f>IF(SUMIFS(Data!$U:$U,Data!$A:$A,$B8,Data!$C:$C,Q$1)=0,"",SUMIFS(Data!$U:$U,Data!$A:$A,$B8,Data!$C:$C,Q$1))</f>
        <v>2.9862500000000001</v>
      </c>
      <c r="R8" s="149">
        <f>VLOOKUP(V8,Barem!$W$39:$X$54,2,0)</f>
        <v>4</v>
      </c>
      <c r="S8" s="150">
        <f t="shared" si="0"/>
        <v>55.160874999999997</v>
      </c>
      <c r="T8" s="149">
        <f>SUMIFS(Data!D:D,Data!A:A,Silver!$B8)</f>
        <v>200.50999999999996</v>
      </c>
      <c r="U8" s="116">
        <f>COUNTIF(Data!A:A,Silver!B8)</f>
        <v>15</v>
      </c>
      <c r="V8" s="93">
        <f>SUMIFS(Data!Z:Z,Data!A:A,Silver!B8)</f>
        <v>12</v>
      </c>
      <c r="W8" s="93" t="str">
        <f>VLOOKUP(B8,Participanti!A:B,2,0)</f>
        <v>F</v>
      </c>
      <c r="X8" s="118">
        <f t="shared" si="1"/>
        <v>0.27510286270011475</v>
      </c>
      <c r="Z8" s="104"/>
      <c r="AE8" s="1" t="e">
        <f>VLOOKUP(B8,Data_Echipe!A:R,18,0)</f>
        <v>#N/A</v>
      </c>
    </row>
    <row r="9" spans="1:32" x14ac:dyDescent="0.2">
      <c r="A9" s="147">
        <v>8</v>
      </c>
      <c r="B9" s="148" t="s">
        <v>357</v>
      </c>
      <c r="C9" s="149">
        <f>IF(SUMIFS(Data!$U:$U,Data!$A:$A,$B9,Data!$C:$C,C$1)=0,"",SUMIFS(Data!$U:$U,Data!$A:$A,$B9,Data!$C:$C,C$1))</f>
        <v>4.0303571428571434</v>
      </c>
      <c r="D9" s="149">
        <f>IF(SUMIFS(Data!$U:$U,Data!$A:$A,$B9,Data!$C:$C,D$1)=0,"",SUMIFS(Data!$U:$U,Data!$A:$A,$B9,Data!$C:$C,D$1))</f>
        <v>3.9386904761904762</v>
      </c>
      <c r="E9" s="149">
        <f>IF(SUMIFS(Data!$U:$U,Data!$A:$A,$B9,Data!$C:$C,E$1)=0,"",SUMIFS(Data!$U:$U,Data!$A:$A,$B9,Data!$C:$C,E$1))</f>
        <v>4.4375</v>
      </c>
      <c r="F9" s="149">
        <f>IF(SUMIFS(Data!$U:$U,Data!$A:$A,$B9,Data!$C:$C,F$1)=0,"",SUMIFS(Data!$U:$U,Data!$A:$A,$B9,Data!$C:$C,F$1))</f>
        <v>2.9017857142857144</v>
      </c>
      <c r="G9" s="149">
        <f>IF(SUMIFS(Data!$U:$U,Data!$A:$A,$B9,Data!$C:$C,G$1)=0,"",SUMIFS(Data!$U:$U,Data!$A:$A,$B9,Data!$C:$C,G$1))</f>
        <v>5.25</v>
      </c>
      <c r="H9" s="149">
        <f>IF(SUMIFS(Data!$U:$U,Data!$A:$A,$B9,Data!$C:$C,H$1)=0,"",SUMIFS(Data!$U:$U,Data!$A:$A,$B9,Data!$C:$C,H$1))</f>
        <v>1.8541666666666665</v>
      </c>
      <c r="I9" s="149">
        <f>IF(SUMIFS(Data!$U:$U,Data!$A:$A,$B9,Data!$C:$C,I$1)=0,"",SUMIFS(Data!$U:$U,Data!$A:$A,$B9,Data!$C:$C,I$1))</f>
        <v>2.5178571428571428</v>
      </c>
      <c r="J9" s="149">
        <f>IF(SUMIFS(Data!$U:$U,Data!$A:$A,$B9,Data!$C:$C,J$1)=0,"",SUMIFS(Data!$U:$U,Data!$A:$A,$B9,Data!$C:$C,J$1))</f>
        <v>4.4000000000000004</v>
      </c>
      <c r="K9" s="149">
        <f>IF(SUMIFS(Data!$U:$U,Data!$A:$A,$B9,Data!$C:$C,K$1)=0,"",SUMIFS(Data!$U:$U,Data!$A:$A,$B9,Data!$C:$C,K$1))</f>
        <v>3.625</v>
      </c>
      <c r="L9" s="149">
        <f>IF(SUMIFS(Data!$U:$U,Data!$A:$A,$B9,Data!$C:$C,L$1)=0,"",SUMIFS(Data!$U:$U,Data!$A:$A,$B9,Data!$C:$C,L$1))</f>
        <v>1.8577380952380951</v>
      </c>
      <c r="M9" s="149">
        <f>IF(SUMIFS(Data!$U:$U,Data!$A:$A,$B9,Data!$C:$C,M$1)=0,"",SUMIFS(Data!$U:$U,Data!$A:$A,$B9,Data!$C:$C,M$1))</f>
        <v>2.5416666666666665</v>
      </c>
      <c r="N9" s="149">
        <f>IF(SUMIFS(Data!$U:$U,Data!$A:$A,$B9,Data!$C:$C,N$1)=0,"",SUMIFS(Data!$U:$U,Data!$A:$A,$B9,Data!$C:$C,N$1))</f>
        <v>3.9107142857142856</v>
      </c>
      <c r="O9" s="149">
        <f>IF(SUMIFS(Data!$U:$U,Data!$A:$A,$B9,Data!$C:$C,O$1)=0,"",SUMIFS(Data!$U:$U,Data!$A:$A,$B9,Data!$C:$C,O$1))</f>
        <v>2.0446428571428572</v>
      </c>
      <c r="P9" s="149">
        <f>IF(SUMIFS(Data!$U:$U,Data!$A:$A,$B9,Data!$C:$C,P$1)=0,"",SUMIFS(Data!$U:$U,Data!$A:$A,$B9,Data!$C:$C,P$1))</f>
        <v>2.8178571428571431</v>
      </c>
      <c r="Q9" s="149">
        <f>IF(SUMIFS(Data!$U:$U,Data!$A:$A,$B9,Data!$C:$C,Q$1)=0,"",SUMIFS(Data!$U:$U,Data!$A:$A,$B9,Data!$C:$C,Q$1))</f>
        <v>3.1559523809523808</v>
      </c>
      <c r="R9" s="149">
        <f>VLOOKUP(V9,Barem!$W$39:$X$54,2,0)</f>
        <v>5</v>
      </c>
      <c r="S9" s="150">
        <f t="shared" si="0"/>
        <v>54.283928571428568</v>
      </c>
      <c r="T9" s="149">
        <f>SUMIFS(Data!D:D,Data!A:A,Silver!$B9)</f>
        <v>254.26000000000005</v>
      </c>
      <c r="U9" s="116">
        <f>COUNTIF(Data!A:A,Silver!B9)</f>
        <v>15</v>
      </c>
      <c r="V9" s="93">
        <f>SUMIFS(Data!Z:Z,Data!A:A,Silver!B9)</f>
        <v>15</v>
      </c>
      <c r="W9" s="93" t="str">
        <f>VLOOKUP(B9,Participanti!A:B,2,0)</f>
        <v>M</v>
      </c>
      <c r="X9" s="118">
        <f t="shared" si="1"/>
        <v>0.21349771325190181</v>
      </c>
      <c r="Z9" s="104"/>
      <c r="AE9" s="1" t="e">
        <f>VLOOKUP(B9,Data_Echipe!A:R,18,0)</f>
        <v>#N/A</v>
      </c>
    </row>
    <row r="10" spans="1:32" x14ac:dyDescent="0.2">
      <c r="A10" s="147">
        <v>9</v>
      </c>
      <c r="B10" s="148" t="s">
        <v>377</v>
      </c>
      <c r="C10" s="149">
        <f>IF(SUMIFS(Data!$U:$U,Data!$A:$A,$B10,Data!$C:$C,C$1)=0,"",SUMIFS(Data!$U:$U,Data!$A:$A,$B10,Data!$C:$C,C$1))</f>
        <v>3.5422619047619048</v>
      </c>
      <c r="D10" s="149">
        <f>IF(SUMIFS(Data!$U:$U,Data!$A:$A,$B10,Data!$C:$C,D$1)=0,"",SUMIFS(Data!$U:$U,Data!$A:$A,$B10,Data!$C:$C,D$1))</f>
        <v>2.2208333333333332</v>
      </c>
      <c r="E10" s="149">
        <f>IF(SUMIFS(Data!$U:$U,Data!$A:$A,$B10,Data!$C:$C,E$1)=0,"",SUMIFS(Data!$U:$U,Data!$A:$A,$B10,Data!$C:$C,E$1))</f>
        <v>6.3714285714285719</v>
      </c>
      <c r="F10" s="149">
        <f>IF(SUMIFS(Data!$U:$U,Data!$A:$A,$B10,Data!$C:$C,F$1)=0,"",SUMIFS(Data!$U:$U,Data!$A:$A,$B10,Data!$C:$C,F$1))</f>
        <v>2.9107142857142856</v>
      </c>
      <c r="G10" s="149">
        <f>IF(SUMIFS(Data!$U:$U,Data!$A:$A,$B10,Data!$C:$C,G$1)=0,"",SUMIFS(Data!$U:$U,Data!$A:$A,$B10,Data!$C:$C,G$1))</f>
        <v>5.8375000000000004</v>
      </c>
      <c r="H10" s="149">
        <f>IF(SUMIFS(Data!$U:$U,Data!$A:$A,$B10,Data!$C:$C,H$1)=0,"",SUMIFS(Data!$U:$U,Data!$A:$A,$B10,Data!$C:$C,H$1))</f>
        <v>2.418452380952381</v>
      </c>
      <c r="I10" s="149">
        <f>IF(SUMIFS(Data!$U:$U,Data!$A:$A,$B10,Data!$C:$C,I$1)=0,"",SUMIFS(Data!$U:$U,Data!$A:$A,$B10,Data!$C:$C,I$1))</f>
        <v>1.7011904761904761</v>
      </c>
      <c r="J10" s="149">
        <f>IF(SUMIFS(Data!$U:$U,Data!$A:$A,$B10,Data!$C:$C,J$1)=0,"",SUMIFS(Data!$U:$U,Data!$A:$A,$B10,Data!$C:$C,J$1))</f>
        <v>1.9648809523809523</v>
      </c>
      <c r="K10" s="149">
        <f>IF(SUMIFS(Data!$U:$U,Data!$A:$A,$B10,Data!$C:$C,K$1)=0,"",SUMIFS(Data!$U:$U,Data!$A:$A,$B10,Data!$C:$C,K$1))</f>
        <v>2.9119047619047618</v>
      </c>
      <c r="L10" s="149">
        <f>IF(SUMIFS(Data!$U:$U,Data!$A:$A,$B10,Data!$C:$C,L$1)=0,"",SUMIFS(Data!$U:$U,Data!$A:$A,$B10,Data!$C:$C,L$1))</f>
        <v>3.4375</v>
      </c>
      <c r="M10" s="149">
        <f>IF(SUMIFS(Data!$U:$U,Data!$A:$A,$B10,Data!$C:$C,M$1)=0,"",SUMIFS(Data!$U:$U,Data!$A:$A,$B10,Data!$C:$C,M$1))</f>
        <v>3.0702380952380954</v>
      </c>
      <c r="N10" s="149">
        <f>IF(SUMIFS(Data!$U:$U,Data!$A:$A,$B10,Data!$C:$C,N$1)=0,"",SUMIFS(Data!$U:$U,Data!$A:$A,$B10,Data!$C:$C,N$1))</f>
        <v>4.4375</v>
      </c>
      <c r="O10" s="149">
        <f>IF(SUMIFS(Data!$U:$U,Data!$A:$A,$B10,Data!$C:$C,O$1)=0,"",SUMIFS(Data!$U:$U,Data!$A:$A,$B10,Data!$C:$C,O$1))</f>
        <v>1.8113095238095238</v>
      </c>
      <c r="P10" s="149">
        <f>IF(SUMIFS(Data!$U:$U,Data!$A:$A,$B10,Data!$C:$C,P$1)=0,"",SUMIFS(Data!$U:$U,Data!$A:$A,$B10,Data!$C:$C,P$1))</f>
        <v>3.1970238095238095</v>
      </c>
      <c r="Q10" s="149">
        <f>IF(SUMIFS(Data!$U:$U,Data!$A:$A,$B10,Data!$C:$C,Q$1)=0,"",SUMIFS(Data!$U:$U,Data!$A:$A,$B10,Data!$C:$C,Q$1))</f>
        <v>3.2547619047619047</v>
      </c>
      <c r="R10" s="149">
        <f>VLOOKUP(V10,Barem!$W$39:$X$54,2,0)</f>
        <v>5</v>
      </c>
      <c r="S10" s="150">
        <f t="shared" si="0"/>
        <v>54.087500000000006</v>
      </c>
      <c r="T10" s="149">
        <f>SUMIFS(Data!D:D,Data!A:A,Silver!$B10)</f>
        <v>238.27</v>
      </c>
      <c r="U10" s="116">
        <f>COUNTIF(Data!A:A,Silver!B10)</f>
        <v>15</v>
      </c>
      <c r="V10" s="93">
        <f>SUMIFS(Data!Z:Z,Data!A:A,Silver!B10)</f>
        <v>15</v>
      </c>
      <c r="W10" s="93" t="str">
        <f>VLOOKUP(B10,Participanti!A:B,2,0)</f>
        <v>M</v>
      </c>
      <c r="X10" s="118">
        <f t="shared" si="1"/>
        <v>0.22700088135308685</v>
      </c>
      <c r="Y10" s="121"/>
      <c r="Z10" s="104"/>
      <c r="AE10" s="1" t="e">
        <f>VLOOKUP(B10,Data_Echipe!A:R,18,0)</f>
        <v>#N/A</v>
      </c>
    </row>
    <row r="11" spans="1:32" x14ac:dyDescent="0.2">
      <c r="A11" s="147">
        <v>10</v>
      </c>
      <c r="B11" s="148" t="s">
        <v>234</v>
      </c>
      <c r="C11" s="149">
        <f>IF(SUMIFS(Data!$U:$U,Data!$A:$A,$B11,Data!$C:$C,C$1)=0,"",SUMIFS(Data!$U:$U,Data!$A:$A,$B11,Data!$C:$C,C$1))</f>
        <v>3.0249999999999999</v>
      </c>
      <c r="D11" s="149">
        <f>IF(SUMIFS(Data!$U:$U,Data!$A:$A,$B11,Data!$C:$C,D$1)=0,"",SUMIFS(Data!$U:$U,Data!$A:$A,$B11,Data!$C:$C,D$1))</f>
        <v>3.0589285714285714</v>
      </c>
      <c r="E11" s="149">
        <f>IF(SUMIFS(Data!$U:$U,Data!$A:$A,$B11,Data!$C:$C,E$1)=0,"",SUMIFS(Data!$U:$U,Data!$A:$A,$B11,Data!$C:$C,E$1))</f>
        <v>2.3833333333333333</v>
      </c>
      <c r="F11" s="149">
        <f>IF(SUMIFS(Data!$U:$U,Data!$A:$A,$B11,Data!$C:$C,F$1)=0,"",SUMIFS(Data!$U:$U,Data!$A:$A,$B11,Data!$C:$C,F$1))</f>
        <v>3.6505952380952382</v>
      </c>
      <c r="G11" s="149">
        <f>IF(SUMIFS(Data!$U:$U,Data!$A:$A,$B11,Data!$C:$C,G$1)=0,"",SUMIFS(Data!$U:$U,Data!$A:$A,$B11,Data!$C:$C,G$1))</f>
        <v>2.4345238095238093</v>
      </c>
      <c r="H11" s="149">
        <f>IF(SUMIFS(Data!$U:$U,Data!$A:$A,$B11,Data!$C:$C,H$1)=0,"",SUMIFS(Data!$U:$U,Data!$A:$A,$B11,Data!$C:$C,H$1))</f>
        <v>2.9571428571428569</v>
      </c>
      <c r="I11" s="149">
        <f>IF(SUMIFS(Data!$U:$U,Data!$A:$A,$B11,Data!$C:$C,I$1)=0,"",SUMIFS(Data!$U:$U,Data!$A:$A,$B11,Data!$C:$C,I$1))</f>
        <v>3.3714285714285714</v>
      </c>
      <c r="J11" s="149">
        <f>IF(SUMIFS(Data!$U:$U,Data!$A:$A,$B11,Data!$C:$C,J$1)=0,"",SUMIFS(Data!$U:$U,Data!$A:$A,$B11,Data!$C:$C,J$1))</f>
        <v>3.3934523809523811</v>
      </c>
      <c r="K11" s="149">
        <f>IF(SUMIFS(Data!$U:$U,Data!$A:$A,$B11,Data!$C:$C,K$1)=0,"",SUMIFS(Data!$U:$U,Data!$A:$A,$B11,Data!$C:$C,K$1))</f>
        <v>2.8744047619047617</v>
      </c>
      <c r="L11" s="149">
        <f>IF(SUMIFS(Data!$U:$U,Data!$A:$A,$B11,Data!$C:$C,L$1)=0,"",SUMIFS(Data!$U:$U,Data!$A:$A,$B11,Data!$C:$C,L$1))</f>
        <v>3.1994047619047619</v>
      </c>
      <c r="M11" s="149">
        <f>IF(SUMIFS(Data!$U:$U,Data!$A:$A,$B11,Data!$C:$C,M$1)=0,"",SUMIFS(Data!$U:$U,Data!$A:$A,$B11,Data!$C:$C,M$1))</f>
        <v>3.2464285714285714</v>
      </c>
      <c r="N11" s="149">
        <f>IF(SUMIFS(Data!$U:$U,Data!$A:$A,$B11,Data!$C:$C,N$1)=0,"",SUMIFS(Data!$U:$U,Data!$A:$A,$B11,Data!$C:$C,N$1))</f>
        <v>4.0875000000000004</v>
      </c>
      <c r="O11" s="149">
        <f>IF(SUMIFS(Data!$U:$U,Data!$A:$A,$B11,Data!$C:$C,O$1)=0,"",SUMIFS(Data!$U:$U,Data!$A:$A,$B11,Data!$C:$C,O$1))</f>
        <v>2.5648809523809524</v>
      </c>
      <c r="P11" s="149">
        <f>IF(SUMIFS(Data!$U:$U,Data!$A:$A,$B11,Data!$C:$C,P$1)=0,"",SUMIFS(Data!$U:$U,Data!$A:$A,$B11,Data!$C:$C,P$1))</f>
        <v>3.6220238095238093</v>
      </c>
      <c r="Q11" s="149">
        <f>IF(SUMIFS(Data!$U:$U,Data!$A:$A,$B11,Data!$C:$C,Q$1)=0,"",SUMIFS(Data!$U:$U,Data!$A:$A,$B11,Data!$C:$C,Q$1))</f>
        <v>2.7875000000000001</v>
      </c>
      <c r="R11" s="149">
        <f>VLOOKUP(V11,Barem!$W$39:$X$54,2,0)</f>
        <v>5</v>
      </c>
      <c r="S11" s="150">
        <f t="shared" si="0"/>
        <v>51.656547619047622</v>
      </c>
      <c r="T11" s="149">
        <f>SUMIFS(Data!D:D,Data!A:A,Silver!$B11)</f>
        <v>219.05</v>
      </c>
      <c r="U11" s="116">
        <f>COUNTIF(Data!A:A,Silver!B11)</f>
        <v>15</v>
      </c>
      <c r="V11" s="93">
        <f>SUMIFS(Data!Z:Z,Data!A:A,Silver!B11)</f>
        <v>14</v>
      </c>
      <c r="W11" s="93" t="str">
        <f>VLOOKUP(B11,Participanti!A:B,2,0)</f>
        <v>M</v>
      </c>
      <c r="X11" s="118">
        <f t="shared" si="1"/>
        <v>0.23582080629558375</v>
      </c>
      <c r="Y11" s="121"/>
      <c r="Z11" s="104"/>
      <c r="AE11" s="1" t="e">
        <f>VLOOKUP(B11,Data_Echipe!A:R,18,0)</f>
        <v>#N/A</v>
      </c>
    </row>
    <row r="12" spans="1:32" x14ac:dyDescent="0.2">
      <c r="A12" s="147">
        <v>11</v>
      </c>
      <c r="B12" s="148" t="s">
        <v>369</v>
      </c>
      <c r="C12" s="149">
        <f>IF(SUMIFS(Data!$U:$U,Data!$A:$A,$B12,Data!$C:$C,C$1)=0,"",SUMIFS(Data!$U:$U,Data!$A:$A,$B12,Data!$C:$C,C$1))</f>
        <v>3.25</v>
      </c>
      <c r="D12" s="149">
        <f>IF(SUMIFS(Data!$U:$U,Data!$A:$A,$B12,Data!$C:$C,D$1)=0,"",SUMIFS(Data!$U:$U,Data!$A:$A,$B12,Data!$C:$C,D$1))</f>
        <v>3.85</v>
      </c>
      <c r="E12" s="149">
        <f>IF(SUMIFS(Data!$U:$U,Data!$A:$A,$B12,Data!$C:$C,E$1)=0,"",SUMIFS(Data!$U:$U,Data!$A:$A,$B12,Data!$C:$C,E$1))</f>
        <v>3.9</v>
      </c>
      <c r="F12" s="149">
        <f>IF(SUMIFS(Data!$U:$U,Data!$A:$A,$B12,Data!$C:$C,F$1)=0,"",SUMIFS(Data!$U:$U,Data!$A:$A,$B12,Data!$C:$C,F$1))</f>
        <v>2.7267857142857141</v>
      </c>
      <c r="G12" s="149">
        <f>IF(SUMIFS(Data!$U:$U,Data!$A:$A,$B12,Data!$C:$C,G$1)=0,"",SUMIFS(Data!$U:$U,Data!$A:$A,$B12,Data!$C:$C,G$1))</f>
        <v>5</v>
      </c>
      <c r="H12" s="149">
        <f>IF(SUMIFS(Data!$U:$U,Data!$A:$A,$B12,Data!$C:$C,H$1)=0,"",SUMIFS(Data!$U:$U,Data!$A:$A,$B12,Data!$C:$C,H$1))</f>
        <v>2.0511904761904765</v>
      </c>
      <c r="I12" s="149">
        <f>IF(SUMIFS(Data!$U:$U,Data!$A:$A,$B12,Data!$C:$C,I$1)=0,"",SUMIFS(Data!$U:$U,Data!$A:$A,$B12,Data!$C:$C,I$1))</f>
        <v>3.8125</v>
      </c>
      <c r="J12" s="149">
        <f>IF(SUMIFS(Data!$U:$U,Data!$A:$A,$B12,Data!$C:$C,J$1)=0,"",SUMIFS(Data!$U:$U,Data!$A:$A,$B12,Data!$C:$C,J$1))</f>
        <v>1.9803571428571427</v>
      </c>
      <c r="K12" s="149">
        <f>IF(SUMIFS(Data!$U:$U,Data!$A:$A,$B12,Data!$C:$C,K$1)=0,"",SUMIFS(Data!$U:$U,Data!$A:$A,$B12,Data!$C:$C,K$1))</f>
        <v>3.9125000000000001</v>
      </c>
      <c r="L12" s="149">
        <f>IF(SUMIFS(Data!$U:$U,Data!$A:$A,$B12,Data!$C:$C,L$1)=0,"",SUMIFS(Data!$U:$U,Data!$A:$A,$B12,Data!$C:$C,L$1))</f>
        <v>2.6702380952380951</v>
      </c>
      <c r="M12" s="149">
        <f>IF(SUMIFS(Data!$U:$U,Data!$A:$A,$B12,Data!$C:$C,M$1)=0,"",SUMIFS(Data!$U:$U,Data!$A:$A,$B12,Data!$C:$C,M$1))</f>
        <v>2.7238095238095239</v>
      </c>
      <c r="N12" s="149">
        <f>IF(SUMIFS(Data!$U:$U,Data!$A:$A,$B12,Data!$C:$C,N$1)=0,"",SUMIFS(Data!$U:$U,Data!$A:$A,$B12,Data!$C:$C,N$1))</f>
        <v>2.0541666666666667</v>
      </c>
      <c r="O12" s="149">
        <f>IF(SUMIFS(Data!$U:$U,Data!$A:$A,$B12,Data!$C:$C,O$1)=0,"",SUMIFS(Data!$U:$U,Data!$A:$A,$B12,Data!$C:$C,O$1))</f>
        <v>2.4714285714285715</v>
      </c>
      <c r="P12" s="149">
        <f>IF(SUMIFS(Data!$U:$U,Data!$A:$A,$B12,Data!$C:$C,P$1)=0,"",SUMIFS(Data!$U:$U,Data!$A:$A,$B12,Data!$C:$C,P$1))</f>
        <v>2.3279761904761904</v>
      </c>
      <c r="Q12" s="149">
        <f>IF(SUMIFS(Data!$U:$U,Data!$A:$A,$B12,Data!$C:$C,Q$1)=0,"",SUMIFS(Data!$U:$U,Data!$A:$A,$B12,Data!$C:$C,Q$1))</f>
        <v>2.0446428571428572</v>
      </c>
      <c r="R12" s="149">
        <f>VLOOKUP(V12,Barem!$W$39:$X$54,2,0)</f>
        <v>5</v>
      </c>
      <c r="S12" s="150">
        <f t="shared" si="0"/>
        <v>49.775595238095242</v>
      </c>
      <c r="T12" s="149">
        <f>SUMIFS(Data!D:D,Data!A:A,Silver!$B12)</f>
        <v>236.75</v>
      </c>
      <c r="U12" s="116">
        <f>COUNTIF(Data!A:A,Silver!B12)</f>
        <v>15</v>
      </c>
      <c r="V12" s="93">
        <f>SUMIFS(Data!Z:Z,Data!A:A,Silver!B12)</f>
        <v>14</v>
      </c>
      <c r="W12" s="93" t="str">
        <f>VLOOKUP(B12,Participanti!A:B,2,0)</f>
        <v>M</v>
      </c>
      <c r="X12" s="118">
        <f t="shared" si="1"/>
        <v>0.21024538643334845</v>
      </c>
      <c r="Z12" s="104"/>
      <c r="AE12" s="1" t="e">
        <f>VLOOKUP(B12,Data_Echipe!A:R,18,0)</f>
        <v>#N/A</v>
      </c>
    </row>
    <row r="13" spans="1:32" x14ac:dyDescent="0.2">
      <c r="A13" s="147">
        <v>12</v>
      </c>
      <c r="B13" s="148" t="s">
        <v>350</v>
      </c>
      <c r="C13" s="149">
        <f>IF(SUMIFS(Data!$U:$U,Data!$A:$A,$B13,Data!$C:$C,C$1)=0,"",SUMIFS(Data!$U:$U,Data!$A:$A,$B13,Data!$C:$C,C$1))</f>
        <v>1.2511904761904762</v>
      </c>
      <c r="D13" s="149">
        <f>IF(SUMIFS(Data!$U:$U,Data!$A:$A,$B13,Data!$C:$C,D$1)=0,"",SUMIFS(Data!$U:$U,Data!$A:$A,$B13,Data!$C:$C,D$1))</f>
        <v>2.4732142857142856</v>
      </c>
      <c r="E13" s="149">
        <f>IF(SUMIFS(Data!$U:$U,Data!$A:$A,$B13,Data!$C:$C,E$1)=0,"",SUMIFS(Data!$U:$U,Data!$A:$A,$B13,Data!$C:$C,E$1))</f>
        <v>1.7672619047619047</v>
      </c>
      <c r="F13" s="149">
        <f>IF(SUMIFS(Data!$U:$U,Data!$A:$A,$B13,Data!$C:$C,F$1)=0,"",SUMIFS(Data!$U:$U,Data!$A:$A,$B13,Data!$C:$C,F$1))</f>
        <v>2.6892857142857141</v>
      </c>
      <c r="G13" s="149">
        <f>IF(SUMIFS(Data!$U:$U,Data!$A:$A,$B13,Data!$C:$C,G$1)=0,"",SUMIFS(Data!$U:$U,Data!$A:$A,$B13,Data!$C:$C,G$1))</f>
        <v>2.4522619047619045</v>
      </c>
      <c r="H13" s="149">
        <f>IF(SUMIFS(Data!$U:$U,Data!$A:$A,$B13,Data!$C:$C,H$1)=0,"",SUMIFS(Data!$U:$U,Data!$A:$A,$B13,Data!$C:$C,H$1))</f>
        <v>4.3825000000000003</v>
      </c>
      <c r="I13" s="149">
        <f>IF(SUMIFS(Data!$U:$U,Data!$A:$A,$B13,Data!$C:$C,I$1)=0,"",SUMIFS(Data!$U:$U,Data!$A:$A,$B13,Data!$C:$C,I$1))</f>
        <v>2.5101190476190478</v>
      </c>
      <c r="J13" s="149">
        <f>IF(SUMIFS(Data!$U:$U,Data!$A:$A,$B13,Data!$C:$C,J$1)=0,"",SUMIFS(Data!$U:$U,Data!$A:$A,$B13,Data!$C:$C,J$1))</f>
        <v>2.3869047619047619</v>
      </c>
      <c r="K13" s="149">
        <f>IF(SUMIFS(Data!$U:$U,Data!$A:$A,$B13,Data!$C:$C,K$1)=0,"",SUMIFS(Data!$U:$U,Data!$A:$A,$B13,Data!$C:$C,K$1))</f>
        <v>3.4291666666666667</v>
      </c>
      <c r="L13" s="149">
        <f>IF(SUMIFS(Data!$U:$U,Data!$A:$A,$B13,Data!$C:$C,L$1)=0,"",SUMIFS(Data!$U:$U,Data!$A:$A,$B13,Data!$C:$C,L$1))</f>
        <v>2.4196428571428572</v>
      </c>
      <c r="M13" s="149">
        <f>IF(SUMIFS(Data!$U:$U,Data!$A:$A,$B13,Data!$C:$C,M$1)=0,"",SUMIFS(Data!$U:$U,Data!$A:$A,$B13,Data!$C:$C,M$1))</f>
        <v>4.1624999999999996</v>
      </c>
      <c r="N13" s="149">
        <f>IF(SUMIFS(Data!$U:$U,Data!$A:$A,$B13,Data!$C:$C,N$1)=0,"",SUMIFS(Data!$U:$U,Data!$A:$A,$B13,Data!$C:$C,N$1))</f>
        <v>3.3297619047619049</v>
      </c>
      <c r="O13" s="149">
        <f>IF(SUMIFS(Data!$U:$U,Data!$A:$A,$B13,Data!$C:$C,O$1)=0,"",SUMIFS(Data!$U:$U,Data!$A:$A,$B13,Data!$C:$C,O$1))</f>
        <v>4.2623333333333333</v>
      </c>
      <c r="P13" s="149">
        <f>IF(SUMIFS(Data!$U:$U,Data!$A:$A,$B13,Data!$C:$C,P$1)=0,"",SUMIFS(Data!$U:$U,Data!$A:$A,$B13,Data!$C:$C,P$1))</f>
        <v>3.2184523809523808</v>
      </c>
      <c r="Q13" s="149">
        <f>IF(SUMIFS(Data!$U:$U,Data!$A:$A,$B13,Data!$C:$C,Q$1)=0,"",SUMIFS(Data!$U:$U,Data!$A:$A,$B13,Data!$C:$C,Q$1))</f>
        <v>3.1619047619047618</v>
      </c>
      <c r="R13" s="149">
        <f>VLOOKUP(V13,Barem!$W$39:$X$54,2,0)</f>
        <v>5</v>
      </c>
      <c r="S13" s="150">
        <f t="shared" si="0"/>
        <v>48.896499999999996</v>
      </c>
      <c r="T13" s="149">
        <f>SUMIFS(Data!D:D,Data!A:A,Silver!$B13)</f>
        <v>194.12</v>
      </c>
      <c r="U13" s="116">
        <f>COUNTIF(Data!A:A,Silver!B13)</f>
        <v>15</v>
      </c>
      <c r="V13" s="93">
        <f>SUMIFS(Data!Z:Z,Data!A:A,Silver!B13)</f>
        <v>14</v>
      </c>
      <c r="W13" s="93" t="str">
        <f>VLOOKUP(B13,Participanti!A:B,2,0)</f>
        <v>M</v>
      </c>
      <c r="X13" s="118">
        <f t="shared" si="1"/>
        <v>0.25188800741809186</v>
      </c>
      <c r="Z13" s="104"/>
      <c r="AE13" s="1" t="e">
        <f>VLOOKUP(B13,Data_Echipe!A:R,18,0)</f>
        <v>#N/A</v>
      </c>
    </row>
    <row r="14" spans="1:32" x14ac:dyDescent="0.2">
      <c r="A14" s="147">
        <v>13</v>
      </c>
      <c r="B14" s="148" t="s">
        <v>426</v>
      </c>
      <c r="C14" s="149">
        <f>IF(SUMIFS(Data!$U:$U,Data!$A:$A,$B14,Data!$C:$C,C$1)=0,"",SUMIFS(Data!$U:$U,Data!$A:$A,$B14,Data!$C:$C,C$1))</f>
        <v>4.0229999999999997</v>
      </c>
      <c r="D14" s="149">
        <f>IF(SUMIFS(Data!$U:$U,Data!$A:$A,$B14,Data!$C:$C,D$1)=0,"",SUMIFS(Data!$U:$U,Data!$A:$A,$B14,Data!$C:$C,D$1))</f>
        <v>3.6625000000000001</v>
      </c>
      <c r="E14" s="149">
        <f>IF(SUMIFS(Data!$U:$U,Data!$A:$A,$B14,Data!$C:$C,E$1)=0,"",SUMIFS(Data!$U:$U,Data!$A:$A,$B14,Data!$C:$C,E$1))</f>
        <v>2.9166666666666665</v>
      </c>
      <c r="F14" s="149">
        <f>IF(SUMIFS(Data!$U:$U,Data!$A:$A,$B14,Data!$C:$C,F$1)=0,"",SUMIFS(Data!$U:$U,Data!$A:$A,$B14,Data!$C:$C,F$1))</f>
        <v>3.1732142857142858</v>
      </c>
      <c r="G14" s="149">
        <f>IF(SUMIFS(Data!$U:$U,Data!$A:$A,$B14,Data!$C:$C,G$1)=0,"",SUMIFS(Data!$U:$U,Data!$A:$A,$B14,Data!$C:$C,G$1))</f>
        <v>4.375</v>
      </c>
      <c r="H14" s="149">
        <f>IF(SUMIFS(Data!$U:$U,Data!$A:$A,$B14,Data!$C:$C,H$1)=0,"",SUMIFS(Data!$U:$U,Data!$A:$A,$B14,Data!$C:$C,H$1))</f>
        <v>1.680952380952381</v>
      </c>
      <c r="I14" s="149">
        <f>IF(SUMIFS(Data!$U:$U,Data!$A:$A,$B14,Data!$C:$C,I$1)=0,"",SUMIFS(Data!$U:$U,Data!$A:$A,$B14,Data!$C:$C,I$1))</f>
        <v>3.2170000000000001</v>
      </c>
      <c r="J14" s="149">
        <f>IF(SUMIFS(Data!$U:$U,Data!$A:$A,$B14,Data!$C:$C,J$1)=0,"",SUMIFS(Data!$U:$U,Data!$A:$A,$B14,Data!$C:$C,J$1))</f>
        <v>2.0791666666666666</v>
      </c>
      <c r="K14" s="149">
        <f>IF(SUMIFS(Data!$U:$U,Data!$A:$A,$B14,Data!$C:$C,K$1)=0,"",SUMIFS(Data!$U:$U,Data!$A:$A,$B14,Data!$C:$C,K$1))</f>
        <v>2.450595238095238</v>
      </c>
      <c r="L14" s="149">
        <f>IF(SUMIFS(Data!$U:$U,Data!$A:$A,$B14,Data!$C:$C,L$1)=0,"",SUMIFS(Data!$U:$U,Data!$A:$A,$B14,Data!$C:$C,L$1))</f>
        <v>2.6595238095238094</v>
      </c>
      <c r="M14" s="149">
        <f>IF(SUMIFS(Data!$U:$U,Data!$A:$A,$B14,Data!$C:$C,M$1)=0,"",SUMIFS(Data!$U:$U,Data!$A:$A,$B14,Data!$C:$C,M$1))</f>
        <v>2.8660714285714284</v>
      </c>
      <c r="N14" s="149">
        <f>IF(SUMIFS(Data!$U:$U,Data!$A:$A,$B14,Data!$C:$C,N$1)=0,"",SUMIFS(Data!$U:$U,Data!$A:$A,$B14,Data!$C:$C,N$1))</f>
        <v>2.6619047619047618</v>
      </c>
      <c r="O14" s="149">
        <f>IF(SUMIFS(Data!$U:$U,Data!$A:$A,$B14,Data!$C:$C,O$1)=0,"",SUMIFS(Data!$U:$U,Data!$A:$A,$B14,Data!$C:$C,O$1))</f>
        <v>1.8720238095238095</v>
      </c>
      <c r="P14" s="149">
        <f>IF(SUMIFS(Data!$U:$U,Data!$A:$A,$B14,Data!$C:$C,P$1)=0,"",SUMIFS(Data!$U:$U,Data!$A:$A,$B14,Data!$C:$C,P$1))</f>
        <v>1.5333333333333332</v>
      </c>
      <c r="Q14" s="149">
        <f>IF(SUMIFS(Data!$U:$U,Data!$A:$A,$B14,Data!$C:$C,Q$1)=0,"",SUMIFS(Data!$U:$U,Data!$A:$A,$B14,Data!$C:$C,Q$1))</f>
        <v>2.0857142857142854</v>
      </c>
      <c r="R14" s="149">
        <f>VLOOKUP(V14,Barem!$W$39:$X$54,2,0)</f>
        <v>5</v>
      </c>
      <c r="S14" s="150">
        <f t="shared" si="0"/>
        <v>46.256666666666661</v>
      </c>
      <c r="T14" s="149">
        <f>SUMIFS(Data!D:D,Data!A:A,Silver!$B14)</f>
        <v>238.08999999999997</v>
      </c>
      <c r="U14" s="116">
        <f>COUNTIF(Data!A:A,Silver!B14)</f>
        <v>15</v>
      </c>
      <c r="V14" s="93">
        <f>SUMIFS(Data!Z:Z,Data!A:A,Silver!B14)</f>
        <v>15</v>
      </c>
      <c r="W14" s="93" t="str">
        <f>VLOOKUP(B14,Participanti!A:B,2,0)</f>
        <v>M</v>
      </c>
      <c r="X14" s="118">
        <f t="shared" si="1"/>
        <v>0.19428227421003261</v>
      </c>
      <c r="Z14" s="104"/>
      <c r="AE14" s="1" t="e">
        <f>VLOOKUP(B14,Data_Echipe!A:R,18,0)</f>
        <v>#N/A</v>
      </c>
    </row>
    <row r="15" spans="1:32" x14ac:dyDescent="0.2">
      <c r="A15" s="147">
        <v>14</v>
      </c>
      <c r="B15" s="148" t="s">
        <v>365</v>
      </c>
      <c r="C15" s="149">
        <f>IF(SUMIFS(Data!$U:$U,Data!$A:$A,$B15,Data!$C:$C,C$1)=0,"",SUMIFS(Data!$U:$U,Data!$A:$A,$B15,Data!$C:$C,C$1))</f>
        <v>3.14</v>
      </c>
      <c r="D15" s="149">
        <f>IF(SUMIFS(Data!$U:$U,Data!$A:$A,$B15,Data!$C:$C,D$1)=0,"",SUMIFS(Data!$U:$U,Data!$A:$A,$B15,Data!$C:$C,D$1))</f>
        <v>4.7103333333333328</v>
      </c>
      <c r="E15" s="149">
        <f>IF(SUMIFS(Data!$U:$U,Data!$A:$A,$B15,Data!$C:$C,E$1)=0,"",SUMIFS(Data!$U:$U,Data!$A:$A,$B15,Data!$C:$C,E$1))</f>
        <v>3.1593749999999998</v>
      </c>
      <c r="F15" s="149">
        <f>IF(SUMIFS(Data!$U:$U,Data!$A:$A,$B15,Data!$C:$C,F$1)=0,"",SUMIFS(Data!$U:$U,Data!$A:$A,$B15,Data!$C:$C,F$1))</f>
        <v>3.9375</v>
      </c>
      <c r="G15" s="149" t="str">
        <f>IF(SUMIFS(Data!$U:$U,Data!$A:$A,$B15,Data!$C:$C,G$1)=0,"",SUMIFS(Data!$U:$U,Data!$A:$A,$B15,Data!$C:$C,G$1))</f>
        <v/>
      </c>
      <c r="H15" s="149">
        <f>IF(SUMIFS(Data!$U:$U,Data!$A:$A,$B15,Data!$C:$C,H$1)=0,"",SUMIFS(Data!$U:$U,Data!$A:$A,$B15,Data!$C:$C,H$1))</f>
        <v>5.2858333333333336</v>
      </c>
      <c r="I15" s="149">
        <f>IF(SUMIFS(Data!$U:$U,Data!$A:$A,$B15,Data!$C:$C,I$1)=0,"",SUMIFS(Data!$U:$U,Data!$A:$A,$B15,Data!$C:$C,I$1))</f>
        <v>3.4010000000000002</v>
      </c>
      <c r="J15" s="149">
        <f>IF(SUMIFS(Data!$U:$U,Data!$A:$A,$B15,Data!$C:$C,J$1)=0,"",SUMIFS(Data!$U:$U,Data!$A:$A,$B15,Data!$C:$C,J$1))</f>
        <v>2.8149999999999999</v>
      </c>
      <c r="K15" s="149">
        <f>IF(SUMIFS(Data!$U:$U,Data!$A:$A,$B15,Data!$C:$C,K$1)=0,"",SUMIFS(Data!$U:$U,Data!$A:$A,$B15,Data!$C:$C,K$1))</f>
        <v>3.276875</v>
      </c>
      <c r="L15" s="149" t="str">
        <f>IF(SUMIFS(Data!$U:$U,Data!$A:$A,$B15,Data!$C:$C,L$1)=0,"",SUMIFS(Data!$U:$U,Data!$A:$A,$B15,Data!$C:$C,L$1))</f>
        <v/>
      </c>
      <c r="M15" s="149">
        <f>IF(SUMIFS(Data!$U:$U,Data!$A:$A,$B15,Data!$C:$C,M$1)=0,"",SUMIFS(Data!$U:$U,Data!$A:$A,$B15,Data!$C:$C,M$1))</f>
        <v>2.38375</v>
      </c>
      <c r="N15" s="149">
        <f>IF(SUMIFS(Data!$U:$U,Data!$A:$A,$B15,Data!$C:$C,N$1)=0,"",SUMIFS(Data!$U:$U,Data!$A:$A,$B15,Data!$C:$C,N$1))</f>
        <v>2.5956666666666668</v>
      </c>
      <c r="O15" s="149">
        <f>IF(SUMIFS(Data!$U:$U,Data!$A:$A,$B15,Data!$C:$C,O$1)=0,"",SUMIFS(Data!$U:$U,Data!$A:$A,$B15,Data!$C:$C,O$1))</f>
        <v>2.5037500000000001</v>
      </c>
      <c r="P15" s="149" t="str">
        <f>IF(SUMIFS(Data!$U:$U,Data!$A:$A,$B15,Data!$C:$C,P$1)=0,"",SUMIFS(Data!$U:$U,Data!$A:$A,$B15,Data!$C:$C,P$1))</f>
        <v/>
      </c>
      <c r="Q15" s="149">
        <f>IF(SUMIFS(Data!$U:$U,Data!$A:$A,$B15,Data!$C:$C,Q$1)=0,"",SUMIFS(Data!$U:$U,Data!$A:$A,$B15,Data!$C:$C,Q$1))</f>
        <v>0.5</v>
      </c>
      <c r="R15" s="149">
        <f>VLOOKUP(V15,Barem!$W$39:$X$54,2,0)</f>
        <v>2</v>
      </c>
      <c r="S15" s="150">
        <f t="shared" si="0"/>
        <v>39.709083333333339</v>
      </c>
      <c r="T15" s="149">
        <f>SUMIFS(Data!D:D,Data!A:A,Silver!$B15)</f>
        <v>173.82999999999998</v>
      </c>
      <c r="U15" s="116">
        <f>COUNTIF(Data!A:A,Silver!B15)</f>
        <v>12</v>
      </c>
      <c r="V15" s="93">
        <f>SUMIFS(Data!Z:Z,Data!A:A,Silver!B15)</f>
        <v>9</v>
      </c>
      <c r="W15" s="93" t="str">
        <f>VLOOKUP(B15,Participanti!A:B,2,0)</f>
        <v>F</v>
      </c>
      <c r="X15" s="118">
        <f t="shared" si="1"/>
        <v>0.22843630750349964</v>
      </c>
      <c r="Z15" s="104"/>
      <c r="AE15" s="1" t="e">
        <f>VLOOKUP(B15,Data_Echipe!A:R,18,0)</f>
        <v>#N/A</v>
      </c>
    </row>
    <row r="16" spans="1:32" x14ac:dyDescent="0.2">
      <c r="A16" s="147">
        <v>15</v>
      </c>
      <c r="B16" s="148" t="s">
        <v>136</v>
      </c>
      <c r="C16" s="149">
        <f>IF(SUMIFS(Data!$U:$U,Data!$A:$A,$B16,Data!$C:$C,C$1)=0,"",SUMIFS(Data!$U:$U,Data!$A:$A,$B16,Data!$C:$C,C$1))</f>
        <v>2.9035714285714285</v>
      </c>
      <c r="D16" s="149">
        <f>IF(SUMIFS(Data!$U:$U,Data!$A:$A,$B16,Data!$C:$C,D$1)=0,"",SUMIFS(Data!$U:$U,Data!$A:$A,$B16,Data!$C:$C,D$1))</f>
        <v>3.4874999999999998</v>
      </c>
      <c r="E16" s="149">
        <f>IF(SUMIFS(Data!$U:$U,Data!$A:$A,$B16,Data!$C:$C,E$1)=0,"",SUMIFS(Data!$U:$U,Data!$A:$A,$B16,Data!$C:$C,E$1))</f>
        <v>3.8875000000000002</v>
      </c>
      <c r="F16" s="149">
        <f>IF(SUMIFS(Data!$U:$U,Data!$A:$A,$B16,Data!$C:$C,F$1)=0,"",SUMIFS(Data!$U:$U,Data!$A:$A,$B16,Data!$C:$C,F$1))</f>
        <v>3.538095238095238</v>
      </c>
      <c r="G16" s="149">
        <f>IF(SUMIFS(Data!$U:$U,Data!$A:$A,$B16,Data!$C:$C,G$1)=0,"",SUMIFS(Data!$U:$U,Data!$A:$A,$B16,Data!$C:$C,G$1))</f>
        <v>4.375</v>
      </c>
      <c r="H16" s="149">
        <f>IF(SUMIFS(Data!$U:$U,Data!$A:$A,$B16,Data!$C:$C,H$1)=0,"",SUMIFS(Data!$U:$U,Data!$A:$A,$B16,Data!$C:$C,H$1))</f>
        <v>2.8738095238095238</v>
      </c>
      <c r="I16" s="149">
        <f>IF(SUMIFS(Data!$U:$U,Data!$A:$A,$B16,Data!$C:$C,I$1)=0,"",SUMIFS(Data!$U:$U,Data!$A:$A,$B16,Data!$C:$C,I$1))</f>
        <v>0.5</v>
      </c>
      <c r="J16" s="149">
        <f>IF(SUMIFS(Data!$U:$U,Data!$A:$A,$B16,Data!$C:$C,J$1)=0,"",SUMIFS(Data!$U:$U,Data!$A:$A,$B16,Data!$C:$C,J$1))</f>
        <v>3.2970238095238096</v>
      </c>
      <c r="K16" s="149" t="str">
        <f>IF(SUMIFS(Data!$U:$U,Data!$A:$A,$B16,Data!$C:$C,K$1)=0,"",SUMIFS(Data!$U:$U,Data!$A:$A,$B16,Data!$C:$C,K$1))</f>
        <v/>
      </c>
      <c r="L16" s="149" t="str">
        <f>IF(SUMIFS(Data!$U:$U,Data!$A:$A,$B16,Data!$C:$C,L$1)=0,"",SUMIFS(Data!$U:$U,Data!$A:$A,$B16,Data!$C:$C,L$1))</f>
        <v/>
      </c>
      <c r="M16" s="149">
        <f>IF(SUMIFS(Data!$U:$U,Data!$A:$A,$B16,Data!$C:$C,M$1)=0,"",SUMIFS(Data!$U:$U,Data!$A:$A,$B16,Data!$C:$C,M$1))</f>
        <v>1.1601190476190475</v>
      </c>
      <c r="N16" s="149">
        <f>IF(SUMIFS(Data!$U:$U,Data!$A:$A,$B16,Data!$C:$C,N$1)=0,"",SUMIFS(Data!$U:$U,Data!$A:$A,$B16,Data!$C:$C,N$1))</f>
        <v>2.2440476190476191</v>
      </c>
      <c r="O16" s="149">
        <f>IF(SUMIFS(Data!$U:$U,Data!$A:$A,$B16,Data!$C:$C,O$1)=0,"",SUMIFS(Data!$U:$U,Data!$A:$A,$B16,Data!$C:$C,O$1))</f>
        <v>2.174404761904762</v>
      </c>
      <c r="P16" s="149">
        <f>IF(SUMIFS(Data!$U:$U,Data!$A:$A,$B16,Data!$C:$C,P$1)=0,"",SUMIFS(Data!$U:$U,Data!$A:$A,$B16,Data!$C:$C,P$1))</f>
        <v>2.081547619047619</v>
      </c>
      <c r="Q16" s="149">
        <f>IF(SUMIFS(Data!$U:$U,Data!$A:$A,$B16,Data!$C:$C,Q$1)=0,"",SUMIFS(Data!$U:$U,Data!$A:$A,$B16,Data!$C:$C,Q$1))</f>
        <v>2.8964285714285714</v>
      </c>
      <c r="R16" s="149">
        <f>VLOOKUP(V16,Barem!$W$39:$X$54,2,0)</f>
        <v>4</v>
      </c>
      <c r="S16" s="150">
        <f t="shared" si="0"/>
        <v>39.419047619047618</v>
      </c>
      <c r="T16" s="149">
        <f>SUMIFS(Data!D:D,Data!A:A,Silver!$B16)</f>
        <v>146.65999999999997</v>
      </c>
      <c r="U16" s="116">
        <f>COUNTIF(Data!A:A,Silver!B16)</f>
        <v>13</v>
      </c>
      <c r="V16" s="93">
        <f>SUMIFS(Data!Z:Z,Data!A:A,Silver!B16)</f>
        <v>12</v>
      </c>
      <c r="W16" s="93" t="str">
        <f>VLOOKUP(B16,Participanti!A:B,2,0)</f>
        <v>M</v>
      </c>
      <c r="X16" s="118">
        <f t="shared" si="1"/>
        <v>0.26877845096855058</v>
      </c>
      <c r="Z16" s="104"/>
      <c r="AE16" s="1" t="e">
        <f>VLOOKUP(B16,Data_Echipe!A:R,18,0)</f>
        <v>#N/A</v>
      </c>
    </row>
    <row r="17" spans="1:31" x14ac:dyDescent="0.2">
      <c r="A17" s="182">
        <v>16</v>
      </c>
      <c r="B17" s="183" t="s">
        <v>277</v>
      </c>
      <c r="C17" s="184">
        <f>IF(SUMIFS(Data!$U:$U,Data!$A:$A,$B17,Data!$C:$C,C$1)=0,"",SUMIFS(Data!$U:$U,Data!$A:$A,$B17,Data!$C:$C,C$1))</f>
        <v>1.5699999999999998</v>
      </c>
      <c r="D17" s="184">
        <f>IF(SUMIFS(Data!$U:$U,Data!$A:$A,$B17,Data!$C:$C,D$1)=0,"",SUMIFS(Data!$U:$U,Data!$A:$A,$B17,Data!$C:$C,D$1))</f>
        <v>3.0037500000000001</v>
      </c>
      <c r="E17" s="184">
        <f>IF(SUMIFS(Data!$U:$U,Data!$A:$A,$B17,Data!$C:$C,E$1)=0,"",SUMIFS(Data!$U:$U,Data!$A:$A,$B17,Data!$C:$C,E$1))</f>
        <v>2.342916666666667</v>
      </c>
      <c r="F17" s="184">
        <f>IF(SUMIFS(Data!$U:$U,Data!$A:$A,$B17,Data!$C:$C,F$1)=0,"",SUMIFS(Data!$U:$U,Data!$A:$A,$B17,Data!$C:$C,F$1))</f>
        <v>1.818125</v>
      </c>
      <c r="G17" s="184">
        <f>IF(SUMIFS(Data!$U:$U,Data!$A:$A,$B17,Data!$C:$C,G$1)=0,"",SUMIFS(Data!$U:$U,Data!$A:$A,$B17,Data!$C:$C,G$1))</f>
        <v>2.2206250000000001</v>
      </c>
      <c r="H17" s="184">
        <f>IF(SUMIFS(Data!$U:$U,Data!$A:$A,$B17,Data!$C:$C,H$1)=0,"",SUMIFS(Data!$U:$U,Data!$A:$A,$B17,Data!$C:$C,H$1))</f>
        <v>2.3980833333333331</v>
      </c>
      <c r="I17" s="184">
        <f>IF(SUMIFS(Data!$U:$U,Data!$A:$A,$B17,Data!$C:$C,I$1)=0,"",SUMIFS(Data!$U:$U,Data!$A:$A,$B17,Data!$C:$C,I$1))</f>
        <v>2.452375</v>
      </c>
      <c r="J17" s="184">
        <f>IF(SUMIFS(Data!$U:$U,Data!$A:$A,$B17,Data!$C:$C,J$1)=0,"",SUMIFS(Data!$U:$U,Data!$A:$A,$B17,Data!$C:$C,J$1))</f>
        <v>2.2824999999999998</v>
      </c>
      <c r="K17" s="184">
        <f>IF(SUMIFS(Data!$U:$U,Data!$A:$A,$B17,Data!$C:$C,K$1)=0,"",SUMIFS(Data!$U:$U,Data!$A:$A,$B17,Data!$C:$C,K$1))</f>
        <v>2.1011666666666668</v>
      </c>
      <c r="L17" s="184">
        <f>IF(SUMIFS(Data!$U:$U,Data!$A:$A,$B17,Data!$C:$C,L$1)=0,"",SUMIFS(Data!$U:$U,Data!$A:$A,$B17,Data!$C:$C,L$1))</f>
        <v>1.631875</v>
      </c>
      <c r="M17" s="184">
        <f>IF(SUMIFS(Data!$U:$U,Data!$A:$A,$B17,Data!$C:$C,M$1)=0,"",SUMIFS(Data!$U:$U,Data!$A:$A,$B17,Data!$C:$C,M$1))</f>
        <v>1.6265416666666666</v>
      </c>
      <c r="N17" s="184">
        <f>IF(SUMIFS(Data!$U:$U,Data!$A:$A,$B17,Data!$C:$C,N$1)=0,"",SUMIFS(Data!$U:$U,Data!$A:$A,$B17,Data!$C:$C,N$1))</f>
        <v>2.1289166666666666</v>
      </c>
      <c r="O17" s="184">
        <f>IF(SUMIFS(Data!$U:$U,Data!$A:$A,$B17,Data!$C:$C,O$1)=0,"",SUMIFS(Data!$U:$U,Data!$A:$A,$B17,Data!$C:$C,O$1))</f>
        <v>2.2126250000000001</v>
      </c>
      <c r="P17" s="184">
        <f>IF(SUMIFS(Data!$U:$U,Data!$A:$A,$B17,Data!$C:$C,P$1)=0,"",SUMIFS(Data!$U:$U,Data!$A:$A,$B17,Data!$C:$C,P$1))</f>
        <v>1.5725</v>
      </c>
      <c r="Q17" s="184">
        <f>IF(SUMIFS(Data!$U:$U,Data!$A:$A,$B17,Data!$C:$C,Q$1)=0,"",SUMIFS(Data!$U:$U,Data!$A:$A,$B17,Data!$C:$C,Q$1))</f>
        <v>1.2718750000000001</v>
      </c>
      <c r="R17" s="184">
        <f>VLOOKUP(V17,Barem!$W$39:$X$54,2,0)</f>
        <v>5</v>
      </c>
      <c r="S17" s="185">
        <f t="shared" si="0"/>
        <v>35.633875000000003</v>
      </c>
      <c r="T17" s="184">
        <f>SUMIFS(Data!D:D,Data!A:A,Silver!$B17)</f>
        <v>155.26</v>
      </c>
      <c r="U17" s="186">
        <f>COUNTIF(Data!A:A,Silver!B17)</f>
        <v>15</v>
      </c>
      <c r="V17" s="187">
        <f>SUMIFS(Data!Z:Z,Data!A:A,Silver!B17)</f>
        <v>15</v>
      </c>
      <c r="W17" s="187" t="str">
        <f>VLOOKUP(B17,Participanti!A:B,2,0)</f>
        <v>F</v>
      </c>
      <c r="X17" s="188">
        <f t="shared" si="1"/>
        <v>0.2295109815792864</v>
      </c>
      <c r="Z17" s="104"/>
      <c r="AE17" s="1" t="e">
        <f>VLOOKUP(B17,Data_Echipe!A:R,18,0)</f>
        <v>#N/A</v>
      </c>
    </row>
    <row r="18" spans="1:31" x14ac:dyDescent="0.2">
      <c r="A18" s="182">
        <v>17</v>
      </c>
      <c r="B18" s="183" t="s">
        <v>275</v>
      </c>
      <c r="C18" s="184">
        <f>IF(SUMIFS(Data!$U:$U,Data!$A:$A,$B18,Data!$C:$C,C$1)=0,"",SUMIFS(Data!$U:$U,Data!$A:$A,$B18,Data!$C:$C,C$1))</f>
        <v>3.0625</v>
      </c>
      <c r="D18" s="184">
        <f>IF(SUMIFS(Data!$U:$U,Data!$A:$A,$B18,Data!$C:$C,D$1)=0,"",SUMIFS(Data!$U:$U,Data!$A:$A,$B18,Data!$C:$C,D$1))</f>
        <v>2.5656249999999998</v>
      </c>
      <c r="E18" s="184" t="str">
        <f>IF(SUMIFS(Data!$U:$U,Data!$A:$A,$B18,Data!$C:$C,E$1)=0,"",SUMIFS(Data!$U:$U,Data!$A:$A,$B18,Data!$C:$C,E$1))</f>
        <v/>
      </c>
      <c r="F18" s="184">
        <f>IF(SUMIFS(Data!$U:$U,Data!$A:$A,$B18,Data!$C:$C,F$1)=0,"",SUMIFS(Data!$U:$U,Data!$A:$A,$B18,Data!$C:$C,F$1))</f>
        <v>2.7793749999999999</v>
      </c>
      <c r="G18" s="184">
        <f>IF(SUMIFS(Data!$U:$U,Data!$A:$A,$B18,Data!$C:$C,G$1)=0,"",SUMIFS(Data!$U:$U,Data!$A:$A,$B18,Data!$C:$C,G$1))</f>
        <v>2.350625</v>
      </c>
      <c r="H18" s="184">
        <f>IF(SUMIFS(Data!$U:$U,Data!$A:$A,$B18,Data!$C:$C,H$1)=0,"",SUMIFS(Data!$U:$U,Data!$A:$A,$B18,Data!$C:$C,H$1))</f>
        <v>2.94</v>
      </c>
      <c r="I18" s="184">
        <f>IF(SUMIFS(Data!$U:$U,Data!$A:$A,$B18,Data!$C:$C,I$1)=0,"",SUMIFS(Data!$U:$U,Data!$A:$A,$B18,Data!$C:$C,I$1))</f>
        <v>2.649375</v>
      </c>
      <c r="J18" s="184">
        <f>IF(SUMIFS(Data!$U:$U,Data!$A:$A,$B18,Data!$C:$C,J$1)=0,"",SUMIFS(Data!$U:$U,Data!$A:$A,$B18,Data!$C:$C,J$1))</f>
        <v>2.1287500000000001</v>
      </c>
      <c r="K18" s="184">
        <f>IF(SUMIFS(Data!$U:$U,Data!$A:$A,$B18,Data!$C:$C,K$1)=0,"",SUMIFS(Data!$U:$U,Data!$A:$A,$B18,Data!$C:$C,K$1))</f>
        <v>0.5</v>
      </c>
      <c r="L18" s="184" t="str">
        <f>IF(SUMIFS(Data!$U:$U,Data!$A:$A,$B18,Data!$C:$C,L$1)=0,"",SUMIFS(Data!$U:$U,Data!$A:$A,$B18,Data!$C:$C,L$1))</f>
        <v/>
      </c>
      <c r="M18" s="184" t="str">
        <f>IF(SUMIFS(Data!$U:$U,Data!$A:$A,$B18,Data!$C:$C,M$1)=0,"",SUMIFS(Data!$U:$U,Data!$A:$A,$B18,Data!$C:$C,M$1))</f>
        <v/>
      </c>
      <c r="N18" s="184">
        <f>IF(SUMIFS(Data!$U:$U,Data!$A:$A,$B18,Data!$C:$C,N$1)=0,"",SUMIFS(Data!$U:$U,Data!$A:$A,$B18,Data!$C:$C,N$1))</f>
        <v>1.31375</v>
      </c>
      <c r="O18" s="184">
        <f>IF(SUMIFS(Data!$U:$U,Data!$A:$A,$B18,Data!$C:$C,O$1)=0,"",SUMIFS(Data!$U:$U,Data!$A:$A,$B18,Data!$C:$C,O$1))</f>
        <v>1.62625</v>
      </c>
      <c r="P18" s="184">
        <f>IF(SUMIFS(Data!$U:$U,Data!$A:$A,$B18,Data!$C:$C,P$1)=0,"",SUMIFS(Data!$U:$U,Data!$A:$A,$B18,Data!$C:$C,P$1))</f>
        <v>1.6937500000000001</v>
      </c>
      <c r="Q18" s="184">
        <f>IF(SUMIFS(Data!$U:$U,Data!$A:$A,$B18,Data!$C:$C,Q$1)=0,"",SUMIFS(Data!$U:$U,Data!$A:$A,$B18,Data!$C:$C,Q$1))</f>
        <v>1.5037500000000001</v>
      </c>
      <c r="R18" s="184">
        <f>VLOOKUP(V18,Barem!$W$39:$X$54,2,0)</f>
        <v>3</v>
      </c>
      <c r="S18" s="185">
        <f t="shared" si="0"/>
        <v>28.11375</v>
      </c>
      <c r="T18" s="184">
        <f>SUMIFS(Data!D:D,Data!A:A,Silver!$B18)</f>
        <v>132.29999999999998</v>
      </c>
      <c r="U18" s="186">
        <f>COUNTIF(Data!A:A,Silver!B18)</f>
        <v>12</v>
      </c>
      <c r="V18" s="187">
        <f>SUMIFS(Data!Z:Z,Data!A:A,Silver!B18)</f>
        <v>10</v>
      </c>
      <c r="W18" s="187" t="str">
        <f>VLOOKUP(B18,Participanti!A:B,2,0)</f>
        <v>F</v>
      </c>
      <c r="X18" s="188">
        <f t="shared" si="1"/>
        <v>0.21250000000000002</v>
      </c>
      <c r="Y18" s="121"/>
      <c r="Z18" s="104"/>
      <c r="AE18" s="1" t="e">
        <f>VLOOKUP(B18,Data_Echipe!A:R,18,0)</f>
        <v>#N/A</v>
      </c>
    </row>
    <row r="19" spans="1:31" x14ac:dyDescent="0.2">
      <c r="A19" s="182">
        <v>18</v>
      </c>
      <c r="B19" s="183" t="s">
        <v>261</v>
      </c>
      <c r="C19" s="184">
        <f>IF(SUMIFS(Data!$U:$U,Data!$A:$A,$B19,Data!$C:$C,C$1)=0,"",SUMIFS(Data!$U:$U,Data!$A:$A,$B19,Data!$C:$C,C$1))</f>
        <v>2.7142857142857144</v>
      </c>
      <c r="D19" s="184">
        <f>IF(SUMIFS(Data!$U:$U,Data!$A:$A,$B19,Data!$C:$C,D$1)=0,"",SUMIFS(Data!$U:$U,Data!$A:$A,$B19,Data!$C:$C,D$1))</f>
        <v>3.9208333333333334</v>
      </c>
      <c r="E19" s="184">
        <f>IF(SUMIFS(Data!$U:$U,Data!$A:$A,$B19,Data!$C:$C,E$1)=0,"",SUMIFS(Data!$U:$U,Data!$A:$A,$B19,Data!$C:$C,E$1))</f>
        <v>3.5408571428571429</v>
      </c>
      <c r="F19" s="184">
        <f>IF(SUMIFS(Data!$U:$U,Data!$A:$A,$B19,Data!$C:$C,F$1)=0,"",SUMIFS(Data!$U:$U,Data!$A:$A,$B19,Data!$C:$C,F$1))</f>
        <v>3.9136904761904763</v>
      </c>
      <c r="G19" s="184">
        <f>IF(SUMIFS(Data!$U:$U,Data!$A:$A,$B19,Data!$C:$C,G$1)=0,"",SUMIFS(Data!$U:$U,Data!$A:$A,$B19,Data!$C:$C,G$1))</f>
        <v>4.875</v>
      </c>
      <c r="H19" s="184">
        <f>IF(SUMIFS(Data!$U:$U,Data!$A:$A,$B19,Data!$C:$C,H$1)=0,"",SUMIFS(Data!$U:$U,Data!$A:$A,$B19,Data!$C:$C,H$1))</f>
        <v>1.9535714285714285</v>
      </c>
      <c r="I19" s="184">
        <f>IF(SUMIFS(Data!$U:$U,Data!$A:$A,$B19,Data!$C:$C,I$1)=0,"",SUMIFS(Data!$U:$U,Data!$A:$A,$B19,Data!$C:$C,I$1))</f>
        <v>1.7202380952380953</v>
      </c>
      <c r="J19" s="184" t="str">
        <f>IF(SUMIFS(Data!$U:$U,Data!$A:$A,$B19,Data!$C:$C,J$1)=0,"",SUMIFS(Data!$U:$U,Data!$A:$A,$B19,Data!$C:$C,J$1))</f>
        <v/>
      </c>
      <c r="K19" s="184" t="str">
        <f>IF(SUMIFS(Data!$U:$U,Data!$A:$A,$B19,Data!$C:$C,K$1)=0,"",SUMIFS(Data!$U:$U,Data!$A:$A,$B19,Data!$C:$C,K$1))</f>
        <v/>
      </c>
      <c r="L19" s="184" t="str">
        <f>IF(SUMIFS(Data!$U:$U,Data!$A:$A,$B19,Data!$C:$C,L$1)=0,"",SUMIFS(Data!$U:$U,Data!$A:$A,$B19,Data!$C:$C,L$1))</f>
        <v/>
      </c>
      <c r="M19" s="184" t="str">
        <f>IF(SUMIFS(Data!$U:$U,Data!$A:$A,$B19,Data!$C:$C,M$1)=0,"",SUMIFS(Data!$U:$U,Data!$A:$A,$B19,Data!$C:$C,M$1))</f>
        <v/>
      </c>
      <c r="N19" s="184" t="str">
        <f>IF(SUMIFS(Data!$U:$U,Data!$A:$A,$B19,Data!$C:$C,N$1)=0,"",SUMIFS(Data!$U:$U,Data!$A:$A,$B19,Data!$C:$C,N$1))</f>
        <v/>
      </c>
      <c r="O19" s="184" t="str">
        <f>IF(SUMIFS(Data!$U:$U,Data!$A:$A,$B19,Data!$C:$C,O$1)=0,"",SUMIFS(Data!$U:$U,Data!$A:$A,$B19,Data!$C:$C,O$1))</f>
        <v/>
      </c>
      <c r="P19" s="184" t="str">
        <f>IF(SUMIFS(Data!$U:$U,Data!$A:$A,$B19,Data!$C:$C,P$1)=0,"",SUMIFS(Data!$U:$U,Data!$A:$A,$B19,Data!$C:$C,P$1))</f>
        <v/>
      </c>
      <c r="Q19" s="184" t="str">
        <f>IF(SUMIFS(Data!$U:$U,Data!$A:$A,$B19,Data!$C:$C,Q$1)=0,"",SUMIFS(Data!$U:$U,Data!$A:$A,$B19,Data!$C:$C,Q$1))</f>
        <v/>
      </c>
      <c r="R19" s="184">
        <f>VLOOKUP(V19,Barem!$W$39:$X$54,2,0)</f>
        <v>1</v>
      </c>
      <c r="S19" s="185">
        <f t="shared" si="0"/>
        <v>23.63847619047619</v>
      </c>
      <c r="T19" s="184">
        <f>SUMIFS(Data!D:D,Data!A:A,Silver!$B19)</f>
        <v>121.29</v>
      </c>
      <c r="U19" s="186">
        <f>COUNTIF(Data!A:A,Silver!B19)</f>
        <v>7</v>
      </c>
      <c r="V19" s="187">
        <f>SUMIFS(Data!Z:Z,Data!A:A,Silver!B19)</f>
        <v>7</v>
      </c>
      <c r="W19" s="187" t="str">
        <f>VLOOKUP(B19,Participanti!A:B,2,0)</f>
        <v>M</v>
      </c>
      <c r="X19" s="188">
        <f t="shared" si="1"/>
        <v>0.19489221032629392</v>
      </c>
      <c r="Z19" s="104"/>
      <c r="AE19" s="1" t="e">
        <f>VLOOKUP(B19,Data_Echipe!A:R,18,0)</f>
        <v>#N/A</v>
      </c>
    </row>
    <row r="20" spans="1:31" x14ac:dyDescent="0.2">
      <c r="A20" s="182">
        <v>19</v>
      </c>
      <c r="B20" s="183" t="s">
        <v>328</v>
      </c>
      <c r="C20" s="184">
        <f>IF(SUMIFS(Data!$U:$U,Data!$A:$A,$B20,Data!$C:$C,C$1)=0,"",SUMIFS(Data!$U:$U,Data!$A:$A,$B20,Data!$C:$C,C$1))</f>
        <v>3.9398809523809519</v>
      </c>
      <c r="D20" s="184">
        <f>IF(SUMIFS(Data!$U:$U,Data!$A:$A,$B20,Data!$C:$C,D$1)=0,"",SUMIFS(Data!$U:$U,Data!$A:$A,$B20,Data!$C:$C,D$1))</f>
        <v>3.4125000000000001</v>
      </c>
      <c r="E20" s="184">
        <f>IF(SUMIFS(Data!$U:$U,Data!$A:$A,$B20,Data!$C:$C,E$1)=0,"",SUMIFS(Data!$U:$U,Data!$A:$A,$B20,Data!$C:$C,E$1))</f>
        <v>1.8892857142857142</v>
      </c>
      <c r="F20" s="184">
        <f>IF(SUMIFS(Data!$U:$U,Data!$A:$A,$B20,Data!$C:$C,F$1)=0,"",SUMIFS(Data!$U:$U,Data!$A:$A,$B20,Data!$C:$C,F$1))</f>
        <v>2.4142857142857141</v>
      </c>
      <c r="G20" s="184">
        <f>IF(SUMIFS(Data!$U:$U,Data!$A:$A,$B20,Data!$C:$C,G$1)=0,"",SUMIFS(Data!$U:$U,Data!$A:$A,$B20,Data!$C:$C,G$1))</f>
        <v>0.5</v>
      </c>
      <c r="H20" s="184">
        <f>IF(SUMIFS(Data!$U:$U,Data!$A:$A,$B20,Data!$C:$C,H$1)=0,"",SUMIFS(Data!$U:$U,Data!$A:$A,$B20,Data!$C:$C,H$1))</f>
        <v>4.1408095238095237</v>
      </c>
      <c r="I20" s="184">
        <f>IF(SUMIFS(Data!$U:$U,Data!$A:$A,$B20,Data!$C:$C,I$1)=0,"",SUMIFS(Data!$U:$U,Data!$A:$A,$B20,Data!$C:$C,I$1))</f>
        <v>2.1767857142857143</v>
      </c>
      <c r="J20" s="184" t="str">
        <f>IF(SUMIFS(Data!$U:$U,Data!$A:$A,$B20,Data!$C:$C,J$1)=0,"",SUMIFS(Data!$U:$U,Data!$A:$A,$B20,Data!$C:$C,J$1))</f>
        <v/>
      </c>
      <c r="K20" s="184" t="str">
        <f>IF(SUMIFS(Data!$U:$U,Data!$A:$A,$B20,Data!$C:$C,K$1)=0,"",SUMIFS(Data!$U:$U,Data!$A:$A,$B20,Data!$C:$C,K$1))</f>
        <v/>
      </c>
      <c r="L20" s="184" t="str">
        <f>IF(SUMIFS(Data!$U:$U,Data!$A:$A,$B20,Data!$C:$C,L$1)=0,"",SUMIFS(Data!$U:$U,Data!$A:$A,$B20,Data!$C:$C,L$1))</f>
        <v/>
      </c>
      <c r="M20" s="184" t="str">
        <f>IF(SUMIFS(Data!$U:$U,Data!$A:$A,$B20,Data!$C:$C,M$1)=0,"",SUMIFS(Data!$U:$U,Data!$A:$A,$B20,Data!$C:$C,M$1))</f>
        <v/>
      </c>
      <c r="N20" s="184" t="str">
        <f>IF(SUMIFS(Data!$U:$U,Data!$A:$A,$B20,Data!$C:$C,N$1)=0,"",SUMIFS(Data!$U:$U,Data!$A:$A,$B20,Data!$C:$C,N$1))</f>
        <v/>
      </c>
      <c r="O20" s="184" t="str">
        <f>IF(SUMIFS(Data!$U:$U,Data!$A:$A,$B20,Data!$C:$C,O$1)=0,"",SUMIFS(Data!$U:$U,Data!$A:$A,$B20,Data!$C:$C,O$1))</f>
        <v/>
      </c>
      <c r="P20" s="184" t="str">
        <f>IF(SUMIFS(Data!$U:$U,Data!$A:$A,$B20,Data!$C:$C,P$1)=0,"",SUMIFS(Data!$U:$U,Data!$A:$A,$B20,Data!$C:$C,P$1))</f>
        <v/>
      </c>
      <c r="Q20" s="184" t="str">
        <f>IF(SUMIFS(Data!$U:$U,Data!$A:$A,$B20,Data!$C:$C,Q$1)=0,"",SUMIFS(Data!$U:$U,Data!$A:$A,$B20,Data!$C:$C,Q$1))</f>
        <v/>
      </c>
      <c r="R20" s="184">
        <f>VLOOKUP(V20,Barem!$W$39:$X$54,2,0)</f>
        <v>0</v>
      </c>
      <c r="S20" s="185">
        <f t="shared" si="0"/>
        <v>18.473547619047618</v>
      </c>
      <c r="T20" s="184">
        <f>SUMIFS(Data!D:D,Data!A:A,Silver!$B20)</f>
        <v>86.72</v>
      </c>
      <c r="U20" s="186">
        <f>COUNTIF(Data!A:A,Silver!B20)</f>
        <v>7</v>
      </c>
      <c r="V20" s="187">
        <f>SUMIFS(Data!Z:Z,Data!A:A,Silver!B20)</f>
        <v>5</v>
      </c>
      <c r="W20" s="187" t="str">
        <f>VLOOKUP(B20,Participanti!A:B,2,0)</f>
        <v>M</v>
      </c>
      <c r="X20" s="188">
        <f t="shared" si="1"/>
        <v>0.2130252262344052</v>
      </c>
      <c r="Z20" s="104"/>
      <c r="AE20" s="1" t="e">
        <f>VLOOKUP(B20,Data_Echipe!A:R,18,0)</f>
        <v>#N/A</v>
      </c>
    </row>
    <row r="21" spans="1:31" x14ac:dyDescent="0.2">
      <c r="A21" s="182">
        <v>20</v>
      </c>
      <c r="B21" s="183" t="s">
        <v>12</v>
      </c>
      <c r="C21" s="184">
        <f>IF(SUMIFS(Data!$U:$U,Data!$A:$A,$B21,Data!$C:$C,C$1)=0,"",SUMIFS(Data!$U:$U,Data!$A:$A,$B21,Data!$C:$C,C$1))</f>
        <v>1.5357142857142856</v>
      </c>
      <c r="D21" s="184">
        <f>IF(SUMIFS(Data!$U:$U,Data!$A:$A,$B21,Data!$C:$C,D$1)=0,"",SUMIFS(Data!$U:$U,Data!$A:$A,$B21,Data!$C:$C,D$1))</f>
        <v>3.8464285714285715</v>
      </c>
      <c r="E21" s="184">
        <f>IF(SUMIFS(Data!$U:$U,Data!$A:$A,$B21,Data!$C:$C,E$1)=0,"",SUMIFS(Data!$U:$U,Data!$A:$A,$B21,Data!$C:$C,E$1))</f>
        <v>2.833333333333333</v>
      </c>
      <c r="F21" s="184" t="str">
        <f>IF(SUMIFS(Data!$U:$U,Data!$A:$A,$B21,Data!$C:$C,F$1)=0,"",SUMIFS(Data!$U:$U,Data!$A:$A,$B21,Data!$C:$C,F$1))</f>
        <v/>
      </c>
      <c r="G21" s="184" t="str">
        <f>IF(SUMIFS(Data!$U:$U,Data!$A:$A,$B21,Data!$C:$C,G$1)=0,"",SUMIFS(Data!$U:$U,Data!$A:$A,$B21,Data!$C:$C,G$1))</f>
        <v/>
      </c>
      <c r="H21" s="184" t="str">
        <f>IF(SUMIFS(Data!$U:$U,Data!$A:$A,$B21,Data!$C:$C,H$1)=0,"",SUMIFS(Data!$U:$U,Data!$A:$A,$B21,Data!$C:$C,H$1))</f>
        <v/>
      </c>
      <c r="I21" s="184" t="str">
        <f>IF(SUMIFS(Data!$U:$U,Data!$A:$A,$B21,Data!$C:$C,I$1)=0,"",SUMIFS(Data!$U:$U,Data!$A:$A,$B21,Data!$C:$C,I$1))</f>
        <v/>
      </c>
      <c r="J21" s="184" t="str">
        <f>IF(SUMIFS(Data!$U:$U,Data!$A:$A,$B21,Data!$C:$C,J$1)=0,"",SUMIFS(Data!$U:$U,Data!$A:$A,$B21,Data!$C:$C,J$1))</f>
        <v/>
      </c>
      <c r="K21" s="184" t="str">
        <f>IF(SUMIFS(Data!$U:$U,Data!$A:$A,$B21,Data!$C:$C,K$1)=0,"",SUMIFS(Data!$U:$U,Data!$A:$A,$B21,Data!$C:$C,K$1))</f>
        <v/>
      </c>
      <c r="L21" s="184" t="str">
        <f>IF(SUMIFS(Data!$U:$U,Data!$A:$A,$B21,Data!$C:$C,L$1)=0,"",SUMIFS(Data!$U:$U,Data!$A:$A,$B21,Data!$C:$C,L$1))</f>
        <v/>
      </c>
      <c r="M21" s="184" t="str">
        <f>IF(SUMIFS(Data!$U:$U,Data!$A:$A,$B21,Data!$C:$C,M$1)=0,"",SUMIFS(Data!$U:$U,Data!$A:$A,$B21,Data!$C:$C,M$1))</f>
        <v/>
      </c>
      <c r="N21" s="184" t="str">
        <f>IF(SUMIFS(Data!$U:$U,Data!$A:$A,$B21,Data!$C:$C,N$1)=0,"",SUMIFS(Data!$U:$U,Data!$A:$A,$B21,Data!$C:$C,N$1))</f>
        <v/>
      </c>
      <c r="O21" s="184" t="str">
        <f>IF(SUMIFS(Data!$U:$U,Data!$A:$A,$B21,Data!$C:$C,O$1)=0,"",SUMIFS(Data!$U:$U,Data!$A:$A,$B21,Data!$C:$C,O$1))</f>
        <v/>
      </c>
      <c r="P21" s="184" t="str">
        <f>IF(SUMIFS(Data!$U:$U,Data!$A:$A,$B21,Data!$C:$C,P$1)=0,"",SUMIFS(Data!$U:$U,Data!$A:$A,$B21,Data!$C:$C,P$1))</f>
        <v/>
      </c>
      <c r="Q21" s="184" t="str">
        <f>IF(SUMIFS(Data!$U:$U,Data!$A:$A,$B21,Data!$C:$C,Q$1)=0,"",SUMIFS(Data!$U:$U,Data!$A:$A,$B21,Data!$C:$C,Q$1))</f>
        <v/>
      </c>
      <c r="R21" s="184">
        <f>VLOOKUP(V21,Barem!$W$39:$X$54,2,0)</f>
        <v>0</v>
      </c>
      <c r="S21" s="185">
        <f t="shared" si="0"/>
        <v>8.2154761904761902</v>
      </c>
      <c r="T21" s="184">
        <f>SUMIFS(Data!D:D,Data!A:A,Silver!$B21)</f>
        <v>38.619999999999997</v>
      </c>
      <c r="U21" s="186">
        <f>COUNTIF(Data!A:A,Silver!B21)</f>
        <v>3</v>
      </c>
      <c r="V21" s="187">
        <f>SUMIFS(Data!Z:Z,Data!A:A,Silver!B21)</f>
        <v>3</v>
      </c>
      <c r="W21" s="187" t="str">
        <f>VLOOKUP(B21,Participanti!A:B,2,0)</f>
        <v>M</v>
      </c>
      <c r="X21" s="188">
        <f t="shared" si="1"/>
        <v>0.21272595003822348</v>
      </c>
      <c r="Z21" s="104"/>
      <c r="AE21" s="1" t="e">
        <f>VLOOKUP(B21,Data_Echipe!A:R,18,0)</f>
        <v>#N/A</v>
      </c>
    </row>
  </sheetData>
  <autoFilter ref="A1:AK21" xr:uid="{00000000-0001-0000-0600-000000000000}">
    <sortState xmlns:xlrd2="http://schemas.microsoft.com/office/spreadsheetml/2017/richdata2" ref="A2:AK21">
      <sortCondition descending="1" ref="S1:S21"/>
    </sortState>
  </autoFilter>
  <sortState xmlns:xlrd2="http://schemas.microsoft.com/office/spreadsheetml/2017/richdata2" ref="B2:X21">
    <sortCondition descending="1" ref="S2:S21"/>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E23DE-6022-493B-9D9B-484964EB9D54}">
  <sheetPr>
    <tabColor theme="5"/>
  </sheetPr>
  <dimension ref="A1:AH43"/>
  <sheetViews>
    <sheetView zoomScale="120" zoomScaleNormal="120" workbookViewId="0">
      <pane ySplit="1" topLeftCell="A2" activePane="bottomLeft" state="frozen"/>
      <selection activeCell="A31" sqref="A31"/>
      <selection pane="bottomLeft" activeCell="A2" sqref="A2:Y6"/>
    </sheetView>
  </sheetViews>
  <sheetFormatPr defaultColWidth="9.140625" defaultRowHeight="12" x14ac:dyDescent="0.2"/>
  <cols>
    <col min="1" max="1" width="7.7109375" style="66" customWidth="1"/>
    <col min="2" max="2" width="18.28515625" style="21" bestFit="1" customWidth="1"/>
    <col min="3" max="3" width="5.28515625" style="22" customWidth="1"/>
    <col min="4" max="4" width="6.140625" style="22" bestFit="1" customWidth="1"/>
    <col min="5" max="6" width="5.28515625" style="22" customWidth="1"/>
    <col min="7" max="7" width="6.140625" style="22" bestFit="1" customWidth="1"/>
    <col min="8" max="16" width="5.28515625" style="22" customWidth="1"/>
    <col min="17" max="17" width="4.7109375" style="22" customWidth="1"/>
    <col min="18" max="18" width="5.28515625" style="22" customWidth="1"/>
    <col min="19" max="19" width="9.42578125" style="120" customWidth="1"/>
    <col min="20" max="20" width="10.140625" style="22" customWidth="1"/>
    <col min="21" max="21" width="6.85546875" style="1" customWidth="1"/>
    <col min="22" max="22" width="6.28515625" style="1" customWidth="1"/>
    <col min="23" max="23" width="5.85546875" style="1" bestFit="1" customWidth="1"/>
    <col min="24" max="24" width="6.42578125" style="1" customWidth="1"/>
    <col min="25" max="25" width="7.85546875" style="1" customWidth="1"/>
    <col min="26" max="30" width="9.140625" style="1" customWidth="1"/>
    <col min="31" max="31" width="7.7109375" style="1" hidden="1" customWidth="1"/>
    <col min="32" max="33" width="9.140625" style="1" customWidth="1"/>
    <col min="34" max="34" width="9.140625" style="107" customWidth="1"/>
    <col min="35" max="37" width="9.140625" style="1" customWidth="1"/>
    <col min="38" max="16384" width="9.140625" style="1"/>
  </cols>
  <sheetData>
    <row r="1" spans="1:32" x14ac:dyDescent="0.2">
      <c r="A1" s="142" t="s">
        <v>396</v>
      </c>
      <c r="B1" s="143" t="s">
        <v>157</v>
      </c>
      <c r="C1" s="144">
        <v>1</v>
      </c>
      <c r="D1" s="144">
        <v>2</v>
      </c>
      <c r="E1" s="144">
        <v>3</v>
      </c>
      <c r="F1" s="144">
        <v>4</v>
      </c>
      <c r="G1" s="144">
        <v>5</v>
      </c>
      <c r="H1" s="144">
        <v>6</v>
      </c>
      <c r="I1" s="144">
        <v>7</v>
      </c>
      <c r="J1" s="144">
        <v>8</v>
      </c>
      <c r="K1" s="144">
        <v>9</v>
      </c>
      <c r="L1" s="144">
        <v>10</v>
      </c>
      <c r="M1" s="144">
        <v>11</v>
      </c>
      <c r="N1" s="144">
        <v>12</v>
      </c>
      <c r="O1" s="144">
        <v>13</v>
      </c>
      <c r="P1" s="144">
        <v>14</v>
      </c>
      <c r="Q1" s="144">
        <v>15</v>
      </c>
      <c r="R1" s="145" t="s">
        <v>387</v>
      </c>
      <c r="S1" s="146" t="s">
        <v>397</v>
      </c>
      <c r="T1" s="145" t="s">
        <v>65</v>
      </c>
      <c r="U1" s="29" t="s">
        <v>527</v>
      </c>
      <c r="V1" s="81" t="s">
        <v>399</v>
      </c>
      <c r="W1" s="29" t="s">
        <v>526</v>
      </c>
      <c r="X1" s="29" t="s">
        <v>418</v>
      </c>
      <c r="Y1" s="29" t="s">
        <v>398</v>
      </c>
      <c r="Z1" s="29"/>
      <c r="AA1" s="119"/>
      <c r="AB1" s="29"/>
      <c r="AC1" s="29"/>
      <c r="AD1" s="29"/>
      <c r="AE1" s="29" t="s">
        <v>400</v>
      </c>
      <c r="AF1" s="29"/>
    </row>
    <row r="2" spans="1:32" x14ac:dyDescent="0.2">
      <c r="A2" s="189">
        <v>1</v>
      </c>
      <c r="B2" s="190" t="s">
        <v>512</v>
      </c>
      <c r="C2" s="191">
        <f>IF(SUMIFS(Data!$U:$U,Data!$A:$A,$B2,Data!$C:$C,C$1)=0,"",SUMIFS(Data!$U:$U,Data!$A:$A,$B2,Data!$C:$C,C$1))</f>
        <v>3.2029761904761904</v>
      </c>
      <c r="D2" s="191">
        <f>IF(SUMIFS(Data!$U:$U,Data!$A:$A,$B2,Data!$C:$C,D$1)=0,"",SUMIFS(Data!$U:$U,Data!$A:$A,$B2,Data!$C:$C,D$1))</f>
        <v>6.8761904761904766</v>
      </c>
      <c r="E2" s="191">
        <f>IF(SUMIFS(Data!$U:$U,Data!$A:$A,$B2,Data!$C:$C,E$1)=0,"",SUMIFS(Data!$U:$U,Data!$A:$A,$B2,Data!$C:$C,E$1))</f>
        <v>4.45</v>
      </c>
      <c r="F2" s="191">
        <f>IF(SUMIFS(Data!$U:$U,Data!$A:$A,$B2,Data!$C:$C,F$1)=0,"",SUMIFS(Data!$U:$U,Data!$A:$A,$B2,Data!$C:$C,F$1))</f>
        <v>4</v>
      </c>
      <c r="G2" s="191">
        <f>IF(SUMIFS(Data!$U:$U,Data!$A:$A,$B2,Data!$C:$C,G$1)=0,"",SUMIFS(Data!$U:$U,Data!$A:$A,$B2,Data!$C:$C,G$1))</f>
        <v>5.8250000000000002</v>
      </c>
      <c r="H2" s="191">
        <f>IF(SUMIFS(Data!$U:$U,Data!$A:$A,$B2,Data!$C:$C,H$1)=0,"",SUMIFS(Data!$U:$U,Data!$A:$A,$B2,Data!$C:$C,H$1))</f>
        <v>3.0958333333333332</v>
      </c>
      <c r="I2" s="191">
        <f>IF(SUMIFS(Data!$U:$U,Data!$A:$A,$B2,Data!$C:$C,I$1)=0,"",SUMIFS(Data!$U:$U,Data!$A:$A,$B2,Data!$C:$C,I$1))</f>
        <v>3.4190476190476193</v>
      </c>
      <c r="J2" s="191">
        <f>IF(SUMIFS(Data!$U:$U,Data!$A:$A,$B2,Data!$C:$C,J$1)=0,"",SUMIFS(Data!$U:$U,Data!$A:$A,$B2,Data!$C:$C,J$1))</f>
        <v>5.75</v>
      </c>
      <c r="K2" s="191">
        <f>IF(SUMIFS(Data!$U:$U,Data!$A:$A,$B2,Data!$C:$C,K$1)=0,"",SUMIFS(Data!$U:$U,Data!$A:$A,$B2,Data!$C:$C,K$1))</f>
        <v>5.5125000000000002</v>
      </c>
      <c r="L2" s="191">
        <f>IF(SUMIFS(Data!$U:$U,Data!$A:$A,$B2,Data!$C:$C,L$1)=0,"",SUMIFS(Data!$U:$U,Data!$A:$A,$B2,Data!$C:$C,L$1))</f>
        <v>4.3250000000000002</v>
      </c>
      <c r="M2" s="191">
        <f>IF(SUMIFS(Data!$U:$U,Data!$A:$A,$B2,Data!$C:$C,M$1)=0,"",SUMIFS(Data!$U:$U,Data!$A:$A,$B2,Data!$C:$C,M$1))</f>
        <v>3.35</v>
      </c>
      <c r="N2" s="191">
        <f>IF(SUMIFS(Data!$U:$U,Data!$A:$A,$B2,Data!$C:$C,N$1)=0,"",SUMIFS(Data!$U:$U,Data!$A:$A,$B2,Data!$C:$C,N$1))</f>
        <v>5.125</v>
      </c>
      <c r="O2" s="191">
        <f>IF(SUMIFS(Data!$U:$U,Data!$A:$A,$B2,Data!$C:$C,O$1)=0,"",SUMIFS(Data!$U:$U,Data!$A:$A,$B2,Data!$C:$C,O$1))</f>
        <v>2.7755952380952382</v>
      </c>
      <c r="P2" s="191">
        <f>IF(SUMIFS(Data!$U:$U,Data!$A:$A,$B2,Data!$C:$C,P$1)=0,"",SUMIFS(Data!$U:$U,Data!$A:$A,$B2,Data!$C:$C,P$1))</f>
        <v>3.9750000000000001</v>
      </c>
      <c r="Q2" s="191">
        <f>IF(SUMIFS(Data!$U:$U,Data!$A:$A,$B2,Data!$C:$C,Q$1)=0,"",SUMIFS(Data!$U:$U,Data!$A:$A,$B2,Data!$C:$C,Q$1))</f>
        <v>3.9011904761904761</v>
      </c>
      <c r="R2" s="191">
        <f>VLOOKUP(V2,Barem!$W$39:$X$54,2,0)</f>
        <v>5</v>
      </c>
      <c r="S2" s="192">
        <f>SUM(C2:R2)</f>
        <v>70.583333333333343</v>
      </c>
      <c r="T2" s="191">
        <f>SUMIFS(Data!D:D,Data!A:A,Bronze!$B2)</f>
        <v>341.79999999999995</v>
      </c>
      <c r="U2" s="193">
        <f>COUNTIF(Data!A:A,Bronze!B2)</f>
        <v>15</v>
      </c>
      <c r="V2" s="194">
        <f>SUMIFS(Data!Z:Z,Data!A:A,Bronze!B2)</f>
        <v>15</v>
      </c>
      <c r="W2" s="194" t="str">
        <f>VLOOKUP(B2,Participanti!A:B,2,0)</f>
        <v>M</v>
      </c>
      <c r="X2" s="195">
        <f>S2/T2</f>
        <v>0.20650477862297645</v>
      </c>
      <c r="Y2" s="196" t="str">
        <f>IF(VLOOKUP(B2,Participanti!A:D,4,0)="New","New","")</f>
        <v>New</v>
      </c>
      <c r="AA2" s="121"/>
      <c r="AE2" s="1" t="e">
        <f>VLOOKUP(B2,Data_Echipe!A:R,18,0)</f>
        <v>#N/A</v>
      </c>
    </row>
    <row r="3" spans="1:32" x14ac:dyDescent="0.2">
      <c r="A3" s="189">
        <v>2</v>
      </c>
      <c r="B3" s="190" t="s">
        <v>511</v>
      </c>
      <c r="C3" s="191">
        <f>IF(SUMIFS(Data!$U:$U,Data!$A:$A,$B3,Data!$C:$C,C$1)=0,"",SUMIFS(Data!$U:$U,Data!$A:$A,$B3,Data!$C:$C,C$1))</f>
        <v>3.125</v>
      </c>
      <c r="D3" s="191">
        <f>IF(SUMIFS(Data!$U:$U,Data!$A:$A,$B3,Data!$C:$C,D$1)=0,"",SUMIFS(Data!$U:$U,Data!$A:$A,$B3,Data!$C:$C,D$1))</f>
        <v>4.0625</v>
      </c>
      <c r="E3" s="191">
        <f>IF(SUMIFS(Data!$U:$U,Data!$A:$A,$B3,Data!$C:$C,E$1)=0,"",SUMIFS(Data!$U:$U,Data!$A:$A,$B3,Data!$C:$C,E$1))</f>
        <v>4.1124999999999998</v>
      </c>
      <c r="F3" s="191">
        <f>IF(SUMIFS(Data!$U:$U,Data!$A:$A,$B3,Data!$C:$C,F$1)=0,"",SUMIFS(Data!$U:$U,Data!$A:$A,$B3,Data!$C:$C,F$1))</f>
        <v>4</v>
      </c>
      <c r="G3" s="191">
        <f>IF(SUMIFS(Data!$U:$U,Data!$A:$A,$B3,Data!$C:$C,G$1)=0,"",SUMIFS(Data!$U:$U,Data!$A:$A,$B3,Data!$C:$C,G$1))</f>
        <v>4.0750000000000002</v>
      </c>
      <c r="H3" s="191">
        <f>IF(SUMIFS(Data!$U:$U,Data!$A:$A,$B3,Data!$C:$C,H$1)=0,"",SUMIFS(Data!$U:$U,Data!$A:$A,$B3,Data!$C:$C,H$1))</f>
        <v>4.4190476190476193</v>
      </c>
      <c r="I3" s="191">
        <f>IF(SUMIFS(Data!$U:$U,Data!$A:$A,$B3,Data!$C:$C,I$1)=0,"",SUMIFS(Data!$U:$U,Data!$A:$A,$B3,Data!$C:$C,I$1))</f>
        <v>4.125</v>
      </c>
      <c r="J3" s="191">
        <f>IF(SUMIFS(Data!$U:$U,Data!$A:$A,$B3,Data!$C:$C,J$1)=0,"",SUMIFS(Data!$U:$U,Data!$A:$A,$B3,Data!$C:$C,J$1))</f>
        <v>4.25</v>
      </c>
      <c r="K3" s="191">
        <f>IF(SUMIFS(Data!$U:$U,Data!$A:$A,$B3,Data!$C:$C,K$1)=0,"",SUMIFS(Data!$U:$U,Data!$A:$A,$B3,Data!$C:$C,K$1))</f>
        <v>3.9357142857142855</v>
      </c>
      <c r="L3" s="191">
        <f>IF(SUMIFS(Data!$U:$U,Data!$A:$A,$B3,Data!$C:$C,L$1)=0,"",SUMIFS(Data!$U:$U,Data!$A:$A,$B3,Data!$C:$C,L$1))</f>
        <v>3.85</v>
      </c>
      <c r="M3" s="191">
        <f>IF(SUMIFS(Data!$U:$U,Data!$A:$A,$B3,Data!$C:$C,M$1)=0,"",SUMIFS(Data!$U:$U,Data!$A:$A,$B3,Data!$C:$C,M$1))</f>
        <v>3.6559523809523808</v>
      </c>
      <c r="N3" s="191">
        <f>IF(SUMIFS(Data!$U:$U,Data!$A:$A,$B3,Data!$C:$C,N$1)=0,"",SUMIFS(Data!$U:$U,Data!$A:$A,$B3,Data!$C:$C,N$1))</f>
        <v>3.9249999999999998</v>
      </c>
      <c r="O3" s="191">
        <f>IF(SUMIFS(Data!$U:$U,Data!$A:$A,$B3,Data!$C:$C,O$1)=0,"",SUMIFS(Data!$U:$U,Data!$A:$A,$B3,Data!$C:$C,O$1))</f>
        <v>3.6</v>
      </c>
      <c r="P3" s="191">
        <f>IF(SUMIFS(Data!$U:$U,Data!$A:$A,$B3,Data!$C:$C,P$1)=0,"",SUMIFS(Data!$U:$U,Data!$A:$A,$B3,Data!$C:$C,P$1))</f>
        <v>4</v>
      </c>
      <c r="Q3" s="191">
        <f>IF(SUMIFS(Data!$U:$U,Data!$A:$A,$B3,Data!$C:$C,Q$1)=0,"",SUMIFS(Data!$U:$U,Data!$A:$A,$B3,Data!$C:$C,Q$1))</f>
        <v>3.875</v>
      </c>
      <c r="R3" s="191">
        <f>VLOOKUP(V3,Barem!$W$39:$X$54,2,0)</f>
        <v>5</v>
      </c>
      <c r="S3" s="192">
        <f t="shared" ref="S3:S43" si="0">SUM(C3:R3)</f>
        <v>64.010714285714272</v>
      </c>
      <c r="T3" s="191">
        <f>SUMIFS(Data!D:D,Data!A:A,Bronze!$B3)</f>
        <v>279.07000000000005</v>
      </c>
      <c r="U3" s="193">
        <f>COUNTIF(Data!A:A,Bronze!B3)</f>
        <v>15</v>
      </c>
      <c r="V3" s="194">
        <f>SUMIFS(Data!Z:Z,Data!A:A,Bronze!B3)</f>
        <v>15</v>
      </c>
      <c r="W3" s="194" t="str">
        <f>VLOOKUP(B3,Participanti!A:B,2,0)</f>
        <v>M</v>
      </c>
      <c r="X3" s="195">
        <f t="shared" ref="X3:X43" si="1">S3/T3</f>
        <v>0.22937153504753022</v>
      </c>
      <c r="Y3" s="196" t="str">
        <f>IF(VLOOKUP(B3,Participanti!A:D,4,0)="New","New","")</f>
        <v>New</v>
      </c>
      <c r="AA3" s="121"/>
      <c r="AE3" s="1" t="e">
        <f>VLOOKUP(B3,Data_Echipe!A:R,18,0)</f>
        <v>#N/A</v>
      </c>
    </row>
    <row r="4" spans="1:32" x14ac:dyDescent="0.2">
      <c r="A4" s="189">
        <v>3</v>
      </c>
      <c r="B4" s="190" t="s">
        <v>17</v>
      </c>
      <c r="C4" s="191">
        <f>IF(SUMIFS(Data!$U:$U,Data!$A:$A,$B4,Data!$C:$C,C$1)=0,"",SUMIFS(Data!$U:$U,Data!$A:$A,$B4,Data!$C:$C,C$1))</f>
        <v>3.763095238095238</v>
      </c>
      <c r="D4" s="191">
        <f>IF(SUMIFS(Data!$U:$U,Data!$A:$A,$B4,Data!$C:$C,D$1)=0,"",SUMIFS(Data!$U:$U,Data!$A:$A,$B4,Data!$C:$C,D$1))</f>
        <v>5.4708333333333332</v>
      </c>
      <c r="E4" s="191">
        <f>IF(SUMIFS(Data!$U:$U,Data!$A:$A,$B4,Data!$C:$C,E$1)=0,"",SUMIFS(Data!$U:$U,Data!$A:$A,$B4,Data!$C:$C,E$1))</f>
        <v>2.3571428571428572</v>
      </c>
      <c r="F4" s="191">
        <f>IF(SUMIFS(Data!$U:$U,Data!$A:$A,$B4,Data!$C:$C,F$1)=0,"",SUMIFS(Data!$U:$U,Data!$A:$A,$B4,Data!$C:$C,F$1))</f>
        <v>3.8526190476190476</v>
      </c>
      <c r="G4" s="191">
        <f>IF(SUMIFS(Data!$U:$U,Data!$A:$A,$B4,Data!$C:$C,G$1)=0,"",SUMIFS(Data!$U:$U,Data!$A:$A,$B4,Data!$C:$C,G$1))</f>
        <v>6.8309523809523807</v>
      </c>
      <c r="H4" s="191">
        <f>IF(SUMIFS(Data!$U:$U,Data!$A:$A,$B4,Data!$C:$C,H$1)=0,"",SUMIFS(Data!$U:$U,Data!$A:$A,$B4,Data!$C:$C,H$1))</f>
        <v>3.5839285714285714</v>
      </c>
      <c r="I4" s="191">
        <f>IF(SUMIFS(Data!$U:$U,Data!$A:$A,$B4,Data!$C:$C,I$1)=0,"",SUMIFS(Data!$U:$U,Data!$A:$A,$B4,Data!$C:$C,I$1))</f>
        <v>3.4516190476190474</v>
      </c>
      <c r="J4" s="191">
        <f>IF(SUMIFS(Data!$U:$U,Data!$A:$A,$B4,Data!$C:$C,J$1)=0,"",SUMIFS(Data!$U:$U,Data!$A:$A,$B4,Data!$C:$C,J$1))</f>
        <v>3.4459761904761907</v>
      </c>
      <c r="K4" s="191">
        <f>IF(SUMIFS(Data!$U:$U,Data!$A:$A,$B4,Data!$C:$C,K$1)=0,"",SUMIFS(Data!$U:$U,Data!$A:$A,$B4,Data!$C:$C,K$1))</f>
        <v>3.2083333333333335</v>
      </c>
      <c r="L4" s="191">
        <f>IF(SUMIFS(Data!$U:$U,Data!$A:$A,$B4,Data!$C:$C,L$1)=0,"",SUMIFS(Data!$U:$U,Data!$A:$A,$B4,Data!$C:$C,L$1))</f>
        <v>3.9499523809523809</v>
      </c>
      <c r="M4" s="191">
        <f>IF(SUMIFS(Data!$U:$U,Data!$A:$A,$B4,Data!$C:$C,M$1)=0,"",SUMIFS(Data!$U:$U,Data!$A:$A,$B4,Data!$C:$C,M$1))</f>
        <v>3.9499523809523809</v>
      </c>
      <c r="N4" s="191">
        <f>IF(SUMIFS(Data!$U:$U,Data!$A:$A,$B4,Data!$C:$C,N$1)=0,"",SUMIFS(Data!$U:$U,Data!$A:$A,$B4,Data!$C:$C,N$1))</f>
        <v>3.3470952380952381</v>
      </c>
      <c r="O4" s="191">
        <f>IF(SUMIFS(Data!$U:$U,Data!$A:$A,$B4,Data!$C:$C,O$1)=0,"",SUMIFS(Data!$U:$U,Data!$A:$A,$B4,Data!$C:$C,O$1))</f>
        <v>2.9732142857142856</v>
      </c>
      <c r="P4" s="191">
        <f>IF(SUMIFS(Data!$U:$U,Data!$A:$A,$B4,Data!$C:$C,P$1)=0,"",SUMIFS(Data!$U:$U,Data!$A:$A,$B4,Data!$C:$C,P$1))</f>
        <v>2.9559523809523807</v>
      </c>
      <c r="Q4" s="191" t="str">
        <f>IF(SUMIFS(Data!$U:$U,Data!$A:$A,$B4,Data!$C:$C,Q$1)=0,"",SUMIFS(Data!$U:$U,Data!$A:$A,$B4,Data!$C:$C,Q$1))</f>
        <v/>
      </c>
      <c r="R4" s="191">
        <f>VLOOKUP(V4,Barem!$W$39:$X$54,2,0)</f>
        <v>5</v>
      </c>
      <c r="S4" s="192">
        <f t="shared" si="0"/>
        <v>58.140666666666668</v>
      </c>
      <c r="T4" s="191">
        <f>SUMIFS(Data!D:D,Data!A:A,Bronze!$B4)</f>
        <v>210.74</v>
      </c>
      <c r="U4" s="193">
        <f>COUNTIF(Data!A:A,Bronze!B4)</f>
        <v>14</v>
      </c>
      <c r="V4" s="194">
        <f>SUMIFS(Data!Z:Z,Data!A:A,Bronze!B4)</f>
        <v>14</v>
      </c>
      <c r="W4" s="194" t="str">
        <f>VLOOKUP(B4,Participanti!A:B,2,0)</f>
        <v>M</v>
      </c>
      <c r="X4" s="195">
        <f t="shared" si="1"/>
        <v>0.27588814020435926</v>
      </c>
      <c r="Y4" s="196" t="str">
        <f>IF(VLOOKUP(B4,Participanti!A:D,4,0)="New","New","")</f>
        <v/>
      </c>
      <c r="AA4" s="121"/>
      <c r="AE4" s="1" t="e">
        <f>VLOOKUP(B4,Data_Echipe!A:R,18,0)</f>
        <v>#N/A</v>
      </c>
    </row>
    <row r="5" spans="1:32" x14ac:dyDescent="0.2">
      <c r="A5" s="189">
        <v>4</v>
      </c>
      <c r="B5" s="190" t="s">
        <v>352</v>
      </c>
      <c r="C5" s="191">
        <f>IF(SUMIFS(Data!$U:$U,Data!$A:$A,$B5,Data!$C:$C,C$1)=0,"",SUMIFS(Data!$U:$U,Data!$A:$A,$B5,Data!$C:$C,C$1))</f>
        <v>3.625</v>
      </c>
      <c r="D5" s="191">
        <f>IF(SUMIFS(Data!$U:$U,Data!$A:$A,$B5,Data!$C:$C,D$1)=0,"",SUMIFS(Data!$U:$U,Data!$A:$A,$B5,Data!$C:$C,D$1))</f>
        <v>2.9302857142857142</v>
      </c>
      <c r="E5" s="191">
        <f>IF(SUMIFS(Data!$U:$U,Data!$A:$A,$B5,Data!$C:$C,E$1)=0,"",SUMIFS(Data!$U:$U,Data!$A:$A,$B5,Data!$C:$C,E$1))</f>
        <v>4.125</v>
      </c>
      <c r="F5" s="191">
        <f>IF(SUMIFS(Data!$U:$U,Data!$A:$A,$B5,Data!$C:$C,F$1)=0,"",SUMIFS(Data!$U:$U,Data!$A:$A,$B5,Data!$C:$C,F$1))</f>
        <v>2.6964761904761905</v>
      </c>
      <c r="G5" s="191">
        <f>IF(SUMIFS(Data!$U:$U,Data!$A:$A,$B5,Data!$C:$C,G$1)=0,"",SUMIFS(Data!$U:$U,Data!$A:$A,$B5,Data!$C:$C,G$1))</f>
        <v>5.125</v>
      </c>
      <c r="H5" s="191">
        <f>IF(SUMIFS(Data!$U:$U,Data!$A:$A,$B5,Data!$C:$C,H$1)=0,"",SUMIFS(Data!$U:$U,Data!$A:$A,$B5,Data!$C:$C,H$1))</f>
        <v>3.3544999999999998</v>
      </c>
      <c r="I5" s="191">
        <f>IF(SUMIFS(Data!$U:$U,Data!$A:$A,$B5,Data!$C:$C,I$1)=0,"",SUMIFS(Data!$U:$U,Data!$A:$A,$B5,Data!$C:$C,I$1))</f>
        <v>2.6052380952380951</v>
      </c>
      <c r="J5" s="191">
        <f>IF(SUMIFS(Data!$U:$U,Data!$A:$A,$B5,Data!$C:$C,J$1)=0,"",SUMIFS(Data!$U:$U,Data!$A:$A,$B5,Data!$C:$C,J$1))</f>
        <v>3.25</v>
      </c>
      <c r="K5" s="191">
        <f>IF(SUMIFS(Data!$U:$U,Data!$A:$A,$B5,Data!$C:$C,K$1)=0,"",SUMIFS(Data!$U:$U,Data!$A:$A,$B5,Data!$C:$C,K$1))</f>
        <v>3.4342619047619047</v>
      </c>
      <c r="L5" s="191">
        <f>IF(SUMIFS(Data!$U:$U,Data!$A:$A,$B5,Data!$C:$C,L$1)=0,"",SUMIFS(Data!$U:$U,Data!$A:$A,$B5,Data!$C:$C,L$1))</f>
        <v>2.8726190476190476</v>
      </c>
      <c r="M5" s="191">
        <f>IF(SUMIFS(Data!$U:$U,Data!$A:$A,$B5,Data!$C:$C,M$1)=0,"",SUMIFS(Data!$U:$U,Data!$A:$A,$B5,Data!$C:$C,M$1))</f>
        <v>4.0028333333333332</v>
      </c>
      <c r="N5" s="191">
        <f>IF(SUMIFS(Data!$U:$U,Data!$A:$A,$B5,Data!$C:$C,N$1)=0,"",SUMIFS(Data!$U:$U,Data!$A:$A,$B5,Data!$C:$C,N$1))</f>
        <v>3.3678571428571429</v>
      </c>
      <c r="O5" s="191">
        <f>IF(SUMIFS(Data!$U:$U,Data!$A:$A,$B5,Data!$C:$C,O$1)=0,"",SUMIFS(Data!$U:$U,Data!$A:$A,$B5,Data!$C:$C,O$1))</f>
        <v>4.4005000000000001</v>
      </c>
      <c r="P5" s="191">
        <f>IF(SUMIFS(Data!$U:$U,Data!$A:$A,$B5,Data!$C:$C,P$1)=0,"",SUMIFS(Data!$U:$U,Data!$A:$A,$B5,Data!$C:$C,P$1))</f>
        <v>2.7240000000000002</v>
      </c>
      <c r="Q5" s="191">
        <f>IF(SUMIFS(Data!$U:$U,Data!$A:$A,$B5,Data!$C:$C,Q$1)=0,"",SUMIFS(Data!$U:$U,Data!$A:$A,$B5,Data!$C:$C,Q$1))</f>
        <v>4.1798333333333337</v>
      </c>
      <c r="R5" s="191">
        <f>VLOOKUP(V5,Barem!$W$39:$X$54,2,0)</f>
        <v>5</v>
      </c>
      <c r="S5" s="192">
        <f t="shared" si="0"/>
        <v>57.693404761904773</v>
      </c>
      <c r="T5" s="191">
        <f>SUMIFS(Data!D:D,Data!A:A,Bronze!$B5)</f>
        <v>324.25</v>
      </c>
      <c r="U5" s="193">
        <f>COUNTIF(Data!A:A,Bronze!B5)</f>
        <v>15</v>
      </c>
      <c r="V5" s="194">
        <f>SUMIFS(Data!Z:Z,Data!A:A,Bronze!B5)</f>
        <v>15</v>
      </c>
      <c r="W5" s="194" t="str">
        <f>VLOOKUP(B5,Participanti!A:B,2,0)</f>
        <v>M</v>
      </c>
      <c r="X5" s="195">
        <f t="shared" si="1"/>
        <v>0.17792877335976801</v>
      </c>
      <c r="Y5" s="196" t="str">
        <f>IF(VLOOKUP(B5,Participanti!A:D,4,0)="New","New","")</f>
        <v/>
      </c>
      <c r="AA5" s="121"/>
      <c r="AE5" s="1" t="e">
        <f>VLOOKUP(B5,Data_Echipe!A:R,18,0)</f>
        <v>#N/A</v>
      </c>
    </row>
    <row r="6" spans="1:32" x14ac:dyDescent="0.2">
      <c r="A6" s="189">
        <v>5</v>
      </c>
      <c r="B6" s="190" t="s">
        <v>428</v>
      </c>
      <c r="C6" s="191">
        <f>IF(SUMIFS(Data!$U:$U,Data!$A:$A,$B6,Data!$C:$C,C$1)=0,"",SUMIFS(Data!$U:$U,Data!$A:$A,$B6,Data!$C:$C,C$1))</f>
        <v>2.3434523809523808</v>
      </c>
      <c r="D6" s="191">
        <f>IF(SUMIFS(Data!$U:$U,Data!$A:$A,$B6,Data!$C:$C,D$1)=0,"",SUMIFS(Data!$U:$U,Data!$A:$A,$B6,Data!$C:$C,D$1))</f>
        <v>3.4750000000000001</v>
      </c>
      <c r="E6" s="191">
        <f>IF(SUMIFS(Data!$U:$U,Data!$A:$A,$B6,Data!$C:$C,E$1)=0,"",SUMIFS(Data!$U:$U,Data!$A:$A,$B6,Data!$C:$C,E$1))</f>
        <v>2.1636904761904763</v>
      </c>
      <c r="F6" s="191">
        <f>IF(SUMIFS(Data!$U:$U,Data!$A:$A,$B6,Data!$C:$C,F$1)=0,"",SUMIFS(Data!$U:$U,Data!$A:$A,$B6,Data!$C:$C,F$1))</f>
        <v>3.225595238095238</v>
      </c>
      <c r="G6" s="191">
        <f>IF(SUMIFS(Data!$U:$U,Data!$A:$A,$B6,Data!$C:$C,G$1)=0,"",SUMIFS(Data!$U:$U,Data!$A:$A,$B6,Data!$C:$C,G$1))</f>
        <v>3.5</v>
      </c>
      <c r="H6" s="191">
        <f>IF(SUMIFS(Data!$U:$U,Data!$A:$A,$B6,Data!$C:$C,H$1)=0,"",SUMIFS(Data!$U:$U,Data!$A:$A,$B6,Data!$C:$C,H$1))</f>
        <v>3.1939047619047618</v>
      </c>
      <c r="I6" s="191">
        <f>IF(SUMIFS(Data!$U:$U,Data!$A:$A,$B6,Data!$C:$C,I$1)=0,"",SUMIFS(Data!$U:$U,Data!$A:$A,$B6,Data!$C:$C,I$1))</f>
        <v>3.4857142857142858</v>
      </c>
      <c r="J6" s="191">
        <f>IF(SUMIFS(Data!$U:$U,Data!$A:$A,$B6,Data!$C:$C,J$1)=0,"",SUMIFS(Data!$U:$U,Data!$A:$A,$B6,Data!$C:$C,J$1))</f>
        <v>3.7833333333333332</v>
      </c>
      <c r="K6" s="191">
        <f>IF(SUMIFS(Data!$U:$U,Data!$A:$A,$B6,Data!$C:$C,K$1)=0,"",SUMIFS(Data!$U:$U,Data!$A:$A,$B6,Data!$C:$C,K$1))</f>
        <v>4.1624999999999996</v>
      </c>
      <c r="L6" s="191">
        <f>IF(SUMIFS(Data!$U:$U,Data!$A:$A,$B6,Data!$C:$C,L$1)=0,"",SUMIFS(Data!$U:$U,Data!$A:$A,$B6,Data!$C:$C,L$1))</f>
        <v>3.875</v>
      </c>
      <c r="M6" s="191">
        <f>IF(SUMIFS(Data!$U:$U,Data!$A:$A,$B6,Data!$C:$C,M$1)=0,"",SUMIFS(Data!$U:$U,Data!$A:$A,$B6,Data!$C:$C,M$1))</f>
        <v>3.3767857142857141</v>
      </c>
      <c r="N6" s="191">
        <f>IF(SUMIFS(Data!$U:$U,Data!$A:$A,$B6,Data!$C:$C,N$1)=0,"",SUMIFS(Data!$U:$U,Data!$A:$A,$B6,Data!$C:$C,N$1))</f>
        <v>4.402166666666667</v>
      </c>
      <c r="O6" s="191">
        <f>IF(SUMIFS(Data!$U:$U,Data!$A:$A,$B6,Data!$C:$C,O$1)=0,"",SUMIFS(Data!$U:$U,Data!$A:$A,$B6,Data!$C:$C,O$1))</f>
        <v>3.1422619047619049</v>
      </c>
      <c r="P6" s="191">
        <f>IF(SUMIFS(Data!$U:$U,Data!$A:$A,$B6,Data!$C:$C,P$1)=0,"",SUMIFS(Data!$U:$U,Data!$A:$A,$B6,Data!$C:$C,P$1))</f>
        <v>3.3125</v>
      </c>
      <c r="Q6" s="191">
        <f>IF(SUMIFS(Data!$U:$U,Data!$A:$A,$B6,Data!$C:$C,Q$1)=0,"",SUMIFS(Data!$U:$U,Data!$A:$A,$B6,Data!$C:$C,Q$1))</f>
        <v>4.3129999999999997</v>
      </c>
      <c r="R6" s="191">
        <f>VLOOKUP(V6,Barem!$W$39:$X$54,2,0)</f>
        <v>5</v>
      </c>
      <c r="S6" s="192">
        <f t="shared" si="0"/>
        <v>56.754904761904761</v>
      </c>
      <c r="T6" s="191">
        <f>SUMIFS(Data!D:D,Data!A:A,Bronze!$B6)</f>
        <v>222.16999999999996</v>
      </c>
      <c r="U6" s="193">
        <f>COUNTIF(Data!A:A,Bronze!B6)</f>
        <v>15</v>
      </c>
      <c r="V6" s="194">
        <f>SUMIFS(Data!Z:Z,Data!A:A,Bronze!B6)</f>
        <v>15</v>
      </c>
      <c r="W6" s="194" t="str">
        <f>VLOOKUP(B6,Participanti!A:B,2,0)</f>
        <v>M</v>
      </c>
      <c r="X6" s="195">
        <f t="shared" si="1"/>
        <v>0.25545710384797576</v>
      </c>
      <c r="Y6" s="196" t="str">
        <f>IF(VLOOKUP(B6,Participanti!A:D,4,0)="New","New","")</f>
        <v/>
      </c>
      <c r="AA6" s="121"/>
      <c r="AE6" s="1" t="e">
        <f>VLOOKUP(B6,Data_Echipe!A:R,18,0)</f>
        <v>#N/A</v>
      </c>
    </row>
    <row r="7" spans="1:32" x14ac:dyDescent="0.2">
      <c r="A7" s="147">
        <v>6</v>
      </c>
      <c r="B7" s="148" t="s">
        <v>233</v>
      </c>
      <c r="C7" s="149">
        <f>IF(SUMIFS(Data!$U:$U,Data!$A:$A,$B7,Data!$C:$C,C$1)=0,"",SUMIFS(Data!$U:$U,Data!$A:$A,$B7,Data!$C:$C,C$1))</f>
        <v>2.8867380952380954</v>
      </c>
      <c r="D7" s="149">
        <f>IF(SUMIFS(Data!$U:$U,Data!$A:$A,$B7,Data!$C:$C,D$1)=0,"",SUMIFS(Data!$U:$U,Data!$A:$A,$B7,Data!$C:$C,D$1))</f>
        <v>3.0672619047619047</v>
      </c>
      <c r="E7" s="149">
        <f>IF(SUMIFS(Data!$U:$U,Data!$A:$A,$B7,Data!$C:$C,E$1)=0,"",SUMIFS(Data!$U:$U,Data!$A:$A,$B7,Data!$C:$C,E$1))</f>
        <v>2.6755952380952381</v>
      </c>
      <c r="F7" s="149">
        <f>IF(SUMIFS(Data!$U:$U,Data!$A:$A,$B7,Data!$C:$C,F$1)=0,"",SUMIFS(Data!$U:$U,Data!$A:$A,$B7,Data!$C:$C,F$1))</f>
        <v>4.0625</v>
      </c>
      <c r="G7" s="149">
        <f>IF(SUMIFS(Data!$U:$U,Data!$A:$A,$B7,Data!$C:$C,G$1)=0,"",SUMIFS(Data!$U:$U,Data!$A:$A,$B7,Data!$C:$C,G$1))</f>
        <v>3.6338333333333335</v>
      </c>
      <c r="H7" s="149">
        <f>IF(SUMIFS(Data!$U:$U,Data!$A:$A,$B7,Data!$C:$C,H$1)=0,"",SUMIFS(Data!$U:$U,Data!$A:$A,$B7,Data!$C:$C,H$1))</f>
        <v>3.1017857142857141</v>
      </c>
      <c r="I7" s="149">
        <f>IF(SUMIFS(Data!$U:$U,Data!$A:$A,$B7,Data!$C:$C,I$1)=0,"",SUMIFS(Data!$U:$U,Data!$A:$A,$B7,Data!$C:$C,I$1))</f>
        <v>3.9375</v>
      </c>
      <c r="J7" s="149">
        <f>IF(SUMIFS(Data!$U:$U,Data!$A:$A,$B7,Data!$C:$C,J$1)=0,"",SUMIFS(Data!$U:$U,Data!$A:$A,$B7,Data!$C:$C,J$1))</f>
        <v>3.2172619047619047</v>
      </c>
      <c r="K7" s="149">
        <f>IF(SUMIFS(Data!$U:$U,Data!$A:$A,$B7,Data!$C:$C,K$1)=0,"",SUMIFS(Data!$U:$U,Data!$A:$A,$B7,Data!$C:$C,K$1))</f>
        <v>3.3452380952380953</v>
      </c>
      <c r="L7" s="149">
        <f>IF(SUMIFS(Data!$U:$U,Data!$A:$A,$B7,Data!$C:$C,L$1)=0,"",SUMIFS(Data!$U:$U,Data!$A:$A,$B7,Data!$C:$C,L$1))</f>
        <v>2.5297619047619047</v>
      </c>
      <c r="M7" s="149">
        <f>IF(SUMIFS(Data!$U:$U,Data!$A:$A,$B7,Data!$C:$C,M$1)=0,"",SUMIFS(Data!$U:$U,Data!$A:$A,$B7,Data!$C:$C,M$1))</f>
        <v>3.875</v>
      </c>
      <c r="N7" s="149">
        <f>IF(SUMIFS(Data!$U:$U,Data!$A:$A,$B7,Data!$C:$C,N$1)=0,"",SUMIFS(Data!$U:$U,Data!$A:$A,$B7,Data!$C:$C,N$1))</f>
        <v>2.9916666666666667</v>
      </c>
      <c r="O7" s="149">
        <f>IF(SUMIFS(Data!$U:$U,Data!$A:$A,$B7,Data!$C:$C,O$1)=0,"",SUMIFS(Data!$U:$U,Data!$A:$A,$B7,Data!$C:$C,O$1))</f>
        <v>3.0958333333333332</v>
      </c>
      <c r="P7" s="149">
        <f>IF(SUMIFS(Data!$U:$U,Data!$A:$A,$B7,Data!$C:$C,P$1)=0,"",SUMIFS(Data!$U:$U,Data!$A:$A,$B7,Data!$C:$C,P$1))</f>
        <v>4.3868333333333336</v>
      </c>
      <c r="Q7" s="149">
        <f>IF(SUMIFS(Data!$U:$U,Data!$A:$A,$B7,Data!$C:$C,Q$1)=0,"",SUMIFS(Data!$U:$U,Data!$A:$A,$B7,Data!$C:$C,Q$1))</f>
        <v>3.2976190476190474</v>
      </c>
      <c r="R7" s="149">
        <f>VLOOKUP(V7,Barem!$W$39:$X$54,2,0)</f>
        <v>5</v>
      </c>
      <c r="S7" s="150">
        <f t="shared" si="0"/>
        <v>55.104428571428571</v>
      </c>
      <c r="T7" s="149">
        <f>SUMIFS(Data!D:D,Data!A:A,Bronze!$B7)</f>
        <v>210.52999999999994</v>
      </c>
      <c r="U7" s="116">
        <f>COUNTIF(Data!A:A,Bronze!B7)</f>
        <v>15</v>
      </c>
      <c r="V7" s="93">
        <f>SUMIFS(Data!Z:Z,Data!A:A,Bronze!B7)</f>
        <v>14</v>
      </c>
      <c r="W7" s="93" t="str">
        <f>VLOOKUP(B7,Participanti!A:B,2,0)</f>
        <v>M</v>
      </c>
      <c r="X7" s="118">
        <f t="shared" si="1"/>
        <v>0.26174145523881909</v>
      </c>
      <c r="Y7" s="1" t="str">
        <f>IF(VLOOKUP(B7,Participanti!A:D,4,0)="New","New","")</f>
        <v/>
      </c>
      <c r="AA7" s="121"/>
      <c r="AE7" s="1" t="e">
        <f>VLOOKUP(B7,Data_Echipe!A:R,18,0)</f>
        <v>#N/A</v>
      </c>
    </row>
    <row r="8" spans="1:32" x14ac:dyDescent="0.2">
      <c r="A8" s="147">
        <v>7</v>
      </c>
      <c r="B8" s="148" t="s">
        <v>528</v>
      </c>
      <c r="C8" s="149" t="str">
        <f>IF(SUMIFS(Data!$U:$U,Data!$A:$A,$B8,Data!$C:$C,C$1)=0,"",SUMIFS(Data!$U:$U,Data!$A:$A,$B8,Data!$C:$C,C$1))</f>
        <v/>
      </c>
      <c r="D8" s="149">
        <f>IF(SUMIFS(Data!$U:$U,Data!$A:$A,$B8,Data!$C:$C,D$1)=0,"",SUMIFS(Data!$U:$U,Data!$A:$A,$B8,Data!$C:$C,D$1))</f>
        <v>3.5375000000000001</v>
      </c>
      <c r="E8" s="149">
        <f>IF(SUMIFS(Data!$U:$U,Data!$A:$A,$B8,Data!$C:$C,E$1)=0,"",SUMIFS(Data!$U:$U,Data!$A:$A,$B8,Data!$C:$C,E$1))</f>
        <v>3.0327380952380953</v>
      </c>
      <c r="F8" s="149">
        <f>IF(SUMIFS(Data!$U:$U,Data!$A:$A,$B8,Data!$C:$C,F$1)=0,"",SUMIFS(Data!$U:$U,Data!$A:$A,$B8,Data!$C:$C,F$1))</f>
        <v>3.7970238095238091</v>
      </c>
      <c r="G8" s="149">
        <f>IF(SUMIFS(Data!$U:$U,Data!$A:$A,$B8,Data!$C:$C,G$1)=0,"",SUMIFS(Data!$U:$U,Data!$A:$A,$B8,Data!$C:$C,G$1))</f>
        <v>4.375</v>
      </c>
      <c r="H8" s="149">
        <f>IF(SUMIFS(Data!$U:$U,Data!$A:$A,$B8,Data!$C:$C,H$1)=0,"",SUMIFS(Data!$U:$U,Data!$A:$A,$B8,Data!$C:$C,H$1))</f>
        <v>3.7886666666666668</v>
      </c>
      <c r="I8" s="149">
        <f>IF(SUMIFS(Data!$U:$U,Data!$A:$A,$B8,Data!$C:$C,I$1)=0,"",SUMIFS(Data!$U:$U,Data!$A:$A,$B8,Data!$C:$C,I$1))</f>
        <v>2.8390714285714287</v>
      </c>
      <c r="J8" s="149">
        <f>IF(SUMIFS(Data!$U:$U,Data!$A:$A,$B8,Data!$C:$C,J$1)=0,"",SUMIFS(Data!$U:$U,Data!$A:$A,$B8,Data!$C:$C,J$1))</f>
        <v>4.2125000000000004</v>
      </c>
      <c r="K8" s="149">
        <f>IF(SUMIFS(Data!$U:$U,Data!$A:$A,$B8,Data!$C:$C,K$1)=0,"",SUMIFS(Data!$U:$U,Data!$A:$A,$B8,Data!$C:$C,K$1))</f>
        <v>3.85</v>
      </c>
      <c r="L8" s="149">
        <f>IF(SUMIFS(Data!$U:$U,Data!$A:$A,$B8,Data!$C:$C,L$1)=0,"",SUMIFS(Data!$U:$U,Data!$A:$A,$B8,Data!$C:$C,L$1))</f>
        <v>4.0573333333333332</v>
      </c>
      <c r="M8" s="149">
        <f>IF(SUMIFS(Data!$U:$U,Data!$A:$A,$B8,Data!$C:$C,M$1)=0,"",SUMIFS(Data!$U:$U,Data!$A:$A,$B8,Data!$C:$C,M$1))</f>
        <v>3.0142857142857142</v>
      </c>
      <c r="N8" s="149">
        <f>IF(SUMIFS(Data!$U:$U,Data!$A:$A,$B8,Data!$C:$C,N$1)=0,"",SUMIFS(Data!$U:$U,Data!$A:$A,$B8,Data!$C:$C,N$1))</f>
        <v>3.9375</v>
      </c>
      <c r="O8" s="149">
        <f>IF(SUMIFS(Data!$U:$U,Data!$A:$A,$B8,Data!$C:$C,O$1)=0,"",SUMIFS(Data!$U:$U,Data!$A:$A,$B8,Data!$C:$C,O$1))</f>
        <v>4.1500000000000004</v>
      </c>
      <c r="P8" s="149">
        <f>IF(SUMIFS(Data!$U:$U,Data!$A:$A,$B8,Data!$C:$C,P$1)=0,"",SUMIFS(Data!$U:$U,Data!$A:$A,$B8,Data!$C:$C,P$1))</f>
        <v>2.7410714285714284</v>
      </c>
      <c r="Q8" s="149">
        <f>IF(SUMIFS(Data!$U:$U,Data!$A:$A,$B8,Data!$C:$C,Q$1)=0,"",SUMIFS(Data!$U:$U,Data!$A:$A,$B8,Data!$C:$C,Q$1))</f>
        <v>3.7029761904761904</v>
      </c>
      <c r="R8" s="149">
        <f>VLOOKUP(V8,Barem!$W$39:$X$54,2,0)</f>
        <v>4</v>
      </c>
      <c r="S8" s="150">
        <f t="shared" si="0"/>
        <v>55.035666666666671</v>
      </c>
      <c r="T8" s="149">
        <f>SUMIFS(Data!D:D,Data!A:A,Bronze!$B8)</f>
        <v>304.79000000000002</v>
      </c>
      <c r="U8" s="116">
        <f>COUNTIF(Data!A:A,Bronze!B8)</f>
        <v>14</v>
      </c>
      <c r="V8" s="93">
        <f>SUMIFS(Data!Z:Z,Data!A:A,Bronze!B8)</f>
        <v>12</v>
      </c>
      <c r="W8" s="93" t="str">
        <f>VLOOKUP(B8,Participanti!A:B,2,0)</f>
        <v>M</v>
      </c>
      <c r="X8" s="118">
        <f t="shared" si="1"/>
        <v>0.18056913503286415</v>
      </c>
      <c r="Y8" s="1" t="str">
        <f>IF(VLOOKUP(B8,Participanti!A:D,4,0)="New","New","")</f>
        <v>New</v>
      </c>
      <c r="AA8" s="121"/>
      <c r="AE8" s="1" t="e">
        <f>VLOOKUP(B8,Data_Echipe!A:R,18,0)</f>
        <v>#N/A</v>
      </c>
    </row>
    <row r="9" spans="1:32" x14ac:dyDescent="0.2">
      <c r="A9" s="147">
        <v>8</v>
      </c>
      <c r="B9" s="148" t="s">
        <v>513</v>
      </c>
      <c r="C9" s="149">
        <f>IF(SUMIFS(Data!$U:$U,Data!$A:$A,$B9,Data!$C:$C,C$1)=0,"",SUMIFS(Data!$U:$U,Data!$A:$A,$B9,Data!$C:$C,C$1))</f>
        <v>2.6505952380952382</v>
      </c>
      <c r="D9" s="149">
        <f>IF(SUMIFS(Data!$U:$U,Data!$A:$A,$B9,Data!$C:$C,D$1)=0,"",SUMIFS(Data!$U:$U,Data!$A:$A,$B9,Data!$C:$C,D$1))</f>
        <v>3.6642857142857141</v>
      </c>
      <c r="E9" s="149">
        <f>IF(SUMIFS(Data!$U:$U,Data!$A:$A,$B9,Data!$C:$C,E$1)=0,"",SUMIFS(Data!$U:$U,Data!$A:$A,$B9,Data!$C:$C,E$1))</f>
        <v>2.7785714285714285</v>
      </c>
      <c r="F9" s="149">
        <f>IF(SUMIFS(Data!$U:$U,Data!$A:$A,$B9,Data!$C:$C,F$1)=0,"",SUMIFS(Data!$U:$U,Data!$A:$A,$B9,Data!$C:$C,F$1))</f>
        <v>3.8398809523809523</v>
      </c>
      <c r="G9" s="149">
        <f>IF(SUMIFS(Data!$U:$U,Data!$A:$A,$B9,Data!$C:$C,G$1)=0,"",SUMIFS(Data!$U:$U,Data!$A:$A,$B9,Data!$C:$C,G$1))</f>
        <v>3.4583333333333335</v>
      </c>
      <c r="H9" s="149">
        <f>IF(SUMIFS(Data!$U:$U,Data!$A:$A,$B9,Data!$C:$C,H$1)=0,"",SUMIFS(Data!$U:$U,Data!$A:$A,$B9,Data!$C:$C,H$1))</f>
        <v>3.4375</v>
      </c>
      <c r="I9" s="149">
        <f>IF(SUMIFS(Data!$U:$U,Data!$A:$A,$B9,Data!$C:$C,I$1)=0,"",SUMIFS(Data!$U:$U,Data!$A:$A,$B9,Data!$C:$C,I$1))</f>
        <v>3.3532619047619043</v>
      </c>
      <c r="J9" s="149">
        <f>IF(SUMIFS(Data!$U:$U,Data!$A:$A,$B9,Data!$C:$C,J$1)=0,"",SUMIFS(Data!$U:$U,Data!$A:$A,$B9,Data!$C:$C,J$1))</f>
        <v>3.6047619047619048</v>
      </c>
      <c r="K9" s="149">
        <f>IF(SUMIFS(Data!$U:$U,Data!$A:$A,$B9,Data!$C:$C,K$1)=0,"",SUMIFS(Data!$U:$U,Data!$A:$A,$B9,Data!$C:$C,K$1))</f>
        <v>3.2547619047619047</v>
      </c>
      <c r="L9" s="149">
        <f>IF(SUMIFS(Data!$U:$U,Data!$A:$A,$B9,Data!$C:$C,L$1)=0,"",SUMIFS(Data!$U:$U,Data!$A:$A,$B9,Data!$C:$C,L$1))</f>
        <v>2.711904761904762</v>
      </c>
      <c r="M9" s="149">
        <f>IF(SUMIFS(Data!$U:$U,Data!$A:$A,$B9,Data!$C:$C,M$1)=0,"",SUMIFS(Data!$U:$U,Data!$A:$A,$B9,Data!$C:$C,M$1))</f>
        <v>3.3476190476190477</v>
      </c>
      <c r="N9" s="149">
        <f>IF(SUMIFS(Data!$U:$U,Data!$A:$A,$B9,Data!$C:$C,N$1)=0,"",SUMIFS(Data!$U:$U,Data!$A:$A,$B9,Data!$C:$C,N$1))</f>
        <v>3.75</v>
      </c>
      <c r="O9" s="149">
        <f>IF(SUMIFS(Data!$U:$U,Data!$A:$A,$B9,Data!$C:$C,O$1)=0,"",SUMIFS(Data!$U:$U,Data!$A:$A,$B9,Data!$C:$C,O$1))</f>
        <v>3.7250000000000001</v>
      </c>
      <c r="P9" s="149">
        <f>IF(SUMIFS(Data!$U:$U,Data!$A:$A,$B9,Data!$C:$C,P$1)=0,"",SUMIFS(Data!$U:$U,Data!$A:$A,$B9,Data!$C:$C,P$1))</f>
        <v>2.5666666666666664</v>
      </c>
      <c r="Q9" s="149">
        <f>IF(SUMIFS(Data!$U:$U,Data!$A:$A,$B9,Data!$C:$C,Q$1)=0,"",SUMIFS(Data!$U:$U,Data!$A:$A,$B9,Data!$C:$C,Q$1))</f>
        <v>2.8809523809523809</v>
      </c>
      <c r="R9" s="149">
        <f>VLOOKUP(V9,Barem!$W$39:$X$54,2,0)</f>
        <v>5</v>
      </c>
      <c r="S9" s="150">
        <f t="shared" si="0"/>
        <v>54.024095238095242</v>
      </c>
      <c r="T9" s="149">
        <f>SUMIFS(Data!D:D,Data!A:A,Bronze!$B9)</f>
        <v>215.77000000000004</v>
      </c>
      <c r="U9" s="116">
        <f>COUNTIF(Data!A:A,Bronze!B9)</f>
        <v>15</v>
      </c>
      <c r="V9" s="93">
        <f>SUMIFS(Data!Z:Z,Data!A:A,Bronze!B9)</f>
        <v>14</v>
      </c>
      <c r="W9" s="93" t="str">
        <f>VLOOKUP(B9,Participanti!A:B,2,0)</f>
        <v>M</v>
      </c>
      <c r="X9" s="118">
        <f t="shared" si="1"/>
        <v>0.25037815840058969</v>
      </c>
      <c r="Y9" s="1" t="str">
        <f>IF(VLOOKUP(B9,Participanti!A:D,4,0)="New","New","")</f>
        <v>New</v>
      </c>
      <c r="AA9" s="121"/>
      <c r="AE9" s="1" t="e">
        <f>VLOOKUP(B9,Data_Echipe!A:R,18,0)</f>
        <v>#N/A</v>
      </c>
    </row>
    <row r="10" spans="1:32" x14ac:dyDescent="0.2">
      <c r="A10" s="147">
        <v>9</v>
      </c>
      <c r="B10" s="148" t="s">
        <v>520</v>
      </c>
      <c r="C10" s="149">
        <f>IF(SUMIFS(Data!$U:$U,Data!$A:$A,$B10,Data!$C:$C,C$1)=0,"",SUMIFS(Data!$U:$U,Data!$A:$A,$B10,Data!$C:$C,C$1))</f>
        <v>6.1624999999999996</v>
      </c>
      <c r="D10" s="149">
        <f>IF(SUMIFS(Data!$U:$U,Data!$A:$A,$B10,Data!$C:$C,D$1)=0,"",SUMIFS(Data!$U:$U,Data!$A:$A,$B10,Data!$C:$C,D$1))</f>
        <v>2.7273809523809525</v>
      </c>
      <c r="E10" s="149">
        <f>IF(SUMIFS(Data!$U:$U,Data!$A:$A,$B10,Data!$C:$C,E$1)=0,"",SUMIFS(Data!$U:$U,Data!$A:$A,$B10,Data!$C:$C,E$1))</f>
        <v>0.9916666666666667</v>
      </c>
      <c r="F10" s="149">
        <f>IF(SUMIFS(Data!$U:$U,Data!$A:$A,$B10,Data!$C:$C,F$1)=0,"",SUMIFS(Data!$U:$U,Data!$A:$A,$B10,Data!$C:$C,F$1))</f>
        <v>2.2446428571428569</v>
      </c>
      <c r="G10" s="149">
        <f>IF(SUMIFS(Data!$U:$U,Data!$A:$A,$B10,Data!$C:$C,G$1)=0,"",SUMIFS(Data!$U:$U,Data!$A:$A,$B10,Data!$C:$C,G$1))</f>
        <v>3.125</v>
      </c>
      <c r="H10" s="149">
        <f>IF(SUMIFS(Data!$U:$U,Data!$A:$A,$B10,Data!$C:$C,H$1)=0,"",SUMIFS(Data!$U:$U,Data!$A:$A,$B10,Data!$C:$C,H$1))</f>
        <v>2.8952380952380952</v>
      </c>
      <c r="I10" s="149">
        <f>IF(SUMIFS(Data!$U:$U,Data!$A:$A,$B10,Data!$C:$C,I$1)=0,"",SUMIFS(Data!$U:$U,Data!$A:$A,$B10,Data!$C:$C,I$1))</f>
        <v>2.9226190476190474</v>
      </c>
      <c r="J10" s="149">
        <f>IF(SUMIFS(Data!$U:$U,Data!$A:$A,$B10,Data!$C:$C,J$1)=0,"",SUMIFS(Data!$U:$U,Data!$A:$A,$B10,Data!$C:$C,J$1))</f>
        <v>3.3125</v>
      </c>
      <c r="K10" s="149">
        <f>IF(SUMIFS(Data!$U:$U,Data!$A:$A,$B10,Data!$C:$C,K$1)=0,"",SUMIFS(Data!$U:$U,Data!$A:$A,$B10,Data!$C:$C,K$1))</f>
        <v>3.9125000000000001</v>
      </c>
      <c r="L10" s="149">
        <f>IF(SUMIFS(Data!$U:$U,Data!$A:$A,$B10,Data!$C:$C,L$1)=0,"",SUMIFS(Data!$U:$U,Data!$A:$A,$B10,Data!$C:$C,L$1))</f>
        <v>3.0333333333333332</v>
      </c>
      <c r="M10" s="149">
        <f>IF(SUMIFS(Data!$U:$U,Data!$A:$A,$B10,Data!$C:$C,M$1)=0,"",SUMIFS(Data!$U:$U,Data!$A:$A,$B10,Data!$C:$C,M$1))</f>
        <v>2.7422619047619046</v>
      </c>
      <c r="N10" s="149">
        <f>IF(SUMIFS(Data!$U:$U,Data!$A:$A,$B10,Data!$C:$C,N$1)=0,"",SUMIFS(Data!$U:$U,Data!$A:$A,$B10,Data!$C:$C,N$1))</f>
        <v>3.6339285714285712</v>
      </c>
      <c r="O10" s="149">
        <f>IF(SUMIFS(Data!$U:$U,Data!$A:$A,$B10,Data!$C:$C,O$1)=0,"",SUMIFS(Data!$U:$U,Data!$A:$A,$B10,Data!$C:$C,O$1))</f>
        <v>2.9297619047619046</v>
      </c>
      <c r="P10" s="149">
        <f>IF(SUMIFS(Data!$U:$U,Data!$A:$A,$B10,Data!$C:$C,P$1)=0,"",SUMIFS(Data!$U:$U,Data!$A:$A,$B10,Data!$C:$C,P$1))</f>
        <v>2.4708333333333332</v>
      </c>
      <c r="Q10" s="149">
        <f>IF(SUMIFS(Data!$U:$U,Data!$A:$A,$B10,Data!$C:$C,Q$1)=0,"",SUMIFS(Data!$U:$U,Data!$A:$A,$B10,Data!$C:$C,Q$1))</f>
        <v>3.5625</v>
      </c>
      <c r="R10" s="149">
        <f>VLOOKUP(V10,Barem!$W$39:$X$54,2,0)</f>
        <v>5</v>
      </c>
      <c r="S10" s="150">
        <f t="shared" si="0"/>
        <v>51.666666666666664</v>
      </c>
      <c r="T10" s="149">
        <f>SUMIFS(Data!D:D,Data!A:A,Bronze!$B10)</f>
        <v>270.57</v>
      </c>
      <c r="U10" s="116">
        <f>COUNTIF(Data!A:A,Bronze!B10)</f>
        <v>15</v>
      </c>
      <c r="V10" s="93">
        <f>SUMIFS(Data!Z:Z,Data!A:A,Bronze!B10)</f>
        <v>15</v>
      </c>
      <c r="W10" s="93" t="str">
        <f>VLOOKUP(B10,Participanti!A:B,2,0)</f>
        <v>M</v>
      </c>
      <c r="X10" s="118">
        <f t="shared" si="1"/>
        <v>0.19095489768513385</v>
      </c>
      <c r="Y10" s="1" t="str">
        <f>IF(VLOOKUP(B10,Participanti!A:D,4,0)="New","New","")</f>
        <v>New</v>
      </c>
      <c r="AA10" s="121"/>
      <c r="AE10" s="1" t="e">
        <f>VLOOKUP(B10,Data_Echipe!A:R,18,0)</f>
        <v>#N/A</v>
      </c>
    </row>
    <row r="11" spans="1:32" x14ac:dyDescent="0.2">
      <c r="A11" s="147">
        <v>10</v>
      </c>
      <c r="B11" s="148" t="s">
        <v>213</v>
      </c>
      <c r="C11" s="149" t="str">
        <f>IF(SUMIFS(Data!$U:$U,Data!$A:$A,$B11,Data!$C:$C,C$1)=0,"",SUMIFS(Data!$U:$U,Data!$A:$A,$B11,Data!$C:$C,C$1))</f>
        <v/>
      </c>
      <c r="D11" s="149">
        <f>IF(SUMIFS(Data!$U:$U,Data!$A:$A,$B11,Data!$C:$C,D$1)=0,"",SUMIFS(Data!$U:$U,Data!$A:$A,$B11,Data!$C:$C,D$1))</f>
        <v>3.980952380952381</v>
      </c>
      <c r="E11" s="149">
        <f>IF(SUMIFS(Data!$U:$U,Data!$A:$A,$B11,Data!$C:$C,E$1)=0,"",SUMIFS(Data!$U:$U,Data!$A:$A,$B11,Data!$C:$C,E$1))</f>
        <v>3.1821428571428569</v>
      </c>
      <c r="F11" s="149">
        <f>IF(SUMIFS(Data!$U:$U,Data!$A:$A,$B11,Data!$C:$C,F$1)=0,"",SUMIFS(Data!$U:$U,Data!$A:$A,$B11,Data!$C:$C,F$1))</f>
        <v>3.1833333333333331</v>
      </c>
      <c r="G11" s="149">
        <f>IF(SUMIFS(Data!$U:$U,Data!$A:$A,$B11,Data!$C:$C,G$1)=0,"",SUMIFS(Data!$U:$U,Data!$A:$A,$B11,Data!$C:$C,G$1))</f>
        <v>3.1922619047619047</v>
      </c>
      <c r="H11" s="149">
        <f>IF(SUMIFS(Data!$U:$U,Data!$A:$A,$B11,Data!$C:$C,H$1)=0,"",SUMIFS(Data!$U:$U,Data!$A:$A,$B11,Data!$C:$C,H$1))</f>
        <v>4.6761904761904756</v>
      </c>
      <c r="I11" s="149">
        <f>IF(SUMIFS(Data!$U:$U,Data!$A:$A,$B11,Data!$C:$C,I$1)=0,"",SUMIFS(Data!$U:$U,Data!$A:$A,$B11,Data!$C:$C,I$1))</f>
        <v>3.125</v>
      </c>
      <c r="J11" s="149">
        <f>IF(SUMIFS(Data!$U:$U,Data!$A:$A,$B11,Data!$C:$C,J$1)=0,"",SUMIFS(Data!$U:$U,Data!$A:$A,$B11,Data!$C:$C,J$1))</f>
        <v>3.9803571428571431</v>
      </c>
      <c r="K11" s="149">
        <f>IF(SUMIFS(Data!$U:$U,Data!$A:$A,$B11,Data!$C:$C,K$1)=0,"",SUMIFS(Data!$U:$U,Data!$A:$A,$B11,Data!$C:$C,K$1))</f>
        <v>3.8208333333333333</v>
      </c>
      <c r="L11" s="149">
        <f>IF(SUMIFS(Data!$U:$U,Data!$A:$A,$B11,Data!$C:$C,L$1)=0,"",SUMIFS(Data!$U:$U,Data!$A:$A,$B11,Data!$C:$C,L$1))</f>
        <v>2.5952380952380953</v>
      </c>
      <c r="M11" s="149">
        <f>IF(SUMIFS(Data!$U:$U,Data!$A:$A,$B11,Data!$C:$C,M$1)=0,"",SUMIFS(Data!$U:$U,Data!$A:$A,$B11,Data!$C:$C,M$1))</f>
        <v>3.6291666666666664</v>
      </c>
      <c r="N11" s="149">
        <f>IF(SUMIFS(Data!$U:$U,Data!$A:$A,$B11,Data!$C:$C,N$1)=0,"",SUMIFS(Data!$U:$U,Data!$A:$A,$B11,Data!$C:$C,N$1))</f>
        <v>4.0464285714285708</v>
      </c>
      <c r="O11" s="149">
        <f>IF(SUMIFS(Data!$U:$U,Data!$A:$A,$B11,Data!$C:$C,O$1)=0,"",SUMIFS(Data!$U:$U,Data!$A:$A,$B11,Data!$C:$C,O$1))</f>
        <v>2.5249999999999999</v>
      </c>
      <c r="P11" s="149" t="str">
        <f>IF(SUMIFS(Data!$U:$U,Data!$A:$A,$B11,Data!$C:$C,P$1)=0,"",SUMIFS(Data!$U:$U,Data!$A:$A,$B11,Data!$C:$C,P$1))</f>
        <v/>
      </c>
      <c r="Q11" s="149">
        <f>IF(SUMIFS(Data!$U:$U,Data!$A:$A,$B11,Data!$C:$C,Q$1)=0,"",SUMIFS(Data!$U:$U,Data!$A:$A,$B11,Data!$C:$C,Q$1))</f>
        <v>4.0095238095238095</v>
      </c>
      <c r="R11" s="149">
        <f>VLOOKUP(V11,Barem!$W$39:$X$54,2,0)</f>
        <v>4</v>
      </c>
      <c r="S11" s="150">
        <f t="shared" si="0"/>
        <v>49.946428571428569</v>
      </c>
      <c r="T11" s="149">
        <f>SUMIFS(Data!D:D,Data!A:A,Bronze!$B11)</f>
        <v>204.10000000000002</v>
      </c>
      <c r="U11" s="116">
        <f>COUNTIF(Data!A:A,Bronze!B11)</f>
        <v>13</v>
      </c>
      <c r="V11" s="93">
        <f>SUMIFS(Data!Z:Z,Data!A:A,Bronze!B11)</f>
        <v>13</v>
      </c>
      <c r="W11" s="93" t="str">
        <f>VLOOKUP(B11,Participanti!A:B,2,0)</f>
        <v>M</v>
      </c>
      <c r="X11" s="118">
        <f t="shared" si="1"/>
        <v>0.24471547560719531</v>
      </c>
      <c r="Y11" s="1" t="str">
        <f>IF(VLOOKUP(B11,Participanti!A:D,4,0)="New","New","")</f>
        <v/>
      </c>
      <c r="AA11" s="121"/>
      <c r="AE11" s="1" t="e">
        <f>VLOOKUP(B11,Data_Echipe!A:R,18,0)</f>
        <v>#N/A</v>
      </c>
    </row>
    <row r="12" spans="1:32" x14ac:dyDescent="0.2">
      <c r="A12" s="147">
        <v>11</v>
      </c>
      <c r="B12" s="148" t="s">
        <v>430</v>
      </c>
      <c r="C12" s="149">
        <f>IF(SUMIFS(Data!$U:$U,Data!$A:$A,$B12,Data!$C:$C,C$1)=0,"",SUMIFS(Data!$U:$U,Data!$A:$A,$B12,Data!$C:$C,C$1))</f>
        <v>3.9624999999999999</v>
      </c>
      <c r="D12" s="149">
        <f>IF(SUMIFS(Data!$U:$U,Data!$A:$A,$B12,Data!$C:$C,D$1)=0,"",SUMIFS(Data!$U:$U,Data!$A:$A,$B12,Data!$C:$C,D$1))</f>
        <v>0.5</v>
      </c>
      <c r="E12" s="149">
        <f>IF(SUMIFS(Data!$U:$U,Data!$A:$A,$B12,Data!$C:$C,E$1)=0,"",SUMIFS(Data!$U:$U,Data!$A:$A,$B12,Data!$C:$C,E$1))</f>
        <v>3.4851190476190474</v>
      </c>
      <c r="F12" s="149">
        <f>IF(SUMIFS(Data!$U:$U,Data!$A:$A,$B12,Data!$C:$C,F$1)=0,"",SUMIFS(Data!$U:$U,Data!$A:$A,$B12,Data!$C:$C,F$1))</f>
        <v>2.4125000000000001</v>
      </c>
      <c r="G12" s="149">
        <f>IF(SUMIFS(Data!$U:$U,Data!$A:$A,$B12,Data!$C:$C,G$1)=0,"",SUMIFS(Data!$U:$U,Data!$A:$A,$B12,Data!$C:$C,G$1))</f>
        <v>4.0875000000000004</v>
      </c>
      <c r="H12" s="149">
        <f>IF(SUMIFS(Data!$U:$U,Data!$A:$A,$B12,Data!$C:$C,H$1)=0,"",SUMIFS(Data!$U:$U,Data!$A:$A,$B12,Data!$C:$C,H$1))</f>
        <v>3.3767857142857141</v>
      </c>
      <c r="I12" s="149">
        <f>IF(SUMIFS(Data!$U:$U,Data!$A:$A,$B12,Data!$C:$C,I$1)=0,"",SUMIFS(Data!$U:$U,Data!$A:$A,$B12,Data!$C:$C,I$1))</f>
        <v>2.6374999999999997</v>
      </c>
      <c r="J12" s="149">
        <f>IF(SUMIFS(Data!$U:$U,Data!$A:$A,$B12,Data!$C:$C,J$1)=0,"",SUMIFS(Data!$U:$U,Data!$A:$A,$B12,Data!$C:$C,J$1))</f>
        <v>2.8708333333333331</v>
      </c>
      <c r="K12" s="149">
        <f>IF(SUMIFS(Data!$U:$U,Data!$A:$A,$B12,Data!$C:$C,K$1)=0,"",SUMIFS(Data!$U:$U,Data!$A:$A,$B12,Data!$C:$C,K$1))</f>
        <v>3.0309523809523808</v>
      </c>
      <c r="L12" s="149">
        <f>IF(SUMIFS(Data!$U:$U,Data!$A:$A,$B12,Data!$C:$C,L$1)=0,"",SUMIFS(Data!$U:$U,Data!$A:$A,$B12,Data!$C:$C,L$1))</f>
        <v>2.8716190476190477</v>
      </c>
      <c r="M12" s="149">
        <f>IF(SUMIFS(Data!$U:$U,Data!$A:$A,$B12,Data!$C:$C,M$1)=0,"",SUMIFS(Data!$U:$U,Data!$A:$A,$B12,Data!$C:$C,M$1))</f>
        <v>3.2753333333333332</v>
      </c>
      <c r="N12" s="149">
        <f>IF(SUMIFS(Data!$U:$U,Data!$A:$A,$B12,Data!$C:$C,N$1)=0,"",SUMIFS(Data!$U:$U,Data!$A:$A,$B12,Data!$C:$C,N$1))</f>
        <v>4.0250000000000004</v>
      </c>
      <c r="O12" s="149">
        <f>IF(SUMIFS(Data!$U:$U,Data!$A:$A,$B12,Data!$C:$C,O$1)=0,"",SUMIFS(Data!$U:$U,Data!$A:$A,$B12,Data!$C:$C,O$1))</f>
        <v>2.2875000000000001</v>
      </c>
      <c r="P12" s="149">
        <f>IF(SUMIFS(Data!$U:$U,Data!$A:$A,$B12,Data!$C:$C,P$1)=0,"",SUMIFS(Data!$U:$U,Data!$A:$A,$B12,Data!$C:$C,P$1))</f>
        <v>2.8285714285714287</v>
      </c>
      <c r="Q12" s="149">
        <f>IF(SUMIFS(Data!$U:$U,Data!$A:$A,$B12,Data!$C:$C,Q$1)=0,"",SUMIFS(Data!$U:$U,Data!$A:$A,$B12,Data!$C:$C,Q$1))</f>
        <v>2.8482142857142856</v>
      </c>
      <c r="R12" s="149">
        <f>VLOOKUP(V12,Barem!$W$39:$X$54,2,0)</f>
        <v>5</v>
      </c>
      <c r="S12" s="150">
        <f t="shared" si="0"/>
        <v>49.499928571428576</v>
      </c>
      <c r="T12" s="149">
        <f>SUMIFS(Data!D:D,Data!A:A,Bronze!$B12)</f>
        <v>197.23000000000002</v>
      </c>
      <c r="U12" s="116">
        <f>COUNTIF(Data!A:A,Bronze!B12)</f>
        <v>15</v>
      </c>
      <c r="V12" s="93">
        <f>SUMIFS(Data!Z:Z,Data!A:A,Bronze!B12)</f>
        <v>14</v>
      </c>
      <c r="W12" s="93" t="str">
        <f>VLOOKUP(B12,Participanti!A:B,2,0)</f>
        <v>M</v>
      </c>
      <c r="X12" s="118">
        <f t="shared" si="1"/>
        <v>0.25097565568842756</v>
      </c>
      <c r="Y12" s="1" t="str">
        <f>IF(VLOOKUP(B12,Participanti!A:D,4,0)="New","New","")</f>
        <v/>
      </c>
      <c r="AA12" s="121"/>
      <c r="AE12" s="1" t="e">
        <f>VLOOKUP(B12,Data_Echipe!A:R,18,0)</f>
        <v>#N/A</v>
      </c>
    </row>
    <row r="13" spans="1:32" x14ac:dyDescent="0.2">
      <c r="A13" s="147">
        <v>12</v>
      </c>
      <c r="B13" s="148" t="s">
        <v>514</v>
      </c>
      <c r="C13" s="149">
        <f>IF(SUMIFS(Data!$U:$U,Data!$A:$A,$B13,Data!$C:$C,C$1)=0,"",SUMIFS(Data!$U:$U,Data!$A:$A,$B13,Data!$C:$C,C$1))</f>
        <v>2.3517857142857141</v>
      </c>
      <c r="D13" s="149">
        <f>IF(SUMIFS(Data!$U:$U,Data!$A:$A,$B13,Data!$C:$C,D$1)=0,"",SUMIFS(Data!$U:$U,Data!$A:$A,$B13,Data!$C:$C,D$1))</f>
        <v>3.8250000000000002</v>
      </c>
      <c r="E13" s="149">
        <f>IF(SUMIFS(Data!$U:$U,Data!$A:$A,$B13,Data!$C:$C,E$1)=0,"",SUMIFS(Data!$U:$U,Data!$A:$A,$B13,Data!$C:$C,E$1))</f>
        <v>4.5086666666666666</v>
      </c>
      <c r="F13" s="149">
        <f>IF(SUMIFS(Data!$U:$U,Data!$A:$A,$B13,Data!$C:$C,F$1)=0,"",SUMIFS(Data!$U:$U,Data!$A:$A,$B13,Data!$C:$C,F$1))</f>
        <v>3.486904761904762</v>
      </c>
      <c r="G13" s="149">
        <f>IF(SUMIFS(Data!$U:$U,Data!$A:$A,$B13,Data!$C:$C,G$1)=0,"",SUMIFS(Data!$U:$U,Data!$A:$A,$B13,Data!$C:$C,G$1))</f>
        <v>4.9375</v>
      </c>
      <c r="H13" s="149">
        <f>IF(SUMIFS(Data!$U:$U,Data!$A:$A,$B13,Data!$C:$C,H$1)=0,"",SUMIFS(Data!$U:$U,Data!$A:$A,$B13,Data!$C:$C,H$1))</f>
        <v>4.9693333333333332</v>
      </c>
      <c r="I13" s="149">
        <f>IF(SUMIFS(Data!$U:$U,Data!$A:$A,$B13,Data!$C:$C,I$1)=0,"",SUMIFS(Data!$U:$U,Data!$A:$A,$B13,Data!$C:$C,I$1))</f>
        <v>3.2041666666666666</v>
      </c>
      <c r="J13" s="149">
        <f>IF(SUMIFS(Data!$U:$U,Data!$A:$A,$B13,Data!$C:$C,J$1)=0,"",SUMIFS(Data!$U:$U,Data!$A:$A,$B13,Data!$C:$C,J$1))</f>
        <v>3.9769999999999999</v>
      </c>
      <c r="K13" s="149">
        <f>IF(SUMIFS(Data!$U:$U,Data!$A:$A,$B13,Data!$C:$C,K$1)=0,"",SUMIFS(Data!$U:$U,Data!$A:$A,$B13,Data!$C:$C,K$1))</f>
        <v>3.7059523809523807</v>
      </c>
      <c r="L13" s="149">
        <f>IF(SUMIFS(Data!$U:$U,Data!$A:$A,$B13,Data!$C:$C,L$1)=0,"",SUMIFS(Data!$U:$U,Data!$A:$A,$B13,Data!$C:$C,L$1))</f>
        <v>3.25</v>
      </c>
      <c r="M13" s="149">
        <f>IF(SUMIFS(Data!$U:$U,Data!$A:$A,$B13,Data!$C:$C,M$1)=0,"",SUMIFS(Data!$U:$U,Data!$A:$A,$B13,Data!$C:$C,M$1))</f>
        <v>1.6095238095238096</v>
      </c>
      <c r="N13" s="149">
        <f>IF(SUMIFS(Data!$U:$U,Data!$A:$A,$B13,Data!$C:$C,N$1)=0,"",SUMIFS(Data!$U:$U,Data!$A:$A,$B13,Data!$C:$C,N$1))</f>
        <v>3.3523809523809525</v>
      </c>
      <c r="O13" s="149">
        <f>IF(SUMIFS(Data!$U:$U,Data!$A:$A,$B13,Data!$C:$C,O$1)=0,"",SUMIFS(Data!$U:$U,Data!$A:$A,$B13,Data!$C:$C,O$1))</f>
        <v>2.1702380952380951</v>
      </c>
      <c r="P13" s="149" t="str">
        <f>IF(SUMIFS(Data!$U:$U,Data!$A:$A,$B13,Data!$C:$C,P$1)=0,"",SUMIFS(Data!$U:$U,Data!$A:$A,$B13,Data!$C:$C,P$1))</f>
        <v/>
      </c>
      <c r="Q13" s="149" t="str">
        <f>IF(SUMIFS(Data!$U:$U,Data!$A:$A,$B13,Data!$C:$C,Q$1)=0,"",SUMIFS(Data!$U:$U,Data!$A:$A,$B13,Data!$C:$C,Q$1))</f>
        <v/>
      </c>
      <c r="R13" s="149">
        <f>VLOOKUP(V13,Barem!$W$39:$X$54,2,0)</f>
        <v>3</v>
      </c>
      <c r="S13" s="150">
        <f t="shared" si="0"/>
        <v>48.348452380952381</v>
      </c>
      <c r="T13" s="149">
        <f>SUMIFS(Data!D:D,Data!A:A,Bronze!$B13)</f>
        <v>248.26999999999998</v>
      </c>
      <c r="U13" s="116">
        <f>COUNTIF(Data!A:A,Bronze!B13)</f>
        <v>13</v>
      </c>
      <c r="V13" s="93">
        <f>SUMIFS(Data!Z:Z,Data!A:A,Bronze!B13)</f>
        <v>11</v>
      </c>
      <c r="W13" s="93" t="str">
        <f>VLOOKUP(B13,Participanti!A:B,2,0)</f>
        <v>M</v>
      </c>
      <c r="X13" s="118">
        <f t="shared" si="1"/>
        <v>0.19474142015125623</v>
      </c>
      <c r="Y13" s="1" t="str">
        <f>IF(VLOOKUP(B13,Participanti!A:D,4,0)="New","New","")</f>
        <v>New</v>
      </c>
      <c r="AA13" s="121"/>
      <c r="AE13" s="1" t="e">
        <f>VLOOKUP(B13,Data_Echipe!A:R,18,0)</f>
        <v>#N/A</v>
      </c>
    </row>
    <row r="14" spans="1:32" x14ac:dyDescent="0.2">
      <c r="A14" s="147">
        <v>13</v>
      </c>
      <c r="B14" s="148" t="s">
        <v>509</v>
      </c>
      <c r="C14" s="149">
        <f>IF(SUMIFS(Data!$U:$U,Data!$A:$A,$B14,Data!$C:$C,C$1)=0,"",SUMIFS(Data!$U:$U,Data!$A:$A,$B14,Data!$C:$C,C$1))</f>
        <v>2.1523809523809523</v>
      </c>
      <c r="D14" s="149">
        <f>IF(SUMIFS(Data!$U:$U,Data!$A:$A,$B14,Data!$C:$C,D$1)=0,"",SUMIFS(Data!$U:$U,Data!$A:$A,$B14,Data!$C:$C,D$1))</f>
        <v>4.0220000000000002</v>
      </c>
      <c r="E14" s="149">
        <f>IF(SUMIFS(Data!$U:$U,Data!$A:$A,$B14,Data!$C:$C,E$1)=0,"",SUMIFS(Data!$U:$U,Data!$A:$A,$B14,Data!$C:$C,E$1))</f>
        <v>2.3458333333333332</v>
      </c>
      <c r="F14" s="149">
        <f>IF(SUMIFS(Data!$U:$U,Data!$A:$A,$B14,Data!$C:$C,F$1)=0,"",SUMIFS(Data!$U:$U,Data!$A:$A,$B14,Data!$C:$C,F$1))</f>
        <v>2.988690476190476</v>
      </c>
      <c r="G14" s="149">
        <f>IF(SUMIFS(Data!$U:$U,Data!$A:$A,$B14,Data!$C:$C,G$1)=0,"",SUMIFS(Data!$U:$U,Data!$A:$A,$B14,Data!$C:$C,G$1))</f>
        <v>4.4375</v>
      </c>
      <c r="H14" s="149">
        <f>IF(SUMIFS(Data!$U:$U,Data!$A:$A,$B14,Data!$C:$C,H$1)=0,"",SUMIFS(Data!$U:$U,Data!$A:$A,$B14,Data!$C:$C,H$1))</f>
        <v>4.8276666666666674</v>
      </c>
      <c r="I14" s="149">
        <f>IF(SUMIFS(Data!$U:$U,Data!$A:$A,$B14,Data!$C:$C,I$1)=0,"",SUMIFS(Data!$U:$U,Data!$A:$A,$B14,Data!$C:$C,I$1))</f>
        <v>1.7916666666666665</v>
      </c>
      <c r="J14" s="149">
        <f>IF(SUMIFS(Data!$U:$U,Data!$A:$A,$B14,Data!$C:$C,J$1)=0,"",SUMIFS(Data!$U:$U,Data!$A:$A,$B14,Data!$C:$C,J$1))</f>
        <v>4.4080000000000004</v>
      </c>
      <c r="K14" s="149">
        <f>IF(SUMIFS(Data!$U:$U,Data!$A:$A,$B14,Data!$C:$C,K$1)=0,"",SUMIFS(Data!$U:$U,Data!$A:$A,$B14,Data!$C:$C,K$1))</f>
        <v>3.6625000000000001</v>
      </c>
      <c r="L14" s="149">
        <f>IF(SUMIFS(Data!$U:$U,Data!$A:$A,$B14,Data!$C:$C,L$1)=0,"",SUMIFS(Data!$U:$U,Data!$A:$A,$B14,Data!$C:$C,L$1))</f>
        <v>1.7202380952380953</v>
      </c>
      <c r="M14" s="149">
        <f>IF(SUMIFS(Data!$U:$U,Data!$A:$A,$B14,Data!$C:$C,M$1)=0,"",SUMIFS(Data!$U:$U,Data!$A:$A,$B14,Data!$C:$C,M$1))</f>
        <v>1.8791666666666667</v>
      </c>
      <c r="N14" s="149">
        <f>IF(SUMIFS(Data!$U:$U,Data!$A:$A,$B14,Data!$C:$C,N$1)=0,"",SUMIFS(Data!$U:$U,Data!$A:$A,$B14,Data!$C:$C,N$1))</f>
        <v>3.625</v>
      </c>
      <c r="O14" s="149">
        <f>IF(SUMIFS(Data!$U:$U,Data!$A:$A,$B14,Data!$C:$C,O$1)=0,"",SUMIFS(Data!$U:$U,Data!$A:$A,$B14,Data!$C:$C,O$1))</f>
        <v>1.730952380952381</v>
      </c>
      <c r="P14" s="149">
        <f>IF(SUMIFS(Data!$U:$U,Data!$A:$A,$B14,Data!$C:$C,P$1)=0,"",SUMIFS(Data!$U:$U,Data!$A:$A,$B14,Data!$C:$C,P$1))</f>
        <v>3.6</v>
      </c>
      <c r="Q14" s="149">
        <f>IF(SUMIFS(Data!$U:$U,Data!$A:$A,$B14,Data!$C:$C,Q$1)=0,"",SUMIFS(Data!$U:$U,Data!$A:$A,$B14,Data!$C:$C,Q$1))</f>
        <v>1.9761904761904763</v>
      </c>
      <c r="R14" s="149">
        <f>VLOOKUP(V14,Barem!$W$39:$X$54,2,0)</f>
        <v>3</v>
      </c>
      <c r="S14" s="150">
        <f t="shared" si="0"/>
        <v>48.167785714285721</v>
      </c>
      <c r="T14" s="149">
        <f>SUMIFS(Data!D:D,Data!A:A,Bronze!$B14)</f>
        <v>320.10000000000002</v>
      </c>
      <c r="U14" s="116">
        <f>COUNTIF(Data!A:A,Bronze!B14)</f>
        <v>15</v>
      </c>
      <c r="V14" s="93">
        <f>SUMIFS(Data!Z:Z,Data!A:A,Bronze!B14)</f>
        <v>11</v>
      </c>
      <c r="W14" s="93" t="str">
        <f>VLOOKUP(B14,Participanti!A:B,2,0)</f>
        <v>M</v>
      </c>
      <c r="X14" s="118">
        <f t="shared" si="1"/>
        <v>0.15047730619895569</v>
      </c>
      <c r="Y14" s="1" t="str">
        <f>IF(VLOOKUP(B14,Participanti!A:D,4,0)="New","New","")</f>
        <v>New</v>
      </c>
      <c r="AA14" s="121"/>
      <c r="AE14" s="1" t="e">
        <f>VLOOKUP(B14,Data_Echipe!A:R,18,0)</f>
        <v>#N/A</v>
      </c>
    </row>
    <row r="15" spans="1:32" x14ac:dyDescent="0.2">
      <c r="A15" s="147">
        <v>14</v>
      </c>
      <c r="B15" s="148" t="s">
        <v>519</v>
      </c>
      <c r="C15" s="149">
        <f>IF(SUMIFS(Data!$U:$U,Data!$A:$A,$B15,Data!$C:$C,C$1)=0,"",SUMIFS(Data!$U:$U,Data!$A:$A,$B15,Data!$C:$C,C$1))</f>
        <v>2.1887499999999998</v>
      </c>
      <c r="D15" s="149">
        <f>IF(SUMIFS(Data!$U:$U,Data!$A:$A,$B15,Data!$C:$C,D$1)=0,"",SUMIFS(Data!$U:$U,Data!$A:$A,$B15,Data!$C:$C,D$1))</f>
        <v>2.1906249999999998</v>
      </c>
      <c r="E15" s="149">
        <f>IF(SUMIFS(Data!$U:$U,Data!$A:$A,$B15,Data!$C:$C,E$1)=0,"",SUMIFS(Data!$U:$U,Data!$A:$A,$B15,Data!$C:$C,E$1))</f>
        <v>2.5018750000000001</v>
      </c>
      <c r="F15" s="149">
        <f>IF(SUMIFS(Data!$U:$U,Data!$A:$A,$B15,Data!$C:$C,F$1)=0,"",SUMIFS(Data!$U:$U,Data!$A:$A,$B15,Data!$C:$C,F$1))</f>
        <v>3.5625</v>
      </c>
      <c r="G15" s="149">
        <f>IF(SUMIFS(Data!$U:$U,Data!$A:$A,$B15,Data!$C:$C,G$1)=0,"",SUMIFS(Data!$U:$U,Data!$A:$A,$B15,Data!$C:$C,G$1))</f>
        <v>2.5649999999999999</v>
      </c>
      <c r="H15" s="149">
        <f>IF(SUMIFS(Data!$U:$U,Data!$A:$A,$B15,Data!$C:$C,H$1)=0,"",SUMIFS(Data!$U:$U,Data!$A:$A,$B15,Data!$C:$C,H$1))</f>
        <v>4.214833333333333</v>
      </c>
      <c r="I15" s="149">
        <f>IF(SUMIFS(Data!$U:$U,Data!$A:$A,$B15,Data!$C:$C,I$1)=0,"",SUMIFS(Data!$U:$U,Data!$A:$A,$B15,Data!$C:$C,I$1))</f>
        <v>2.6287500000000001</v>
      </c>
      <c r="J15" s="149">
        <f>IF(SUMIFS(Data!$U:$U,Data!$A:$A,$B15,Data!$C:$C,J$1)=0,"",SUMIFS(Data!$U:$U,Data!$A:$A,$B15,Data!$C:$C,J$1))</f>
        <v>1.9364999999999999</v>
      </c>
      <c r="K15" s="149">
        <f>IF(SUMIFS(Data!$U:$U,Data!$A:$A,$B15,Data!$C:$C,K$1)=0,"",SUMIFS(Data!$U:$U,Data!$A:$A,$B15,Data!$C:$C,K$1))</f>
        <v>3.2037499999999999</v>
      </c>
      <c r="L15" s="149">
        <f>IF(SUMIFS(Data!$U:$U,Data!$A:$A,$B15,Data!$C:$C,L$1)=0,"",SUMIFS(Data!$U:$U,Data!$A:$A,$B15,Data!$C:$C,L$1))</f>
        <v>3.5625</v>
      </c>
      <c r="M15" s="149">
        <f>IF(SUMIFS(Data!$U:$U,Data!$A:$A,$B15,Data!$C:$C,M$1)=0,"",SUMIFS(Data!$U:$U,Data!$A:$A,$B15,Data!$C:$C,M$1))</f>
        <v>2.5674999999999999</v>
      </c>
      <c r="N15" s="149">
        <f>IF(SUMIFS(Data!$U:$U,Data!$A:$A,$B15,Data!$C:$C,N$1)=0,"",SUMIFS(Data!$U:$U,Data!$A:$A,$B15,Data!$C:$C,N$1))</f>
        <v>3.875</v>
      </c>
      <c r="O15" s="149">
        <f>IF(SUMIFS(Data!$U:$U,Data!$A:$A,$B15,Data!$C:$C,O$1)=0,"",SUMIFS(Data!$U:$U,Data!$A:$A,$B15,Data!$C:$C,O$1))</f>
        <v>2.6399999999999997</v>
      </c>
      <c r="P15" s="149">
        <f>IF(SUMIFS(Data!$U:$U,Data!$A:$A,$B15,Data!$C:$C,P$1)=0,"",SUMIFS(Data!$U:$U,Data!$A:$A,$B15,Data!$C:$C,P$1))</f>
        <v>2.651875</v>
      </c>
      <c r="Q15" s="149">
        <f>IF(SUMIFS(Data!$U:$U,Data!$A:$A,$B15,Data!$C:$C,Q$1)=0,"",SUMIFS(Data!$U:$U,Data!$A:$A,$B15,Data!$C:$C,Q$1))</f>
        <v>2.8174999999999999</v>
      </c>
      <c r="R15" s="149">
        <f>VLOOKUP(V15,Barem!$W$39:$X$54,2,0)</f>
        <v>5</v>
      </c>
      <c r="S15" s="150">
        <f t="shared" si="0"/>
        <v>48.106958333333324</v>
      </c>
      <c r="T15" s="149">
        <f>SUMIFS(Data!D:D,Data!A:A,Bronze!$B15)</f>
        <v>159.66999999999999</v>
      </c>
      <c r="U15" s="116">
        <f>COUNTIF(Data!A:A,Bronze!B15)</f>
        <v>15</v>
      </c>
      <c r="V15" s="93">
        <f>SUMIFS(Data!Z:Z,Data!A:A,Bronze!B15)</f>
        <v>14</v>
      </c>
      <c r="W15" s="93" t="str">
        <f>VLOOKUP(B15,Participanti!A:B,2,0)</f>
        <v>F</v>
      </c>
      <c r="X15" s="118">
        <f t="shared" si="1"/>
        <v>0.30128990000208761</v>
      </c>
      <c r="Y15" s="1" t="str">
        <f>IF(VLOOKUP(B15,Participanti!A:D,4,0)="New","New","")</f>
        <v>New</v>
      </c>
      <c r="AA15" s="121"/>
      <c r="AE15" s="1" t="e">
        <f>VLOOKUP(B15,Data_Echipe!A:R,18,0)</f>
        <v>#N/A</v>
      </c>
    </row>
    <row r="16" spans="1:32" x14ac:dyDescent="0.2">
      <c r="A16" s="147">
        <v>15</v>
      </c>
      <c r="B16" s="148" t="s">
        <v>517</v>
      </c>
      <c r="C16" s="149">
        <f>IF(SUMIFS(Data!$U:$U,Data!$A:$A,$B16,Data!$C:$C,C$1)=0,"",SUMIFS(Data!$U:$U,Data!$A:$A,$B16,Data!$C:$C,C$1))</f>
        <v>4.0625</v>
      </c>
      <c r="D16" s="149">
        <f>IF(SUMIFS(Data!$U:$U,Data!$A:$A,$B16,Data!$C:$C,D$1)=0,"",SUMIFS(Data!$U:$U,Data!$A:$A,$B16,Data!$C:$C,D$1))</f>
        <v>3.5056250000000002</v>
      </c>
      <c r="E16" s="149">
        <f>IF(SUMIFS(Data!$U:$U,Data!$A:$A,$B16,Data!$C:$C,E$1)=0,"",SUMIFS(Data!$U:$U,Data!$A:$A,$B16,Data!$C:$C,E$1))</f>
        <v>2.6349999999999998</v>
      </c>
      <c r="F16" s="149">
        <f>IF(SUMIFS(Data!$U:$U,Data!$A:$A,$B16,Data!$C:$C,F$1)=0,"",SUMIFS(Data!$U:$U,Data!$A:$A,$B16,Data!$C:$C,F$1))</f>
        <v>3.4387499999999998</v>
      </c>
      <c r="G16" s="149">
        <f>IF(SUMIFS(Data!$U:$U,Data!$A:$A,$B16,Data!$C:$C,G$1)=0,"",SUMIFS(Data!$U:$U,Data!$A:$A,$B16,Data!$C:$C,G$1))</f>
        <v>4.25</v>
      </c>
      <c r="H16" s="149">
        <f>IF(SUMIFS(Data!$U:$U,Data!$A:$A,$B16,Data!$C:$C,H$1)=0,"",SUMIFS(Data!$U:$U,Data!$A:$A,$B16,Data!$C:$C,H$1))</f>
        <v>4.1524999999999999</v>
      </c>
      <c r="I16" s="149" t="str">
        <f>IF(SUMIFS(Data!$U:$U,Data!$A:$A,$B16,Data!$C:$C,I$1)=0,"",SUMIFS(Data!$U:$U,Data!$A:$A,$B16,Data!$C:$C,I$1))</f>
        <v/>
      </c>
      <c r="J16" s="149">
        <f>IF(SUMIFS(Data!$U:$U,Data!$A:$A,$B16,Data!$C:$C,J$1)=0,"",SUMIFS(Data!$U:$U,Data!$A:$A,$B16,Data!$C:$C,J$1))</f>
        <v>3.4381249999999999</v>
      </c>
      <c r="K16" s="149" t="str">
        <f>IF(SUMIFS(Data!$U:$U,Data!$A:$A,$B16,Data!$C:$C,K$1)=0,"",SUMIFS(Data!$U:$U,Data!$A:$A,$B16,Data!$C:$C,K$1))</f>
        <v/>
      </c>
      <c r="L16" s="149">
        <f>IF(SUMIFS(Data!$U:$U,Data!$A:$A,$B16,Data!$C:$C,L$1)=0,"",SUMIFS(Data!$U:$U,Data!$A:$A,$B16,Data!$C:$C,L$1))</f>
        <v>3.1268750000000001</v>
      </c>
      <c r="M16" s="149">
        <f>IF(SUMIFS(Data!$U:$U,Data!$A:$A,$B16,Data!$C:$C,M$1)=0,"",SUMIFS(Data!$U:$U,Data!$A:$A,$B16,Data!$C:$C,M$1))</f>
        <v>3.0006249999999999</v>
      </c>
      <c r="N16" s="149" t="str">
        <f>IF(SUMIFS(Data!$U:$U,Data!$A:$A,$B16,Data!$C:$C,N$1)=0,"",SUMIFS(Data!$U:$U,Data!$A:$A,$B16,Data!$C:$C,N$1))</f>
        <v/>
      </c>
      <c r="O16" s="149">
        <f>IF(SUMIFS(Data!$U:$U,Data!$A:$A,$B16,Data!$C:$C,O$1)=0,"",SUMIFS(Data!$U:$U,Data!$A:$A,$B16,Data!$C:$C,O$1))</f>
        <v>2.5006249999999999</v>
      </c>
      <c r="P16" s="149">
        <f>IF(SUMIFS(Data!$U:$U,Data!$A:$A,$B16,Data!$C:$C,P$1)=0,"",SUMIFS(Data!$U:$U,Data!$A:$A,$B16,Data!$C:$C,P$1))</f>
        <v>3.0012499999999998</v>
      </c>
      <c r="Q16" s="149">
        <f>IF(SUMIFS(Data!$U:$U,Data!$A:$A,$B16,Data!$C:$C,Q$1)=0,"",SUMIFS(Data!$U:$U,Data!$A:$A,$B16,Data!$C:$C,Q$1))</f>
        <v>3.375</v>
      </c>
      <c r="R16" s="149">
        <f>VLOOKUP(V16,Barem!$W$39:$X$54,2,0)</f>
        <v>4</v>
      </c>
      <c r="S16" s="150">
        <f t="shared" si="0"/>
        <v>44.486874999999998</v>
      </c>
      <c r="T16" s="149">
        <f>SUMIFS(Data!D:D,Data!A:A,Bronze!$B16)</f>
        <v>178.04</v>
      </c>
      <c r="U16" s="116">
        <f>COUNTIF(Data!A:A,Bronze!B16)</f>
        <v>12</v>
      </c>
      <c r="V16" s="93">
        <f>SUMIFS(Data!Z:Z,Data!A:A,Bronze!B16)</f>
        <v>12</v>
      </c>
      <c r="W16" s="93" t="str">
        <f>VLOOKUP(B16,Participanti!A:B,2,0)</f>
        <v>F</v>
      </c>
      <c r="X16" s="118">
        <f t="shared" si="1"/>
        <v>0.24987011345764998</v>
      </c>
      <c r="Y16" s="1" t="str">
        <f>IF(VLOOKUP(B16,Participanti!A:D,4,0)="New","New","")</f>
        <v>New</v>
      </c>
      <c r="AA16" s="121"/>
      <c r="AE16" s="1" t="e">
        <f>VLOOKUP(B16,Data_Echipe!A:R,18,0)</f>
        <v>#N/A</v>
      </c>
    </row>
    <row r="17" spans="1:31" x14ac:dyDescent="0.2">
      <c r="A17" s="147">
        <v>16</v>
      </c>
      <c r="B17" s="148" t="s">
        <v>573</v>
      </c>
      <c r="C17" s="149">
        <f>IF(SUMIFS(Data!$U:$U,Data!$A:$A,$B17,Data!$C:$C,C$1)=0,"",SUMIFS(Data!$U:$U,Data!$A:$A,$B17,Data!$C:$C,C$1))</f>
        <v>3.7749999999999999</v>
      </c>
      <c r="D17" s="149">
        <f>IF(SUMIFS(Data!$U:$U,Data!$A:$A,$B17,Data!$C:$C,D$1)=0,"",SUMIFS(Data!$U:$U,Data!$A:$A,$B17,Data!$C:$C,D$1))</f>
        <v>2.2149999999999999</v>
      </c>
      <c r="E17" s="149">
        <f>IF(SUMIFS(Data!$U:$U,Data!$A:$A,$B17,Data!$C:$C,E$1)=0,"",SUMIFS(Data!$U:$U,Data!$A:$A,$B17,Data!$C:$C,E$1))</f>
        <v>4.0250000000000004</v>
      </c>
      <c r="F17" s="149">
        <f>IF(SUMIFS(Data!$U:$U,Data!$A:$A,$B17,Data!$C:$C,F$1)=0,"",SUMIFS(Data!$U:$U,Data!$A:$A,$B17,Data!$C:$C,F$1))</f>
        <v>4.21</v>
      </c>
      <c r="G17" s="149">
        <f>IF(SUMIFS(Data!$U:$U,Data!$A:$A,$B17,Data!$C:$C,G$1)=0,"",SUMIFS(Data!$U:$U,Data!$A:$A,$B17,Data!$C:$C,G$1))</f>
        <v>2.9624999999999999</v>
      </c>
      <c r="H17" s="149">
        <f>IF(SUMIFS(Data!$U:$U,Data!$A:$A,$B17,Data!$C:$C,H$1)=0,"",SUMIFS(Data!$U:$U,Data!$A:$A,$B17,Data!$C:$C,H$1))</f>
        <v>2.2749999999999999</v>
      </c>
      <c r="I17" s="149">
        <f>IF(SUMIFS(Data!$U:$U,Data!$A:$A,$B17,Data!$C:$C,I$1)=0,"",SUMIFS(Data!$U:$U,Data!$A:$A,$B17,Data!$C:$C,I$1))</f>
        <v>2.6812499999999999</v>
      </c>
      <c r="J17" s="149">
        <f>IF(SUMIFS(Data!$U:$U,Data!$A:$A,$B17,Data!$C:$C,J$1)=0,"",SUMIFS(Data!$U:$U,Data!$A:$A,$B17,Data!$C:$C,J$1))</f>
        <v>2.9499999999999997</v>
      </c>
      <c r="K17" s="149">
        <f>IF(SUMIFS(Data!$U:$U,Data!$A:$A,$B17,Data!$C:$C,K$1)=0,"",SUMIFS(Data!$U:$U,Data!$A:$A,$B17,Data!$C:$C,K$1))</f>
        <v>3.0887499999999997</v>
      </c>
      <c r="L17" s="149">
        <f>IF(SUMIFS(Data!$U:$U,Data!$A:$A,$B17,Data!$C:$C,L$1)=0,"",SUMIFS(Data!$U:$U,Data!$A:$A,$B17,Data!$C:$C,L$1))</f>
        <v>1.8387500000000001</v>
      </c>
      <c r="M17" s="149">
        <f>IF(SUMIFS(Data!$U:$U,Data!$A:$A,$B17,Data!$C:$C,M$1)=0,"",SUMIFS(Data!$U:$U,Data!$A:$A,$B17,Data!$C:$C,M$1))</f>
        <v>2.2156250000000002</v>
      </c>
      <c r="N17" s="149">
        <f>IF(SUMIFS(Data!$U:$U,Data!$A:$A,$B17,Data!$C:$C,N$1)=0,"",SUMIFS(Data!$U:$U,Data!$A:$A,$B17,Data!$C:$C,N$1))</f>
        <v>3.1112499999999996</v>
      </c>
      <c r="O17" s="149">
        <f>IF(SUMIFS(Data!$U:$U,Data!$A:$A,$B17,Data!$C:$C,O$1)=0,"",SUMIFS(Data!$U:$U,Data!$A:$A,$B17,Data!$C:$C,O$1))</f>
        <v>2.589375</v>
      </c>
      <c r="P17" s="149" t="str">
        <f>IF(SUMIFS(Data!$U:$U,Data!$A:$A,$B17,Data!$C:$C,P$1)=0,"",SUMIFS(Data!$U:$U,Data!$A:$A,$B17,Data!$C:$C,P$1))</f>
        <v/>
      </c>
      <c r="Q17" s="149" t="str">
        <f>IF(SUMIFS(Data!$U:$U,Data!$A:$A,$B17,Data!$C:$C,Q$1)=0,"",SUMIFS(Data!$U:$U,Data!$A:$A,$B17,Data!$C:$C,Q$1))</f>
        <v/>
      </c>
      <c r="R17" s="149">
        <f>VLOOKUP(V17,Barem!$W$39:$X$54,2,0)</f>
        <v>2</v>
      </c>
      <c r="S17" s="150">
        <f t="shared" si="0"/>
        <v>39.937499999999993</v>
      </c>
      <c r="T17" s="149">
        <f>SUMIFS(Data!D:D,Data!A:A,Bronze!$B17)</f>
        <v>137.38</v>
      </c>
      <c r="U17" s="116">
        <f>COUNTIF(Data!A:A,Bronze!B17)</f>
        <v>13</v>
      </c>
      <c r="V17" s="93">
        <f>SUMIFS(Data!Z:Z,Data!A:A,Bronze!B17)</f>
        <v>9</v>
      </c>
      <c r="W17" s="93" t="str">
        <f>VLOOKUP(B17,Participanti!A:B,2,0)</f>
        <v>F</v>
      </c>
      <c r="X17" s="118">
        <f t="shared" si="1"/>
        <v>0.29070825447663412</v>
      </c>
      <c r="Y17" s="1" t="str">
        <f>IF(VLOOKUP(B17,Participanti!A:D,4,0)="New","New","")</f>
        <v/>
      </c>
      <c r="AA17" s="121"/>
      <c r="AE17" s="1" t="e">
        <f>VLOOKUP(B17,Data_Echipe!A:R,18,0)</f>
        <v>#N/A</v>
      </c>
    </row>
    <row r="18" spans="1:31" x14ac:dyDescent="0.2">
      <c r="A18" s="147">
        <v>17</v>
      </c>
      <c r="B18" s="148" t="s">
        <v>232</v>
      </c>
      <c r="C18" s="149">
        <f>IF(SUMIFS(Data!$U:$U,Data!$A:$A,$B18,Data!$C:$C,C$1)=0,"",SUMIFS(Data!$U:$U,Data!$A:$A,$B18,Data!$C:$C,C$1))</f>
        <v>1.5839285714285714</v>
      </c>
      <c r="D18" s="149">
        <f>IF(SUMIFS(Data!$U:$U,Data!$A:$A,$B18,Data!$C:$C,D$1)=0,"",SUMIFS(Data!$U:$U,Data!$A:$A,$B18,Data!$C:$C,D$1))</f>
        <v>1.7190476190476192</v>
      </c>
      <c r="E18" s="149">
        <f>IF(SUMIFS(Data!$U:$U,Data!$A:$A,$B18,Data!$C:$C,E$1)=0,"",SUMIFS(Data!$U:$U,Data!$A:$A,$B18,Data!$C:$C,E$1))</f>
        <v>2.1779761904761905</v>
      </c>
      <c r="F18" s="149">
        <f>IF(SUMIFS(Data!$U:$U,Data!$A:$A,$B18,Data!$C:$C,F$1)=0,"",SUMIFS(Data!$U:$U,Data!$A:$A,$B18,Data!$C:$C,F$1))</f>
        <v>2.5458333333333334</v>
      </c>
      <c r="G18" s="149">
        <f>IF(SUMIFS(Data!$U:$U,Data!$A:$A,$B18,Data!$C:$C,G$1)=0,"",SUMIFS(Data!$U:$U,Data!$A:$A,$B18,Data!$C:$C,G$1))</f>
        <v>1.9125000000000001</v>
      </c>
      <c r="H18" s="149">
        <f>IF(SUMIFS(Data!$U:$U,Data!$A:$A,$B18,Data!$C:$C,H$1)=0,"",SUMIFS(Data!$U:$U,Data!$A:$A,$B18,Data!$C:$C,H$1))</f>
        <v>2.1071428571428572</v>
      </c>
      <c r="I18" s="149">
        <f>IF(SUMIFS(Data!$U:$U,Data!$A:$A,$B18,Data!$C:$C,I$1)=0,"",SUMIFS(Data!$U:$U,Data!$A:$A,$B18,Data!$C:$C,I$1))</f>
        <v>2.3571428571428572</v>
      </c>
      <c r="J18" s="149">
        <f>IF(SUMIFS(Data!$U:$U,Data!$A:$A,$B18,Data!$C:$C,J$1)=0,"",SUMIFS(Data!$U:$U,Data!$A:$A,$B18,Data!$C:$C,J$1))</f>
        <v>1.8607142857142858</v>
      </c>
      <c r="K18" s="149">
        <f>IF(SUMIFS(Data!$U:$U,Data!$A:$A,$B18,Data!$C:$C,K$1)=0,"",SUMIFS(Data!$U:$U,Data!$A:$A,$B18,Data!$C:$C,K$1))</f>
        <v>2.8125</v>
      </c>
      <c r="L18" s="149">
        <f>IF(SUMIFS(Data!$U:$U,Data!$A:$A,$B18,Data!$C:$C,L$1)=0,"",SUMIFS(Data!$U:$U,Data!$A:$A,$B18,Data!$C:$C,L$1))</f>
        <v>2.2696428571428573</v>
      </c>
      <c r="M18" s="149">
        <f>IF(SUMIFS(Data!$U:$U,Data!$A:$A,$B18,Data!$C:$C,M$1)=0,"",SUMIFS(Data!$U:$U,Data!$A:$A,$B18,Data!$C:$C,M$1))</f>
        <v>2.4916666666666667</v>
      </c>
      <c r="N18" s="149">
        <f>IF(SUMIFS(Data!$U:$U,Data!$A:$A,$B18,Data!$C:$C,N$1)=0,"",SUMIFS(Data!$U:$U,Data!$A:$A,$B18,Data!$C:$C,N$1))</f>
        <v>2.0261904761904761</v>
      </c>
      <c r="O18" s="149">
        <f>IF(SUMIFS(Data!$U:$U,Data!$A:$A,$B18,Data!$C:$C,O$1)=0,"",SUMIFS(Data!$U:$U,Data!$A:$A,$B18,Data!$C:$C,O$1))</f>
        <v>1.4107142857142856</v>
      </c>
      <c r="P18" s="149">
        <f>IF(SUMIFS(Data!$U:$U,Data!$A:$A,$B18,Data!$C:$C,P$1)=0,"",SUMIFS(Data!$U:$U,Data!$A:$A,$B18,Data!$C:$C,P$1))</f>
        <v>1.6428571428571428</v>
      </c>
      <c r="Q18" s="149">
        <f>IF(SUMIFS(Data!$U:$U,Data!$A:$A,$B18,Data!$C:$C,Q$1)=0,"",SUMIFS(Data!$U:$U,Data!$A:$A,$B18,Data!$C:$C,Q$1))</f>
        <v>2.1047619047619048</v>
      </c>
      <c r="R18" s="149">
        <f>VLOOKUP(V18,Barem!$W$39:$X$54,2,0)</f>
        <v>5</v>
      </c>
      <c r="S18" s="150">
        <f t="shared" si="0"/>
        <v>36.022619047619045</v>
      </c>
      <c r="T18" s="149">
        <f>SUMIFS(Data!D:D,Data!A:A,Bronze!$B18)</f>
        <v>95.64</v>
      </c>
      <c r="U18" s="116">
        <f>COUNTIF(Data!A:A,Bronze!B18)</f>
        <v>15</v>
      </c>
      <c r="V18" s="93">
        <f>SUMIFS(Data!Z:Z,Data!A:A,Bronze!B18)</f>
        <v>15</v>
      </c>
      <c r="W18" s="93" t="str">
        <f>VLOOKUP(B18,Participanti!A:B,2,0)</f>
        <v>M</v>
      </c>
      <c r="X18" s="118">
        <f t="shared" si="1"/>
        <v>0.37664804524904899</v>
      </c>
      <c r="Y18" s="1" t="str">
        <f>IF(VLOOKUP(B18,Participanti!A:D,4,0)="New","New","")</f>
        <v/>
      </c>
      <c r="AA18" s="121"/>
      <c r="AE18" s="1" t="e">
        <f>VLOOKUP(B18,Data_Echipe!A:R,18,0)</f>
        <v>#N/A</v>
      </c>
    </row>
    <row r="19" spans="1:31" x14ac:dyDescent="0.2">
      <c r="A19" s="147">
        <v>18</v>
      </c>
      <c r="B19" s="148" t="s">
        <v>226</v>
      </c>
      <c r="C19" s="149">
        <f>IF(SUMIFS(Data!$U:$U,Data!$A:$A,$B19,Data!$C:$C,C$1)=0,"",SUMIFS(Data!$U:$U,Data!$A:$A,$B19,Data!$C:$C,C$1))</f>
        <v>2.2056249999999999</v>
      </c>
      <c r="D19" s="149">
        <f>IF(SUMIFS(Data!$U:$U,Data!$A:$A,$B19,Data!$C:$C,D$1)=0,"",SUMIFS(Data!$U:$U,Data!$A:$A,$B19,Data!$C:$C,D$1))</f>
        <v>2.1581250000000001</v>
      </c>
      <c r="E19" s="149">
        <f>IF(SUMIFS(Data!$U:$U,Data!$A:$A,$B19,Data!$C:$C,E$1)=0,"",SUMIFS(Data!$U:$U,Data!$A:$A,$B19,Data!$C:$C,E$1))</f>
        <v>2.0925000000000002</v>
      </c>
      <c r="F19" s="149">
        <f>IF(SUMIFS(Data!$U:$U,Data!$A:$A,$B19,Data!$C:$C,F$1)=0,"",SUMIFS(Data!$U:$U,Data!$A:$A,$B19,Data!$C:$C,F$1))</f>
        <v>2.3674999999999997</v>
      </c>
      <c r="G19" s="149">
        <f>IF(SUMIFS(Data!$U:$U,Data!$A:$A,$B19,Data!$C:$C,G$1)=0,"",SUMIFS(Data!$U:$U,Data!$A:$A,$B19,Data!$C:$C,G$1))</f>
        <v>2.40625</v>
      </c>
      <c r="H19" s="149">
        <f>IF(SUMIFS(Data!$U:$U,Data!$A:$A,$B19,Data!$C:$C,H$1)=0,"",SUMIFS(Data!$U:$U,Data!$A:$A,$B19,Data!$C:$C,H$1))</f>
        <v>2.4649999999999999</v>
      </c>
      <c r="I19" s="149">
        <f>IF(SUMIFS(Data!$U:$U,Data!$A:$A,$B19,Data!$C:$C,I$1)=0,"",SUMIFS(Data!$U:$U,Data!$A:$A,$B19,Data!$C:$C,I$1))</f>
        <v>2.2018750000000002</v>
      </c>
      <c r="J19" s="149">
        <f>IF(SUMIFS(Data!$U:$U,Data!$A:$A,$B19,Data!$C:$C,J$1)=0,"",SUMIFS(Data!$U:$U,Data!$A:$A,$B19,Data!$C:$C,J$1))</f>
        <v>1.92875</v>
      </c>
      <c r="K19" s="149">
        <f>IF(SUMIFS(Data!$U:$U,Data!$A:$A,$B19,Data!$C:$C,K$1)=0,"",SUMIFS(Data!$U:$U,Data!$A:$A,$B19,Data!$C:$C,K$1))</f>
        <v>2.7818749999999999</v>
      </c>
      <c r="L19" s="149">
        <f>IF(SUMIFS(Data!$U:$U,Data!$A:$A,$B19,Data!$C:$C,L$1)=0,"",SUMIFS(Data!$U:$U,Data!$A:$A,$B19,Data!$C:$C,L$1))</f>
        <v>2.2774999999999999</v>
      </c>
      <c r="M19" s="149">
        <f>IF(SUMIFS(Data!$U:$U,Data!$A:$A,$B19,Data!$C:$C,M$1)=0,"",SUMIFS(Data!$U:$U,Data!$A:$A,$B19,Data!$C:$C,M$1))</f>
        <v>2.0525000000000002</v>
      </c>
      <c r="N19" s="149">
        <f>IF(SUMIFS(Data!$U:$U,Data!$A:$A,$B19,Data!$C:$C,N$1)=0,"",SUMIFS(Data!$U:$U,Data!$A:$A,$B19,Data!$C:$C,N$1))</f>
        <v>4.9249999999999998</v>
      </c>
      <c r="O19" s="149" t="str">
        <f>IF(SUMIFS(Data!$U:$U,Data!$A:$A,$B19,Data!$C:$C,O$1)=0,"",SUMIFS(Data!$U:$U,Data!$A:$A,$B19,Data!$C:$C,O$1))</f>
        <v/>
      </c>
      <c r="P19" s="149">
        <f>IF(SUMIFS(Data!$U:$U,Data!$A:$A,$B19,Data!$C:$C,P$1)=0,"",SUMIFS(Data!$U:$U,Data!$A:$A,$B19,Data!$C:$C,P$1))</f>
        <v>1.7949999999999999</v>
      </c>
      <c r="Q19" s="149" t="str">
        <f>IF(SUMIFS(Data!$U:$U,Data!$A:$A,$B19,Data!$C:$C,Q$1)=0,"",SUMIFS(Data!$U:$U,Data!$A:$A,$B19,Data!$C:$C,Q$1))</f>
        <v/>
      </c>
      <c r="R19" s="149">
        <f>VLOOKUP(V19,Barem!$W$39:$X$54,2,0)</f>
        <v>4</v>
      </c>
      <c r="S19" s="150">
        <f t="shared" si="0"/>
        <v>35.657499999999999</v>
      </c>
      <c r="T19" s="149">
        <f>SUMIFS(Data!D:D,Data!A:A,Bronze!$B19)</f>
        <v>129.63</v>
      </c>
      <c r="U19" s="116">
        <f>COUNTIF(Data!A:A,Bronze!B19)</f>
        <v>13</v>
      </c>
      <c r="V19" s="93">
        <f>SUMIFS(Data!Z:Z,Data!A:A,Bronze!B19)</f>
        <v>12</v>
      </c>
      <c r="W19" s="93" t="str">
        <f>VLOOKUP(B19,Participanti!A:B,2,0)</f>
        <v>F</v>
      </c>
      <c r="X19" s="118">
        <f t="shared" si="1"/>
        <v>0.27507135693898016</v>
      </c>
      <c r="Y19" s="1" t="str">
        <f>IF(VLOOKUP(B19,Participanti!A:D,4,0)="New","New","")</f>
        <v/>
      </c>
      <c r="AA19" s="121"/>
      <c r="AE19" s="1" t="e">
        <f>VLOOKUP(B19,Data_Echipe!A:R,18,0)</f>
        <v>#N/A</v>
      </c>
    </row>
    <row r="20" spans="1:31" x14ac:dyDescent="0.2">
      <c r="A20" s="147">
        <v>19</v>
      </c>
      <c r="B20" s="148" t="s">
        <v>308</v>
      </c>
      <c r="C20" s="149">
        <f>IF(SUMIFS(Data!$U:$U,Data!$A:$A,$B20,Data!$C:$C,C$1)=0,"",SUMIFS(Data!$U:$U,Data!$A:$A,$B20,Data!$C:$C,C$1))</f>
        <v>2.0464285714285713</v>
      </c>
      <c r="D20" s="149">
        <f>IF(SUMIFS(Data!$U:$U,Data!$A:$A,$B20,Data!$C:$C,D$1)=0,"",SUMIFS(Data!$U:$U,Data!$A:$A,$B20,Data!$C:$C,D$1))</f>
        <v>3.4083333333333332</v>
      </c>
      <c r="E20" s="149">
        <f>IF(SUMIFS(Data!$U:$U,Data!$A:$A,$B20,Data!$C:$C,E$1)=0,"",SUMIFS(Data!$U:$U,Data!$A:$A,$B20,Data!$C:$C,E$1))</f>
        <v>4.8660714285714279</v>
      </c>
      <c r="F20" s="149">
        <f>IF(SUMIFS(Data!$U:$U,Data!$A:$A,$B20,Data!$C:$C,F$1)=0,"",SUMIFS(Data!$U:$U,Data!$A:$A,$B20,Data!$C:$C,F$1))</f>
        <v>1.9931666666666665</v>
      </c>
      <c r="G20" s="149">
        <f>IF(SUMIFS(Data!$U:$U,Data!$A:$A,$B20,Data!$C:$C,G$1)=0,"",SUMIFS(Data!$U:$U,Data!$A:$A,$B20,Data!$C:$C,G$1))</f>
        <v>3.625</v>
      </c>
      <c r="H20" s="149">
        <f>IF(SUMIFS(Data!$U:$U,Data!$A:$A,$B20,Data!$C:$C,H$1)=0,"",SUMIFS(Data!$U:$U,Data!$A:$A,$B20,Data!$C:$C,H$1))</f>
        <v>1.5</v>
      </c>
      <c r="I20" s="149">
        <f>IF(SUMIFS(Data!$U:$U,Data!$A:$A,$B20,Data!$C:$C,I$1)=0,"",SUMIFS(Data!$U:$U,Data!$A:$A,$B20,Data!$C:$C,I$1))</f>
        <v>2.3119047619047617</v>
      </c>
      <c r="J20" s="149">
        <f>IF(SUMIFS(Data!$U:$U,Data!$A:$A,$B20,Data!$C:$C,J$1)=0,"",SUMIFS(Data!$U:$U,Data!$A:$A,$B20,Data!$C:$C,J$1))</f>
        <v>2.8452380952380953</v>
      </c>
      <c r="K20" s="149">
        <f>IF(SUMIFS(Data!$U:$U,Data!$A:$A,$B20,Data!$C:$C,K$1)=0,"",SUMIFS(Data!$U:$U,Data!$A:$A,$B20,Data!$C:$C,K$1))</f>
        <v>3.1934523809523809</v>
      </c>
      <c r="L20" s="149">
        <f>IF(SUMIFS(Data!$U:$U,Data!$A:$A,$B20,Data!$C:$C,L$1)=0,"",SUMIFS(Data!$U:$U,Data!$A:$A,$B20,Data!$C:$C,L$1))</f>
        <v>2.3470238095238094</v>
      </c>
      <c r="M20" s="149">
        <f>IF(SUMIFS(Data!$U:$U,Data!$A:$A,$B20,Data!$C:$C,M$1)=0,"",SUMIFS(Data!$U:$U,Data!$A:$A,$B20,Data!$C:$C,M$1))</f>
        <v>2.0327380952380953</v>
      </c>
      <c r="N20" s="149" t="str">
        <f>IF(SUMIFS(Data!$U:$U,Data!$A:$A,$B20,Data!$C:$C,N$1)=0,"",SUMIFS(Data!$U:$U,Data!$A:$A,$B20,Data!$C:$C,N$1))</f>
        <v/>
      </c>
      <c r="O20" s="149" t="str">
        <f>IF(SUMIFS(Data!$U:$U,Data!$A:$A,$B20,Data!$C:$C,O$1)=0,"",SUMIFS(Data!$U:$U,Data!$A:$A,$B20,Data!$C:$C,O$1))</f>
        <v/>
      </c>
      <c r="P20" s="149" t="str">
        <f>IF(SUMIFS(Data!$U:$U,Data!$A:$A,$B20,Data!$C:$C,P$1)=0,"",SUMIFS(Data!$U:$U,Data!$A:$A,$B20,Data!$C:$C,P$1))</f>
        <v/>
      </c>
      <c r="Q20" s="149" t="str">
        <f>IF(SUMIFS(Data!$U:$U,Data!$A:$A,$B20,Data!$C:$C,Q$1)=0,"",SUMIFS(Data!$U:$U,Data!$A:$A,$B20,Data!$C:$C,Q$1))</f>
        <v/>
      </c>
      <c r="R20" s="149">
        <f>VLOOKUP(V20,Barem!$W$39:$X$54,2,0)</f>
        <v>3</v>
      </c>
      <c r="S20" s="150">
        <f t="shared" si="0"/>
        <v>33.169357142857137</v>
      </c>
      <c r="T20" s="149">
        <f>SUMIFS(Data!D:D,Data!A:A,Bronze!$B20)</f>
        <v>114.63</v>
      </c>
      <c r="U20" s="116">
        <f>COUNTIF(Data!A:A,Bronze!B20)</f>
        <v>11</v>
      </c>
      <c r="V20" s="93">
        <f>SUMIFS(Data!Z:Z,Data!A:A,Bronze!B20)</f>
        <v>10</v>
      </c>
      <c r="W20" s="93" t="str">
        <f>VLOOKUP(B20,Participanti!A:B,2,0)</f>
        <v>M</v>
      </c>
      <c r="X20" s="118">
        <f t="shared" si="1"/>
        <v>0.2893601774653855</v>
      </c>
      <c r="Y20" s="1" t="str">
        <f>IF(VLOOKUP(B20,Participanti!A:D,4,0)="New","New","")</f>
        <v/>
      </c>
      <c r="AA20" s="121"/>
      <c r="AE20" s="1" t="e">
        <f>VLOOKUP(B20,Data_Echipe!A:R,18,0)</f>
        <v>#N/A</v>
      </c>
    </row>
    <row r="21" spans="1:31" x14ac:dyDescent="0.2">
      <c r="A21" s="147">
        <v>20</v>
      </c>
      <c r="B21" s="148" t="s">
        <v>207</v>
      </c>
      <c r="C21" s="149">
        <f>IF(SUMIFS(Data!$U:$U,Data!$A:$A,$B21,Data!$C:$C,C$1)=0,"",SUMIFS(Data!$U:$U,Data!$A:$A,$B21,Data!$C:$C,C$1))</f>
        <v>1.9589285714285714</v>
      </c>
      <c r="D21" s="149">
        <f>IF(SUMIFS(Data!$U:$U,Data!$A:$A,$B21,Data!$C:$C,D$1)=0,"",SUMIFS(Data!$U:$U,Data!$A:$A,$B21,Data!$C:$C,D$1))</f>
        <v>6.6329999999999991</v>
      </c>
      <c r="E21" s="149">
        <f>IF(SUMIFS(Data!$U:$U,Data!$A:$A,$B21,Data!$C:$C,E$1)=0,"",SUMIFS(Data!$U:$U,Data!$A:$A,$B21,Data!$C:$C,E$1))</f>
        <v>0.5</v>
      </c>
      <c r="F21" s="149">
        <f>IF(SUMIFS(Data!$U:$U,Data!$A:$A,$B21,Data!$C:$C,F$1)=0,"",SUMIFS(Data!$U:$U,Data!$A:$A,$B21,Data!$C:$C,F$1))</f>
        <v>3.625</v>
      </c>
      <c r="G21" s="149">
        <f>IF(SUMIFS(Data!$U:$U,Data!$A:$A,$B21,Data!$C:$C,G$1)=0,"",SUMIFS(Data!$U:$U,Data!$A:$A,$B21,Data!$C:$C,G$1))</f>
        <v>2.5398809523809525</v>
      </c>
      <c r="H21" s="149" t="str">
        <f>IF(SUMIFS(Data!$U:$U,Data!$A:$A,$B21,Data!$C:$C,H$1)=0,"",SUMIFS(Data!$U:$U,Data!$A:$A,$B21,Data!$C:$C,H$1))</f>
        <v/>
      </c>
      <c r="I21" s="149" t="str">
        <f>IF(SUMIFS(Data!$U:$U,Data!$A:$A,$B21,Data!$C:$C,I$1)=0,"",SUMIFS(Data!$U:$U,Data!$A:$A,$B21,Data!$C:$C,I$1))</f>
        <v/>
      </c>
      <c r="J21" s="149">
        <f>IF(SUMIFS(Data!$U:$U,Data!$A:$A,$B21,Data!$C:$C,J$1)=0,"",SUMIFS(Data!$U:$U,Data!$A:$A,$B21,Data!$C:$C,J$1))</f>
        <v>3.6732142857142853</v>
      </c>
      <c r="K21" s="149" t="str">
        <f>IF(SUMIFS(Data!$U:$U,Data!$A:$A,$B21,Data!$C:$C,K$1)=0,"",SUMIFS(Data!$U:$U,Data!$A:$A,$B21,Data!$C:$C,K$1))</f>
        <v/>
      </c>
      <c r="L21" s="149">
        <f>IF(SUMIFS(Data!$U:$U,Data!$A:$A,$B21,Data!$C:$C,L$1)=0,"",SUMIFS(Data!$U:$U,Data!$A:$A,$B21,Data!$C:$C,L$1))</f>
        <v>3.0327380952380953</v>
      </c>
      <c r="M21" s="149">
        <f>IF(SUMIFS(Data!$U:$U,Data!$A:$A,$B21,Data!$C:$C,M$1)=0,"",SUMIFS(Data!$U:$U,Data!$A:$A,$B21,Data!$C:$C,M$1))</f>
        <v>0.98750000000000004</v>
      </c>
      <c r="N21" s="149">
        <f>IF(SUMIFS(Data!$U:$U,Data!$A:$A,$B21,Data!$C:$C,N$1)=0,"",SUMIFS(Data!$U:$U,Data!$A:$A,$B21,Data!$C:$C,N$1))</f>
        <v>6.0346666666666664</v>
      </c>
      <c r="O21" s="149" t="str">
        <f>IF(SUMIFS(Data!$U:$U,Data!$A:$A,$B21,Data!$C:$C,O$1)=0,"",SUMIFS(Data!$U:$U,Data!$A:$A,$B21,Data!$C:$C,O$1))</f>
        <v/>
      </c>
      <c r="P21" s="149" t="str">
        <f>IF(SUMIFS(Data!$U:$U,Data!$A:$A,$B21,Data!$C:$C,P$1)=0,"",SUMIFS(Data!$U:$U,Data!$A:$A,$B21,Data!$C:$C,P$1))</f>
        <v/>
      </c>
      <c r="Q21" s="149" t="str">
        <f>IF(SUMIFS(Data!$U:$U,Data!$A:$A,$B21,Data!$C:$C,Q$1)=0,"",SUMIFS(Data!$U:$U,Data!$A:$A,$B21,Data!$C:$C,Q$1))</f>
        <v/>
      </c>
      <c r="R21" s="149">
        <f>VLOOKUP(V21,Barem!$W$39:$X$54,2,0)</f>
        <v>1</v>
      </c>
      <c r="S21" s="150">
        <f t="shared" si="0"/>
        <v>29.984928571428572</v>
      </c>
      <c r="T21" s="149">
        <f>SUMIFS(Data!D:D,Data!A:A,Bronze!$B21)</f>
        <v>168.27</v>
      </c>
      <c r="U21" s="116">
        <f>COUNTIF(Data!A:A,Bronze!B21)</f>
        <v>9</v>
      </c>
      <c r="V21" s="93">
        <f>SUMIFS(Data!Z:Z,Data!A:A,Bronze!B21)</f>
        <v>6</v>
      </c>
      <c r="W21" s="93" t="str">
        <f>VLOOKUP(B21,Participanti!A:B,2,0)</f>
        <v>M</v>
      </c>
      <c r="X21" s="118">
        <f t="shared" si="1"/>
        <v>0.178195332331542</v>
      </c>
      <c r="Y21" s="1" t="str">
        <f>IF(VLOOKUP(B21,Participanti!A:D,4,0)="New","New","")</f>
        <v/>
      </c>
      <c r="AA21" s="121"/>
    </row>
    <row r="22" spans="1:31" x14ac:dyDescent="0.2">
      <c r="A22" s="147">
        <v>21</v>
      </c>
      <c r="B22" s="148" t="s">
        <v>306</v>
      </c>
      <c r="C22" s="149">
        <f>IF(SUMIFS(Data!$U:$U,Data!$A:$A,$B22,Data!$C:$C,C$1)=0,"",SUMIFS(Data!$U:$U,Data!$A:$A,$B22,Data!$C:$C,C$1))</f>
        <v>1.576875</v>
      </c>
      <c r="D22" s="149">
        <f>IF(SUMIFS(Data!$U:$U,Data!$A:$A,$B22,Data!$C:$C,D$1)=0,"",SUMIFS(Data!$U:$U,Data!$A:$A,$B22,Data!$C:$C,D$1))</f>
        <v>2.2512499999999998</v>
      </c>
      <c r="E22" s="149">
        <f>IF(SUMIFS(Data!$U:$U,Data!$A:$A,$B22,Data!$C:$C,E$1)=0,"",SUMIFS(Data!$U:$U,Data!$A:$A,$B22,Data!$C:$C,E$1))</f>
        <v>1.6387499999999999</v>
      </c>
      <c r="F22" s="149">
        <f>IF(SUMIFS(Data!$U:$U,Data!$A:$A,$B22,Data!$C:$C,F$1)=0,"",SUMIFS(Data!$U:$U,Data!$A:$A,$B22,Data!$C:$C,F$1))</f>
        <v>1</v>
      </c>
      <c r="G22" s="149">
        <f>IF(SUMIFS(Data!$U:$U,Data!$A:$A,$B22,Data!$C:$C,G$1)=0,"",SUMIFS(Data!$U:$U,Data!$A:$A,$B22,Data!$C:$C,G$1))</f>
        <v>1.2</v>
      </c>
      <c r="H22" s="149">
        <f>IF(SUMIFS(Data!$U:$U,Data!$A:$A,$B22,Data!$C:$C,H$1)=0,"",SUMIFS(Data!$U:$U,Data!$A:$A,$B22,Data!$C:$C,H$1))</f>
        <v>3.6883333333333335</v>
      </c>
      <c r="I22" s="149">
        <f>IF(SUMIFS(Data!$U:$U,Data!$A:$A,$B22,Data!$C:$C,I$1)=0,"",SUMIFS(Data!$U:$U,Data!$A:$A,$B22,Data!$C:$C,I$1))</f>
        <v>1.5231249999999998</v>
      </c>
      <c r="J22" s="149">
        <f>IF(SUMIFS(Data!$U:$U,Data!$A:$A,$B22,Data!$C:$C,J$1)=0,"",SUMIFS(Data!$U:$U,Data!$A:$A,$B22,Data!$C:$C,J$1))</f>
        <v>1.0150000000000001</v>
      </c>
      <c r="K22" s="149">
        <f>IF(SUMIFS(Data!$U:$U,Data!$A:$A,$B22,Data!$C:$C,K$1)=0,"",SUMIFS(Data!$U:$U,Data!$A:$A,$B22,Data!$C:$C,K$1))</f>
        <v>2.0012499999999998</v>
      </c>
      <c r="L22" s="149">
        <f>IF(SUMIFS(Data!$U:$U,Data!$A:$A,$B22,Data!$C:$C,L$1)=0,"",SUMIFS(Data!$U:$U,Data!$A:$A,$B22,Data!$C:$C,L$1))</f>
        <v>1.5206249999999999</v>
      </c>
      <c r="M22" s="149">
        <f>IF(SUMIFS(Data!$U:$U,Data!$A:$A,$B22,Data!$C:$C,M$1)=0,"",SUMIFS(Data!$U:$U,Data!$A:$A,$B22,Data!$C:$C,M$1))</f>
        <v>1.255625</v>
      </c>
      <c r="N22" s="149">
        <f>IF(SUMIFS(Data!$U:$U,Data!$A:$A,$B22,Data!$C:$C,N$1)=0,"",SUMIFS(Data!$U:$U,Data!$A:$A,$B22,Data!$C:$C,N$1))</f>
        <v>1.5362499999999999</v>
      </c>
      <c r="O22" s="149">
        <f>IF(SUMIFS(Data!$U:$U,Data!$A:$A,$B22,Data!$C:$C,O$1)=0,"",SUMIFS(Data!$U:$U,Data!$A:$A,$B22,Data!$C:$C,O$1))</f>
        <v>1.4806249999999999</v>
      </c>
      <c r="P22" s="149">
        <f>IF(SUMIFS(Data!$U:$U,Data!$A:$A,$B22,Data!$C:$C,P$1)=0,"",SUMIFS(Data!$U:$U,Data!$A:$A,$B22,Data!$C:$C,P$1))</f>
        <v>1.1568749999999999</v>
      </c>
      <c r="Q22" s="149">
        <f>IF(SUMIFS(Data!$U:$U,Data!$A:$A,$B22,Data!$C:$C,Q$1)=0,"",SUMIFS(Data!$U:$U,Data!$A:$A,$B22,Data!$C:$C,Q$1))</f>
        <v>1.7725</v>
      </c>
      <c r="R22" s="149">
        <f>VLOOKUP(V22,Barem!$W$39:$X$54,2,0)</f>
        <v>2</v>
      </c>
      <c r="S22" s="150">
        <f t="shared" si="0"/>
        <v>26.61708333333333</v>
      </c>
      <c r="T22" s="149">
        <f>SUMIFS(Data!D:D,Data!A:A,Bronze!$B22)</f>
        <v>178.67999999999998</v>
      </c>
      <c r="U22" s="116">
        <f>COUNTIF(Data!A:A,Bronze!B22)</f>
        <v>15</v>
      </c>
      <c r="V22" s="93">
        <f>SUMIFS(Data!Z:Z,Data!A:A,Bronze!B22)</f>
        <v>8</v>
      </c>
      <c r="W22" s="93" t="str">
        <f>VLOOKUP(B22,Participanti!A:B,2,0)</f>
        <v>F</v>
      </c>
      <c r="X22" s="118">
        <f t="shared" si="1"/>
        <v>0.14896509588836654</v>
      </c>
      <c r="Y22" s="1" t="str">
        <f>IF(VLOOKUP(B22,Participanti!A:D,4,0)="New","New","")</f>
        <v/>
      </c>
      <c r="AA22" s="121"/>
    </row>
    <row r="23" spans="1:31" x14ac:dyDescent="0.2">
      <c r="A23" s="147">
        <v>22</v>
      </c>
      <c r="B23" s="148" t="s">
        <v>333</v>
      </c>
      <c r="C23" s="149">
        <f>IF(SUMIFS(Data!$U:$U,Data!$A:$A,$B23,Data!$C:$C,C$1)=0,"",SUMIFS(Data!$U:$U,Data!$A:$A,$B23,Data!$C:$C,C$1))</f>
        <v>0.375</v>
      </c>
      <c r="D23" s="149">
        <f>IF(SUMIFS(Data!$U:$U,Data!$A:$A,$B23,Data!$C:$C,D$1)=0,"",SUMIFS(Data!$U:$U,Data!$A:$A,$B23,Data!$C:$C,D$1))</f>
        <v>2.3660714285714284</v>
      </c>
      <c r="E23" s="149">
        <f>IF(SUMIFS(Data!$U:$U,Data!$A:$A,$B23,Data!$C:$C,E$1)=0,"",SUMIFS(Data!$U:$U,Data!$A:$A,$B23,Data!$C:$C,E$1))</f>
        <v>2.7232142857142856</v>
      </c>
      <c r="F23" s="149">
        <f>IF(SUMIFS(Data!$U:$U,Data!$A:$A,$B23,Data!$C:$C,F$1)=0,"",SUMIFS(Data!$U:$U,Data!$A:$A,$B23,Data!$C:$C,F$1))</f>
        <v>2.125</v>
      </c>
      <c r="G23" s="149">
        <f>IF(SUMIFS(Data!$U:$U,Data!$A:$A,$B23,Data!$C:$C,G$1)=0,"",SUMIFS(Data!$U:$U,Data!$A:$A,$B23,Data!$C:$C,G$1))</f>
        <v>2.538095238095238</v>
      </c>
      <c r="H23" s="149">
        <f>IF(SUMIFS(Data!$U:$U,Data!$A:$A,$B23,Data!$C:$C,H$1)=0,"",SUMIFS(Data!$U:$U,Data!$A:$A,$B23,Data!$C:$C,H$1))</f>
        <v>2.7244047619047618</v>
      </c>
      <c r="I23" s="149">
        <f>IF(SUMIFS(Data!$U:$U,Data!$A:$A,$B23,Data!$C:$C,I$1)=0,"",SUMIFS(Data!$U:$U,Data!$A:$A,$B23,Data!$C:$C,I$1))</f>
        <v>2.9216904761904763</v>
      </c>
      <c r="J23" s="149">
        <f>IF(SUMIFS(Data!$U:$U,Data!$A:$A,$B23,Data!$C:$C,J$1)=0,"",SUMIFS(Data!$U:$U,Data!$A:$A,$B23,Data!$C:$C,J$1))</f>
        <v>2.3495952380952381</v>
      </c>
      <c r="K23" s="149" t="str">
        <f>IF(SUMIFS(Data!$U:$U,Data!$A:$A,$B23,Data!$C:$C,K$1)=0,"",SUMIFS(Data!$U:$U,Data!$A:$A,$B23,Data!$C:$C,K$1))</f>
        <v/>
      </c>
      <c r="L23" s="149" t="str">
        <f>IF(SUMIFS(Data!$U:$U,Data!$A:$A,$B23,Data!$C:$C,L$1)=0,"",SUMIFS(Data!$U:$U,Data!$A:$A,$B23,Data!$C:$C,L$1))</f>
        <v/>
      </c>
      <c r="M23" s="149">
        <f>IF(SUMIFS(Data!$U:$U,Data!$A:$A,$B23,Data!$C:$C,M$1)=0,"",SUMIFS(Data!$U:$U,Data!$A:$A,$B23,Data!$C:$C,M$1))</f>
        <v>2.5885238095238092</v>
      </c>
      <c r="N23" s="149">
        <f>IF(SUMIFS(Data!$U:$U,Data!$A:$A,$B23,Data!$C:$C,N$1)=0,"",SUMIFS(Data!$U:$U,Data!$A:$A,$B23,Data!$C:$C,N$1))</f>
        <v>3.4436428571428572</v>
      </c>
      <c r="O23" s="149" t="str">
        <f>IF(SUMIFS(Data!$U:$U,Data!$A:$A,$B23,Data!$C:$C,O$1)=0,"",SUMIFS(Data!$U:$U,Data!$A:$A,$B23,Data!$C:$C,O$1))</f>
        <v/>
      </c>
      <c r="P23" s="149" t="str">
        <f>IF(SUMIFS(Data!$U:$U,Data!$A:$A,$B23,Data!$C:$C,P$1)=0,"",SUMIFS(Data!$U:$U,Data!$A:$A,$B23,Data!$C:$C,P$1))</f>
        <v/>
      </c>
      <c r="Q23" s="149" t="str">
        <f>IF(SUMIFS(Data!$U:$U,Data!$A:$A,$B23,Data!$C:$C,Q$1)=0,"",SUMIFS(Data!$U:$U,Data!$A:$A,$B23,Data!$C:$C,Q$1))</f>
        <v/>
      </c>
      <c r="R23" s="149">
        <f>VLOOKUP(V23,Barem!$W$39:$X$54,2,0)</f>
        <v>2</v>
      </c>
      <c r="S23" s="150">
        <f t="shared" si="0"/>
        <v>26.155238095238094</v>
      </c>
      <c r="T23" s="149">
        <f>SUMIFS(Data!D:D,Data!A:A,Bronze!$B23)</f>
        <v>139.22</v>
      </c>
      <c r="U23" s="116">
        <f>COUNTIF(Data!A:A,Bronze!B23)</f>
        <v>10</v>
      </c>
      <c r="V23" s="93">
        <f>SUMIFS(Data!Z:Z,Data!A:A,Bronze!B23)</f>
        <v>9</v>
      </c>
      <c r="W23" s="93" t="str">
        <f>VLOOKUP(B23,Participanti!A:B,2,0)</f>
        <v>M</v>
      </c>
      <c r="X23" s="118">
        <f t="shared" si="1"/>
        <v>0.18786983260478446</v>
      </c>
      <c r="Y23" s="1" t="str">
        <f>IF(VLOOKUP(B23,Participanti!A:D,4,0)="New","New","")</f>
        <v/>
      </c>
      <c r="AA23" s="121"/>
    </row>
    <row r="24" spans="1:31" x14ac:dyDescent="0.2">
      <c r="A24" s="147">
        <v>23</v>
      </c>
      <c r="B24" s="148" t="s">
        <v>205</v>
      </c>
      <c r="C24" s="149">
        <f>IF(SUMIFS(Data!$U:$U,Data!$A:$A,$B24,Data!$C:$C,C$1)=0,"",SUMIFS(Data!$U:$U,Data!$A:$A,$B24,Data!$C:$C,C$1))</f>
        <v>2.5</v>
      </c>
      <c r="D24" s="149">
        <f>IF(SUMIFS(Data!$U:$U,Data!$A:$A,$B24,Data!$C:$C,D$1)=0,"",SUMIFS(Data!$U:$U,Data!$A:$A,$B24,Data!$C:$C,D$1))</f>
        <v>0.5</v>
      </c>
      <c r="E24" s="149" t="str">
        <f>IF(SUMIFS(Data!$U:$U,Data!$A:$A,$B24,Data!$C:$C,E$1)=0,"",SUMIFS(Data!$U:$U,Data!$A:$A,$B24,Data!$C:$C,E$1))</f>
        <v/>
      </c>
      <c r="F24" s="149">
        <f>IF(SUMIFS(Data!$U:$U,Data!$A:$A,$B24,Data!$C:$C,F$1)=0,"",SUMIFS(Data!$U:$U,Data!$A:$A,$B24,Data!$C:$C,F$1))</f>
        <v>2.4468749999999999</v>
      </c>
      <c r="G24" s="149">
        <f>IF(SUMIFS(Data!$U:$U,Data!$A:$A,$B24,Data!$C:$C,G$1)=0,"",SUMIFS(Data!$U:$U,Data!$A:$A,$B24,Data!$C:$C,G$1))</f>
        <v>3.2481249999999999</v>
      </c>
      <c r="H24" s="149">
        <f>IF(SUMIFS(Data!$U:$U,Data!$A:$A,$B24,Data!$C:$C,H$1)=0,"",SUMIFS(Data!$U:$U,Data!$A:$A,$B24,Data!$C:$C,H$1))</f>
        <v>2.6881249999999999</v>
      </c>
      <c r="I24" s="149">
        <f>IF(SUMIFS(Data!$U:$U,Data!$A:$A,$B24,Data!$C:$C,I$1)=0,"",SUMIFS(Data!$U:$U,Data!$A:$A,$B24,Data!$C:$C,I$1))</f>
        <v>3.1256249999999999</v>
      </c>
      <c r="J24" s="149">
        <f>IF(SUMIFS(Data!$U:$U,Data!$A:$A,$B24,Data!$C:$C,J$1)=0,"",SUMIFS(Data!$U:$U,Data!$A:$A,$B24,Data!$C:$C,J$1))</f>
        <v>2.5</v>
      </c>
      <c r="K24" s="149">
        <f>IF(SUMIFS(Data!$U:$U,Data!$A:$A,$B24,Data!$C:$C,K$1)=0,"",SUMIFS(Data!$U:$U,Data!$A:$A,$B24,Data!$C:$C,K$1))</f>
        <v>1.8331249999999999</v>
      </c>
      <c r="L24" s="149" t="str">
        <f>IF(SUMIFS(Data!$U:$U,Data!$A:$A,$B24,Data!$C:$C,L$1)=0,"",SUMIFS(Data!$U:$U,Data!$A:$A,$B24,Data!$C:$C,L$1))</f>
        <v/>
      </c>
      <c r="M24" s="149">
        <f>IF(SUMIFS(Data!$U:$U,Data!$A:$A,$B24,Data!$C:$C,M$1)=0,"",SUMIFS(Data!$U:$U,Data!$A:$A,$B24,Data!$C:$C,M$1))</f>
        <v>1.8756249999999999</v>
      </c>
      <c r="N24" s="149" t="str">
        <f>IF(SUMIFS(Data!$U:$U,Data!$A:$A,$B24,Data!$C:$C,N$1)=0,"",SUMIFS(Data!$U:$U,Data!$A:$A,$B24,Data!$C:$C,N$1))</f>
        <v/>
      </c>
      <c r="O24" s="149">
        <f>IF(SUMIFS(Data!$U:$U,Data!$A:$A,$B24,Data!$C:$C,O$1)=0,"",SUMIFS(Data!$U:$U,Data!$A:$A,$B24,Data!$C:$C,O$1))</f>
        <v>2.3525</v>
      </c>
      <c r="P24" s="149" t="str">
        <f>IF(SUMIFS(Data!$U:$U,Data!$A:$A,$B24,Data!$C:$C,P$1)=0,"",SUMIFS(Data!$U:$U,Data!$A:$A,$B24,Data!$C:$C,P$1))</f>
        <v/>
      </c>
      <c r="Q24" s="149" t="str">
        <f>IF(SUMIFS(Data!$U:$U,Data!$A:$A,$B24,Data!$C:$C,Q$1)=0,"",SUMIFS(Data!$U:$U,Data!$A:$A,$B24,Data!$C:$C,Q$1))</f>
        <v/>
      </c>
      <c r="R24" s="149">
        <f>VLOOKUP(V24,Barem!$W$39:$X$54,2,0)</f>
        <v>2</v>
      </c>
      <c r="S24" s="150">
        <f t="shared" si="0"/>
        <v>25.069999999999997</v>
      </c>
      <c r="T24" s="149">
        <f>SUMIFS(Data!D:D,Data!A:A,Bronze!$B24)</f>
        <v>68.11999999999999</v>
      </c>
      <c r="U24" s="116">
        <f>COUNTIF(Data!A:A,Bronze!B24)</f>
        <v>10</v>
      </c>
      <c r="V24" s="93">
        <f>SUMIFS(Data!Z:Z,Data!A:A,Bronze!B24)</f>
        <v>9</v>
      </c>
      <c r="W24" s="93" t="str">
        <f>VLOOKUP(B24,Participanti!A:B,2,0)</f>
        <v>F</v>
      </c>
      <c r="X24" s="118">
        <f t="shared" si="1"/>
        <v>0.36802701115678216</v>
      </c>
      <c r="Y24" s="1" t="str">
        <f>IF(VLOOKUP(B24,Participanti!A:D,4,0)="New","New","")</f>
        <v/>
      </c>
      <c r="AA24" s="121"/>
    </row>
    <row r="25" spans="1:31" x14ac:dyDescent="0.2">
      <c r="A25" s="147">
        <v>24</v>
      </c>
      <c r="B25" s="148" t="s">
        <v>588</v>
      </c>
      <c r="C25" s="149" t="str">
        <f>IF(SUMIFS(Data!$U:$U,Data!$A:$A,$B25,Data!$C:$C,C$1)=0,"",SUMIFS(Data!$U:$U,Data!$A:$A,$B25,Data!$C:$C,C$1))</f>
        <v/>
      </c>
      <c r="D25" s="149" t="str">
        <f>IF(SUMIFS(Data!$U:$U,Data!$A:$A,$B25,Data!$C:$C,D$1)=0,"",SUMIFS(Data!$U:$U,Data!$A:$A,$B25,Data!$C:$C,D$1))</f>
        <v/>
      </c>
      <c r="E25" s="149" t="str">
        <f>IF(SUMIFS(Data!$U:$U,Data!$A:$A,$B25,Data!$C:$C,E$1)=0,"",SUMIFS(Data!$U:$U,Data!$A:$A,$B25,Data!$C:$C,E$1))</f>
        <v/>
      </c>
      <c r="F25" s="149" t="str">
        <f>IF(SUMIFS(Data!$U:$U,Data!$A:$A,$B25,Data!$C:$C,F$1)=0,"",SUMIFS(Data!$U:$U,Data!$A:$A,$B25,Data!$C:$C,F$1))</f>
        <v/>
      </c>
      <c r="G25" s="149" t="str">
        <f>IF(SUMIFS(Data!$U:$U,Data!$A:$A,$B25,Data!$C:$C,G$1)=0,"",SUMIFS(Data!$U:$U,Data!$A:$A,$B25,Data!$C:$C,G$1))</f>
        <v/>
      </c>
      <c r="H25" s="149" t="str">
        <f>IF(SUMIFS(Data!$U:$U,Data!$A:$A,$B25,Data!$C:$C,H$1)=0,"",SUMIFS(Data!$U:$U,Data!$A:$A,$B25,Data!$C:$C,H$1))</f>
        <v/>
      </c>
      <c r="I25" s="149" t="str">
        <f>IF(SUMIFS(Data!$U:$U,Data!$A:$A,$B25,Data!$C:$C,I$1)=0,"",SUMIFS(Data!$U:$U,Data!$A:$A,$B25,Data!$C:$C,I$1))</f>
        <v/>
      </c>
      <c r="J25" s="149" t="str">
        <f>IF(SUMIFS(Data!$U:$U,Data!$A:$A,$B25,Data!$C:$C,J$1)=0,"",SUMIFS(Data!$U:$U,Data!$A:$A,$B25,Data!$C:$C,J$1))</f>
        <v/>
      </c>
      <c r="K25" s="149">
        <f>IF(SUMIFS(Data!$U:$U,Data!$A:$A,$B25,Data!$C:$C,K$1)=0,"",SUMIFS(Data!$U:$U,Data!$A:$A,$B25,Data!$C:$C,K$1))</f>
        <v>3.85</v>
      </c>
      <c r="L25" s="149">
        <f>IF(SUMIFS(Data!$U:$U,Data!$A:$A,$B25,Data!$C:$C,L$1)=0,"",SUMIFS(Data!$U:$U,Data!$A:$A,$B25,Data!$C:$C,L$1))</f>
        <v>2.0437500000000002</v>
      </c>
      <c r="M25" s="149">
        <f>IF(SUMIFS(Data!$U:$U,Data!$A:$A,$B25,Data!$C:$C,M$1)=0,"",SUMIFS(Data!$U:$U,Data!$A:$A,$B25,Data!$C:$C,M$1))</f>
        <v>2.4084583333333334</v>
      </c>
      <c r="N25" s="149">
        <f>IF(SUMIFS(Data!$U:$U,Data!$A:$A,$B25,Data!$C:$C,N$1)=0,"",SUMIFS(Data!$U:$U,Data!$A:$A,$B25,Data!$C:$C,N$1))</f>
        <v>4.5999999999999996</v>
      </c>
      <c r="O25" s="149">
        <f>IF(SUMIFS(Data!$U:$U,Data!$A:$A,$B25,Data!$C:$C,O$1)=0,"",SUMIFS(Data!$U:$U,Data!$A:$A,$B25,Data!$C:$C,O$1))</f>
        <v>2.5649999999999999</v>
      </c>
      <c r="P25" s="149">
        <f>IF(SUMIFS(Data!$U:$U,Data!$A:$A,$B25,Data!$C:$C,P$1)=0,"",SUMIFS(Data!$U:$U,Data!$A:$A,$B25,Data!$C:$C,P$1))</f>
        <v>4.5625</v>
      </c>
      <c r="Q25" s="149">
        <f>IF(SUMIFS(Data!$U:$U,Data!$A:$A,$B25,Data!$C:$C,Q$1)=0,"",SUMIFS(Data!$U:$U,Data!$A:$A,$B25,Data!$C:$C,Q$1))</f>
        <v>2.6906249999999998</v>
      </c>
      <c r="R25" s="149">
        <f>VLOOKUP(V25,Barem!$W$39:$X$54,2,0)</f>
        <v>1</v>
      </c>
      <c r="S25" s="150">
        <f t="shared" si="0"/>
        <v>23.720333333333333</v>
      </c>
      <c r="T25" s="149">
        <f>SUMIFS(Data!D:D,Data!A:A,Bronze!$B25)</f>
        <v>160.73000000000002</v>
      </c>
      <c r="U25" s="116">
        <f>COUNTIF(Data!A:A,Bronze!B25)</f>
        <v>7</v>
      </c>
      <c r="V25" s="93">
        <f>SUMIFS(Data!Z:Z,Data!A:A,Bronze!B25)</f>
        <v>7</v>
      </c>
      <c r="W25" s="93" t="str">
        <f>VLOOKUP(B25,Participanti!A:B,2,0)</f>
        <v>F</v>
      </c>
      <c r="X25" s="118">
        <f t="shared" si="1"/>
        <v>0.1475787552624484</v>
      </c>
      <c r="Y25" s="1" t="str">
        <f>IF(VLOOKUP(B25,Participanti!A:D,4,0)="New","New","")</f>
        <v>New</v>
      </c>
      <c r="AA25" s="121"/>
    </row>
    <row r="26" spans="1:31" x14ac:dyDescent="0.2">
      <c r="A26" s="147">
        <v>25</v>
      </c>
      <c r="B26" s="148" t="s">
        <v>360</v>
      </c>
      <c r="C26" s="149" t="str">
        <f>IF(SUMIFS(Data!$U:$U,Data!$A:$A,$B26,Data!$C:$C,C$1)=0,"",SUMIFS(Data!$U:$U,Data!$A:$A,$B26,Data!$C:$C,C$1))</f>
        <v/>
      </c>
      <c r="D26" s="149">
        <f>IF(SUMIFS(Data!$U:$U,Data!$A:$A,$B26,Data!$C:$C,D$1)=0,"",SUMIFS(Data!$U:$U,Data!$A:$A,$B26,Data!$C:$C,D$1))</f>
        <v>1.7925</v>
      </c>
      <c r="E26" s="149" t="str">
        <f>IF(SUMIFS(Data!$U:$U,Data!$A:$A,$B26,Data!$C:$C,E$1)=0,"",SUMIFS(Data!$U:$U,Data!$A:$A,$B26,Data!$C:$C,E$1))</f>
        <v/>
      </c>
      <c r="F26" s="149">
        <f>IF(SUMIFS(Data!$U:$U,Data!$A:$A,$B26,Data!$C:$C,F$1)=0,"",SUMIFS(Data!$U:$U,Data!$A:$A,$B26,Data!$C:$C,F$1))</f>
        <v>1.5137499999999999</v>
      </c>
      <c r="G26" s="149">
        <f>IF(SUMIFS(Data!$U:$U,Data!$A:$A,$B26,Data!$C:$C,G$1)=0,"",SUMIFS(Data!$U:$U,Data!$A:$A,$B26,Data!$C:$C,G$1))</f>
        <v>1.463125</v>
      </c>
      <c r="H26" s="149">
        <f>IF(SUMIFS(Data!$U:$U,Data!$A:$A,$B26,Data!$C:$C,H$1)=0,"",SUMIFS(Data!$U:$U,Data!$A:$A,$B26,Data!$C:$C,H$1))</f>
        <v>1.5</v>
      </c>
      <c r="I26" s="149">
        <f>IF(SUMIFS(Data!$U:$U,Data!$A:$A,$B26,Data!$C:$C,I$1)=0,"",SUMIFS(Data!$U:$U,Data!$A:$A,$B26,Data!$C:$C,I$1))</f>
        <v>2.335</v>
      </c>
      <c r="J26" s="149">
        <f>IF(SUMIFS(Data!$U:$U,Data!$A:$A,$B26,Data!$C:$C,J$1)=0,"",SUMIFS(Data!$U:$U,Data!$A:$A,$B26,Data!$C:$C,J$1))</f>
        <v>1.838125</v>
      </c>
      <c r="K26" s="149">
        <f>IF(SUMIFS(Data!$U:$U,Data!$A:$A,$B26,Data!$C:$C,K$1)=0,"",SUMIFS(Data!$U:$U,Data!$A:$A,$B26,Data!$C:$C,K$1))</f>
        <v>2.5637499999999998</v>
      </c>
      <c r="L26" s="149">
        <f>IF(SUMIFS(Data!$U:$U,Data!$A:$A,$B26,Data!$C:$C,L$1)=0,"",SUMIFS(Data!$U:$U,Data!$A:$A,$B26,Data!$C:$C,L$1))</f>
        <v>1.6325000000000001</v>
      </c>
      <c r="M26" s="149">
        <f>IF(SUMIFS(Data!$U:$U,Data!$A:$A,$B26,Data!$C:$C,M$1)=0,"",SUMIFS(Data!$U:$U,Data!$A:$A,$B26,Data!$C:$C,M$1))</f>
        <v>1.3487499999999999</v>
      </c>
      <c r="N26" s="149">
        <f>IF(SUMIFS(Data!$U:$U,Data!$A:$A,$B26,Data!$C:$C,N$1)=0,"",SUMIFS(Data!$U:$U,Data!$A:$A,$B26,Data!$C:$C,N$1))</f>
        <v>2.0637499999999998</v>
      </c>
      <c r="O26" s="149">
        <f>IF(SUMIFS(Data!$U:$U,Data!$A:$A,$B26,Data!$C:$C,O$1)=0,"",SUMIFS(Data!$U:$U,Data!$A:$A,$B26,Data!$C:$C,O$1))</f>
        <v>1.6231249999999999</v>
      </c>
      <c r="P26" s="149" t="str">
        <f>IF(SUMIFS(Data!$U:$U,Data!$A:$A,$B26,Data!$C:$C,P$1)=0,"",SUMIFS(Data!$U:$U,Data!$A:$A,$B26,Data!$C:$C,P$1))</f>
        <v/>
      </c>
      <c r="Q26" s="149" t="str">
        <f>IF(SUMIFS(Data!$U:$U,Data!$A:$A,$B26,Data!$C:$C,Q$1)=0,"",SUMIFS(Data!$U:$U,Data!$A:$A,$B26,Data!$C:$C,Q$1))</f>
        <v/>
      </c>
      <c r="R26" s="149">
        <f>VLOOKUP(V26,Barem!$W$39:$X$54,2,0)</f>
        <v>3</v>
      </c>
      <c r="S26" s="150">
        <f t="shared" si="0"/>
        <v>22.674374999999998</v>
      </c>
      <c r="T26" s="149">
        <f>SUMIFS(Data!D:D,Data!A:A,Bronze!$B26)</f>
        <v>78.27</v>
      </c>
      <c r="U26" s="116">
        <f>COUNTIF(Data!A:A,Bronze!B26)</f>
        <v>11</v>
      </c>
      <c r="V26" s="93">
        <f>SUMIFS(Data!Z:Z,Data!A:A,Bronze!B26)</f>
        <v>11</v>
      </c>
      <c r="W26" s="93" t="str">
        <f>VLOOKUP(B26,Participanti!A:B,2,0)</f>
        <v>F</v>
      </c>
      <c r="X26" s="118">
        <f t="shared" si="1"/>
        <v>0.28969432732847833</v>
      </c>
      <c r="Y26" s="1" t="str">
        <f>IF(VLOOKUP(B26,Participanti!A:D,4,0)="New","New","")</f>
        <v/>
      </c>
      <c r="AA26" s="121"/>
    </row>
    <row r="27" spans="1:31" x14ac:dyDescent="0.2">
      <c r="A27" s="147">
        <v>26</v>
      </c>
      <c r="B27" s="148" t="s">
        <v>21</v>
      </c>
      <c r="C27" s="149">
        <f>IF(SUMIFS(Data!$U:$U,Data!$A:$A,$B27,Data!$C:$C,C$1)=0,"",SUMIFS(Data!$U:$U,Data!$A:$A,$B27,Data!$C:$C,C$1))</f>
        <v>1.25</v>
      </c>
      <c r="D27" s="149">
        <f>IF(SUMIFS(Data!$U:$U,Data!$A:$A,$B27,Data!$C:$C,D$1)=0,"",SUMIFS(Data!$U:$U,Data!$A:$A,$B27,Data!$C:$C,D$1))</f>
        <v>1.68875</v>
      </c>
      <c r="E27" s="149">
        <f>IF(SUMIFS(Data!$U:$U,Data!$A:$A,$B27,Data!$C:$C,E$1)=0,"",SUMIFS(Data!$U:$U,Data!$A:$A,$B27,Data!$C:$C,E$1))</f>
        <v>1.7562500000000001</v>
      </c>
      <c r="F27" s="149">
        <f>IF(SUMIFS(Data!$U:$U,Data!$A:$A,$B27,Data!$C:$C,F$1)=0,"",SUMIFS(Data!$U:$U,Data!$A:$A,$B27,Data!$C:$C,F$1))</f>
        <v>1</v>
      </c>
      <c r="G27" s="149">
        <f>IF(SUMIFS(Data!$U:$U,Data!$A:$A,$B27,Data!$C:$C,G$1)=0,"",SUMIFS(Data!$U:$U,Data!$A:$A,$B27,Data!$C:$C,G$1))</f>
        <v>1.5625</v>
      </c>
      <c r="H27" s="149">
        <f>IF(SUMIFS(Data!$U:$U,Data!$A:$A,$B27,Data!$C:$C,H$1)=0,"",SUMIFS(Data!$U:$U,Data!$A:$A,$B27,Data!$C:$C,H$1))</f>
        <v>1.6875</v>
      </c>
      <c r="I27" s="149">
        <f>IF(SUMIFS(Data!$U:$U,Data!$A:$A,$B27,Data!$C:$C,I$1)=0,"",SUMIFS(Data!$U:$U,Data!$A:$A,$B27,Data!$C:$C,I$1))</f>
        <v>1.596875</v>
      </c>
      <c r="J27" s="149">
        <f>IF(SUMIFS(Data!$U:$U,Data!$A:$A,$B27,Data!$C:$C,J$1)=0,"",SUMIFS(Data!$U:$U,Data!$A:$A,$B27,Data!$C:$C,J$1))</f>
        <v>3.6665000000000001</v>
      </c>
      <c r="K27" s="149">
        <f>IF(SUMIFS(Data!$U:$U,Data!$A:$A,$B27,Data!$C:$C,K$1)=0,"",SUMIFS(Data!$U:$U,Data!$A:$A,$B27,Data!$C:$C,K$1))</f>
        <v>1.37625</v>
      </c>
      <c r="L27" s="149">
        <f>IF(SUMIFS(Data!$U:$U,Data!$A:$A,$B27,Data!$C:$C,L$1)=0,"",SUMIFS(Data!$U:$U,Data!$A:$A,$B27,Data!$C:$C,L$1))</f>
        <v>1.4556249999999999</v>
      </c>
      <c r="M27" s="149">
        <f>IF(SUMIFS(Data!$U:$U,Data!$A:$A,$B27,Data!$C:$C,M$1)=0,"",SUMIFS(Data!$U:$U,Data!$A:$A,$B27,Data!$C:$C,M$1))</f>
        <v>1.37625</v>
      </c>
      <c r="N27" s="149">
        <f>IF(SUMIFS(Data!$U:$U,Data!$A:$A,$B27,Data!$C:$C,N$1)=0,"",SUMIFS(Data!$U:$U,Data!$A:$A,$B27,Data!$C:$C,N$1))</f>
        <v>0.5</v>
      </c>
      <c r="O27" s="149" t="str">
        <f>IF(SUMIFS(Data!$U:$U,Data!$A:$A,$B27,Data!$C:$C,O$1)=0,"",SUMIFS(Data!$U:$U,Data!$A:$A,$B27,Data!$C:$C,O$1))</f>
        <v/>
      </c>
      <c r="P27" s="149" t="str">
        <f>IF(SUMIFS(Data!$U:$U,Data!$A:$A,$B27,Data!$C:$C,P$1)=0,"",SUMIFS(Data!$U:$U,Data!$A:$A,$B27,Data!$C:$C,P$1))</f>
        <v/>
      </c>
      <c r="Q27" s="149" t="str">
        <f>IF(SUMIFS(Data!$U:$U,Data!$A:$A,$B27,Data!$C:$C,Q$1)=0,"",SUMIFS(Data!$U:$U,Data!$A:$A,$B27,Data!$C:$C,Q$1))</f>
        <v/>
      </c>
      <c r="R27" s="149">
        <f>VLOOKUP(V27,Barem!$W$39:$X$54,2,0)</f>
        <v>3</v>
      </c>
      <c r="S27" s="150">
        <f t="shared" si="0"/>
        <v>21.916499999999999</v>
      </c>
      <c r="T27" s="149">
        <f>SUMIFS(Data!D:D,Data!A:A,Bronze!$B27)</f>
        <v>102.41000000000001</v>
      </c>
      <c r="U27" s="116">
        <f>COUNTIF(Data!A:A,Bronze!B27)</f>
        <v>12</v>
      </c>
      <c r="V27" s="93">
        <f>SUMIFS(Data!Z:Z,Data!A:A,Bronze!B27)</f>
        <v>11</v>
      </c>
      <c r="W27" s="93" t="str">
        <f>VLOOKUP(B27,Participanti!A:B,2,0)</f>
        <v>F</v>
      </c>
      <c r="X27" s="118">
        <f t="shared" si="1"/>
        <v>0.21400742115027827</v>
      </c>
      <c r="Y27" s="1" t="str">
        <f>IF(VLOOKUP(B27,Participanti!A:D,4,0)="New","New","")</f>
        <v/>
      </c>
      <c r="AA27" s="121"/>
    </row>
    <row r="28" spans="1:31" x14ac:dyDescent="0.2">
      <c r="A28" s="147">
        <v>27</v>
      </c>
      <c r="B28" s="148" t="s">
        <v>351</v>
      </c>
      <c r="C28" s="149" t="str">
        <f>IF(SUMIFS(Data!$U:$U,Data!$A:$A,$B28,Data!$C:$C,C$1)=0,"",SUMIFS(Data!$U:$U,Data!$A:$A,$B28,Data!$C:$C,C$1))</f>
        <v/>
      </c>
      <c r="D28" s="149">
        <f>IF(SUMIFS(Data!$U:$U,Data!$A:$A,$B28,Data!$C:$C,D$1)=0,"",SUMIFS(Data!$U:$U,Data!$A:$A,$B28,Data!$C:$C,D$1))</f>
        <v>1.7987500000000001</v>
      </c>
      <c r="E28" s="149">
        <f>IF(SUMIFS(Data!$U:$U,Data!$A:$A,$B28,Data!$C:$C,E$1)=0,"",SUMIFS(Data!$U:$U,Data!$A:$A,$B28,Data!$C:$C,E$1))</f>
        <v>0.84687500000000004</v>
      </c>
      <c r="F28" s="149">
        <f>IF(SUMIFS(Data!$U:$U,Data!$A:$A,$B28,Data!$C:$C,F$1)=0,"",SUMIFS(Data!$U:$U,Data!$A:$A,$B28,Data!$C:$C,F$1))</f>
        <v>1.5756250000000001</v>
      </c>
      <c r="G28" s="149">
        <f>IF(SUMIFS(Data!$U:$U,Data!$A:$A,$B28,Data!$C:$C,G$1)=0,"",SUMIFS(Data!$U:$U,Data!$A:$A,$B28,Data!$C:$C,G$1))</f>
        <v>0.59687500000000004</v>
      </c>
      <c r="H28" s="149">
        <f>IF(SUMIFS(Data!$U:$U,Data!$A:$A,$B28,Data!$C:$C,H$1)=0,"",SUMIFS(Data!$U:$U,Data!$A:$A,$B28,Data!$C:$C,H$1))</f>
        <v>1.38625</v>
      </c>
      <c r="I28" s="149">
        <f>IF(SUMIFS(Data!$U:$U,Data!$A:$A,$B28,Data!$C:$C,I$1)=0,"",SUMIFS(Data!$U:$U,Data!$A:$A,$B28,Data!$C:$C,I$1))</f>
        <v>2.5793749999999998</v>
      </c>
      <c r="J28" s="149">
        <f>IF(SUMIFS(Data!$U:$U,Data!$A:$A,$B28,Data!$C:$C,J$1)=0,"",SUMIFS(Data!$U:$U,Data!$A:$A,$B28,Data!$C:$C,J$1))</f>
        <v>0.31374999999999997</v>
      </c>
      <c r="K28" s="149">
        <f>IF(SUMIFS(Data!$U:$U,Data!$A:$A,$B28,Data!$C:$C,K$1)=0,"",SUMIFS(Data!$U:$U,Data!$A:$A,$B28,Data!$C:$C,K$1))</f>
        <v>2.5099999999999998</v>
      </c>
      <c r="L28" s="149">
        <f>IF(SUMIFS(Data!$U:$U,Data!$A:$A,$B28,Data!$C:$C,L$1)=0,"",SUMIFS(Data!$U:$U,Data!$A:$A,$B28,Data!$C:$C,L$1))</f>
        <v>2.1274999999999999</v>
      </c>
      <c r="M28" s="149">
        <f>IF(SUMIFS(Data!$U:$U,Data!$A:$A,$B28,Data!$C:$C,M$1)=0,"",SUMIFS(Data!$U:$U,Data!$A:$A,$B28,Data!$C:$C,M$1))</f>
        <v>0.26250000000000001</v>
      </c>
      <c r="N28" s="149">
        <f>IF(SUMIFS(Data!$U:$U,Data!$A:$A,$B28,Data!$C:$C,N$1)=0,"",SUMIFS(Data!$U:$U,Data!$A:$A,$B28,Data!$C:$C,N$1))</f>
        <v>2.42625</v>
      </c>
      <c r="O28" s="149" t="str">
        <f>IF(SUMIFS(Data!$U:$U,Data!$A:$A,$B28,Data!$C:$C,O$1)=0,"",SUMIFS(Data!$U:$U,Data!$A:$A,$B28,Data!$C:$C,O$1))</f>
        <v/>
      </c>
      <c r="P28" s="149" t="str">
        <f>IF(SUMIFS(Data!$U:$U,Data!$A:$A,$B28,Data!$C:$C,P$1)=0,"",SUMIFS(Data!$U:$U,Data!$A:$A,$B28,Data!$C:$C,P$1))</f>
        <v/>
      </c>
      <c r="Q28" s="149" t="str">
        <f>IF(SUMIFS(Data!$U:$U,Data!$A:$A,$B28,Data!$C:$C,Q$1)=0,"",SUMIFS(Data!$U:$U,Data!$A:$A,$B28,Data!$C:$C,Q$1))</f>
        <v/>
      </c>
      <c r="R28" s="149">
        <f>VLOOKUP(V28,Barem!$W$39:$X$54,2,0)</f>
        <v>2</v>
      </c>
      <c r="S28" s="150">
        <f t="shared" si="0"/>
        <v>18.423749999999998</v>
      </c>
      <c r="T28" s="149">
        <f>SUMIFS(Data!D:D,Data!A:A,Bronze!$B28)</f>
        <v>66.7</v>
      </c>
      <c r="U28" s="116">
        <f>COUNTIF(Data!A:A,Bronze!B28)</f>
        <v>11</v>
      </c>
      <c r="V28" s="93">
        <f>SUMIFS(Data!Z:Z,Data!A:A,Bronze!B28)</f>
        <v>8</v>
      </c>
      <c r="W28" s="93" t="str">
        <f>VLOOKUP(B28,Participanti!A:B,2,0)</f>
        <v>F</v>
      </c>
      <c r="X28" s="118">
        <f t="shared" si="1"/>
        <v>0.27621814092953517</v>
      </c>
      <c r="Y28" s="1" t="str">
        <f>IF(VLOOKUP(B28,Participanti!A:D,4,0)="New","New","")</f>
        <v/>
      </c>
      <c r="AA28" s="121"/>
    </row>
    <row r="29" spans="1:31" x14ac:dyDescent="0.2">
      <c r="A29" s="147">
        <v>28</v>
      </c>
      <c r="B29" s="148" t="s">
        <v>374</v>
      </c>
      <c r="C29" s="149" t="str">
        <f>IF(SUMIFS(Data!$U:$U,Data!$A:$A,$B29,Data!$C:$C,C$1)=0,"",SUMIFS(Data!$U:$U,Data!$A:$A,$B29,Data!$C:$C,C$1))</f>
        <v/>
      </c>
      <c r="D29" s="149">
        <f>IF(SUMIFS(Data!$U:$U,Data!$A:$A,$B29,Data!$C:$C,D$1)=0,"",SUMIFS(Data!$U:$U,Data!$A:$A,$B29,Data!$C:$C,D$1))</f>
        <v>1.2922619047619048</v>
      </c>
      <c r="E29" s="149">
        <f>IF(SUMIFS(Data!$U:$U,Data!$A:$A,$B29,Data!$C:$C,E$1)=0,"",SUMIFS(Data!$U:$U,Data!$A:$A,$B29,Data!$C:$C,E$1))</f>
        <v>1.7976190476190477</v>
      </c>
      <c r="F29" s="149">
        <f>IF(SUMIFS(Data!$U:$U,Data!$A:$A,$B29,Data!$C:$C,F$1)=0,"",SUMIFS(Data!$U:$U,Data!$A:$A,$B29,Data!$C:$C,F$1))</f>
        <v>0.85119047619047616</v>
      </c>
      <c r="G29" s="149" t="str">
        <f>IF(SUMIFS(Data!$U:$U,Data!$A:$A,$B29,Data!$C:$C,G$1)=0,"",SUMIFS(Data!$U:$U,Data!$A:$A,$B29,Data!$C:$C,G$1))</f>
        <v/>
      </c>
      <c r="H29" s="149">
        <f>IF(SUMIFS(Data!$U:$U,Data!$A:$A,$B29,Data!$C:$C,H$1)=0,"",SUMIFS(Data!$U:$U,Data!$A:$A,$B29,Data!$C:$C,H$1))</f>
        <v>0.77916666666666656</v>
      </c>
      <c r="I29" s="149">
        <f>IF(SUMIFS(Data!$U:$U,Data!$A:$A,$B29,Data!$C:$C,I$1)=0,"",SUMIFS(Data!$U:$U,Data!$A:$A,$B29,Data!$C:$C,I$1))</f>
        <v>1.5660714285714286</v>
      </c>
      <c r="J29" s="149">
        <f>IF(SUMIFS(Data!$U:$U,Data!$A:$A,$B29,Data!$C:$C,J$1)=0,"",SUMIFS(Data!$U:$U,Data!$A:$A,$B29,Data!$C:$C,J$1))</f>
        <v>2.1305238095238095</v>
      </c>
      <c r="K29" s="149">
        <f>IF(SUMIFS(Data!$U:$U,Data!$A:$A,$B29,Data!$C:$C,K$1)=0,"",SUMIFS(Data!$U:$U,Data!$A:$A,$B29,Data!$C:$C,K$1))</f>
        <v>1.8690476190476191</v>
      </c>
      <c r="L29" s="149" t="str">
        <f>IF(SUMIFS(Data!$U:$U,Data!$A:$A,$B29,Data!$C:$C,L$1)=0,"",SUMIFS(Data!$U:$U,Data!$A:$A,$B29,Data!$C:$C,L$1))</f>
        <v/>
      </c>
      <c r="M29" s="149" t="str">
        <f>IF(SUMIFS(Data!$U:$U,Data!$A:$A,$B29,Data!$C:$C,M$1)=0,"",SUMIFS(Data!$U:$U,Data!$A:$A,$B29,Data!$C:$C,M$1))</f>
        <v/>
      </c>
      <c r="N29" s="149" t="str">
        <f>IF(SUMIFS(Data!$U:$U,Data!$A:$A,$B29,Data!$C:$C,N$1)=0,"",SUMIFS(Data!$U:$U,Data!$A:$A,$B29,Data!$C:$C,N$1))</f>
        <v/>
      </c>
      <c r="O29" s="149">
        <f>IF(SUMIFS(Data!$U:$U,Data!$A:$A,$B29,Data!$C:$C,O$1)=0,"",SUMIFS(Data!$U:$U,Data!$A:$A,$B29,Data!$C:$C,O$1))</f>
        <v>1.7142857142857142</v>
      </c>
      <c r="P29" s="149">
        <f>IF(SUMIFS(Data!$U:$U,Data!$A:$A,$B29,Data!$C:$C,P$1)=0,"",SUMIFS(Data!$U:$U,Data!$A:$A,$B29,Data!$C:$C,P$1))</f>
        <v>1.8690476190476191</v>
      </c>
      <c r="Q29" s="149">
        <f>IF(SUMIFS(Data!$U:$U,Data!$A:$A,$B29,Data!$C:$C,Q$1)=0,"",SUMIFS(Data!$U:$U,Data!$A:$A,$B29,Data!$C:$C,Q$1))</f>
        <v>1.6202380952380953</v>
      </c>
      <c r="R29" s="149">
        <f>VLOOKUP(V29,Barem!$W$39:$X$54,2,0)</f>
        <v>2</v>
      </c>
      <c r="S29" s="150">
        <f t="shared" si="0"/>
        <v>17.489452380952379</v>
      </c>
      <c r="T29" s="149">
        <f>SUMIFS(Data!D:D,Data!A:A,Bronze!$B29)</f>
        <v>80.78</v>
      </c>
      <c r="U29" s="116">
        <f>COUNTIF(Data!A:A,Bronze!B29)</f>
        <v>10</v>
      </c>
      <c r="V29" s="93">
        <f>SUMIFS(Data!Z:Z,Data!A:A,Bronze!B29)</f>
        <v>9</v>
      </c>
      <c r="W29" s="93" t="str">
        <f>VLOOKUP(B29,Participanti!A:B,2,0)</f>
        <v>M</v>
      </c>
      <c r="X29" s="118">
        <f t="shared" si="1"/>
        <v>0.21650720946957636</v>
      </c>
      <c r="Y29" s="1" t="str">
        <f>IF(VLOOKUP(B29,Participanti!A:D,4,0)="New","New","")</f>
        <v/>
      </c>
      <c r="AA29" s="121"/>
    </row>
    <row r="30" spans="1:31" x14ac:dyDescent="0.2">
      <c r="A30" s="147">
        <v>29</v>
      </c>
      <c r="B30" s="148" t="s">
        <v>184</v>
      </c>
      <c r="C30" s="149">
        <f>IF(SUMIFS(Data!$U:$U,Data!$A:$A,$B30,Data!$C:$C,C$1)=0,"",SUMIFS(Data!$U:$U,Data!$A:$A,$B30,Data!$C:$C,C$1))</f>
        <v>3.030357142857143</v>
      </c>
      <c r="D30" s="149">
        <f>IF(SUMIFS(Data!$U:$U,Data!$A:$A,$B30,Data!$C:$C,D$1)=0,"",SUMIFS(Data!$U:$U,Data!$A:$A,$B30,Data!$C:$C,D$1))</f>
        <v>4.6031666666666666</v>
      </c>
      <c r="E30" s="149">
        <f>IF(SUMIFS(Data!$U:$U,Data!$A:$A,$B30,Data!$C:$C,E$1)=0,"",SUMIFS(Data!$U:$U,Data!$A:$A,$B30,Data!$C:$C,E$1))</f>
        <v>4.1223333333333336</v>
      </c>
      <c r="F30" s="149">
        <f>IF(SUMIFS(Data!$U:$U,Data!$A:$A,$B30,Data!$C:$C,F$1)=0,"",SUMIFS(Data!$U:$U,Data!$A:$A,$B30,Data!$C:$C,F$1))</f>
        <v>3.687523809523809</v>
      </c>
      <c r="G30" s="149" t="str">
        <f>IF(SUMIFS(Data!$U:$U,Data!$A:$A,$B30,Data!$C:$C,G$1)=0,"",SUMIFS(Data!$U:$U,Data!$A:$A,$B30,Data!$C:$C,G$1))</f>
        <v/>
      </c>
      <c r="H30" s="149" t="str">
        <f>IF(SUMIFS(Data!$U:$U,Data!$A:$A,$B30,Data!$C:$C,H$1)=0,"",SUMIFS(Data!$U:$U,Data!$A:$A,$B30,Data!$C:$C,H$1))</f>
        <v/>
      </c>
      <c r="I30" s="149" t="str">
        <f>IF(SUMIFS(Data!$U:$U,Data!$A:$A,$B30,Data!$C:$C,I$1)=0,"",SUMIFS(Data!$U:$U,Data!$A:$A,$B30,Data!$C:$C,I$1))</f>
        <v/>
      </c>
      <c r="J30" s="149" t="str">
        <f>IF(SUMIFS(Data!$U:$U,Data!$A:$A,$B30,Data!$C:$C,J$1)=0,"",SUMIFS(Data!$U:$U,Data!$A:$A,$B30,Data!$C:$C,J$1))</f>
        <v/>
      </c>
      <c r="K30" s="149" t="str">
        <f>IF(SUMIFS(Data!$U:$U,Data!$A:$A,$B30,Data!$C:$C,K$1)=0,"",SUMIFS(Data!$U:$U,Data!$A:$A,$B30,Data!$C:$C,K$1))</f>
        <v/>
      </c>
      <c r="L30" s="149" t="str">
        <f>IF(SUMIFS(Data!$U:$U,Data!$A:$A,$B30,Data!$C:$C,L$1)=0,"",SUMIFS(Data!$U:$U,Data!$A:$A,$B30,Data!$C:$C,L$1))</f>
        <v/>
      </c>
      <c r="M30" s="149" t="str">
        <f>IF(SUMIFS(Data!$U:$U,Data!$A:$A,$B30,Data!$C:$C,M$1)=0,"",SUMIFS(Data!$U:$U,Data!$A:$A,$B30,Data!$C:$C,M$1))</f>
        <v/>
      </c>
      <c r="N30" s="149" t="str">
        <f>IF(SUMIFS(Data!$U:$U,Data!$A:$A,$B30,Data!$C:$C,N$1)=0,"",SUMIFS(Data!$U:$U,Data!$A:$A,$B30,Data!$C:$C,N$1))</f>
        <v/>
      </c>
      <c r="O30" s="149" t="str">
        <f>IF(SUMIFS(Data!$U:$U,Data!$A:$A,$B30,Data!$C:$C,O$1)=0,"",SUMIFS(Data!$U:$U,Data!$A:$A,$B30,Data!$C:$C,O$1))</f>
        <v/>
      </c>
      <c r="P30" s="149" t="str">
        <f>IF(SUMIFS(Data!$U:$U,Data!$A:$A,$B30,Data!$C:$C,P$1)=0,"",SUMIFS(Data!$U:$U,Data!$A:$A,$B30,Data!$C:$C,P$1))</f>
        <v/>
      </c>
      <c r="Q30" s="149" t="str">
        <f>IF(SUMIFS(Data!$U:$U,Data!$A:$A,$B30,Data!$C:$C,Q$1)=0,"",SUMIFS(Data!$U:$U,Data!$A:$A,$B30,Data!$C:$C,Q$1))</f>
        <v/>
      </c>
      <c r="R30" s="149">
        <f>VLOOKUP(V30,Barem!$W$39:$X$54,2,0)</f>
        <v>0</v>
      </c>
      <c r="S30" s="150">
        <f t="shared" si="0"/>
        <v>15.443380952380952</v>
      </c>
      <c r="T30" s="149">
        <f>SUMIFS(Data!D:D,Data!A:A,Bronze!$B30)</f>
        <v>77.459999999999994</v>
      </c>
      <c r="U30" s="116">
        <f>COUNTIF(Data!A:A,Bronze!B30)</f>
        <v>4</v>
      </c>
      <c r="V30" s="93">
        <f>SUMIFS(Data!Z:Z,Data!A:A,Bronze!B30)</f>
        <v>3</v>
      </c>
      <c r="W30" s="93" t="str">
        <f>VLOOKUP(B30,Participanti!A:B,2,0)</f>
        <v>M</v>
      </c>
      <c r="X30" s="118">
        <f t="shared" si="1"/>
        <v>0.19937233349317007</v>
      </c>
      <c r="Y30" s="1" t="str">
        <f>IF(VLOOKUP(B30,Participanti!A:D,4,0)="New","New","")</f>
        <v/>
      </c>
      <c r="AA30" s="121"/>
    </row>
    <row r="31" spans="1:31" x14ac:dyDescent="0.2">
      <c r="A31" s="147">
        <v>30</v>
      </c>
      <c r="B31" s="148" t="s">
        <v>423</v>
      </c>
      <c r="C31" s="149" t="str">
        <f>IF(SUMIFS(Data!$U:$U,Data!$A:$A,$B31,Data!$C:$C,C$1)=0,"",SUMIFS(Data!$U:$U,Data!$A:$A,$B31,Data!$C:$C,C$1))</f>
        <v/>
      </c>
      <c r="D31" s="149" t="str">
        <f>IF(SUMIFS(Data!$U:$U,Data!$A:$A,$B31,Data!$C:$C,D$1)=0,"",SUMIFS(Data!$U:$U,Data!$A:$A,$B31,Data!$C:$C,D$1))</f>
        <v/>
      </c>
      <c r="E31" s="149" t="str">
        <f>IF(SUMIFS(Data!$U:$U,Data!$A:$A,$B31,Data!$C:$C,E$1)=0,"",SUMIFS(Data!$U:$U,Data!$A:$A,$B31,Data!$C:$C,E$1))</f>
        <v/>
      </c>
      <c r="F31" s="149">
        <f>IF(SUMIFS(Data!$U:$U,Data!$A:$A,$B31,Data!$C:$C,F$1)=0,"",SUMIFS(Data!$U:$U,Data!$A:$A,$B31,Data!$C:$C,F$1))</f>
        <v>3.375</v>
      </c>
      <c r="G31" s="149">
        <f>IF(SUMIFS(Data!$U:$U,Data!$A:$A,$B31,Data!$C:$C,G$1)=0,"",SUMIFS(Data!$U:$U,Data!$A:$A,$B31,Data!$C:$C,G$1))</f>
        <v>1.9381249999999999</v>
      </c>
      <c r="H31" s="149">
        <f>IF(SUMIFS(Data!$U:$U,Data!$A:$A,$B31,Data!$C:$C,H$1)=0,"",SUMIFS(Data!$U:$U,Data!$A:$A,$B31,Data!$C:$C,H$1))</f>
        <v>2.3149999999999999</v>
      </c>
      <c r="I31" s="149">
        <f>IF(SUMIFS(Data!$U:$U,Data!$A:$A,$B31,Data!$C:$C,I$1)=0,"",SUMIFS(Data!$U:$U,Data!$A:$A,$B31,Data!$C:$C,I$1))</f>
        <v>2.1056249999999999</v>
      </c>
      <c r="J31" s="149" t="str">
        <f>IF(SUMIFS(Data!$U:$U,Data!$A:$A,$B31,Data!$C:$C,J$1)=0,"",SUMIFS(Data!$U:$U,Data!$A:$A,$B31,Data!$C:$C,J$1))</f>
        <v/>
      </c>
      <c r="K31" s="149">
        <f>IF(SUMIFS(Data!$U:$U,Data!$A:$A,$B31,Data!$C:$C,K$1)=0,"",SUMIFS(Data!$U:$U,Data!$A:$A,$B31,Data!$C:$C,K$1))</f>
        <v>1.8125</v>
      </c>
      <c r="L31" s="149" t="str">
        <f>IF(SUMIFS(Data!$U:$U,Data!$A:$A,$B31,Data!$C:$C,L$1)=0,"",SUMIFS(Data!$U:$U,Data!$A:$A,$B31,Data!$C:$C,L$1))</f>
        <v/>
      </c>
      <c r="M31" s="149" t="str">
        <f>IF(SUMIFS(Data!$U:$U,Data!$A:$A,$B31,Data!$C:$C,M$1)=0,"",SUMIFS(Data!$U:$U,Data!$A:$A,$B31,Data!$C:$C,M$1))</f>
        <v/>
      </c>
      <c r="N31" s="149">
        <f>IF(SUMIFS(Data!$U:$U,Data!$A:$A,$B31,Data!$C:$C,N$1)=0,"",SUMIFS(Data!$U:$U,Data!$A:$A,$B31,Data!$C:$C,N$1))</f>
        <v>1.81375</v>
      </c>
      <c r="O31" s="149" t="str">
        <f>IF(SUMIFS(Data!$U:$U,Data!$A:$A,$B31,Data!$C:$C,O$1)=0,"",SUMIFS(Data!$U:$U,Data!$A:$A,$B31,Data!$C:$C,O$1))</f>
        <v/>
      </c>
      <c r="P31" s="149" t="str">
        <f>IF(SUMIFS(Data!$U:$U,Data!$A:$A,$B31,Data!$C:$C,P$1)=0,"",SUMIFS(Data!$U:$U,Data!$A:$A,$B31,Data!$C:$C,P$1))</f>
        <v/>
      </c>
      <c r="Q31" s="149" t="str">
        <f>IF(SUMIFS(Data!$U:$U,Data!$A:$A,$B31,Data!$C:$C,Q$1)=0,"",SUMIFS(Data!$U:$U,Data!$A:$A,$B31,Data!$C:$C,Q$1))</f>
        <v/>
      </c>
      <c r="R31" s="149">
        <f>VLOOKUP(V31,Barem!$W$39:$X$54,2,0)</f>
        <v>1</v>
      </c>
      <c r="S31" s="150">
        <f t="shared" si="0"/>
        <v>14.36</v>
      </c>
      <c r="T31" s="149">
        <f>SUMIFS(Data!D:D,Data!A:A,Bronze!$B31)</f>
        <v>55.519999999999989</v>
      </c>
      <c r="U31" s="116">
        <f>COUNTIF(Data!A:A,Bronze!B31)</f>
        <v>6</v>
      </c>
      <c r="V31" s="93">
        <f>SUMIFS(Data!Z:Z,Data!A:A,Bronze!B31)</f>
        <v>6</v>
      </c>
      <c r="W31" s="93" t="str">
        <f>VLOOKUP(B31,Participanti!A:B,2,0)</f>
        <v>F</v>
      </c>
      <c r="X31" s="118">
        <f t="shared" si="1"/>
        <v>0.25864553314121042</v>
      </c>
      <c r="Y31" s="1" t="str">
        <f>IF(VLOOKUP(B31,Participanti!A:D,4,0)="New","New","")</f>
        <v/>
      </c>
      <c r="AA31" s="121"/>
    </row>
    <row r="32" spans="1:31" x14ac:dyDescent="0.2">
      <c r="A32" s="147">
        <v>31</v>
      </c>
      <c r="B32" s="148" t="s">
        <v>541</v>
      </c>
      <c r="C32" s="149" t="str">
        <f>IF(SUMIFS(Data!$U:$U,Data!$A:$A,$B32,Data!$C:$C,C$1)=0,"",SUMIFS(Data!$U:$U,Data!$A:$A,$B32,Data!$C:$C,C$1))</f>
        <v/>
      </c>
      <c r="D32" s="149" t="str">
        <f>IF(SUMIFS(Data!$U:$U,Data!$A:$A,$B32,Data!$C:$C,D$1)=0,"",SUMIFS(Data!$U:$U,Data!$A:$A,$B32,Data!$C:$C,D$1))</f>
        <v/>
      </c>
      <c r="E32" s="149">
        <f>IF(SUMIFS(Data!$U:$U,Data!$A:$A,$B32,Data!$C:$C,E$1)=0,"",SUMIFS(Data!$U:$U,Data!$A:$A,$B32,Data!$C:$C,E$1))</f>
        <v>6.5614999999999997</v>
      </c>
      <c r="F32" s="149">
        <f>IF(SUMIFS(Data!$U:$U,Data!$A:$A,$B32,Data!$C:$C,F$1)=0,"",SUMIFS(Data!$U:$U,Data!$A:$A,$B32,Data!$C:$C,F$1))</f>
        <v>2.2809523809523808</v>
      </c>
      <c r="G32" s="149" t="str">
        <f>IF(SUMIFS(Data!$U:$U,Data!$A:$A,$B32,Data!$C:$C,G$1)=0,"",SUMIFS(Data!$U:$U,Data!$A:$A,$B32,Data!$C:$C,G$1))</f>
        <v/>
      </c>
      <c r="H32" s="149" t="str">
        <f>IF(SUMIFS(Data!$U:$U,Data!$A:$A,$B32,Data!$C:$C,H$1)=0,"",SUMIFS(Data!$U:$U,Data!$A:$A,$B32,Data!$C:$C,H$1))</f>
        <v/>
      </c>
      <c r="I32" s="149" t="str">
        <f>IF(SUMIFS(Data!$U:$U,Data!$A:$A,$B32,Data!$C:$C,I$1)=0,"",SUMIFS(Data!$U:$U,Data!$A:$A,$B32,Data!$C:$C,I$1))</f>
        <v/>
      </c>
      <c r="J32" s="149">
        <f>IF(SUMIFS(Data!$U:$U,Data!$A:$A,$B32,Data!$C:$C,J$1)=0,"",SUMIFS(Data!$U:$U,Data!$A:$A,$B32,Data!$C:$C,J$1))</f>
        <v>3.5</v>
      </c>
      <c r="K32" s="149" t="str">
        <f>IF(SUMIFS(Data!$U:$U,Data!$A:$A,$B32,Data!$C:$C,K$1)=0,"",SUMIFS(Data!$U:$U,Data!$A:$A,$B32,Data!$C:$C,K$1))</f>
        <v/>
      </c>
      <c r="L32" s="149" t="str">
        <f>IF(SUMIFS(Data!$U:$U,Data!$A:$A,$B32,Data!$C:$C,L$1)=0,"",SUMIFS(Data!$U:$U,Data!$A:$A,$B32,Data!$C:$C,L$1))</f>
        <v/>
      </c>
      <c r="M32" s="149" t="str">
        <f>IF(SUMIFS(Data!$U:$U,Data!$A:$A,$B32,Data!$C:$C,M$1)=0,"",SUMIFS(Data!$U:$U,Data!$A:$A,$B32,Data!$C:$C,M$1))</f>
        <v/>
      </c>
      <c r="N32" s="149" t="str">
        <f>IF(SUMIFS(Data!$U:$U,Data!$A:$A,$B32,Data!$C:$C,N$1)=0,"",SUMIFS(Data!$U:$U,Data!$A:$A,$B32,Data!$C:$C,N$1))</f>
        <v/>
      </c>
      <c r="O32" s="149" t="str">
        <f>IF(SUMIFS(Data!$U:$U,Data!$A:$A,$B32,Data!$C:$C,O$1)=0,"",SUMIFS(Data!$U:$U,Data!$A:$A,$B32,Data!$C:$C,O$1))</f>
        <v/>
      </c>
      <c r="P32" s="149" t="str">
        <f>IF(SUMIFS(Data!$U:$U,Data!$A:$A,$B32,Data!$C:$C,P$1)=0,"",SUMIFS(Data!$U:$U,Data!$A:$A,$B32,Data!$C:$C,P$1))</f>
        <v/>
      </c>
      <c r="Q32" s="149" t="str">
        <f>IF(SUMIFS(Data!$U:$U,Data!$A:$A,$B32,Data!$C:$C,Q$1)=0,"",SUMIFS(Data!$U:$U,Data!$A:$A,$B32,Data!$C:$C,Q$1))</f>
        <v/>
      </c>
      <c r="R32" s="149">
        <f>VLOOKUP(V32,Barem!$W$39:$X$54,2,0)</f>
        <v>0</v>
      </c>
      <c r="S32" s="150">
        <f t="shared" si="0"/>
        <v>12.342452380952381</v>
      </c>
      <c r="T32" s="149">
        <f>SUMIFS(Data!D:D,Data!A:A,Bronze!$B32)</f>
        <v>86.449999999999989</v>
      </c>
      <c r="U32" s="116">
        <f>COUNTIF(Data!A:A,Bronze!B32)</f>
        <v>3</v>
      </c>
      <c r="V32" s="93">
        <f>SUMIFS(Data!Z:Z,Data!A:A,Bronze!B32)</f>
        <v>2</v>
      </c>
      <c r="W32" s="93" t="str">
        <f>VLOOKUP(B32,Participanti!A:B,2,0)</f>
        <v>M</v>
      </c>
      <c r="X32" s="118">
        <f t="shared" si="1"/>
        <v>0.14276983667961113</v>
      </c>
      <c r="Y32" s="1" t="str">
        <f>IF(VLOOKUP(B32,Participanti!A:D,4,0)="New","New","")</f>
        <v>New</v>
      </c>
      <c r="AA32" s="121"/>
    </row>
    <row r="33" spans="1:27" x14ac:dyDescent="0.2">
      <c r="A33" s="147">
        <v>32</v>
      </c>
      <c r="B33" s="148" t="s">
        <v>546</v>
      </c>
      <c r="C33" s="149" t="str">
        <f>IF(SUMIFS(Data!$U:$U,Data!$A:$A,$B33,Data!$C:$C,C$1)=0,"",SUMIFS(Data!$U:$U,Data!$A:$A,$B33,Data!$C:$C,C$1))</f>
        <v/>
      </c>
      <c r="D33" s="149" t="str">
        <f>IF(SUMIFS(Data!$U:$U,Data!$A:$A,$B33,Data!$C:$C,D$1)=0,"",SUMIFS(Data!$U:$U,Data!$A:$A,$B33,Data!$C:$C,D$1))</f>
        <v/>
      </c>
      <c r="E33" s="149" t="str">
        <f>IF(SUMIFS(Data!$U:$U,Data!$A:$A,$B33,Data!$C:$C,E$1)=0,"",SUMIFS(Data!$U:$U,Data!$A:$A,$B33,Data!$C:$C,E$1))</f>
        <v/>
      </c>
      <c r="F33" s="149">
        <f>IF(SUMIFS(Data!$U:$U,Data!$A:$A,$B33,Data!$C:$C,F$1)=0,"",SUMIFS(Data!$U:$U,Data!$A:$A,$B33,Data!$C:$C,F$1))</f>
        <v>3.3449999999999998</v>
      </c>
      <c r="G33" s="149" t="str">
        <f>IF(SUMIFS(Data!$U:$U,Data!$A:$A,$B33,Data!$C:$C,G$1)=0,"",SUMIFS(Data!$U:$U,Data!$A:$A,$B33,Data!$C:$C,G$1))</f>
        <v/>
      </c>
      <c r="H33" s="149">
        <f>IF(SUMIFS(Data!$U:$U,Data!$A:$A,$B33,Data!$C:$C,H$1)=0,"",SUMIFS(Data!$U:$U,Data!$A:$A,$B33,Data!$C:$C,H$1))</f>
        <v>3.3645</v>
      </c>
      <c r="I33" s="149" t="str">
        <f>IF(SUMIFS(Data!$U:$U,Data!$A:$A,$B33,Data!$C:$C,I$1)=0,"",SUMIFS(Data!$U:$U,Data!$A:$A,$B33,Data!$C:$C,I$1))</f>
        <v/>
      </c>
      <c r="J33" s="149">
        <f>IF(SUMIFS(Data!$U:$U,Data!$A:$A,$B33,Data!$C:$C,J$1)=0,"",SUMIFS(Data!$U:$U,Data!$A:$A,$B33,Data!$C:$C,J$1))</f>
        <v>2.6284166666666668</v>
      </c>
      <c r="K33" s="149" t="str">
        <f>IF(SUMIFS(Data!$U:$U,Data!$A:$A,$B33,Data!$C:$C,K$1)=0,"",SUMIFS(Data!$U:$U,Data!$A:$A,$B33,Data!$C:$C,K$1))</f>
        <v/>
      </c>
      <c r="L33" s="149" t="str">
        <f>IF(SUMIFS(Data!$U:$U,Data!$A:$A,$B33,Data!$C:$C,L$1)=0,"",SUMIFS(Data!$U:$U,Data!$A:$A,$B33,Data!$C:$C,L$1))</f>
        <v/>
      </c>
      <c r="M33" s="149" t="str">
        <f>IF(SUMIFS(Data!$U:$U,Data!$A:$A,$B33,Data!$C:$C,M$1)=0,"",SUMIFS(Data!$U:$U,Data!$A:$A,$B33,Data!$C:$C,M$1))</f>
        <v/>
      </c>
      <c r="N33" s="149" t="str">
        <f>IF(SUMIFS(Data!$U:$U,Data!$A:$A,$B33,Data!$C:$C,N$1)=0,"",SUMIFS(Data!$U:$U,Data!$A:$A,$B33,Data!$C:$C,N$1))</f>
        <v/>
      </c>
      <c r="O33" s="149" t="str">
        <f>IF(SUMIFS(Data!$U:$U,Data!$A:$A,$B33,Data!$C:$C,O$1)=0,"",SUMIFS(Data!$U:$U,Data!$A:$A,$B33,Data!$C:$C,O$1))</f>
        <v/>
      </c>
      <c r="P33" s="149" t="str">
        <f>IF(SUMIFS(Data!$U:$U,Data!$A:$A,$B33,Data!$C:$C,P$1)=0,"",SUMIFS(Data!$U:$U,Data!$A:$A,$B33,Data!$C:$C,P$1))</f>
        <v/>
      </c>
      <c r="Q33" s="149" t="str">
        <f>IF(SUMIFS(Data!$U:$U,Data!$A:$A,$B33,Data!$C:$C,Q$1)=0,"",SUMIFS(Data!$U:$U,Data!$A:$A,$B33,Data!$C:$C,Q$1))</f>
        <v/>
      </c>
      <c r="R33" s="149">
        <f>VLOOKUP(V33,Barem!$W$39:$X$54,2,0)</f>
        <v>0</v>
      </c>
      <c r="S33" s="150">
        <f t="shared" si="0"/>
        <v>9.3379166666666666</v>
      </c>
      <c r="T33" s="149">
        <f>SUMIFS(Data!D:D,Data!A:A,Bronze!$B33)</f>
        <v>34.89</v>
      </c>
      <c r="U33" s="116">
        <f>COUNTIF(Data!A:A,Bronze!B33)</f>
        <v>3</v>
      </c>
      <c r="V33" s="93">
        <f>SUMIFS(Data!Z:Z,Data!A:A,Bronze!B33)</f>
        <v>3</v>
      </c>
      <c r="W33" s="93" t="str">
        <f>VLOOKUP(B33,Participanti!A:B,2,0)</f>
        <v>F</v>
      </c>
      <c r="X33" s="118">
        <f t="shared" si="1"/>
        <v>0.26763876946594056</v>
      </c>
      <c r="Y33" s="1" t="str">
        <f>IF(VLOOKUP(B33,Participanti!A:D,4,0)="New","New","")</f>
        <v>New</v>
      </c>
      <c r="AA33" s="121"/>
    </row>
    <row r="34" spans="1:27" x14ac:dyDescent="0.2">
      <c r="A34" s="147">
        <v>33</v>
      </c>
      <c r="B34" s="148" t="s">
        <v>371</v>
      </c>
      <c r="C34" s="149" t="str">
        <f>IF(SUMIFS(Data!$U:$U,Data!$A:$A,$B34,Data!$C:$C,C$1)=0,"",SUMIFS(Data!$U:$U,Data!$A:$A,$B34,Data!$C:$C,C$1))</f>
        <v/>
      </c>
      <c r="D34" s="149">
        <f>IF(SUMIFS(Data!$U:$U,Data!$A:$A,$B34,Data!$C:$C,D$1)=0,"",SUMIFS(Data!$U:$U,Data!$A:$A,$B34,Data!$C:$C,D$1))</f>
        <v>2.9475952380952384</v>
      </c>
      <c r="E34" s="149">
        <f>IF(SUMIFS(Data!$U:$U,Data!$A:$A,$B34,Data!$C:$C,E$1)=0,"",SUMIFS(Data!$U:$U,Data!$A:$A,$B34,Data!$C:$C,E$1))</f>
        <v>2.5964285714285715</v>
      </c>
      <c r="F34" s="149">
        <f>IF(SUMIFS(Data!$U:$U,Data!$A:$A,$B34,Data!$C:$C,F$1)=0,"",SUMIFS(Data!$U:$U,Data!$A:$A,$B34,Data!$C:$C,F$1))</f>
        <v>3.7208333333333332</v>
      </c>
      <c r="G34" s="149" t="str">
        <f>IF(SUMIFS(Data!$U:$U,Data!$A:$A,$B34,Data!$C:$C,G$1)=0,"",SUMIFS(Data!$U:$U,Data!$A:$A,$B34,Data!$C:$C,G$1))</f>
        <v/>
      </c>
      <c r="H34" s="149" t="str">
        <f>IF(SUMIFS(Data!$U:$U,Data!$A:$A,$B34,Data!$C:$C,H$1)=0,"",SUMIFS(Data!$U:$U,Data!$A:$A,$B34,Data!$C:$C,H$1))</f>
        <v/>
      </c>
      <c r="I34" s="149" t="str">
        <f>IF(SUMIFS(Data!$U:$U,Data!$A:$A,$B34,Data!$C:$C,I$1)=0,"",SUMIFS(Data!$U:$U,Data!$A:$A,$B34,Data!$C:$C,I$1))</f>
        <v/>
      </c>
      <c r="J34" s="149" t="str">
        <f>IF(SUMIFS(Data!$U:$U,Data!$A:$A,$B34,Data!$C:$C,J$1)=0,"",SUMIFS(Data!$U:$U,Data!$A:$A,$B34,Data!$C:$C,J$1))</f>
        <v/>
      </c>
      <c r="K34" s="149" t="str">
        <f>IF(SUMIFS(Data!$U:$U,Data!$A:$A,$B34,Data!$C:$C,K$1)=0,"",SUMIFS(Data!$U:$U,Data!$A:$A,$B34,Data!$C:$C,K$1))</f>
        <v/>
      </c>
      <c r="L34" s="149" t="str">
        <f>IF(SUMIFS(Data!$U:$U,Data!$A:$A,$B34,Data!$C:$C,L$1)=0,"",SUMIFS(Data!$U:$U,Data!$A:$A,$B34,Data!$C:$C,L$1))</f>
        <v/>
      </c>
      <c r="M34" s="149" t="str">
        <f>IF(SUMIFS(Data!$U:$U,Data!$A:$A,$B34,Data!$C:$C,M$1)=0,"",SUMIFS(Data!$U:$U,Data!$A:$A,$B34,Data!$C:$C,M$1))</f>
        <v/>
      </c>
      <c r="N34" s="149" t="str">
        <f>IF(SUMIFS(Data!$U:$U,Data!$A:$A,$B34,Data!$C:$C,N$1)=0,"",SUMIFS(Data!$U:$U,Data!$A:$A,$B34,Data!$C:$C,N$1))</f>
        <v/>
      </c>
      <c r="O34" s="149" t="str">
        <f>IF(SUMIFS(Data!$U:$U,Data!$A:$A,$B34,Data!$C:$C,O$1)=0,"",SUMIFS(Data!$U:$U,Data!$A:$A,$B34,Data!$C:$C,O$1))</f>
        <v/>
      </c>
      <c r="P34" s="149" t="str">
        <f>IF(SUMIFS(Data!$U:$U,Data!$A:$A,$B34,Data!$C:$C,P$1)=0,"",SUMIFS(Data!$U:$U,Data!$A:$A,$B34,Data!$C:$C,P$1))</f>
        <v/>
      </c>
      <c r="Q34" s="149" t="str">
        <f>IF(SUMIFS(Data!$U:$U,Data!$A:$A,$B34,Data!$C:$C,Q$1)=0,"",SUMIFS(Data!$U:$U,Data!$A:$A,$B34,Data!$C:$C,Q$1))</f>
        <v/>
      </c>
      <c r="R34" s="149">
        <f>VLOOKUP(V34,Barem!$W$39:$X$54,2,0)</f>
        <v>0</v>
      </c>
      <c r="S34" s="150">
        <f t="shared" si="0"/>
        <v>9.2648571428571422</v>
      </c>
      <c r="T34" s="149">
        <f>SUMIFS(Data!D:D,Data!A:A,Bronze!$B34)</f>
        <v>26.089999999999996</v>
      </c>
      <c r="U34" s="116">
        <f>COUNTIF(Data!A:A,Bronze!B34)</f>
        <v>3</v>
      </c>
      <c r="V34" s="93">
        <f>SUMIFS(Data!Z:Z,Data!A:A,Bronze!B34)</f>
        <v>3</v>
      </c>
      <c r="W34" s="93" t="str">
        <f>VLOOKUP(B34,Participanti!A:B,2,0)</f>
        <v>M</v>
      </c>
      <c r="X34" s="118">
        <f t="shared" si="1"/>
        <v>0.35511142747631824</v>
      </c>
      <c r="Y34" s="1" t="str">
        <f>IF(VLOOKUP(B34,Participanti!A:D,4,0)="New","New","")</f>
        <v/>
      </c>
      <c r="AA34" s="121"/>
    </row>
    <row r="35" spans="1:27" x14ac:dyDescent="0.2">
      <c r="A35" s="147">
        <v>34</v>
      </c>
      <c r="B35" s="148" t="s">
        <v>429</v>
      </c>
      <c r="C35" s="149">
        <f>IF(SUMIFS(Data!$U:$U,Data!$A:$A,$B35,Data!$C:$C,C$1)=0,"",SUMIFS(Data!$U:$U,Data!$A:$A,$B35,Data!$C:$C,C$1))</f>
        <v>1.9761904761904763</v>
      </c>
      <c r="D35" s="149">
        <f>IF(SUMIFS(Data!$U:$U,Data!$A:$A,$B35,Data!$C:$C,D$1)=0,"",SUMIFS(Data!$U:$U,Data!$A:$A,$B35,Data!$C:$C,D$1))</f>
        <v>2.3482142857142856</v>
      </c>
      <c r="E35" s="149" t="str">
        <f>IF(SUMIFS(Data!$U:$U,Data!$A:$A,$B35,Data!$C:$C,E$1)=0,"",SUMIFS(Data!$U:$U,Data!$A:$A,$B35,Data!$C:$C,E$1))</f>
        <v/>
      </c>
      <c r="F35" s="149">
        <f>IF(SUMIFS(Data!$U:$U,Data!$A:$A,$B35,Data!$C:$C,F$1)=0,"",SUMIFS(Data!$U:$U,Data!$A:$A,$B35,Data!$C:$C,F$1))</f>
        <v>2.4154761904761903</v>
      </c>
      <c r="G35" s="149" t="str">
        <f>IF(SUMIFS(Data!$U:$U,Data!$A:$A,$B35,Data!$C:$C,G$1)=0,"",SUMIFS(Data!$U:$U,Data!$A:$A,$B35,Data!$C:$C,G$1))</f>
        <v/>
      </c>
      <c r="H35" s="149" t="str">
        <f>IF(SUMIFS(Data!$U:$U,Data!$A:$A,$B35,Data!$C:$C,H$1)=0,"",SUMIFS(Data!$U:$U,Data!$A:$A,$B35,Data!$C:$C,H$1))</f>
        <v/>
      </c>
      <c r="I35" s="149" t="str">
        <f>IF(SUMIFS(Data!$U:$U,Data!$A:$A,$B35,Data!$C:$C,I$1)=0,"",SUMIFS(Data!$U:$U,Data!$A:$A,$B35,Data!$C:$C,I$1))</f>
        <v/>
      </c>
      <c r="J35" s="149" t="str">
        <f>IF(SUMIFS(Data!$U:$U,Data!$A:$A,$B35,Data!$C:$C,J$1)=0,"",SUMIFS(Data!$U:$U,Data!$A:$A,$B35,Data!$C:$C,J$1))</f>
        <v/>
      </c>
      <c r="K35" s="149" t="str">
        <f>IF(SUMIFS(Data!$U:$U,Data!$A:$A,$B35,Data!$C:$C,K$1)=0,"",SUMIFS(Data!$U:$U,Data!$A:$A,$B35,Data!$C:$C,K$1))</f>
        <v/>
      </c>
      <c r="L35" s="149" t="str">
        <f>IF(SUMIFS(Data!$U:$U,Data!$A:$A,$B35,Data!$C:$C,L$1)=0,"",SUMIFS(Data!$U:$U,Data!$A:$A,$B35,Data!$C:$C,L$1))</f>
        <v/>
      </c>
      <c r="M35" s="149" t="str">
        <f>IF(SUMIFS(Data!$U:$U,Data!$A:$A,$B35,Data!$C:$C,M$1)=0,"",SUMIFS(Data!$U:$U,Data!$A:$A,$B35,Data!$C:$C,M$1))</f>
        <v/>
      </c>
      <c r="N35" s="149" t="str">
        <f>IF(SUMIFS(Data!$U:$U,Data!$A:$A,$B35,Data!$C:$C,N$1)=0,"",SUMIFS(Data!$U:$U,Data!$A:$A,$B35,Data!$C:$C,N$1))</f>
        <v/>
      </c>
      <c r="O35" s="149" t="str">
        <f>IF(SUMIFS(Data!$U:$U,Data!$A:$A,$B35,Data!$C:$C,O$1)=0,"",SUMIFS(Data!$U:$U,Data!$A:$A,$B35,Data!$C:$C,O$1))</f>
        <v/>
      </c>
      <c r="P35" s="149" t="str">
        <f>IF(SUMIFS(Data!$U:$U,Data!$A:$A,$B35,Data!$C:$C,P$1)=0,"",SUMIFS(Data!$U:$U,Data!$A:$A,$B35,Data!$C:$C,P$1))</f>
        <v/>
      </c>
      <c r="Q35" s="149" t="str">
        <f>IF(SUMIFS(Data!$U:$U,Data!$A:$A,$B35,Data!$C:$C,Q$1)=0,"",SUMIFS(Data!$U:$U,Data!$A:$A,$B35,Data!$C:$C,Q$1))</f>
        <v/>
      </c>
      <c r="R35" s="149">
        <f>VLOOKUP(V35,Barem!$W$39:$X$54,2,0)</f>
        <v>0</v>
      </c>
      <c r="S35" s="150">
        <f t="shared" si="0"/>
        <v>6.7398809523809522</v>
      </c>
      <c r="T35" s="149">
        <f>SUMIFS(Data!D:D,Data!A:A,Bronze!$B35)</f>
        <v>30.28</v>
      </c>
      <c r="U35" s="116">
        <f>COUNTIF(Data!A:A,Bronze!B35)</f>
        <v>3</v>
      </c>
      <c r="V35" s="93">
        <f>SUMIFS(Data!Z:Z,Data!A:A,Bronze!B35)</f>
        <v>3</v>
      </c>
      <c r="W35" s="93" t="str">
        <f>VLOOKUP(B35,Participanti!A:B,2,0)</f>
        <v>M</v>
      </c>
      <c r="X35" s="118">
        <f t="shared" si="1"/>
        <v>0.22258523620808957</v>
      </c>
      <c r="Y35" s="1" t="str">
        <f>IF(VLOOKUP(B35,Participanti!A:D,4,0)="New","New","")</f>
        <v/>
      </c>
      <c r="AA35" s="121"/>
    </row>
    <row r="36" spans="1:27" x14ac:dyDescent="0.2">
      <c r="A36" s="147">
        <v>35</v>
      </c>
      <c r="B36" s="148" t="s">
        <v>279</v>
      </c>
      <c r="C36" s="149">
        <f>IF(SUMIFS(Data!$U:$U,Data!$A:$A,$B36,Data!$C:$C,C$1)=0,"",SUMIFS(Data!$U:$U,Data!$A:$A,$B36,Data!$C:$C,C$1))</f>
        <v>4.1875</v>
      </c>
      <c r="D36" s="149" t="str">
        <f>IF(SUMIFS(Data!$U:$U,Data!$A:$A,$B36,Data!$C:$C,D$1)=0,"",SUMIFS(Data!$U:$U,Data!$A:$A,$B36,Data!$C:$C,D$1))</f>
        <v/>
      </c>
      <c r="E36" s="149" t="str">
        <f>IF(SUMIFS(Data!$U:$U,Data!$A:$A,$B36,Data!$C:$C,E$1)=0,"",SUMIFS(Data!$U:$U,Data!$A:$A,$B36,Data!$C:$C,E$1))</f>
        <v/>
      </c>
      <c r="F36" s="149" t="str">
        <f>IF(SUMIFS(Data!$U:$U,Data!$A:$A,$B36,Data!$C:$C,F$1)=0,"",SUMIFS(Data!$U:$U,Data!$A:$A,$B36,Data!$C:$C,F$1))</f>
        <v/>
      </c>
      <c r="G36" s="149" t="str">
        <f>IF(SUMIFS(Data!$U:$U,Data!$A:$A,$B36,Data!$C:$C,G$1)=0,"",SUMIFS(Data!$U:$U,Data!$A:$A,$B36,Data!$C:$C,G$1))</f>
        <v/>
      </c>
      <c r="H36" s="149" t="str">
        <f>IF(SUMIFS(Data!$U:$U,Data!$A:$A,$B36,Data!$C:$C,H$1)=0,"",SUMIFS(Data!$U:$U,Data!$A:$A,$B36,Data!$C:$C,H$1))</f>
        <v/>
      </c>
      <c r="I36" s="149" t="str">
        <f>IF(SUMIFS(Data!$U:$U,Data!$A:$A,$B36,Data!$C:$C,I$1)=0,"",SUMIFS(Data!$U:$U,Data!$A:$A,$B36,Data!$C:$C,I$1))</f>
        <v/>
      </c>
      <c r="J36" s="149" t="str">
        <f>IF(SUMIFS(Data!$U:$U,Data!$A:$A,$B36,Data!$C:$C,J$1)=0,"",SUMIFS(Data!$U:$U,Data!$A:$A,$B36,Data!$C:$C,J$1))</f>
        <v/>
      </c>
      <c r="K36" s="149" t="str">
        <f>IF(SUMIFS(Data!$U:$U,Data!$A:$A,$B36,Data!$C:$C,K$1)=0,"",SUMIFS(Data!$U:$U,Data!$A:$A,$B36,Data!$C:$C,K$1))</f>
        <v/>
      </c>
      <c r="L36" s="149" t="str">
        <f>IF(SUMIFS(Data!$U:$U,Data!$A:$A,$B36,Data!$C:$C,L$1)=0,"",SUMIFS(Data!$U:$U,Data!$A:$A,$B36,Data!$C:$C,L$1))</f>
        <v/>
      </c>
      <c r="M36" s="149" t="str">
        <f>IF(SUMIFS(Data!$U:$U,Data!$A:$A,$B36,Data!$C:$C,M$1)=0,"",SUMIFS(Data!$U:$U,Data!$A:$A,$B36,Data!$C:$C,M$1))</f>
        <v/>
      </c>
      <c r="N36" s="149" t="str">
        <f>IF(SUMIFS(Data!$U:$U,Data!$A:$A,$B36,Data!$C:$C,N$1)=0,"",SUMIFS(Data!$U:$U,Data!$A:$A,$B36,Data!$C:$C,N$1))</f>
        <v/>
      </c>
      <c r="O36" s="149" t="str">
        <f>IF(SUMIFS(Data!$U:$U,Data!$A:$A,$B36,Data!$C:$C,O$1)=0,"",SUMIFS(Data!$U:$U,Data!$A:$A,$B36,Data!$C:$C,O$1))</f>
        <v/>
      </c>
      <c r="P36" s="149" t="str">
        <f>IF(SUMIFS(Data!$U:$U,Data!$A:$A,$B36,Data!$C:$C,P$1)=0,"",SUMIFS(Data!$U:$U,Data!$A:$A,$B36,Data!$C:$C,P$1))</f>
        <v/>
      </c>
      <c r="Q36" s="149" t="str">
        <f>IF(SUMIFS(Data!$U:$U,Data!$A:$A,$B36,Data!$C:$C,Q$1)=0,"",SUMIFS(Data!$U:$U,Data!$A:$A,$B36,Data!$C:$C,Q$1))</f>
        <v/>
      </c>
      <c r="R36" s="149">
        <f>VLOOKUP(V36,Barem!$W$39:$X$54,2,0)</f>
        <v>0</v>
      </c>
      <c r="S36" s="150">
        <f t="shared" si="0"/>
        <v>4.1875</v>
      </c>
      <c r="T36" s="149">
        <f>SUMIFS(Data!D:D,Data!A:A,Bronze!$B36)</f>
        <v>42.31</v>
      </c>
      <c r="U36" s="116">
        <f>COUNTIF(Data!A:A,Bronze!B36)</f>
        <v>1</v>
      </c>
      <c r="V36" s="93">
        <f>SUMIFS(Data!Z:Z,Data!A:A,Bronze!B36)</f>
        <v>1</v>
      </c>
      <c r="W36" s="93" t="str">
        <f>VLOOKUP(B36,Participanti!A:B,2,0)</f>
        <v>M</v>
      </c>
      <c r="X36" s="118">
        <f t="shared" si="1"/>
        <v>9.8971874261403914E-2</v>
      </c>
      <c r="Y36" s="1" t="str">
        <f>IF(VLOOKUP(B36,Participanti!A:D,4,0)="New","New","")</f>
        <v/>
      </c>
      <c r="AA36" s="121"/>
    </row>
    <row r="37" spans="1:27" x14ac:dyDescent="0.2">
      <c r="A37" s="147">
        <v>36</v>
      </c>
      <c r="B37" s="148" t="s">
        <v>521</v>
      </c>
      <c r="C37" s="149" t="str">
        <f>IF(SUMIFS(Data!$U:$U,Data!$A:$A,$B37,Data!$C:$C,C$1)=0,"",SUMIFS(Data!$U:$U,Data!$A:$A,$B37,Data!$C:$C,C$1))</f>
        <v/>
      </c>
      <c r="D37" s="149">
        <f>IF(SUMIFS(Data!$U:$U,Data!$A:$A,$B37,Data!$C:$C,D$1)=0,"",SUMIFS(Data!$U:$U,Data!$A:$A,$B37,Data!$C:$C,D$1))</f>
        <v>2.4375</v>
      </c>
      <c r="E37" s="149" t="str">
        <f>IF(SUMIFS(Data!$U:$U,Data!$A:$A,$B37,Data!$C:$C,E$1)=0,"",SUMIFS(Data!$U:$U,Data!$A:$A,$B37,Data!$C:$C,E$1))</f>
        <v/>
      </c>
      <c r="F37" s="149">
        <f>IF(SUMIFS(Data!$U:$U,Data!$A:$A,$B37,Data!$C:$C,F$1)=0,"",SUMIFS(Data!$U:$U,Data!$A:$A,$B37,Data!$C:$C,F$1))</f>
        <v>1.7424999999999999</v>
      </c>
      <c r="G37" s="149" t="str">
        <f>IF(SUMIFS(Data!$U:$U,Data!$A:$A,$B37,Data!$C:$C,G$1)=0,"",SUMIFS(Data!$U:$U,Data!$A:$A,$B37,Data!$C:$C,G$1))</f>
        <v/>
      </c>
      <c r="H37" s="149" t="str">
        <f>IF(SUMIFS(Data!$U:$U,Data!$A:$A,$B37,Data!$C:$C,H$1)=0,"",SUMIFS(Data!$U:$U,Data!$A:$A,$B37,Data!$C:$C,H$1))</f>
        <v/>
      </c>
      <c r="I37" s="149" t="str">
        <f>IF(SUMIFS(Data!$U:$U,Data!$A:$A,$B37,Data!$C:$C,I$1)=0,"",SUMIFS(Data!$U:$U,Data!$A:$A,$B37,Data!$C:$C,I$1))</f>
        <v/>
      </c>
      <c r="J37" s="149" t="str">
        <f>IF(SUMIFS(Data!$U:$U,Data!$A:$A,$B37,Data!$C:$C,J$1)=0,"",SUMIFS(Data!$U:$U,Data!$A:$A,$B37,Data!$C:$C,J$1))</f>
        <v/>
      </c>
      <c r="K37" s="149" t="str">
        <f>IF(SUMIFS(Data!$U:$U,Data!$A:$A,$B37,Data!$C:$C,K$1)=0,"",SUMIFS(Data!$U:$U,Data!$A:$A,$B37,Data!$C:$C,K$1))</f>
        <v/>
      </c>
      <c r="L37" s="149" t="str">
        <f>IF(SUMIFS(Data!$U:$U,Data!$A:$A,$B37,Data!$C:$C,L$1)=0,"",SUMIFS(Data!$U:$U,Data!$A:$A,$B37,Data!$C:$C,L$1))</f>
        <v/>
      </c>
      <c r="M37" s="149" t="str">
        <f>IF(SUMIFS(Data!$U:$U,Data!$A:$A,$B37,Data!$C:$C,M$1)=0,"",SUMIFS(Data!$U:$U,Data!$A:$A,$B37,Data!$C:$C,M$1))</f>
        <v/>
      </c>
      <c r="N37" s="149" t="str">
        <f>IF(SUMIFS(Data!$U:$U,Data!$A:$A,$B37,Data!$C:$C,N$1)=0,"",SUMIFS(Data!$U:$U,Data!$A:$A,$B37,Data!$C:$C,N$1))</f>
        <v/>
      </c>
      <c r="O37" s="149" t="str">
        <f>IF(SUMIFS(Data!$U:$U,Data!$A:$A,$B37,Data!$C:$C,O$1)=0,"",SUMIFS(Data!$U:$U,Data!$A:$A,$B37,Data!$C:$C,O$1))</f>
        <v/>
      </c>
      <c r="P37" s="149" t="str">
        <f>IF(SUMIFS(Data!$U:$U,Data!$A:$A,$B37,Data!$C:$C,P$1)=0,"",SUMIFS(Data!$U:$U,Data!$A:$A,$B37,Data!$C:$C,P$1))</f>
        <v/>
      </c>
      <c r="Q37" s="149" t="str">
        <f>IF(SUMIFS(Data!$U:$U,Data!$A:$A,$B37,Data!$C:$C,Q$1)=0,"",SUMIFS(Data!$U:$U,Data!$A:$A,$B37,Data!$C:$C,Q$1))</f>
        <v/>
      </c>
      <c r="R37" s="149">
        <f>VLOOKUP(V37,Barem!$W$39:$X$54,2,0)</f>
        <v>0</v>
      </c>
      <c r="S37" s="150">
        <f t="shared" si="0"/>
        <v>4.18</v>
      </c>
      <c r="T37" s="149">
        <f>SUMIFS(Data!D:D,Data!A:A,Bronze!$B37)</f>
        <v>15.879999999999999</v>
      </c>
      <c r="U37" s="116">
        <f>COUNTIF(Data!A:A,Bronze!B37)</f>
        <v>2</v>
      </c>
      <c r="V37" s="93">
        <f>SUMIFS(Data!Z:Z,Data!A:A,Bronze!B37)</f>
        <v>2</v>
      </c>
      <c r="W37" s="93" t="str">
        <f>VLOOKUP(B37,Participanti!A:B,2,0)</f>
        <v>F</v>
      </c>
      <c r="X37" s="118">
        <f t="shared" si="1"/>
        <v>0.26322418136020154</v>
      </c>
      <c r="Y37" s="1" t="str">
        <f>IF(VLOOKUP(B37,Participanti!A:D,4,0)="New","New","")</f>
        <v>New</v>
      </c>
      <c r="AA37" s="121"/>
    </row>
    <row r="38" spans="1:27" x14ac:dyDescent="0.2">
      <c r="A38" s="147">
        <v>37</v>
      </c>
      <c r="B38" s="148" t="s">
        <v>285</v>
      </c>
      <c r="C38" s="149" t="str">
        <f>IF(SUMIFS(Data!$U:$U,Data!$A:$A,$B38,Data!$C:$C,C$1)=0,"",SUMIFS(Data!$U:$U,Data!$A:$A,$B38,Data!$C:$C,C$1))</f>
        <v/>
      </c>
      <c r="D38" s="149">
        <f>IF(SUMIFS(Data!$U:$U,Data!$A:$A,$B38,Data!$C:$C,D$1)=0,"",SUMIFS(Data!$U:$U,Data!$A:$A,$B38,Data!$C:$C,D$1))</f>
        <v>2.0631249999999999</v>
      </c>
      <c r="E38" s="149">
        <f>IF(SUMIFS(Data!$U:$U,Data!$A:$A,$B38,Data!$C:$C,E$1)=0,"",SUMIFS(Data!$U:$U,Data!$A:$A,$B38,Data!$C:$C,E$1))</f>
        <v>1.9087499999999999</v>
      </c>
      <c r="F38" s="149" t="str">
        <f>IF(SUMIFS(Data!$U:$U,Data!$A:$A,$B38,Data!$C:$C,F$1)=0,"",SUMIFS(Data!$U:$U,Data!$A:$A,$B38,Data!$C:$C,F$1))</f>
        <v/>
      </c>
      <c r="G38" s="149" t="str">
        <f>IF(SUMIFS(Data!$U:$U,Data!$A:$A,$B38,Data!$C:$C,G$1)=0,"",SUMIFS(Data!$U:$U,Data!$A:$A,$B38,Data!$C:$C,G$1))</f>
        <v/>
      </c>
      <c r="H38" s="149" t="str">
        <f>IF(SUMIFS(Data!$U:$U,Data!$A:$A,$B38,Data!$C:$C,H$1)=0,"",SUMIFS(Data!$U:$U,Data!$A:$A,$B38,Data!$C:$C,H$1))</f>
        <v/>
      </c>
      <c r="I38" s="149" t="str">
        <f>IF(SUMIFS(Data!$U:$U,Data!$A:$A,$B38,Data!$C:$C,I$1)=0,"",SUMIFS(Data!$U:$U,Data!$A:$A,$B38,Data!$C:$C,I$1))</f>
        <v/>
      </c>
      <c r="J38" s="149" t="str">
        <f>IF(SUMIFS(Data!$U:$U,Data!$A:$A,$B38,Data!$C:$C,J$1)=0,"",SUMIFS(Data!$U:$U,Data!$A:$A,$B38,Data!$C:$C,J$1))</f>
        <v/>
      </c>
      <c r="K38" s="149" t="str">
        <f>IF(SUMIFS(Data!$U:$U,Data!$A:$A,$B38,Data!$C:$C,K$1)=0,"",SUMIFS(Data!$U:$U,Data!$A:$A,$B38,Data!$C:$C,K$1))</f>
        <v/>
      </c>
      <c r="L38" s="149" t="str">
        <f>IF(SUMIFS(Data!$U:$U,Data!$A:$A,$B38,Data!$C:$C,L$1)=0,"",SUMIFS(Data!$U:$U,Data!$A:$A,$B38,Data!$C:$C,L$1))</f>
        <v/>
      </c>
      <c r="M38" s="149" t="str">
        <f>IF(SUMIFS(Data!$U:$U,Data!$A:$A,$B38,Data!$C:$C,M$1)=0,"",SUMIFS(Data!$U:$U,Data!$A:$A,$B38,Data!$C:$C,M$1))</f>
        <v/>
      </c>
      <c r="N38" s="149" t="str">
        <f>IF(SUMIFS(Data!$U:$U,Data!$A:$A,$B38,Data!$C:$C,N$1)=0,"",SUMIFS(Data!$U:$U,Data!$A:$A,$B38,Data!$C:$C,N$1))</f>
        <v/>
      </c>
      <c r="O38" s="149" t="str">
        <f>IF(SUMIFS(Data!$U:$U,Data!$A:$A,$B38,Data!$C:$C,O$1)=0,"",SUMIFS(Data!$U:$U,Data!$A:$A,$B38,Data!$C:$C,O$1))</f>
        <v/>
      </c>
      <c r="P38" s="149" t="str">
        <f>IF(SUMIFS(Data!$U:$U,Data!$A:$A,$B38,Data!$C:$C,P$1)=0,"",SUMIFS(Data!$U:$U,Data!$A:$A,$B38,Data!$C:$C,P$1))</f>
        <v/>
      </c>
      <c r="Q38" s="149" t="str">
        <f>IF(SUMIFS(Data!$U:$U,Data!$A:$A,$B38,Data!$C:$C,Q$1)=0,"",SUMIFS(Data!$U:$U,Data!$A:$A,$B38,Data!$C:$C,Q$1))</f>
        <v/>
      </c>
      <c r="R38" s="149">
        <f>VLOOKUP(V38,Barem!$W$39:$X$54,2,0)</f>
        <v>0</v>
      </c>
      <c r="S38" s="150">
        <f t="shared" si="0"/>
        <v>3.9718749999999998</v>
      </c>
      <c r="T38" s="149">
        <f>SUMIFS(Data!D:D,Data!A:A,Bronze!$B38)</f>
        <v>7.55</v>
      </c>
      <c r="U38" s="116">
        <f>COUNTIF(Data!A:A,Bronze!B38)</f>
        <v>2</v>
      </c>
      <c r="V38" s="93">
        <f>SUMIFS(Data!Z:Z,Data!A:A,Bronze!B38)</f>
        <v>2</v>
      </c>
      <c r="W38" s="93" t="str">
        <f>VLOOKUP(B38,Participanti!A:B,2,0)</f>
        <v>F</v>
      </c>
      <c r="X38" s="118">
        <f t="shared" si="1"/>
        <v>0.52607615894039739</v>
      </c>
      <c r="Y38" s="1" t="str">
        <f>IF(VLOOKUP(B38,Participanti!A:D,4,0)="New","New","")</f>
        <v/>
      </c>
      <c r="AA38" s="121"/>
    </row>
    <row r="39" spans="1:27" x14ac:dyDescent="0.2">
      <c r="A39" s="147">
        <v>38</v>
      </c>
      <c r="B39" s="148" t="s">
        <v>165</v>
      </c>
      <c r="C39" s="149">
        <f>IF(SUMIFS(Data!$U:$U,Data!$A:$A,$B39,Data!$C:$C,C$1)=0,"",SUMIFS(Data!$U:$U,Data!$A:$A,$B39,Data!$C:$C,C$1))</f>
        <v>3.375</v>
      </c>
      <c r="D39" s="149" t="str">
        <f>IF(SUMIFS(Data!$U:$U,Data!$A:$A,$B39,Data!$C:$C,D$1)=0,"",SUMIFS(Data!$U:$U,Data!$A:$A,$B39,Data!$C:$C,D$1))</f>
        <v/>
      </c>
      <c r="E39" s="149" t="str">
        <f>IF(SUMIFS(Data!$U:$U,Data!$A:$A,$B39,Data!$C:$C,E$1)=0,"",SUMIFS(Data!$U:$U,Data!$A:$A,$B39,Data!$C:$C,E$1))</f>
        <v/>
      </c>
      <c r="F39" s="149" t="str">
        <f>IF(SUMIFS(Data!$U:$U,Data!$A:$A,$B39,Data!$C:$C,F$1)=0,"",SUMIFS(Data!$U:$U,Data!$A:$A,$B39,Data!$C:$C,F$1))</f>
        <v/>
      </c>
      <c r="G39" s="149" t="str">
        <f>IF(SUMIFS(Data!$U:$U,Data!$A:$A,$B39,Data!$C:$C,G$1)=0,"",SUMIFS(Data!$U:$U,Data!$A:$A,$B39,Data!$C:$C,G$1))</f>
        <v/>
      </c>
      <c r="H39" s="149" t="str">
        <f>IF(SUMIFS(Data!$U:$U,Data!$A:$A,$B39,Data!$C:$C,H$1)=0,"",SUMIFS(Data!$U:$U,Data!$A:$A,$B39,Data!$C:$C,H$1))</f>
        <v/>
      </c>
      <c r="I39" s="149" t="str">
        <f>IF(SUMIFS(Data!$U:$U,Data!$A:$A,$B39,Data!$C:$C,I$1)=0,"",SUMIFS(Data!$U:$U,Data!$A:$A,$B39,Data!$C:$C,I$1))</f>
        <v/>
      </c>
      <c r="J39" s="149" t="str">
        <f>IF(SUMIFS(Data!$U:$U,Data!$A:$A,$B39,Data!$C:$C,J$1)=0,"",SUMIFS(Data!$U:$U,Data!$A:$A,$B39,Data!$C:$C,J$1))</f>
        <v/>
      </c>
      <c r="K39" s="149" t="str">
        <f>IF(SUMIFS(Data!$U:$U,Data!$A:$A,$B39,Data!$C:$C,K$1)=0,"",SUMIFS(Data!$U:$U,Data!$A:$A,$B39,Data!$C:$C,K$1))</f>
        <v/>
      </c>
      <c r="L39" s="149" t="str">
        <f>IF(SUMIFS(Data!$U:$U,Data!$A:$A,$B39,Data!$C:$C,L$1)=0,"",SUMIFS(Data!$U:$U,Data!$A:$A,$B39,Data!$C:$C,L$1))</f>
        <v/>
      </c>
      <c r="M39" s="149" t="str">
        <f>IF(SUMIFS(Data!$U:$U,Data!$A:$A,$B39,Data!$C:$C,M$1)=0,"",SUMIFS(Data!$U:$U,Data!$A:$A,$B39,Data!$C:$C,M$1))</f>
        <v/>
      </c>
      <c r="N39" s="149" t="str">
        <f>IF(SUMIFS(Data!$U:$U,Data!$A:$A,$B39,Data!$C:$C,N$1)=0,"",SUMIFS(Data!$U:$U,Data!$A:$A,$B39,Data!$C:$C,N$1))</f>
        <v/>
      </c>
      <c r="O39" s="149" t="str">
        <f>IF(SUMIFS(Data!$U:$U,Data!$A:$A,$B39,Data!$C:$C,O$1)=0,"",SUMIFS(Data!$U:$U,Data!$A:$A,$B39,Data!$C:$C,O$1))</f>
        <v/>
      </c>
      <c r="P39" s="149" t="str">
        <f>IF(SUMIFS(Data!$U:$U,Data!$A:$A,$B39,Data!$C:$C,P$1)=0,"",SUMIFS(Data!$U:$U,Data!$A:$A,$B39,Data!$C:$C,P$1))</f>
        <v/>
      </c>
      <c r="Q39" s="149" t="str">
        <f>IF(SUMIFS(Data!$U:$U,Data!$A:$A,$B39,Data!$C:$C,Q$1)=0,"",SUMIFS(Data!$U:$U,Data!$A:$A,$B39,Data!$C:$C,Q$1))</f>
        <v/>
      </c>
      <c r="R39" s="149">
        <f>VLOOKUP(V39,Barem!$W$39:$X$54,2,0)</f>
        <v>0</v>
      </c>
      <c r="S39" s="150">
        <f t="shared" si="0"/>
        <v>3.375</v>
      </c>
      <c r="T39" s="149">
        <f>SUMIFS(Data!D:D,Data!A:A,Bronze!$B39)</f>
        <v>53.46</v>
      </c>
      <c r="U39" s="116">
        <f>COUNTIF(Data!A:A,Bronze!B39)</f>
        <v>1</v>
      </c>
      <c r="V39" s="93">
        <f>SUMIFS(Data!Z:Z,Data!A:A,Bronze!B39)</f>
        <v>0</v>
      </c>
      <c r="W39" s="93" t="str">
        <f>VLOOKUP(B39,Participanti!A:B,2,0)</f>
        <v>F</v>
      </c>
      <c r="X39" s="118">
        <f t="shared" si="1"/>
        <v>6.3131313131313135E-2</v>
      </c>
      <c r="Y39" s="1" t="str">
        <f>IF(VLOOKUP(B39,Participanti!A:D,4,0)="New","New","")</f>
        <v/>
      </c>
      <c r="AA39" s="121"/>
    </row>
    <row r="40" spans="1:27" x14ac:dyDescent="0.2">
      <c r="A40" s="147">
        <v>39</v>
      </c>
      <c r="B40" s="148" t="s">
        <v>200</v>
      </c>
      <c r="C40" s="149">
        <f>IF(SUMIFS(Data!$U:$U,Data!$A:$A,$B40,Data!$C:$C,C$1)=0,"",SUMIFS(Data!$U:$U,Data!$A:$A,$B40,Data!$C:$C,C$1))</f>
        <v>1.530357142857143</v>
      </c>
      <c r="D40" s="149">
        <f>IF(SUMIFS(Data!$U:$U,Data!$A:$A,$B40,Data!$C:$C,D$1)=0,"",SUMIFS(Data!$U:$U,Data!$A:$A,$B40,Data!$C:$C,D$1))</f>
        <v>1.2553571428571428</v>
      </c>
      <c r="E40" s="149" t="str">
        <f>IF(SUMIFS(Data!$U:$U,Data!$A:$A,$B40,Data!$C:$C,E$1)=0,"",SUMIFS(Data!$U:$U,Data!$A:$A,$B40,Data!$C:$C,E$1))</f>
        <v/>
      </c>
      <c r="F40" s="149" t="str">
        <f>IF(SUMIFS(Data!$U:$U,Data!$A:$A,$B40,Data!$C:$C,F$1)=0,"",SUMIFS(Data!$U:$U,Data!$A:$A,$B40,Data!$C:$C,F$1))</f>
        <v/>
      </c>
      <c r="G40" s="149" t="str">
        <f>IF(SUMIFS(Data!$U:$U,Data!$A:$A,$B40,Data!$C:$C,G$1)=0,"",SUMIFS(Data!$U:$U,Data!$A:$A,$B40,Data!$C:$C,G$1))</f>
        <v/>
      </c>
      <c r="H40" s="149" t="str">
        <f>IF(SUMIFS(Data!$U:$U,Data!$A:$A,$B40,Data!$C:$C,H$1)=0,"",SUMIFS(Data!$U:$U,Data!$A:$A,$B40,Data!$C:$C,H$1))</f>
        <v/>
      </c>
      <c r="I40" s="149" t="str">
        <f>IF(SUMIFS(Data!$U:$U,Data!$A:$A,$B40,Data!$C:$C,I$1)=0,"",SUMIFS(Data!$U:$U,Data!$A:$A,$B40,Data!$C:$C,I$1))</f>
        <v/>
      </c>
      <c r="J40" s="149" t="str">
        <f>IF(SUMIFS(Data!$U:$U,Data!$A:$A,$B40,Data!$C:$C,J$1)=0,"",SUMIFS(Data!$U:$U,Data!$A:$A,$B40,Data!$C:$C,J$1))</f>
        <v/>
      </c>
      <c r="K40" s="149" t="str">
        <f>IF(SUMIFS(Data!$U:$U,Data!$A:$A,$B40,Data!$C:$C,K$1)=0,"",SUMIFS(Data!$U:$U,Data!$A:$A,$B40,Data!$C:$C,K$1))</f>
        <v/>
      </c>
      <c r="L40" s="149" t="str">
        <f>IF(SUMIFS(Data!$U:$U,Data!$A:$A,$B40,Data!$C:$C,L$1)=0,"",SUMIFS(Data!$U:$U,Data!$A:$A,$B40,Data!$C:$C,L$1))</f>
        <v/>
      </c>
      <c r="M40" s="149" t="str">
        <f>IF(SUMIFS(Data!$U:$U,Data!$A:$A,$B40,Data!$C:$C,M$1)=0,"",SUMIFS(Data!$U:$U,Data!$A:$A,$B40,Data!$C:$C,M$1))</f>
        <v/>
      </c>
      <c r="N40" s="149" t="str">
        <f>IF(SUMIFS(Data!$U:$U,Data!$A:$A,$B40,Data!$C:$C,N$1)=0,"",SUMIFS(Data!$U:$U,Data!$A:$A,$B40,Data!$C:$C,N$1))</f>
        <v/>
      </c>
      <c r="O40" s="149" t="str">
        <f>IF(SUMIFS(Data!$U:$U,Data!$A:$A,$B40,Data!$C:$C,O$1)=0,"",SUMIFS(Data!$U:$U,Data!$A:$A,$B40,Data!$C:$C,O$1))</f>
        <v/>
      </c>
      <c r="P40" s="149" t="str">
        <f>IF(SUMIFS(Data!$U:$U,Data!$A:$A,$B40,Data!$C:$C,P$1)=0,"",SUMIFS(Data!$U:$U,Data!$A:$A,$B40,Data!$C:$C,P$1))</f>
        <v/>
      </c>
      <c r="Q40" s="149" t="str">
        <f>IF(SUMIFS(Data!$U:$U,Data!$A:$A,$B40,Data!$C:$C,Q$1)=0,"",SUMIFS(Data!$U:$U,Data!$A:$A,$B40,Data!$C:$C,Q$1))</f>
        <v/>
      </c>
      <c r="R40" s="149">
        <f>VLOOKUP(V40,Barem!$W$39:$X$54,2,0)</f>
        <v>0</v>
      </c>
      <c r="S40" s="150">
        <f t="shared" si="0"/>
        <v>2.7857142857142856</v>
      </c>
      <c r="T40" s="149">
        <f>SUMIFS(Data!D:D,Data!A:A,Bronze!$B40)</f>
        <v>19.5</v>
      </c>
      <c r="U40" s="116">
        <f>COUNTIF(Data!A:A,Bronze!B40)</f>
        <v>2</v>
      </c>
      <c r="V40" s="93">
        <f>SUMIFS(Data!Z:Z,Data!A:A,Bronze!B40)</f>
        <v>2</v>
      </c>
      <c r="W40" s="93" t="str">
        <f>VLOOKUP(B40,Participanti!A:B,2,0)</f>
        <v>M</v>
      </c>
      <c r="X40" s="118">
        <f t="shared" si="1"/>
        <v>0.14285714285714285</v>
      </c>
      <c r="Y40" s="1" t="str">
        <f>IF(VLOOKUP(B40,Participanti!A:D,4,0)="New","New","")</f>
        <v/>
      </c>
      <c r="AA40" s="121"/>
    </row>
    <row r="41" spans="1:27" x14ac:dyDescent="0.2">
      <c r="A41" s="147">
        <v>40</v>
      </c>
      <c r="B41" s="148" t="s">
        <v>516</v>
      </c>
      <c r="C41" s="149">
        <f>IF(SUMIFS(Data!$U:$U,Data!$A:$A,$B41,Data!$C:$C,C$1)=0,"",SUMIFS(Data!$U:$U,Data!$A:$A,$B41,Data!$C:$C,C$1))</f>
        <v>2.7476190476190476</v>
      </c>
      <c r="D41" s="149" t="str">
        <f>IF(SUMIFS(Data!$U:$U,Data!$A:$A,$B41,Data!$C:$C,D$1)=0,"",SUMIFS(Data!$U:$U,Data!$A:$A,$B41,Data!$C:$C,D$1))</f>
        <v/>
      </c>
      <c r="E41" s="149" t="str">
        <f>IF(SUMIFS(Data!$U:$U,Data!$A:$A,$B41,Data!$C:$C,E$1)=0,"",SUMIFS(Data!$U:$U,Data!$A:$A,$B41,Data!$C:$C,E$1))</f>
        <v/>
      </c>
      <c r="F41" s="149" t="str">
        <f>IF(SUMIFS(Data!$U:$U,Data!$A:$A,$B41,Data!$C:$C,F$1)=0,"",SUMIFS(Data!$U:$U,Data!$A:$A,$B41,Data!$C:$C,F$1))</f>
        <v/>
      </c>
      <c r="G41" s="149" t="str">
        <f>IF(SUMIFS(Data!$U:$U,Data!$A:$A,$B41,Data!$C:$C,G$1)=0,"",SUMIFS(Data!$U:$U,Data!$A:$A,$B41,Data!$C:$C,G$1))</f>
        <v/>
      </c>
      <c r="H41" s="149" t="str">
        <f>IF(SUMIFS(Data!$U:$U,Data!$A:$A,$B41,Data!$C:$C,H$1)=0,"",SUMIFS(Data!$U:$U,Data!$A:$A,$B41,Data!$C:$C,H$1))</f>
        <v/>
      </c>
      <c r="I41" s="149" t="str">
        <f>IF(SUMIFS(Data!$U:$U,Data!$A:$A,$B41,Data!$C:$C,I$1)=0,"",SUMIFS(Data!$U:$U,Data!$A:$A,$B41,Data!$C:$C,I$1))</f>
        <v/>
      </c>
      <c r="J41" s="149" t="str">
        <f>IF(SUMIFS(Data!$U:$U,Data!$A:$A,$B41,Data!$C:$C,J$1)=0,"",SUMIFS(Data!$U:$U,Data!$A:$A,$B41,Data!$C:$C,J$1))</f>
        <v/>
      </c>
      <c r="K41" s="149" t="str">
        <f>IF(SUMIFS(Data!$U:$U,Data!$A:$A,$B41,Data!$C:$C,K$1)=0,"",SUMIFS(Data!$U:$U,Data!$A:$A,$B41,Data!$C:$C,K$1))</f>
        <v/>
      </c>
      <c r="L41" s="149" t="str">
        <f>IF(SUMIFS(Data!$U:$U,Data!$A:$A,$B41,Data!$C:$C,L$1)=0,"",SUMIFS(Data!$U:$U,Data!$A:$A,$B41,Data!$C:$C,L$1))</f>
        <v/>
      </c>
      <c r="M41" s="149" t="str">
        <f>IF(SUMIFS(Data!$U:$U,Data!$A:$A,$B41,Data!$C:$C,M$1)=0,"",SUMIFS(Data!$U:$U,Data!$A:$A,$B41,Data!$C:$C,M$1))</f>
        <v/>
      </c>
      <c r="N41" s="149" t="str">
        <f>IF(SUMIFS(Data!$U:$U,Data!$A:$A,$B41,Data!$C:$C,N$1)=0,"",SUMIFS(Data!$U:$U,Data!$A:$A,$B41,Data!$C:$C,N$1))</f>
        <v/>
      </c>
      <c r="O41" s="149" t="str">
        <f>IF(SUMIFS(Data!$U:$U,Data!$A:$A,$B41,Data!$C:$C,O$1)=0,"",SUMIFS(Data!$U:$U,Data!$A:$A,$B41,Data!$C:$C,O$1))</f>
        <v/>
      </c>
      <c r="P41" s="149" t="str">
        <f>IF(SUMIFS(Data!$U:$U,Data!$A:$A,$B41,Data!$C:$C,P$1)=0,"",SUMIFS(Data!$U:$U,Data!$A:$A,$B41,Data!$C:$C,P$1))</f>
        <v/>
      </c>
      <c r="Q41" s="149" t="str">
        <f>IF(SUMIFS(Data!$U:$U,Data!$A:$A,$B41,Data!$C:$C,Q$1)=0,"",SUMIFS(Data!$U:$U,Data!$A:$A,$B41,Data!$C:$C,Q$1))</f>
        <v/>
      </c>
      <c r="R41" s="149">
        <f>VLOOKUP(V41,Barem!$W$39:$X$54,2,0)</f>
        <v>0</v>
      </c>
      <c r="S41" s="150">
        <f t="shared" si="0"/>
        <v>2.7476190476190476</v>
      </c>
      <c r="T41" s="149">
        <f>SUMIFS(Data!D:D,Data!A:A,Bronze!$B41)</f>
        <v>14.68</v>
      </c>
      <c r="U41" s="116">
        <f>COUNTIF(Data!A:A,Bronze!B41)</f>
        <v>1</v>
      </c>
      <c r="V41" s="93">
        <f>SUMIFS(Data!Z:Z,Data!A:A,Bronze!B41)</f>
        <v>1</v>
      </c>
      <c r="W41" s="93" t="str">
        <f>VLOOKUP(B41,Participanti!A:B,2,0)</f>
        <v>M</v>
      </c>
      <c r="X41" s="118">
        <f t="shared" si="1"/>
        <v>0.18716751005579343</v>
      </c>
      <c r="Y41" s="1" t="str">
        <f>IF(VLOOKUP(B41,Participanti!A:D,4,0)="New","New","")</f>
        <v>New</v>
      </c>
      <c r="AA41" s="121"/>
    </row>
    <row r="42" spans="1:27" x14ac:dyDescent="0.2">
      <c r="A42" s="147">
        <v>41</v>
      </c>
      <c r="B42" s="148" t="s">
        <v>537</v>
      </c>
      <c r="C42" s="149" t="str">
        <f>IF(SUMIFS(Data!$U:$U,Data!$A:$A,$B42,Data!$C:$C,C$1)=0,"",SUMIFS(Data!$U:$U,Data!$A:$A,$B42,Data!$C:$C,C$1))</f>
        <v/>
      </c>
      <c r="D42" s="149">
        <f>IF(SUMIFS(Data!$U:$U,Data!$A:$A,$B42,Data!$C:$C,D$1)=0,"",SUMIFS(Data!$U:$U,Data!$A:$A,$B42,Data!$C:$C,D$1))</f>
        <v>2.7261904761904763</v>
      </c>
      <c r="E42" s="149" t="str">
        <f>IF(SUMIFS(Data!$U:$U,Data!$A:$A,$B42,Data!$C:$C,E$1)=0,"",SUMIFS(Data!$U:$U,Data!$A:$A,$B42,Data!$C:$C,E$1))</f>
        <v/>
      </c>
      <c r="F42" s="149" t="str">
        <f>IF(SUMIFS(Data!$U:$U,Data!$A:$A,$B42,Data!$C:$C,F$1)=0,"",SUMIFS(Data!$U:$U,Data!$A:$A,$B42,Data!$C:$C,F$1))</f>
        <v/>
      </c>
      <c r="G42" s="149" t="str">
        <f>IF(SUMIFS(Data!$U:$U,Data!$A:$A,$B42,Data!$C:$C,G$1)=0,"",SUMIFS(Data!$U:$U,Data!$A:$A,$B42,Data!$C:$C,G$1))</f>
        <v/>
      </c>
      <c r="H42" s="149" t="str">
        <f>IF(SUMIFS(Data!$U:$U,Data!$A:$A,$B42,Data!$C:$C,H$1)=0,"",SUMIFS(Data!$U:$U,Data!$A:$A,$B42,Data!$C:$C,H$1))</f>
        <v/>
      </c>
      <c r="I42" s="149" t="str">
        <f>IF(SUMIFS(Data!$U:$U,Data!$A:$A,$B42,Data!$C:$C,I$1)=0,"",SUMIFS(Data!$U:$U,Data!$A:$A,$B42,Data!$C:$C,I$1))</f>
        <v/>
      </c>
      <c r="J42" s="149" t="str">
        <f>IF(SUMIFS(Data!$U:$U,Data!$A:$A,$B42,Data!$C:$C,J$1)=0,"",SUMIFS(Data!$U:$U,Data!$A:$A,$B42,Data!$C:$C,J$1))</f>
        <v/>
      </c>
      <c r="K42" s="149" t="str">
        <f>IF(SUMIFS(Data!$U:$U,Data!$A:$A,$B42,Data!$C:$C,K$1)=0,"",SUMIFS(Data!$U:$U,Data!$A:$A,$B42,Data!$C:$C,K$1))</f>
        <v/>
      </c>
      <c r="L42" s="149" t="str">
        <f>IF(SUMIFS(Data!$U:$U,Data!$A:$A,$B42,Data!$C:$C,L$1)=0,"",SUMIFS(Data!$U:$U,Data!$A:$A,$B42,Data!$C:$C,L$1))</f>
        <v/>
      </c>
      <c r="M42" s="149" t="str">
        <f>IF(SUMIFS(Data!$U:$U,Data!$A:$A,$B42,Data!$C:$C,M$1)=0,"",SUMIFS(Data!$U:$U,Data!$A:$A,$B42,Data!$C:$C,M$1))</f>
        <v/>
      </c>
      <c r="N42" s="149" t="str">
        <f>IF(SUMIFS(Data!$U:$U,Data!$A:$A,$B42,Data!$C:$C,N$1)=0,"",SUMIFS(Data!$U:$U,Data!$A:$A,$B42,Data!$C:$C,N$1))</f>
        <v/>
      </c>
      <c r="O42" s="149" t="str">
        <f>IF(SUMIFS(Data!$U:$U,Data!$A:$A,$B42,Data!$C:$C,O$1)=0,"",SUMIFS(Data!$U:$U,Data!$A:$A,$B42,Data!$C:$C,O$1))</f>
        <v/>
      </c>
      <c r="P42" s="149" t="str">
        <f>IF(SUMIFS(Data!$U:$U,Data!$A:$A,$B42,Data!$C:$C,P$1)=0,"",SUMIFS(Data!$U:$U,Data!$A:$A,$B42,Data!$C:$C,P$1))</f>
        <v/>
      </c>
      <c r="Q42" s="149" t="str">
        <f>IF(SUMIFS(Data!$U:$U,Data!$A:$A,$B42,Data!$C:$C,Q$1)=0,"",SUMIFS(Data!$U:$U,Data!$A:$A,$B42,Data!$C:$C,Q$1))</f>
        <v/>
      </c>
      <c r="R42" s="149">
        <f>VLOOKUP(V42,Barem!$W$39:$X$54,2,0)</f>
        <v>0</v>
      </c>
      <c r="S42" s="150">
        <f t="shared" si="0"/>
        <v>2.7261904761904763</v>
      </c>
      <c r="T42" s="149">
        <f>SUMIFS(Data!D:D,Data!A:A,Bronze!$B42)</f>
        <v>10.1</v>
      </c>
      <c r="U42" s="116">
        <f>COUNTIF(Data!A:A,Bronze!B42)</f>
        <v>1</v>
      </c>
      <c r="V42" s="93">
        <f>SUMIFS(Data!Z:Z,Data!A:A,Bronze!B42)</f>
        <v>1</v>
      </c>
      <c r="W42" s="93" t="str">
        <f>VLOOKUP(B42,Participanti!A:B,2,0)</f>
        <v>M</v>
      </c>
      <c r="X42" s="118">
        <f t="shared" si="1"/>
        <v>0.26991984912776995</v>
      </c>
      <c r="Y42" s="1" t="str">
        <f>IF(VLOOKUP(B42,Participanti!A:D,4,0)="New","New","")</f>
        <v>New</v>
      </c>
      <c r="AA42" s="121"/>
    </row>
    <row r="43" spans="1:27" x14ac:dyDescent="0.2">
      <c r="A43" s="147">
        <v>42</v>
      </c>
      <c r="B43" s="148" t="s">
        <v>566</v>
      </c>
      <c r="C43" s="149" t="str">
        <f>IF(SUMIFS(Data!$U:$U,Data!$A:$A,$B43,Data!$C:$C,C$1)=0,"",SUMIFS(Data!$U:$U,Data!$A:$A,$B43,Data!$C:$C,C$1))</f>
        <v/>
      </c>
      <c r="D43" s="149" t="str">
        <f>IF(SUMIFS(Data!$U:$U,Data!$A:$A,$B43,Data!$C:$C,D$1)=0,"",SUMIFS(Data!$U:$U,Data!$A:$A,$B43,Data!$C:$C,D$1))</f>
        <v/>
      </c>
      <c r="E43" s="149" t="str">
        <f>IF(SUMIFS(Data!$U:$U,Data!$A:$A,$B43,Data!$C:$C,E$1)=0,"",SUMIFS(Data!$U:$U,Data!$A:$A,$B43,Data!$C:$C,E$1))</f>
        <v/>
      </c>
      <c r="F43" s="149" t="str">
        <f>IF(SUMIFS(Data!$U:$U,Data!$A:$A,$B43,Data!$C:$C,F$1)=0,"",SUMIFS(Data!$U:$U,Data!$A:$A,$B43,Data!$C:$C,F$1))</f>
        <v/>
      </c>
      <c r="G43" s="149" t="str">
        <f>IF(SUMIFS(Data!$U:$U,Data!$A:$A,$B43,Data!$C:$C,G$1)=0,"",SUMIFS(Data!$U:$U,Data!$A:$A,$B43,Data!$C:$C,G$1))</f>
        <v/>
      </c>
      <c r="H43" s="149">
        <f>IF(SUMIFS(Data!$U:$U,Data!$A:$A,$B43,Data!$C:$C,H$1)=0,"",SUMIFS(Data!$U:$U,Data!$A:$A,$B43,Data!$C:$C,H$1))</f>
        <v>2.1881249999999999</v>
      </c>
      <c r="I43" s="149" t="str">
        <f>IF(SUMIFS(Data!$U:$U,Data!$A:$A,$B43,Data!$C:$C,I$1)=0,"",SUMIFS(Data!$U:$U,Data!$A:$A,$B43,Data!$C:$C,I$1))</f>
        <v/>
      </c>
      <c r="J43" s="149" t="str">
        <f>IF(SUMIFS(Data!$U:$U,Data!$A:$A,$B43,Data!$C:$C,J$1)=0,"",SUMIFS(Data!$U:$U,Data!$A:$A,$B43,Data!$C:$C,J$1))</f>
        <v/>
      </c>
      <c r="K43" s="149" t="str">
        <f>IF(SUMIFS(Data!$U:$U,Data!$A:$A,$B43,Data!$C:$C,K$1)=0,"",SUMIFS(Data!$U:$U,Data!$A:$A,$B43,Data!$C:$C,K$1))</f>
        <v/>
      </c>
      <c r="L43" s="149" t="str">
        <f>IF(SUMIFS(Data!$U:$U,Data!$A:$A,$B43,Data!$C:$C,L$1)=0,"",SUMIFS(Data!$U:$U,Data!$A:$A,$B43,Data!$C:$C,L$1))</f>
        <v/>
      </c>
      <c r="M43" s="149" t="str">
        <f>IF(SUMIFS(Data!$U:$U,Data!$A:$A,$B43,Data!$C:$C,M$1)=0,"",SUMIFS(Data!$U:$U,Data!$A:$A,$B43,Data!$C:$C,M$1))</f>
        <v/>
      </c>
      <c r="N43" s="149" t="str">
        <f>IF(SUMIFS(Data!$U:$U,Data!$A:$A,$B43,Data!$C:$C,N$1)=0,"",SUMIFS(Data!$U:$U,Data!$A:$A,$B43,Data!$C:$C,N$1))</f>
        <v/>
      </c>
      <c r="O43" s="149" t="str">
        <f>IF(SUMIFS(Data!$U:$U,Data!$A:$A,$B43,Data!$C:$C,O$1)=0,"",SUMIFS(Data!$U:$U,Data!$A:$A,$B43,Data!$C:$C,O$1))</f>
        <v/>
      </c>
      <c r="P43" s="149" t="str">
        <f>IF(SUMIFS(Data!$U:$U,Data!$A:$A,$B43,Data!$C:$C,P$1)=0,"",SUMIFS(Data!$U:$U,Data!$A:$A,$B43,Data!$C:$C,P$1))</f>
        <v/>
      </c>
      <c r="Q43" s="149" t="str">
        <f>IF(SUMIFS(Data!$U:$U,Data!$A:$A,$B43,Data!$C:$C,Q$1)=0,"",SUMIFS(Data!$U:$U,Data!$A:$A,$B43,Data!$C:$C,Q$1))</f>
        <v/>
      </c>
      <c r="R43" s="149">
        <f>VLOOKUP(V43,Barem!$W$39:$X$54,2,0)</f>
        <v>0</v>
      </c>
      <c r="S43" s="150">
        <f t="shared" si="0"/>
        <v>2.1881249999999999</v>
      </c>
      <c r="T43" s="149">
        <f>SUMIFS(Data!D:D,Data!A:A,Bronze!$B43)</f>
        <v>10.01</v>
      </c>
      <c r="U43" s="116">
        <f>COUNTIF(Data!A:A,Bronze!B43)</f>
        <v>1</v>
      </c>
      <c r="V43" s="93">
        <f>SUMIFS(Data!Z:Z,Data!A:A,Bronze!B43)</f>
        <v>1</v>
      </c>
      <c r="W43" s="93" t="str">
        <f>VLOOKUP(B43,Participanti!A:B,2,0)</f>
        <v>F</v>
      </c>
      <c r="X43" s="118">
        <f t="shared" si="1"/>
        <v>0.21859390609390608</v>
      </c>
      <c r="Y43" s="1" t="str">
        <f>IF(VLOOKUP(B43,Participanti!A:D,4,0)="New","New","")</f>
        <v>New</v>
      </c>
      <c r="AA43" s="121"/>
    </row>
  </sheetData>
  <autoFilter ref="A1:AK40" xr:uid="{00000000-0001-0000-0600-000000000000}"/>
  <sortState xmlns:xlrd2="http://schemas.microsoft.com/office/spreadsheetml/2017/richdata2" ref="B2:Y43">
    <sortCondition descending="1" ref="S2:S4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Istoric</vt:lpstr>
      <vt:lpstr>Regulament S21</vt:lpstr>
      <vt:lpstr>5 ani SYR</vt:lpstr>
      <vt:lpstr>Barem</vt:lpstr>
      <vt:lpstr>Participanti</vt:lpstr>
      <vt:lpstr>Data</vt:lpstr>
      <vt:lpstr>Gold</vt:lpstr>
      <vt:lpstr>Silver</vt:lpstr>
      <vt:lpstr>Bronze</vt:lpstr>
      <vt:lpstr>Cataratorii</vt:lpstr>
      <vt:lpstr>Vitezistii</vt:lpstr>
      <vt:lpstr>Povestitorii</vt:lpstr>
      <vt:lpstr>Prezente</vt:lpstr>
      <vt:lpstr>Curse</vt:lpstr>
      <vt:lpstr>Check</vt:lpstr>
      <vt:lpstr>Echipe</vt:lpstr>
      <vt:lpstr>Data_Echipe</vt:lpstr>
      <vt:lpstr>de alocat</vt:lpstr>
      <vt:lpstr>Premiu_ASC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2024-12-25T11:19:16Z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V_HIDDEN_GRID_QUERY_LIST_4F35BF76-6C0D-4D9B-82B2-816C12CF3733">
    <vt:lpwstr>empty_477D106A-C0D6-4607-AEBD-E2C9D60EA279</vt:lpwstr>
  </property>
  <property fmtid="{D5CDD505-2E9C-101B-9397-08002B2CF9AE}" pid="21" name="MSIP_Label_9d158bc2-ccf1-44dc-a63f-641f484126dc_Enabled">
    <vt:lpwstr>true</vt:lpwstr>
  </property>
  <property fmtid="{D5CDD505-2E9C-101B-9397-08002B2CF9AE}" pid="22" name="MSIP_Label_9d158bc2-ccf1-44dc-a63f-641f484126dc_SetDate">
    <vt:lpwstr>2024-08-06T09:25:09Z</vt:lpwstr>
  </property>
  <property fmtid="{D5CDD505-2E9C-101B-9397-08002B2CF9AE}" pid="23" name="MSIP_Label_9d158bc2-ccf1-44dc-a63f-641f484126dc_Method">
    <vt:lpwstr>Privileged</vt:lpwstr>
  </property>
  <property fmtid="{D5CDD505-2E9C-101B-9397-08002B2CF9AE}" pid="24" name="MSIP_Label_9d158bc2-ccf1-44dc-a63f-641f484126dc_Name">
    <vt:lpwstr>Public</vt:lpwstr>
  </property>
  <property fmtid="{D5CDD505-2E9C-101B-9397-08002B2CF9AE}" pid="25" name="MSIP_Label_9d158bc2-ccf1-44dc-a63f-641f484126dc_SiteId">
    <vt:lpwstr>287e9f0e-91ec-4cf0-b7a4-c63898072181</vt:lpwstr>
  </property>
  <property fmtid="{D5CDD505-2E9C-101B-9397-08002B2CF9AE}" pid="26" name="MSIP_Label_9d158bc2-ccf1-44dc-a63f-641f484126dc_ActionId">
    <vt:lpwstr>824a7607-f264-4f58-89bc-940e4ab74286</vt:lpwstr>
  </property>
  <property fmtid="{D5CDD505-2E9C-101B-9397-08002B2CF9AE}" pid="27" name="MSIP_Label_9d158bc2-ccf1-44dc-a63f-641f484126dc_ContentBits">
    <vt:lpwstr>0</vt:lpwstr>
  </property>
</Properties>
</file>